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Desktop 2021\NOVI DESKTOP\PRORAČUN\PRORAČUN 2022. GODINA\"/>
    </mc:Choice>
  </mc:AlternateContent>
  <xr:revisionPtr revIDLastSave="0" documentId="8_{D6BE284F-522F-4ECD-87AC-45D1723CAB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817" i="1" l="1"/>
  <c r="T558" i="1"/>
  <c r="U979" i="1"/>
  <c r="U975" i="1"/>
  <c r="U974" i="1"/>
  <c r="U972" i="1"/>
  <c r="U970" i="1"/>
  <c r="U968" i="1"/>
  <c r="U966" i="1"/>
  <c r="U963" i="1"/>
  <c r="U962" i="1"/>
  <c r="U959" i="1"/>
  <c r="U958" i="1"/>
  <c r="U956" i="1"/>
  <c r="U954" i="1"/>
  <c r="U952" i="1"/>
  <c r="U951" i="1"/>
  <c r="U950" i="1"/>
  <c r="U947" i="1"/>
  <c r="U946" i="1"/>
  <c r="U944" i="1"/>
  <c r="U942" i="1"/>
  <c r="U927" i="1"/>
  <c r="U922" i="1"/>
  <c r="U920" i="1"/>
  <c r="U918" i="1"/>
  <c r="U913" i="1"/>
  <c r="U910" i="1"/>
  <c r="U907" i="1"/>
  <c r="U905" i="1"/>
  <c r="U903" i="1"/>
  <c r="U899" i="1"/>
  <c r="U896" i="1"/>
  <c r="U894" i="1"/>
  <c r="U892" i="1"/>
  <c r="U890" i="1"/>
  <c r="U887" i="1"/>
  <c r="U884" i="1"/>
  <c r="U882" i="1"/>
  <c r="U880" i="1"/>
  <c r="U878" i="1"/>
  <c r="U874" i="1"/>
  <c r="U871" i="1"/>
  <c r="U869" i="1"/>
  <c r="U867" i="1"/>
  <c r="U865" i="1"/>
  <c r="U844" i="1"/>
  <c r="U839" i="1"/>
  <c r="U837" i="1"/>
  <c r="U835" i="1"/>
  <c r="U833" i="1"/>
  <c r="U829" i="1"/>
  <c r="U826" i="1"/>
  <c r="U824" i="1"/>
  <c r="U822" i="1"/>
  <c r="U820" i="1"/>
  <c r="U817" i="1"/>
  <c r="U814" i="1"/>
  <c r="U813" i="1"/>
  <c r="U812" i="1"/>
  <c r="U810" i="1"/>
  <c r="U808" i="1"/>
  <c r="U805" i="1"/>
  <c r="U802" i="1"/>
  <c r="U799" i="1"/>
  <c r="U797" i="1"/>
  <c r="U795" i="1"/>
  <c r="U792" i="1"/>
  <c r="U789" i="1"/>
  <c r="U787" i="1"/>
  <c r="U786" i="1"/>
  <c r="U783" i="1"/>
  <c r="U781" i="1"/>
  <c r="U779" i="1"/>
  <c r="U777" i="1"/>
  <c r="U761" i="1"/>
  <c r="U758" i="1"/>
  <c r="U755" i="1"/>
  <c r="U751" i="1"/>
  <c r="U748" i="1"/>
  <c r="U746" i="1"/>
  <c r="U744" i="1"/>
  <c r="U742" i="1"/>
  <c r="U718" i="1"/>
  <c r="U716" i="1"/>
  <c r="U714" i="1"/>
  <c r="U712" i="1"/>
  <c r="U710" i="1"/>
  <c r="U705" i="1"/>
  <c r="U704" i="1"/>
  <c r="U703" i="1"/>
  <c r="U698" i="1"/>
  <c r="U697" i="1"/>
  <c r="U695" i="1"/>
  <c r="U679" i="1"/>
  <c r="U633" i="1"/>
  <c r="U629" i="1"/>
  <c r="U624" i="1"/>
  <c r="U623" i="1"/>
  <c r="U621" i="1"/>
  <c r="U619" i="1"/>
  <c r="U617" i="1"/>
  <c r="U614" i="1"/>
  <c r="U610" i="1"/>
  <c r="U609" i="1"/>
  <c r="U607" i="1"/>
  <c r="U605" i="1"/>
  <c r="U602" i="1"/>
  <c r="U598" i="1"/>
  <c r="U597" i="1"/>
  <c r="U595" i="1"/>
  <c r="U593" i="1"/>
  <c r="U589" i="1"/>
  <c r="U586" i="1"/>
  <c r="U584" i="1"/>
  <c r="U582" i="1"/>
  <c r="U580" i="1"/>
  <c r="U578" i="1"/>
  <c r="U575" i="1"/>
  <c r="U571" i="1"/>
  <c r="U568" i="1"/>
  <c r="U566" i="1"/>
  <c r="U564" i="1"/>
  <c r="U562" i="1"/>
  <c r="U558" i="1"/>
  <c r="U552" i="1"/>
  <c r="U551" i="1"/>
  <c r="U550" i="1"/>
  <c r="U549" i="1"/>
  <c r="U547" i="1"/>
  <c r="U545" i="1"/>
  <c r="U543" i="1"/>
  <c r="U540" i="1"/>
  <c r="U537" i="1"/>
  <c r="U536" i="1"/>
  <c r="U534" i="1"/>
  <c r="U531" i="1"/>
  <c r="U528" i="1"/>
  <c r="U526" i="1"/>
  <c r="U523" i="1"/>
  <c r="U521" i="1"/>
  <c r="U518" i="1"/>
  <c r="U514" i="1"/>
  <c r="U513" i="1"/>
  <c r="U511" i="1"/>
  <c r="U509" i="1"/>
  <c r="U507" i="1"/>
  <c r="U503" i="1"/>
  <c r="U499" i="1"/>
  <c r="U498" i="1"/>
  <c r="U496" i="1"/>
  <c r="U494" i="1"/>
  <c r="U492" i="1"/>
  <c r="U489" i="1"/>
  <c r="U483" i="1"/>
  <c r="U482" i="1"/>
  <c r="U480" i="1"/>
  <c r="U478" i="1"/>
  <c r="U475" i="1"/>
  <c r="U472" i="1"/>
  <c r="U471" i="1"/>
  <c r="U469" i="1"/>
  <c r="U467" i="1"/>
  <c r="U464" i="1"/>
  <c r="U461" i="1"/>
  <c r="U459" i="1"/>
  <c r="U457" i="1"/>
  <c r="U455" i="1"/>
  <c r="U453" i="1"/>
  <c r="U450" i="1"/>
  <c r="U447" i="1"/>
  <c r="U446" i="1"/>
  <c r="U445" i="1"/>
  <c r="U443" i="1"/>
  <c r="U441" i="1"/>
  <c r="U439" i="1"/>
  <c r="U435" i="1"/>
  <c r="U430" i="1"/>
  <c r="U429" i="1"/>
  <c r="U427" i="1"/>
  <c r="U425" i="1"/>
  <c r="U422" i="1"/>
  <c r="U417" i="1"/>
  <c r="U415" i="1"/>
  <c r="U402" i="1"/>
  <c r="U398" i="1"/>
  <c r="U397" i="1"/>
  <c r="U395" i="1"/>
  <c r="U392" i="1"/>
  <c r="U389" i="1"/>
  <c r="U388" i="1"/>
  <c r="U387" i="1"/>
  <c r="U385" i="1"/>
  <c r="U383" i="1"/>
  <c r="U381" i="1"/>
  <c r="U378" i="1"/>
  <c r="U374" i="1"/>
  <c r="U373" i="1"/>
  <c r="U371" i="1"/>
  <c r="U369" i="1"/>
  <c r="U367" i="1"/>
  <c r="U364" i="1"/>
  <c r="U361" i="1"/>
  <c r="U360" i="1"/>
  <c r="U359" i="1"/>
  <c r="U357" i="1"/>
  <c r="U355" i="1"/>
  <c r="U353" i="1"/>
  <c r="U350" i="1"/>
  <c r="U346" i="1"/>
  <c r="U345" i="1"/>
  <c r="U344" i="1"/>
  <c r="U342" i="1"/>
  <c r="U340" i="1"/>
  <c r="U337" i="1"/>
  <c r="U334" i="1"/>
  <c r="U333" i="1"/>
  <c r="U331" i="1"/>
  <c r="U329" i="1"/>
  <c r="U325" i="1"/>
  <c r="U322" i="1"/>
  <c r="U321" i="1"/>
  <c r="U320" i="1"/>
  <c r="U318" i="1"/>
  <c r="U316" i="1"/>
  <c r="U312" i="1"/>
  <c r="U309" i="1"/>
  <c r="U308" i="1"/>
  <c r="U306" i="1"/>
  <c r="U304" i="1"/>
  <c r="U302" i="1"/>
  <c r="U300" i="1"/>
  <c r="U287" i="1"/>
  <c r="U284" i="1"/>
  <c r="U283" i="1"/>
  <c r="U281" i="1"/>
  <c r="U278" i="1"/>
  <c r="U275" i="1"/>
  <c r="U274" i="1"/>
  <c r="U272" i="1"/>
  <c r="U269" i="1"/>
  <c r="U266" i="1"/>
  <c r="U265" i="1"/>
  <c r="U263" i="1"/>
  <c r="U257" i="1"/>
  <c r="U251" i="1"/>
  <c r="U250" i="1"/>
  <c r="U248" i="1"/>
  <c r="U242" i="1"/>
  <c r="U238" i="1"/>
  <c r="U234" i="1"/>
  <c r="U232" i="1"/>
  <c r="U230" i="1"/>
  <c r="U227" i="1"/>
  <c r="U225" i="1"/>
  <c r="U220" i="1"/>
  <c r="U216" i="1"/>
  <c r="U212" i="1"/>
  <c r="U211" i="1"/>
  <c r="U210" i="1"/>
  <c r="U208" i="1"/>
  <c r="U206" i="1"/>
  <c r="U204" i="1"/>
  <c r="U202" i="1"/>
  <c r="U199" i="1"/>
  <c r="U197" i="1"/>
  <c r="U192" i="1"/>
  <c r="T979" i="1"/>
  <c r="T975" i="1"/>
  <c r="T974" i="1"/>
  <c r="T972" i="1"/>
  <c r="T970" i="1"/>
  <c r="T968" i="1"/>
  <c r="T966" i="1"/>
  <c r="T963" i="1"/>
  <c r="T962" i="1"/>
  <c r="T959" i="1"/>
  <c r="T958" i="1"/>
  <c r="T956" i="1"/>
  <c r="T954" i="1"/>
  <c r="T951" i="1"/>
  <c r="T950" i="1"/>
  <c r="T947" i="1"/>
  <c r="T946" i="1"/>
  <c r="T944" i="1"/>
  <c r="T942" i="1"/>
  <c r="T927" i="1"/>
  <c r="T924" i="1"/>
  <c r="T922" i="1"/>
  <c r="T920" i="1"/>
  <c r="T918" i="1"/>
  <c r="T913" i="1"/>
  <c r="T910" i="1"/>
  <c r="T907" i="1"/>
  <c r="T905" i="1"/>
  <c r="T903" i="1"/>
  <c r="T899" i="1"/>
  <c r="T896" i="1"/>
  <c r="T894" i="1"/>
  <c r="T892" i="1"/>
  <c r="T890" i="1"/>
  <c r="T887" i="1"/>
  <c r="T884" i="1"/>
  <c r="T882" i="1"/>
  <c r="T880" i="1"/>
  <c r="T878" i="1"/>
  <c r="T874" i="1"/>
  <c r="T871" i="1"/>
  <c r="T869" i="1"/>
  <c r="T867" i="1"/>
  <c r="T865" i="1"/>
  <c r="T844" i="1"/>
  <c r="T839" i="1"/>
  <c r="T837" i="1"/>
  <c r="T835" i="1"/>
  <c r="T833" i="1"/>
  <c r="T829" i="1"/>
  <c r="T826" i="1"/>
  <c r="T824" i="1"/>
  <c r="T822" i="1"/>
  <c r="T820" i="1"/>
  <c r="T814" i="1"/>
  <c r="T813" i="1"/>
  <c r="T812" i="1"/>
  <c r="T810" i="1"/>
  <c r="T808" i="1"/>
  <c r="T805" i="1"/>
  <c r="T802" i="1"/>
  <c r="T799" i="1"/>
  <c r="T797" i="1"/>
  <c r="T795" i="1"/>
  <c r="T792" i="1"/>
  <c r="T789" i="1"/>
  <c r="T787" i="1"/>
  <c r="T786" i="1"/>
  <c r="T783" i="1"/>
  <c r="T781" i="1"/>
  <c r="T779" i="1"/>
  <c r="T777" i="1"/>
  <c r="T761" i="1"/>
  <c r="T758" i="1"/>
  <c r="T755" i="1"/>
  <c r="T751" i="1"/>
  <c r="T748" i="1"/>
  <c r="T746" i="1"/>
  <c r="T744" i="1"/>
  <c r="T742" i="1"/>
  <c r="T718" i="1"/>
  <c r="T716" i="1"/>
  <c r="T714" i="1"/>
  <c r="T712" i="1"/>
  <c r="T710" i="1"/>
  <c r="T705" i="1"/>
  <c r="T704" i="1"/>
  <c r="T703" i="1"/>
  <c r="T698" i="1"/>
  <c r="T697" i="1"/>
  <c r="T695" i="1"/>
  <c r="T679" i="1"/>
  <c r="T633" i="1"/>
  <c r="T629" i="1"/>
  <c r="T624" i="1"/>
  <c r="T623" i="1"/>
  <c r="T621" i="1"/>
  <c r="T619" i="1"/>
  <c r="T617" i="1"/>
  <c r="T614" i="1"/>
  <c r="T610" i="1"/>
  <c r="T609" i="1"/>
  <c r="T607" i="1"/>
  <c r="T605" i="1"/>
  <c r="T602" i="1"/>
  <c r="T598" i="1"/>
  <c r="T597" i="1"/>
  <c r="T595" i="1"/>
  <c r="T593" i="1"/>
  <c r="T589" i="1"/>
  <c r="T586" i="1"/>
  <c r="T584" i="1"/>
  <c r="T582" i="1"/>
  <c r="T580" i="1"/>
  <c r="T578" i="1"/>
  <c r="T575" i="1"/>
  <c r="T571" i="1"/>
  <c r="T568" i="1"/>
  <c r="T566" i="1"/>
  <c r="T564" i="1"/>
  <c r="T562" i="1"/>
  <c r="T552" i="1"/>
  <c r="T551" i="1"/>
  <c r="T550" i="1"/>
  <c r="T549" i="1"/>
  <c r="T547" i="1"/>
  <c r="T545" i="1"/>
  <c r="T543" i="1"/>
  <c r="T540" i="1"/>
  <c r="T537" i="1"/>
  <c r="T536" i="1"/>
  <c r="T534" i="1"/>
  <c r="T531" i="1"/>
  <c r="T528" i="1"/>
  <c r="T526" i="1"/>
  <c r="T523" i="1"/>
  <c r="T521" i="1"/>
  <c r="T518" i="1"/>
  <c r="T514" i="1"/>
  <c r="T513" i="1"/>
  <c r="T511" i="1"/>
  <c r="T509" i="1"/>
  <c r="T507" i="1"/>
  <c r="T503" i="1"/>
  <c r="T499" i="1"/>
  <c r="T498" i="1"/>
  <c r="T496" i="1"/>
  <c r="T494" i="1"/>
  <c r="T492" i="1"/>
  <c r="T489" i="1"/>
  <c r="T483" i="1"/>
  <c r="T482" i="1"/>
  <c r="T480" i="1"/>
  <c r="T478" i="1"/>
  <c r="T475" i="1"/>
  <c r="T472" i="1"/>
  <c r="T471" i="1"/>
  <c r="T469" i="1"/>
  <c r="T467" i="1"/>
  <c r="T464" i="1"/>
  <c r="T461" i="1"/>
  <c r="T459" i="1"/>
  <c r="T457" i="1"/>
  <c r="T455" i="1"/>
  <c r="T453" i="1"/>
  <c r="T450" i="1"/>
  <c r="T447" i="1"/>
  <c r="T446" i="1"/>
  <c r="T445" i="1"/>
  <c r="T443" i="1"/>
  <c r="T441" i="1"/>
  <c r="T439" i="1"/>
  <c r="T435" i="1"/>
  <c r="T430" i="1"/>
  <c r="T429" i="1"/>
  <c r="T427" i="1"/>
  <c r="T425" i="1"/>
  <c r="T422" i="1"/>
  <c r="T418" i="1"/>
  <c r="T417" i="1"/>
  <c r="T415" i="1"/>
  <c r="T402" i="1"/>
  <c r="T398" i="1"/>
  <c r="T397" i="1"/>
  <c r="T395" i="1"/>
  <c r="T392" i="1"/>
  <c r="T389" i="1"/>
  <c r="T388" i="1"/>
  <c r="T387" i="1"/>
  <c r="T385" i="1"/>
  <c r="T383" i="1"/>
  <c r="T381" i="1"/>
  <c r="T378" i="1"/>
  <c r="T374" i="1"/>
  <c r="T373" i="1"/>
  <c r="T371" i="1"/>
  <c r="T369" i="1"/>
  <c r="T367" i="1"/>
  <c r="T364" i="1"/>
  <c r="T361" i="1"/>
  <c r="T360" i="1"/>
  <c r="T359" i="1"/>
  <c r="T357" i="1"/>
  <c r="T355" i="1"/>
  <c r="T353" i="1"/>
  <c r="T350" i="1"/>
  <c r="T346" i="1"/>
  <c r="T345" i="1"/>
  <c r="T344" i="1"/>
  <c r="T342" i="1"/>
  <c r="T340" i="1"/>
  <c r="T337" i="1"/>
  <c r="T334" i="1"/>
  <c r="T333" i="1"/>
  <c r="T331" i="1"/>
  <c r="T329" i="1"/>
  <c r="T325" i="1"/>
  <c r="T322" i="1"/>
  <c r="T321" i="1"/>
  <c r="T320" i="1"/>
  <c r="T318" i="1"/>
  <c r="T316" i="1"/>
  <c r="T312" i="1"/>
  <c r="T309" i="1"/>
  <c r="T308" i="1"/>
  <c r="T306" i="1"/>
  <c r="T304" i="1"/>
  <c r="T302" i="1"/>
  <c r="T300" i="1"/>
  <c r="T287" i="1"/>
  <c r="T284" i="1"/>
  <c r="T283" i="1"/>
  <c r="T281" i="1"/>
  <c r="T278" i="1"/>
  <c r="T275" i="1"/>
  <c r="T274" i="1"/>
  <c r="T272" i="1"/>
  <c r="T269" i="1"/>
  <c r="T266" i="1"/>
  <c r="T265" i="1"/>
  <c r="T263" i="1"/>
  <c r="T257" i="1"/>
  <c r="T251" i="1"/>
  <c r="T250" i="1"/>
  <c r="T248" i="1"/>
  <c r="T242" i="1"/>
  <c r="T238" i="1"/>
  <c r="T234" i="1"/>
  <c r="T232" i="1"/>
  <c r="T230" i="1"/>
  <c r="T227" i="1"/>
  <c r="T225" i="1"/>
  <c r="T220" i="1"/>
  <c r="T216" i="1"/>
  <c r="T212" i="1"/>
  <c r="T211" i="1"/>
  <c r="T210" i="1"/>
  <c r="T208" i="1"/>
  <c r="T206" i="1"/>
  <c r="T204" i="1"/>
  <c r="T202" i="1"/>
  <c r="T199" i="1"/>
  <c r="T197" i="1"/>
  <c r="T192" i="1"/>
  <c r="U29" i="1"/>
  <c r="T29" i="1"/>
  <c r="U190" i="1"/>
  <c r="T190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7" i="1"/>
  <c r="T167" i="1"/>
  <c r="U161" i="1"/>
  <c r="T161" i="1"/>
  <c r="U160" i="1"/>
  <c r="T160" i="1"/>
  <c r="U157" i="1"/>
  <c r="T157" i="1"/>
  <c r="U156" i="1"/>
  <c r="T156" i="1"/>
  <c r="U155" i="1"/>
  <c r="T155" i="1"/>
  <c r="U154" i="1"/>
  <c r="T154" i="1"/>
  <c r="U152" i="1"/>
  <c r="T152" i="1"/>
  <c r="U146" i="1"/>
  <c r="T146" i="1"/>
  <c r="U145" i="1"/>
  <c r="T145" i="1"/>
  <c r="U142" i="1"/>
  <c r="T142" i="1"/>
  <c r="U141" i="1"/>
  <c r="T141" i="1"/>
  <c r="U140" i="1"/>
  <c r="T140" i="1"/>
  <c r="U139" i="1"/>
  <c r="T139" i="1"/>
  <c r="U137" i="1"/>
  <c r="T137" i="1"/>
  <c r="U130" i="1"/>
  <c r="T130" i="1"/>
  <c r="U129" i="1"/>
  <c r="T129" i="1"/>
  <c r="U128" i="1"/>
  <c r="T128" i="1"/>
  <c r="U106" i="1"/>
  <c r="T106" i="1"/>
  <c r="U102" i="1"/>
  <c r="T102" i="1"/>
  <c r="U100" i="1"/>
  <c r="T100" i="1"/>
  <c r="U94" i="1"/>
  <c r="T94" i="1"/>
  <c r="U91" i="1"/>
  <c r="T91" i="1"/>
  <c r="U87" i="1"/>
  <c r="T87" i="1"/>
  <c r="U84" i="1"/>
  <c r="T84" i="1"/>
  <c r="U82" i="1"/>
  <c r="T82" i="1"/>
  <c r="U75" i="1"/>
  <c r="T75" i="1"/>
  <c r="U70" i="1"/>
  <c r="T70" i="1"/>
  <c r="U68" i="1"/>
  <c r="T68" i="1"/>
  <c r="U56" i="1"/>
  <c r="T56" i="1"/>
  <c r="U52" i="1"/>
  <c r="T52" i="1"/>
  <c r="U48" i="1"/>
  <c r="T48" i="1"/>
  <c r="U42" i="1"/>
  <c r="T42" i="1"/>
  <c r="U38" i="1"/>
  <c r="T38" i="1"/>
  <c r="U37" i="1"/>
  <c r="U18" i="1"/>
  <c r="U17" i="1"/>
  <c r="U15" i="1"/>
  <c r="U11" i="1"/>
  <c r="U9" i="1"/>
  <c r="T37" i="1"/>
  <c r="T18" i="1"/>
  <c r="T17" i="1"/>
  <c r="T15" i="1"/>
  <c r="T11" i="1"/>
  <c r="T9" i="1"/>
  <c r="U7" i="1"/>
  <c r="T7" i="1"/>
  <c r="Q157" i="1"/>
  <c r="Q697" i="1"/>
  <c r="Q152" i="1"/>
  <c r="Q156" i="1"/>
  <c r="Q429" i="1"/>
  <c r="Q109" i="1"/>
  <c r="Q435" i="1"/>
  <c r="Q434" i="1" s="1"/>
  <c r="Q427" i="1" s="1"/>
  <c r="Q425" i="1" s="1"/>
  <c r="P435" i="1"/>
  <c r="P434" i="1" s="1"/>
  <c r="P427" i="1" s="1"/>
  <c r="O435" i="1"/>
  <c r="O434" i="1" s="1"/>
  <c r="O427" i="1" s="1"/>
  <c r="P429" i="1"/>
  <c r="O429" i="1"/>
  <c r="Q95" i="1"/>
  <c r="Q724" i="1"/>
  <c r="Q160" i="1"/>
  <c r="Q154" i="1"/>
  <c r="Q155" i="1"/>
  <c r="Q158" i="1"/>
  <c r="Q159" i="1"/>
  <c r="Q257" i="1"/>
  <c r="Q80" i="1"/>
  <c r="Q78" i="1"/>
  <c r="Q110" i="1"/>
  <c r="Q108" i="1"/>
  <c r="Q107" i="1"/>
  <c r="Q104" i="1"/>
  <c r="Q103" i="1"/>
  <c r="Q98" i="1"/>
  <c r="Q97" i="1"/>
  <c r="Q96" i="1"/>
  <c r="Q92" i="1"/>
  <c r="Q89" i="1"/>
  <c r="Q88" i="1"/>
  <c r="Q85" i="1"/>
  <c r="Q83" i="1"/>
  <c r="Q79" i="1"/>
  <c r="Q77" i="1"/>
  <c r="Q76" i="1"/>
  <c r="Q73" i="1"/>
  <c r="Q72" i="1"/>
  <c r="Q71" i="1"/>
  <c r="O707" i="1"/>
  <c r="O706" i="1" s="1"/>
  <c r="Q703" i="1"/>
  <c r="Q702" i="1" s="1"/>
  <c r="Q695" i="1" s="1"/>
  <c r="P703" i="1"/>
  <c r="P702" i="1" s="1"/>
  <c r="P695" i="1" s="1"/>
  <c r="O703" i="1"/>
  <c r="O702" i="1" s="1"/>
  <c r="S697" i="1"/>
  <c r="R697" i="1"/>
  <c r="P697" i="1"/>
  <c r="O697" i="1"/>
  <c r="S695" i="1"/>
  <c r="R695" i="1"/>
  <c r="Q254" i="1"/>
  <c r="O88" i="1"/>
  <c r="O934" i="1"/>
  <c r="O566" i="1"/>
  <c r="O344" i="1"/>
  <c r="O939" i="1"/>
  <c r="O938" i="1" s="1"/>
  <c r="O932" i="1" s="1"/>
  <c r="O930" i="1" s="1"/>
  <c r="O573" i="1"/>
  <c r="S974" i="1"/>
  <c r="S968" i="1" s="1"/>
  <c r="S966" i="1" s="1"/>
  <c r="S970" i="1"/>
  <c r="S962" i="1"/>
  <c r="S956" i="1" s="1"/>
  <c r="S954" i="1" s="1"/>
  <c r="S958" i="1"/>
  <c r="S950" i="1"/>
  <c r="S944" i="1" s="1"/>
  <c r="S942" i="1" s="1"/>
  <c r="S946" i="1"/>
  <c r="S907" i="1"/>
  <c r="S905" i="1"/>
  <c r="S903" i="1" s="1"/>
  <c r="S894" i="1"/>
  <c r="S892" i="1"/>
  <c r="S890" i="1" s="1"/>
  <c r="S882" i="1"/>
  <c r="S880" i="1"/>
  <c r="S878" i="1" s="1"/>
  <c r="S869" i="1"/>
  <c r="S867" i="1"/>
  <c r="S865" i="1" s="1"/>
  <c r="S852" i="1"/>
  <c r="S850" i="1"/>
  <c r="S848" i="1" s="1"/>
  <c r="S837" i="1"/>
  <c r="S835" i="1"/>
  <c r="S833" i="1" s="1"/>
  <c r="S822" i="1"/>
  <c r="S820" i="1"/>
  <c r="S812" i="1"/>
  <c r="S810" i="1"/>
  <c r="S799" i="1"/>
  <c r="S797" i="1"/>
  <c r="S795" i="1" s="1"/>
  <c r="S783" i="1"/>
  <c r="S781" i="1"/>
  <c r="S779" i="1" s="1"/>
  <c r="S772" i="1"/>
  <c r="S766" i="1" s="1"/>
  <c r="S764" i="1" s="1"/>
  <c r="S768" i="1"/>
  <c r="S748" i="1"/>
  <c r="S746" i="1"/>
  <c r="S742" i="1" s="1"/>
  <c r="S733" i="1"/>
  <c r="S731" i="1"/>
  <c r="S716" i="1"/>
  <c r="S714" i="1"/>
  <c r="S683" i="1"/>
  <c r="S681" i="1"/>
  <c r="S679" i="1" s="1"/>
  <c r="S666" i="1"/>
  <c r="S664" i="1"/>
  <c r="S652" i="1"/>
  <c r="S650" i="1"/>
  <c r="S639" i="1"/>
  <c r="S637" i="1"/>
  <c r="S635" i="1" s="1"/>
  <c r="S623" i="1"/>
  <c r="S621" i="1"/>
  <c r="S619" i="1" s="1"/>
  <c r="S617" i="1" s="1"/>
  <c r="S609" i="1"/>
  <c r="S607" i="1"/>
  <c r="S605" i="1" s="1"/>
  <c r="S597" i="1"/>
  <c r="S595" i="1"/>
  <c r="S593" i="1" s="1"/>
  <c r="S584" i="1"/>
  <c r="S582" i="1"/>
  <c r="S580" i="1" s="1"/>
  <c r="S566" i="1"/>
  <c r="S564" i="1"/>
  <c r="S562" i="1" s="1"/>
  <c r="S549" i="1"/>
  <c r="S547" i="1"/>
  <c r="S545" i="1" s="1"/>
  <c r="S536" i="1"/>
  <c r="S534" i="1"/>
  <c r="S526" i="1"/>
  <c r="S523" i="1"/>
  <c r="S513" i="1"/>
  <c r="S511" i="1"/>
  <c r="S509" i="1" s="1"/>
  <c r="S498" i="1"/>
  <c r="S496" i="1"/>
  <c r="S494" i="1" s="1"/>
  <c r="S492" i="1" s="1"/>
  <c r="S482" i="1"/>
  <c r="S480" i="1"/>
  <c r="S478" i="1" s="1"/>
  <c r="S471" i="1"/>
  <c r="S469" i="1"/>
  <c r="S467" i="1" s="1"/>
  <c r="S459" i="1"/>
  <c r="S457" i="1"/>
  <c r="S445" i="1"/>
  <c r="S443" i="1"/>
  <c r="S441" i="1" s="1"/>
  <c r="S439" i="1" s="1"/>
  <c r="S425" i="1" s="1"/>
  <c r="S397" i="1"/>
  <c r="S395" i="1"/>
  <c r="S387" i="1"/>
  <c r="S385" i="1"/>
  <c r="S373" i="1"/>
  <c r="S371" i="1"/>
  <c r="S369" i="1" s="1"/>
  <c r="S367" i="1" s="1"/>
  <c r="S359" i="1"/>
  <c r="S357" i="1"/>
  <c r="S355" i="1" s="1"/>
  <c r="S353" i="1" s="1"/>
  <c r="S344" i="1"/>
  <c r="S342" i="1"/>
  <c r="S340" i="1" s="1"/>
  <c r="S331" i="1"/>
  <c r="S329" i="1"/>
  <c r="S320" i="1"/>
  <c r="S318" i="1"/>
  <c r="S306" i="1"/>
  <c r="S304" i="1"/>
  <c r="S302" i="1" s="1"/>
  <c r="S292" i="1"/>
  <c r="S290" i="1"/>
  <c r="S283" i="1"/>
  <c r="S281" i="1"/>
  <c r="S274" i="1"/>
  <c r="S272" i="1"/>
  <c r="S265" i="1"/>
  <c r="S263" i="1"/>
  <c r="S250" i="1"/>
  <c r="S248" i="1"/>
  <c r="S232" i="1"/>
  <c r="S230" i="1"/>
  <c r="S210" i="1"/>
  <c r="S208" i="1"/>
  <c r="S160" i="1"/>
  <c r="S159" i="1"/>
  <c r="S158" i="1"/>
  <c r="S157" i="1"/>
  <c r="S156" i="1"/>
  <c r="S155" i="1"/>
  <c r="S154" i="1"/>
  <c r="S152" i="1"/>
  <c r="S145" i="1"/>
  <c r="S144" i="1"/>
  <c r="S142" i="1"/>
  <c r="S141" i="1"/>
  <c r="S140" i="1"/>
  <c r="S139" i="1"/>
  <c r="S137" i="1"/>
  <c r="S129" i="1"/>
  <c r="S128" i="1" s="1"/>
  <c r="S123" i="1"/>
  <c r="S122" i="1" s="1"/>
  <c r="S120" i="1"/>
  <c r="S106" i="1"/>
  <c r="S102" i="1"/>
  <c r="S94" i="1"/>
  <c r="S91" i="1"/>
  <c r="S87" i="1"/>
  <c r="S84" i="1"/>
  <c r="S82" i="1"/>
  <c r="S75" i="1"/>
  <c r="S70" i="1"/>
  <c r="S59" i="1"/>
  <c r="S16" i="1" s="1"/>
  <c r="S37" i="1"/>
  <c r="S15" i="1" s="1"/>
  <c r="S29" i="1"/>
  <c r="S23" i="1"/>
  <c r="R974" i="1"/>
  <c r="R968" i="1" s="1"/>
  <c r="R966" i="1" s="1"/>
  <c r="R970" i="1"/>
  <c r="R962" i="1"/>
  <c r="R956" i="1" s="1"/>
  <c r="R954" i="1" s="1"/>
  <c r="R958" i="1"/>
  <c r="R950" i="1"/>
  <c r="R944" i="1" s="1"/>
  <c r="R942" i="1" s="1"/>
  <c r="R946" i="1"/>
  <c r="R932" i="1"/>
  <c r="R930" i="1" s="1"/>
  <c r="R922" i="1"/>
  <c r="R920" i="1" s="1"/>
  <c r="R918" i="1" s="1"/>
  <c r="R907" i="1"/>
  <c r="R905" i="1"/>
  <c r="R903" i="1" s="1"/>
  <c r="R894" i="1"/>
  <c r="R892" i="1"/>
  <c r="R890" i="1" s="1"/>
  <c r="R882" i="1"/>
  <c r="R880" i="1"/>
  <c r="R878" i="1" s="1"/>
  <c r="R869" i="1"/>
  <c r="R867" i="1"/>
  <c r="R865" i="1" s="1"/>
  <c r="R852" i="1"/>
  <c r="R850" i="1"/>
  <c r="R848" i="1" s="1"/>
  <c r="R837" i="1"/>
  <c r="R835" i="1"/>
  <c r="R833" i="1" s="1"/>
  <c r="R822" i="1"/>
  <c r="R820" i="1"/>
  <c r="R812" i="1"/>
  <c r="R810" i="1"/>
  <c r="R799" i="1"/>
  <c r="R797" i="1"/>
  <c r="R795" i="1" s="1"/>
  <c r="R783" i="1"/>
  <c r="R781" i="1"/>
  <c r="R779" i="1" s="1"/>
  <c r="R772" i="1"/>
  <c r="R766" i="1" s="1"/>
  <c r="R764" i="1" s="1"/>
  <c r="R768" i="1"/>
  <c r="R748" i="1"/>
  <c r="R746" i="1"/>
  <c r="R744" i="1" s="1"/>
  <c r="R733" i="1"/>
  <c r="R731" i="1"/>
  <c r="R716" i="1"/>
  <c r="R714" i="1"/>
  <c r="R683" i="1"/>
  <c r="R681" i="1"/>
  <c r="R679" i="1" s="1"/>
  <c r="R666" i="1"/>
  <c r="R664" i="1"/>
  <c r="R652" i="1"/>
  <c r="R650" i="1"/>
  <c r="R639" i="1"/>
  <c r="R637" i="1"/>
  <c r="R635" i="1" s="1"/>
  <c r="R623" i="1"/>
  <c r="R621" i="1"/>
  <c r="R619" i="1" s="1"/>
  <c r="R617" i="1" s="1"/>
  <c r="R609" i="1"/>
  <c r="R607" i="1"/>
  <c r="R605" i="1" s="1"/>
  <c r="R597" i="1"/>
  <c r="R595" i="1"/>
  <c r="R593" i="1" s="1"/>
  <c r="R584" i="1"/>
  <c r="R582" i="1"/>
  <c r="R580" i="1" s="1"/>
  <c r="R566" i="1"/>
  <c r="R564" i="1"/>
  <c r="R562" i="1" s="1"/>
  <c r="R549" i="1"/>
  <c r="R547" i="1"/>
  <c r="R545" i="1" s="1"/>
  <c r="R536" i="1"/>
  <c r="R534" i="1"/>
  <c r="R526" i="1"/>
  <c r="R523" i="1"/>
  <c r="R513" i="1"/>
  <c r="R511" i="1"/>
  <c r="R509" i="1" s="1"/>
  <c r="R498" i="1"/>
  <c r="R496" i="1"/>
  <c r="R494" i="1" s="1"/>
  <c r="R492" i="1" s="1"/>
  <c r="R482" i="1"/>
  <c r="R480" i="1"/>
  <c r="R478" i="1" s="1"/>
  <c r="R471" i="1"/>
  <c r="R469" i="1"/>
  <c r="R467" i="1" s="1"/>
  <c r="R459" i="1"/>
  <c r="R457" i="1"/>
  <c r="R455" i="1" s="1"/>
  <c r="R445" i="1"/>
  <c r="R443" i="1"/>
  <c r="R441" i="1" s="1"/>
  <c r="R439" i="1" s="1"/>
  <c r="R425" i="1" s="1"/>
  <c r="R397" i="1"/>
  <c r="R395" i="1"/>
  <c r="R387" i="1"/>
  <c r="R385" i="1"/>
  <c r="R373" i="1"/>
  <c r="R371" i="1"/>
  <c r="R369" i="1" s="1"/>
  <c r="R367" i="1" s="1"/>
  <c r="R359" i="1"/>
  <c r="R357" i="1"/>
  <c r="R355" i="1" s="1"/>
  <c r="R353" i="1" s="1"/>
  <c r="R344" i="1"/>
  <c r="R342" i="1"/>
  <c r="R340" i="1" s="1"/>
  <c r="R331" i="1"/>
  <c r="R329" i="1"/>
  <c r="R320" i="1"/>
  <c r="R318" i="1"/>
  <c r="R306" i="1"/>
  <c r="R304" i="1"/>
  <c r="R302" i="1" s="1"/>
  <c r="R292" i="1"/>
  <c r="R290" i="1"/>
  <c r="R283" i="1"/>
  <c r="R281" i="1"/>
  <c r="R274" i="1"/>
  <c r="R272" i="1"/>
  <c r="R265" i="1"/>
  <c r="R263" i="1"/>
  <c r="R250" i="1"/>
  <c r="R248" i="1"/>
  <c r="R232" i="1"/>
  <c r="R230" i="1"/>
  <c r="R210" i="1"/>
  <c r="R208" i="1"/>
  <c r="R160" i="1"/>
  <c r="R159" i="1"/>
  <c r="R158" i="1"/>
  <c r="R157" i="1"/>
  <c r="R156" i="1"/>
  <c r="R155" i="1"/>
  <c r="R154" i="1"/>
  <c r="R152" i="1"/>
  <c r="R145" i="1"/>
  <c r="R142" i="1"/>
  <c r="R141" i="1"/>
  <c r="R140" i="1"/>
  <c r="R139" i="1"/>
  <c r="R137" i="1"/>
  <c r="R129" i="1"/>
  <c r="R128" i="1" s="1"/>
  <c r="R123" i="1"/>
  <c r="R122" i="1" s="1"/>
  <c r="R120" i="1"/>
  <c r="R106" i="1"/>
  <c r="R102" i="1"/>
  <c r="R94" i="1"/>
  <c r="R91" i="1"/>
  <c r="R87" i="1"/>
  <c r="R84" i="1"/>
  <c r="R82" i="1"/>
  <c r="R75" i="1"/>
  <c r="R70" i="1"/>
  <c r="R59" i="1"/>
  <c r="R16" i="1" s="1"/>
  <c r="R37" i="1"/>
  <c r="R15" i="1" s="1"/>
  <c r="R29" i="1"/>
  <c r="R23" i="1"/>
  <c r="P975" i="1"/>
  <c r="P974" i="1" s="1"/>
  <c r="P968" i="1" s="1"/>
  <c r="P966" i="1" s="1"/>
  <c r="P970" i="1"/>
  <c r="P963" i="1"/>
  <c r="P962" i="1" s="1"/>
  <c r="P956" i="1" s="1"/>
  <c r="P954" i="1" s="1"/>
  <c r="P958" i="1"/>
  <c r="P951" i="1"/>
  <c r="P950" i="1" s="1"/>
  <c r="P944" i="1" s="1"/>
  <c r="P942" i="1" s="1"/>
  <c r="P946" i="1"/>
  <c r="P939" i="1"/>
  <c r="P938" i="1" s="1"/>
  <c r="P932" i="1" s="1"/>
  <c r="P930" i="1" s="1"/>
  <c r="P934" i="1"/>
  <c r="P927" i="1"/>
  <c r="P926" i="1"/>
  <c r="P920" i="1" s="1"/>
  <c r="P918" i="1" s="1"/>
  <c r="P922" i="1"/>
  <c r="P913" i="1"/>
  <c r="P912" i="1" s="1"/>
  <c r="P905" i="1" s="1"/>
  <c r="P903" i="1" s="1"/>
  <c r="P907" i="1"/>
  <c r="P899" i="1"/>
  <c r="P898" i="1" s="1"/>
  <c r="P892" i="1" s="1"/>
  <c r="P890" i="1" s="1"/>
  <c r="P894" i="1"/>
  <c r="P887" i="1"/>
  <c r="P886" i="1" s="1"/>
  <c r="P880" i="1" s="1"/>
  <c r="P878" i="1" s="1"/>
  <c r="P882" i="1"/>
  <c r="P874" i="1"/>
  <c r="P873" i="1" s="1"/>
  <c r="P867" i="1" s="1"/>
  <c r="P865" i="1" s="1"/>
  <c r="P869" i="1"/>
  <c r="P858" i="1"/>
  <c r="P857" i="1" s="1"/>
  <c r="P850" i="1" s="1"/>
  <c r="P848" i="1" s="1"/>
  <c r="P852" i="1"/>
  <c r="P844" i="1"/>
  <c r="P843" i="1" s="1"/>
  <c r="P835" i="1" s="1"/>
  <c r="P833" i="1" s="1"/>
  <c r="P837" i="1"/>
  <c r="P829" i="1"/>
  <c r="P828" i="1" s="1"/>
  <c r="P820" i="1" s="1"/>
  <c r="P822" i="1"/>
  <c r="P817" i="1"/>
  <c r="P816" i="1" s="1"/>
  <c r="P810" i="1" s="1"/>
  <c r="P812" i="1"/>
  <c r="P805" i="1"/>
  <c r="P804" i="1"/>
  <c r="P797" i="1" s="1"/>
  <c r="P795" i="1" s="1"/>
  <c r="P799" i="1"/>
  <c r="P792" i="1"/>
  <c r="P791" i="1" s="1"/>
  <c r="P781" i="1" s="1"/>
  <c r="P779" i="1" s="1"/>
  <c r="P783" i="1"/>
  <c r="P773" i="1"/>
  <c r="P772" i="1" s="1"/>
  <c r="P766" i="1" s="1"/>
  <c r="P764" i="1" s="1"/>
  <c r="P768" i="1"/>
  <c r="P761" i="1"/>
  <c r="P758" i="1"/>
  <c r="P755" i="1"/>
  <c r="P754" i="1" s="1"/>
  <c r="P748" i="1"/>
  <c r="P739" i="1"/>
  <c r="P738" i="1" s="1"/>
  <c r="P731" i="1" s="1"/>
  <c r="P733" i="1"/>
  <c r="P728" i="1"/>
  <c r="P727" i="1" s="1"/>
  <c r="P722" i="1"/>
  <c r="P721" i="1" s="1"/>
  <c r="P716" i="1"/>
  <c r="P692" i="1"/>
  <c r="P691" i="1" s="1"/>
  <c r="P688" i="1"/>
  <c r="P687" i="1" s="1"/>
  <c r="P683" i="1"/>
  <c r="P671" i="1"/>
  <c r="P670" i="1" s="1"/>
  <c r="P664" i="1" s="1"/>
  <c r="P666" i="1"/>
  <c r="P657" i="1"/>
  <c r="P656" i="1" s="1"/>
  <c r="P650" i="1" s="1"/>
  <c r="P652" i="1"/>
  <c r="P644" i="1"/>
  <c r="P643" i="1" s="1"/>
  <c r="P637" i="1" s="1"/>
  <c r="P635" i="1" s="1"/>
  <c r="P639" i="1"/>
  <c r="P629" i="1"/>
  <c r="P627" i="1"/>
  <c r="P623" i="1"/>
  <c r="P614" i="1"/>
  <c r="P613" i="1" s="1"/>
  <c r="P607" i="1" s="1"/>
  <c r="P605" i="1" s="1"/>
  <c r="P609" i="1"/>
  <c r="P602" i="1"/>
  <c r="P601" i="1" s="1"/>
  <c r="P595" i="1" s="1"/>
  <c r="P593" i="1" s="1"/>
  <c r="P597" i="1"/>
  <c r="P589" i="1"/>
  <c r="P588" i="1" s="1"/>
  <c r="P582" i="1" s="1"/>
  <c r="P580" i="1" s="1"/>
  <c r="P584" i="1"/>
  <c r="P575" i="1"/>
  <c r="P573" i="1"/>
  <c r="P571" i="1"/>
  <c r="P566" i="1"/>
  <c r="P558" i="1"/>
  <c r="P556" i="1"/>
  <c r="P549" i="1"/>
  <c r="P540" i="1"/>
  <c r="P539" i="1" s="1"/>
  <c r="P534" i="1" s="1"/>
  <c r="P536" i="1"/>
  <c r="P531" i="1"/>
  <c r="P530" i="1" s="1"/>
  <c r="P523" i="1" s="1"/>
  <c r="P526" i="1"/>
  <c r="P518" i="1"/>
  <c r="P517" i="1" s="1"/>
  <c r="P511" i="1" s="1"/>
  <c r="P509" i="1" s="1"/>
  <c r="P513" i="1"/>
  <c r="P503" i="1"/>
  <c r="P502" i="1" s="1"/>
  <c r="P496" i="1" s="1"/>
  <c r="P494" i="1" s="1"/>
  <c r="P492" i="1" s="1"/>
  <c r="P498" i="1"/>
  <c r="P489" i="1"/>
  <c r="P487" i="1"/>
  <c r="P482" i="1"/>
  <c r="P475" i="1"/>
  <c r="P474" i="1" s="1"/>
  <c r="P469" i="1" s="1"/>
  <c r="P467" i="1" s="1"/>
  <c r="P471" i="1"/>
  <c r="P464" i="1"/>
  <c r="P463" i="1" s="1"/>
  <c r="P457" i="1" s="1"/>
  <c r="P455" i="1" s="1"/>
  <c r="P459" i="1"/>
  <c r="P450" i="1"/>
  <c r="P449" i="1" s="1"/>
  <c r="P443" i="1" s="1"/>
  <c r="P441" i="1" s="1"/>
  <c r="P445" i="1"/>
  <c r="P422" i="1"/>
  <c r="P421" i="1" s="1"/>
  <c r="P415" i="1" s="1"/>
  <c r="P417" i="1"/>
  <c r="P412" i="1"/>
  <c r="P411" i="1" s="1"/>
  <c r="P405" i="1" s="1"/>
  <c r="P407" i="1"/>
  <c r="P402" i="1"/>
  <c r="P401" i="1" s="1"/>
  <c r="P395" i="1" s="1"/>
  <c r="P397" i="1"/>
  <c r="P392" i="1"/>
  <c r="P391" i="1" s="1"/>
  <c r="P385" i="1" s="1"/>
  <c r="P387" i="1"/>
  <c r="P378" i="1"/>
  <c r="P377" i="1" s="1"/>
  <c r="P371" i="1" s="1"/>
  <c r="P369" i="1" s="1"/>
  <c r="P367" i="1" s="1"/>
  <c r="P373" i="1"/>
  <c r="P364" i="1"/>
  <c r="P363" i="1" s="1"/>
  <c r="P357" i="1" s="1"/>
  <c r="P355" i="1" s="1"/>
  <c r="P353" i="1" s="1"/>
  <c r="P359" i="1"/>
  <c r="P350" i="1"/>
  <c r="P349" i="1" s="1"/>
  <c r="P342" i="1" s="1"/>
  <c r="P340" i="1" s="1"/>
  <c r="P344" i="1"/>
  <c r="P337" i="1"/>
  <c r="P336" i="1" s="1"/>
  <c r="P329" i="1" s="1"/>
  <c r="P331" i="1"/>
  <c r="P325" i="1"/>
  <c r="P324" i="1" s="1"/>
  <c r="P318" i="1" s="1"/>
  <c r="P320" i="1"/>
  <c r="P312" i="1"/>
  <c r="P311" i="1" s="1"/>
  <c r="P304" i="1" s="1"/>
  <c r="P302" i="1" s="1"/>
  <c r="P306" i="1"/>
  <c r="P297" i="1"/>
  <c r="P296" i="1" s="1"/>
  <c r="P290" i="1" s="1"/>
  <c r="P292" i="1"/>
  <c r="P287" i="1"/>
  <c r="P286" i="1" s="1"/>
  <c r="P281" i="1" s="1"/>
  <c r="P283" i="1"/>
  <c r="P278" i="1"/>
  <c r="P277" i="1" s="1"/>
  <c r="P272" i="1" s="1"/>
  <c r="P274" i="1"/>
  <c r="P269" i="1"/>
  <c r="P268" i="1" s="1"/>
  <c r="P263" i="1" s="1"/>
  <c r="P265" i="1"/>
  <c r="P257" i="1"/>
  <c r="P254" i="1"/>
  <c r="P250" i="1"/>
  <c r="P242" i="1"/>
  <c r="P238" i="1"/>
  <c r="P232" i="1"/>
  <c r="P227" i="1"/>
  <c r="P225" i="1"/>
  <c r="P220" i="1"/>
  <c r="P216" i="1"/>
  <c r="P210" i="1"/>
  <c r="P160" i="1"/>
  <c r="P159" i="1"/>
  <c r="P158" i="1"/>
  <c r="P157" i="1"/>
  <c r="P156" i="1"/>
  <c r="P155" i="1"/>
  <c r="P154" i="1"/>
  <c r="P152" i="1"/>
  <c r="P145" i="1"/>
  <c r="P129" i="1"/>
  <c r="P128" i="1" s="1"/>
  <c r="P122" i="1"/>
  <c r="P120" i="1"/>
  <c r="P117" i="1"/>
  <c r="P114" i="1" s="1"/>
  <c r="P110" i="1"/>
  <c r="P108" i="1"/>
  <c r="P107" i="1"/>
  <c r="P104" i="1"/>
  <c r="P103" i="1"/>
  <c r="P98" i="1"/>
  <c r="P97" i="1"/>
  <c r="P96" i="1"/>
  <c r="P95" i="1"/>
  <c r="P92" i="1"/>
  <c r="P91" i="1" s="1"/>
  <c r="P89" i="1"/>
  <c r="P88" i="1"/>
  <c r="P85" i="1"/>
  <c r="P84" i="1" s="1"/>
  <c r="P83" i="1"/>
  <c r="P82" i="1" s="1"/>
  <c r="P80" i="1"/>
  <c r="P79" i="1"/>
  <c r="P78" i="1"/>
  <c r="P77" i="1"/>
  <c r="P76" i="1"/>
  <c r="P73" i="1"/>
  <c r="P72" i="1"/>
  <c r="P71" i="1"/>
  <c r="P62" i="1"/>
  <c r="P60" i="1"/>
  <c r="P56" i="1"/>
  <c r="P142" i="1" s="1"/>
  <c r="P52" i="1"/>
  <c r="P140" i="1" s="1"/>
  <c r="P48" i="1"/>
  <c r="P139" i="1" s="1"/>
  <c r="P42" i="1"/>
  <c r="P141" i="1" s="1"/>
  <c r="P38" i="1"/>
  <c r="P137" i="1" s="1"/>
  <c r="P29" i="1"/>
  <c r="Q106" i="1" l="1"/>
  <c r="O695" i="1"/>
  <c r="Q161" i="1"/>
  <c r="R383" i="1"/>
  <c r="R381" i="1" s="1"/>
  <c r="S648" i="1"/>
  <c r="S174" i="1" s="1"/>
  <c r="S712" i="1"/>
  <c r="S710" i="1" s="1"/>
  <c r="S453" i="1"/>
  <c r="R143" i="1"/>
  <c r="R146" i="1" s="1"/>
  <c r="S119" i="1"/>
  <c r="S24" i="1" s="1"/>
  <c r="S383" i="1"/>
  <c r="S381" i="1" s="1"/>
  <c r="S578" i="1"/>
  <c r="R316" i="1"/>
  <c r="R7" i="1"/>
  <c r="S206" i="1"/>
  <c r="S204" i="1" s="1"/>
  <c r="R68" i="1"/>
  <c r="R17" i="1" s="1"/>
  <c r="R712" i="1"/>
  <c r="R710" i="1" s="1"/>
  <c r="S7" i="1"/>
  <c r="S808" i="1"/>
  <c r="S777" i="1" s="1"/>
  <c r="S744" i="1"/>
  <c r="R100" i="1"/>
  <c r="R18" i="1" s="1"/>
  <c r="S521" i="1"/>
  <c r="S176" i="1" s="1"/>
  <c r="R578" i="1"/>
  <c r="R742" i="1"/>
  <c r="S100" i="1"/>
  <c r="S18" i="1" s="1"/>
  <c r="S202" i="1"/>
  <c r="P161" i="1"/>
  <c r="R521" i="1"/>
  <c r="R507" i="1" s="1"/>
  <c r="R648" i="1"/>
  <c r="R633" i="1" s="1"/>
  <c r="S161" i="1"/>
  <c r="S455" i="1"/>
  <c r="S175" i="1" s="1"/>
  <c r="S316" i="1"/>
  <c r="R808" i="1"/>
  <c r="R777" i="1" s="1"/>
  <c r="S68" i="1"/>
  <c r="S17" i="1" s="1"/>
  <c r="R173" i="1"/>
  <c r="R202" i="1"/>
  <c r="R300" i="1"/>
  <c r="R119" i="1"/>
  <c r="R24" i="1" s="1"/>
  <c r="R161" i="1"/>
  <c r="R206" i="1"/>
  <c r="R167" i="1" s="1"/>
  <c r="P70" i="1"/>
  <c r="P555" i="1"/>
  <c r="P547" i="1" s="1"/>
  <c r="P545" i="1" s="1"/>
  <c r="S169" i="1"/>
  <c r="S543" i="1"/>
  <c r="S143" i="1"/>
  <c r="S146" i="1" s="1"/>
  <c r="S173" i="1"/>
  <c r="R175" i="1"/>
  <c r="R169" i="1"/>
  <c r="R543" i="1"/>
  <c r="R453" i="1"/>
  <c r="P714" i="1"/>
  <c r="P712" i="1" s="1"/>
  <c r="P106" i="1"/>
  <c r="P87" i="1"/>
  <c r="P757" i="1"/>
  <c r="P746" i="1" s="1"/>
  <c r="P744" i="1" s="1"/>
  <c r="P742" i="1" s="1"/>
  <c r="P102" i="1"/>
  <c r="P486" i="1"/>
  <c r="P480" i="1" s="1"/>
  <c r="P478" i="1" s="1"/>
  <c r="P175" i="1" s="1"/>
  <c r="P253" i="1"/>
  <c r="P248" i="1" s="1"/>
  <c r="P570" i="1"/>
  <c r="P564" i="1" s="1"/>
  <c r="P562" i="1" s="1"/>
  <c r="P681" i="1"/>
  <c r="P679" i="1" s="1"/>
  <c r="P202" i="1"/>
  <c r="P119" i="1"/>
  <c r="P24" i="1" s="1"/>
  <c r="P215" i="1"/>
  <c r="P208" i="1" s="1"/>
  <c r="P59" i="1"/>
  <c r="P143" i="1" s="1"/>
  <c r="P626" i="1"/>
  <c r="P621" i="1" s="1"/>
  <c r="P619" i="1" s="1"/>
  <c r="P173" i="1" s="1"/>
  <c r="P521" i="1"/>
  <c r="P507" i="1" s="1"/>
  <c r="P37" i="1"/>
  <c r="P15" i="1" s="1"/>
  <c r="P237" i="1"/>
  <c r="P230" i="1" s="1"/>
  <c r="P316" i="1"/>
  <c r="P300" i="1" s="1"/>
  <c r="P94" i="1"/>
  <c r="P808" i="1"/>
  <c r="P777" i="1" s="1"/>
  <c r="P75" i="1"/>
  <c r="P578" i="1"/>
  <c r="P439" i="1"/>
  <c r="P425" i="1" s="1"/>
  <c r="P383" i="1"/>
  <c r="P381" i="1" s="1"/>
  <c r="P23" i="1"/>
  <c r="P144" i="1"/>
  <c r="P648" i="1"/>
  <c r="R171" i="1" l="1"/>
  <c r="S633" i="1"/>
  <c r="R172" i="1"/>
  <c r="S170" i="1"/>
  <c r="S167" i="1"/>
  <c r="S507" i="1"/>
  <c r="P100" i="1"/>
  <c r="P18" i="1" s="1"/>
  <c r="R204" i="1"/>
  <c r="R199" i="1" s="1"/>
  <c r="R197" i="1" s="1"/>
  <c r="R176" i="1"/>
  <c r="R170" i="1"/>
  <c r="S172" i="1"/>
  <c r="S171" i="1"/>
  <c r="R9" i="1"/>
  <c r="R11" i="1" s="1"/>
  <c r="S9" i="1"/>
  <c r="S11" i="1" s="1"/>
  <c r="P174" i="1"/>
  <c r="P543" i="1"/>
  <c r="P453" i="1"/>
  <c r="R174" i="1"/>
  <c r="P169" i="1"/>
  <c r="P68" i="1"/>
  <c r="P17" i="1" s="1"/>
  <c r="S300" i="1"/>
  <c r="P710" i="1"/>
  <c r="P170" i="1"/>
  <c r="P206" i="1"/>
  <c r="P167" i="1" s="1"/>
  <c r="P146" i="1"/>
  <c r="P176" i="1"/>
  <c r="P633" i="1"/>
  <c r="P16" i="1"/>
  <c r="P7" i="1" s="1"/>
  <c r="P617" i="1"/>
  <c r="P172" i="1"/>
  <c r="P171" i="1"/>
  <c r="O160" i="1"/>
  <c r="O158" i="1"/>
  <c r="O157" i="1"/>
  <c r="O156" i="1"/>
  <c r="O154" i="1"/>
  <c r="S177" i="1" l="1"/>
  <c r="P9" i="1"/>
  <c r="P11" i="1" s="1"/>
  <c r="S199" i="1"/>
  <c r="S197" i="1" s="1"/>
  <c r="R177" i="1"/>
  <c r="R192" i="1"/>
  <c r="R190" i="1" s="1"/>
  <c r="R979" i="1" s="1"/>
  <c r="P204" i="1"/>
  <c r="P199" i="1" s="1"/>
  <c r="P197" i="1" s="1"/>
  <c r="S192" i="1"/>
  <c r="S190" i="1" s="1"/>
  <c r="S979" i="1" s="1"/>
  <c r="P177" i="1"/>
  <c r="O108" i="1"/>
  <c r="O107" i="1"/>
  <c r="O103" i="1"/>
  <c r="O954" i="1"/>
  <c r="P192" i="1" l="1"/>
  <c r="P190" i="1" s="1"/>
  <c r="P979" i="1" s="1"/>
  <c r="Q253" i="1"/>
  <c r="O966" i="1" l="1"/>
  <c r="Q975" i="1"/>
  <c r="O975" i="1"/>
  <c r="O974" i="1" s="1"/>
  <c r="Q970" i="1"/>
  <c r="Q963" i="1"/>
  <c r="O963" i="1"/>
  <c r="O962" i="1" s="1"/>
  <c r="Q958" i="1"/>
  <c r="Q951" i="1"/>
  <c r="O951" i="1"/>
  <c r="O950" i="1" s="1"/>
  <c r="Q946" i="1"/>
  <c r="Q773" i="1"/>
  <c r="O773" i="1"/>
  <c r="O772" i="1" s="1"/>
  <c r="O766" i="1" s="1"/>
  <c r="O764" i="1" s="1"/>
  <c r="Q768" i="1"/>
  <c r="O768" i="1"/>
  <c r="Q874" i="1"/>
  <c r="O874" i="1"/>
  <c r="O873" i="1" s="1"/>
  <c r="O867" i="1" s="1"/>
  <c r="O865" i="1" s="1"/>
  <c r="Q869" i="1"/>
  <c r="O869" i="1"/>
  <c r="Q873" i="1" l="1"/>
  <c r="Q962" i="1"/>
  <c r="Q950" i="1"/>
  <c r="Q772" i="1"/>
  <c r="Q974" i="1"/>
  <c r="O907" i="1"/>
  <c r="O894" i="1"/>
  <c r="O331" i="1"/>
  <c r="O306" i="1"/>
  <c r="O899" i="1"/>
  <c r="O898" i="1" s="1"/>
  <c r="O892" i="1" s="1"/>
  <c r="O890" i="1" s="1"/>
  <c r="O78" i="1"/>
  <c r="O96" i="1"/>
  <c r="O629" i="1"/>
  <c r="Q867" i="1" l="1"/>
  <c r="Q865" i="1" s="1"/>
  <c r="Q766" i="1"/>
  <c r="Q968" i="1"/>
  <c r="Q944" i="1"/>
  <c r="Q956" i="1"/>
  <c r="Q939" i="1"/>
  <c r="Q934" i="1"/>
  <c r="Q927" i="1"/>
  <c r="Q926" i="1"/>
  <c r="Q922" i="1"/>
  <c r="Q913" i="1"/>
  <c r="Q907" i="1"/>
  <c r="Q899" i="1"/>
  <c r="Q894" i="1"/>
  <c r="Q887" i="1"/>
  <c r="Q882" i="1"/>
  <c r="Q858" i="1"/>
  <c r="Q852" i="1"/>
  <c r="Q844" i="1"/>
  <c r="Q837" i="1"/>
  <c r="Q829" i="1"/>
  <c r="Q822" i="1"/>
  <c r="Q817" i="1"/>
  <c r="Q812" i="1"/>
  <c r="Q805" i="1"/>
  <c r="Q804" i="1"/>
  <c r="Q799" i="1"/>
  <c r="Q792" i="1"/>
  <c r="Q783" i="1"/>
  <c r="Q761" i="1"/>
  <c r="Q758" i="1"/>
  <c r="Q755" i="1"/>
  <c r="Q748" i="1"/>
  <c r="Q739" i="1"/>
  <c r="Q733" i="1"/>
  <c r="Q728" i="1"/>
  <c r="Q722" i="1"/>
  <c r="Q721" i="1" s="1"/>
  <c r="Q716" i="1"/>
  <c r="Q692" i="1"/>
  <c r="Q688" i="1"/>
  <c r="Q683" i="1"/>
  <c r="Q671" i="1"/>
  <c r="Q666" i="1"/>
  <c r="Q657" i="1"/>
  <c r="Q652" i="1"/>
  <c r="Q644" i="1"/>
  <c r="Q639" i="1"/>
  <c r="Q629" i="1"/>
  <c r="Q627" i="1"/>
  <c r="Q623" i="1"/>
  <c r="Q614" i="1"/>
  <c r="Q609" i="1"/>
  <c r="Q602" i="1"/>
  <c r="Q597" i="1"/>
  <c r="Q589" i="1"/>
  <c r="Q584" i="1"/>
  <c r="Q575" i="1"/>
  <c r="Q573" i="1"/>
  <c r="Q571" i="1"/>
  <c r="Q566" i="1"/>
  <c r="Q558" i="1"/>
  <c r="Q556" i="1"/>
  <c r="Q549" i="1"/>
  <c r="Q540" i="1"/>
  <c r="Q536" i="1"/>
  <c r="Q531" i="1"/>
  <c r="Q526" i="1"/>
  <c r="Q518" i="1"/>
  <c r="Q513" i="1"/>
  <c r="Q503" i="1"/>
  <c r="Q498" i="1"/>
  <c r="Q489" i="1"/>
  <c r="Q487" i="1"/>
  <c r="Q482" i="1"/>
  <c r="Q475" i="1"/>
  <c r="Q471" i="1"/>
  <c r="Q464" i="1"/>
  <c r="Q459" i="1"/>
  <c r="Q450" i="1"/>
  <c r="Q445" i="1"/>
  <c r="Q422" i="1"/>
  <c r="Q417" i="1"/>
  <c r="Q412" i="1"/>
  <c r="Q407" i="1"/>
  <c r="Q402" i="1"/>
  <c r="Q397" i="1"/>
  <c r="Q392" i="1"/>
  <c r="Q387" i="1"/>
  <c r="Q378" i="1"/>
  <c r="Q373" i="1"/>
  <c r="Q364" i="1"/>
  <c r="Q359" i="1"/>
  <c r="Q350" i="1"/>
  <c r="Q344" i="1"/>
  <c r="Q337" i="1"/>
  <c r="Q331" i="1"/>
  <c r="Q325" i="1"/>
  <c r="Q320" i="1"/>
  <c r="Q312" i="1"/>
  <c r="Q306" i="1"/>
  <c r="Q297" i="1"/>
  <c r="Q292" i="1"/>
  <c r="Q287" i="1"/>
  <c r="Q283" i="1"/>
  <c r="Q278" i="1"/>
  <c r="Q274" i="1"/>
  <c r="Q269" i="1"/>
  <c r="Q265" i="1"/>
  <c r="Q250" i="1"/>
  <c r="Q242" i="1"/>
  <c r="Q238" i="1"/>
  <c r="Q232" i="1"/>
  <c r="Q227" i="1"/>
  <c r="Q225" i="1"/>
  <c r="Q220" i="1"/>
  <c r="Q216" i="1"/>
  <c r="Q210" i="1"/>
  <c r="Q145" i="1"/>
  <c r="Q129" i="1"/>
  <c r="Q122" i="1"/>
  <c r="Q120" i="1"/>
  <c r="Q117" i="1"/>
  <c r="Q62" i="1"/>
  <c r="Q60" i="1"/>
  <c r="Q56" i="1"/>
  <c r="Q52" i="1"/>
  <c r="Q48" i="1"/>
  <c r="Q42" i="1"/>
  <c r="Q38" i="1"/>
  <c r="Q29" i="1"/>
  <c r="Q202" i="1" l="1"/>
  <c r="Q691" i="1"/>
  <c r="Q738" i="1"/>
  <c r="Q797" i="1"/>
  <c r="Q795" i="1" s="1"/>
  <c r="Q938" i="1"/>
  <c r="Q248" i="1"/>
  <c r="Q857" i="1"/>
  <c r="Q920" i="1"/>
  <c r="Q84" i="1"/>
  <c r="Q114" i="1"/>
  <c r="Q23" i="1" s="1"/>
  <c r="Q411" i="1"/>
  <c r="Q82" i="1"/>
  <c r="Q91" i="1"/>
  <c r="Q656" i="1"/>
  <c r="Q727" i="1"/>
  <c r="Q137" i="1"/>
  <c r="Q142" i="1"/>
  <c r="Q268" i="1"/>
  <c r="Q286" i="1"/>
  <c r="Q311" i="1"/>
  <c r="Q336" i="1"/>
  <c r="Q363" i="1"/>
  <c r="Q391" i="1"/>
  <c r="Q449" i="1"/>
  <c r="Q474" i="1"/>
  <c r="Q588" i="1"/>
  <c r="Q613" i="1"/>
  <c r="Q816" i="1"/>
  <c r="Q843" i="1"/>
  <c r="Q886" i="1"/>
  <c r="Q912" i="1"/>
  <c r="Q942" i="1"/>
  <c r="Q502" i="1"/>
  <c r="Q530" i="1"/>
  <c r="Q643" i="1"/>
  <c r="Q670" i="1"/>
  <c r="Q277" i="1"/>
  <c r="Q349" i="1"/>
  <c r="Q377" i="1"/>
  <c r="Q401" i="1"/>
  <c r="Q421" i="1"/>
  <c r="Q463" i="1"/>
  <c r="Q601" i="1"/>
  <c r="Q828" i="1"/>
  <c r="Q898" i="1"/>
  <c r="Q764" i="1"/>
  <c r="Q141" i="1"/>
  <c r="Q139" i="1"/>
  <c r="Q296" i="1"/>
  <c r="Q324" i="1"/>
  <c r="Q140" i="1"/>
  <c r="Q128" i="1"/>
  <c r="Q517" i="1"/>
  <c r="Q539" i="1"/>
  <c r="Q687" i="1"/>
  <c r="Q754" i="1"/>
  <c r="Q791" i="1"/>
  <c r="Q954" i="1"/>
  <c r="Q966" i="1"/>
  <c r="Q94" i="1"/>
  <c r="Q59" i="1"/>
  <c r="Q102" i="1"/>
  <c r="Q555" i="1"/>
  <c r="Q757" i="1"/>
  <c r="Q215" i="1"/>
  <c r="Q486" i="1"/>
  <c r="Q119" i="1"/>
  <c r="Q626" i="1"/>
  <c r="Q75" i="1"/>
  <c r="Q70" i="1"/>
  <c r="Q570" i="1"/>
  <c r="Q87" i="1"/>
  <c r="Q237" i="1"/>
  <c r="Q37" i="1"/>
  <c r="Q144" i="1" l="1"/>
  <c r="Q918" i="1"/>
  <c r="Q480" i="1"/>
  <c r="Q415" i="1"/>
  <c r="Q523" i="1"/>
  <c r="Q582" i="1"/>
  <c r="Q357" i="1"/>
  <c r="Q355" i="1" s="1"/>
  <c r="Q208" i="1"/>
  <c r="Q143" i="1"/>
  <c r="Q534" i="1"/>
  <c r="Q395" i="1"/>
  <c r="Q496" i="1"/>
  <c r="Q494" i="1" s="1"/>
  <c r="Q932" i="1"/>
  <c r="Q781" i="1"/>
  <c r="Q511" i="1"/>
  <c r="Q290" i="1"/>
  <c r="Q595" i="1"/>
  <c r="Q371" i="1"/>
  <c r="Q664" i="1"/>
  <c r="Q810" i="1"/>
  <c r="Q443" i="1"/>
  <c r="Q304" i="1"/>
  <c r="Q564" i="1"/>
  <c r="Q681" i="1"/>
  <c r="Q679" i="1" s="1"/>
  <c r="Q820" i="1"/>
  <c r="Q272" i="1"/>
  <c r="Q880" i="1"/>
  <c r="Q878" i="1" s="1"/>
  <c r="Q263" i="1"/>
  <c r="Q318" i="1"/>
  <c r="Q714" i="1"/>
  <c r="Q835" i="1"/>
  <c r="Q469" i="1"/>
  <c r="Q467" i="1" s="1"/>
  <c r="Q329" i="1"/>
  <c r="Q650" i="1"/>
  <c r="Q405" i="1"/>
  <c r="Q850" i="1"/>
  <c r="Q731" i="1"/>
  <c r="Q230" i="1"/>
  <c r="Q621" i="1"/>
  <c r="Q24" i="1"/>
  <c r="Q547" i="1"/>
  <c r="Q892" i="1"/>
  <c r="Q457" i="1"/>
  <c r="Q342" i="1"/>
  <c r="Q637" i="1"/>
  <c r="Q905" i="1"/>
  <c r="Q607" i="1"/>
  <c r="Q605" i="1" s="1"/>
  <c r="Q385" i="1"/>
  <c r="Q383" i="1" s="1"/>
  <c r="Q381" i="1" s="1"/>
  <c r="Q281" i="1"/>
  <c r="Q746" i="1"/>
  <c r="Q15" i="1"/>
  <c r="Q16" i="1"/>
  <c r="Q100" i="1"/>
  <c r="Q68" i="1"/>
  <c r="Q146" i="1" l="1"/>
  <c r="Q509" i="1"/>
  <c r="Q833" i="1"/>
  <c r="Q619" i="1"/>
  <c r="Q617" i="1" s="1"/>
  <c r="Q316" i="1"/>
  <c r="Q455" i="1"/>
  <c r="Q478" i="1"/>
  <c r="Q562" i="1"/>
  <c r="Q441" i="1"/>
  <c r="Q593" i="1"/>
  <c r="Q635" i="1"/>
  <c r="Q521" i="1"/>
  <c r="Q369" i="1"/>
  <c r="Q580" i="1"/>
  <c r="Q302" i="1"/>
  <c r="Q848" i="1"/>
  <c r="Q648" i="1"/>
  <c r="Q808" i="1"/>
  <c r="Q545" i="1"/>
  <c r="Q779" i="1"/>
  <c r="Q903" i="1"/>
  <c r="Q206" i="1"/>
  <c r="Q712" i="1"/>
  <c r="Q340" i="1"/>
  <c r="Q890" i="1"/>
  <c r="Q930" i="1"/>
  <c r="Q7" i="1"/>
  <c r="Q744" i="1"/>
  <c r="Q17" i="1"/>
  <c r="Q353" i="1"/>
  <c r="Q18" i="1"/>
  <c r="Q492" i="1"/>
  <c r="Q171" i="1" l="1"/>
  <c r="Q173" i="1"/>
  <c r="Q633" i="1"/>
  <c r="Q453" i="1"/>
  <c r="Q176" i="1"/>
  <c r="Q710" i="1"/>
  <c r="Q175" i="1"/>
  <c r="Q439" i="1"/>
  <c r="Q507" i="1"/>
  <c r="Q367" i="1"/>
  <c r="Q172" i="1"/>
  <c r="Q204" i="1"/>
  <c r="Q578" i="1"/>
  <c r="Q300" i="1"/>
  <c r="Q777" i="1"/>
  <c r="Q174" i="1"/>
  <c r="Q167" i="1"/>
  <c r="Q742" i="1"/>
  <c r="Q169" i="1"/>
  <c r="Q543" i="1"/>
  <c r="Q170" i="1"/>
  <c r="Q9" i="1"/>
  <c r="Q199" i="1" l="1"/>
  <c r="Q197" i="1" s="1"/>
  <c r="Q192" i="1"/>
  <c r="Q177" i="1"/>
  <c r="Q11" i="1"/>
  <c r="Q190" i="1" l="1"/>
  <c r="Q979" i="1" s="1"/>
  <c r="O783" i="1" l="1"/>
  <c r="O844" i="1" l="1"/>
  <c r="O843" i="1" s="1"/>
  <c r="O835" i="1" s="1"/>
  <c r="O833" i="1" s="1"/>
  <c r="O837" i="1"/>
  <c r="O675" i="1" l="1"/>
  <c r="O674" i="1" s="1"/>
  <c r="O671" i="1"/>
  <c r="O670" i="1" s="1"/>
  <c r="O666" i="1"/>
  <c r="O664" i="1" l="1"/>
  <c r="O829" i="1"/>
  <c r="O828" i="1" s="1"/>
  <c r="O820" i="1" s="1"/>
  <c r="O822" i="1"/>
  <c r="O159" i="1" l="1"/>
  <c r="O155" i="1"/>
  <c r="O152" i="1"/>
  <c r="O652" i="1"/>
  <c r="O526" i="1"/>
  <c r="O232" i="1"/>
  <c r="O161" i="1" l="1"/>
  <c r="O80" i="1"/>
  <c r="O661" i="1" l="1"/>
  <c r="O660" i="1" s="1"/>
  <c r="O657" i="1"/>
  <c r="O656" i="1" s="1"/>
  <c r="O571" i="1"/>
  <c r="O650" i="1" l="1"/>
  <c r="O648" i="1" s="1"/>
  <c r="O422" i="1" l="1"/>
  <c r="O421" i="1" s="1"/>
  <c r="O415" i="1" s="1"/>
  <c r="O417" i="1"/>
  <c r="O145" i="1" l="1"/>
  <c r="O42" i="1"/>
  <c r="O141" i="1" s="1"/>
  <c r="O412" i="1" l="1"/>
  <c r="O411" i="1" s="1"/>
  <c r="O405" i="1" s="1"/>
  <c r="O407" i="1"/>
  <c r="O922" i="1" l="1"/>
  <c r="O210" i="1"/>
  <c r="O927" i="1"/>
  <c r="O926" i="1" s="1"/>
  <c r="O920" i="1" s="1"/>
  <c r="O918" i="1" s="1"/>
  <c r="O609" i="1"/>
  <c r="O614" i="1"/>
  <c r="O613" i="1" s="1"/>
  <c r="O607" i="1" s="1"/>
  <c r="O605" i="1" s="1"/>
  <c r="O115" i="1"/>
  <c r="O748" i="1" l="1"/>
  <c r="O459" i="1"/>
  <c r="O755" i="1"/>
  <c r="O85" i="1"/>
  <c r="O733" i="1"/>
  <c r="O913" i="1"/>
  <c r="O912" i="1" s="1"/>
  <c r="O905" i="1" s="1"/>
  <c r="O903" i="1" s="1"/>
  <c r="O887" i="1"/>
  <c r="O886" i="1" s="1"/>
  <c r="O880" i="1" s="1"/>
  <c r="O878" i="1" s="1"/>
  <c r="O882" i="1"/>
  <c r="O858" i="1"/>
  <c r="O857" i="1" s="1"/>
  <c r="O850" i="1" s="1"/>
  <c r="O848" i="1" s="1"/>
  <c r="O852" i="1"/>
  <c r="O817" i="1"/>
  <c r="O816" i="1" s="1"/>
  <c r="O810" i="1" s="1"/>
  <c r="O808" i="1" s="1"/>
  <c r="O812" i="1"/>
  <c r="O805" i="1"/>
  <c r="O804" i="1"/>
  <c r="O797" i="1" s="1"/>
  <c r="O795" i="1" s="1"/>
  <c r="O799" i="1"/>
  <c r="O792" i="1"/>
  <c r="O791" i="1" s="1"/>
  <c r="O781" i="1" s="1"/>
  <c r="O779" i="1" s="1"/>
  <c r="O758" i="1"/>
  <c r="O757" i="1" s="1"/>
  <c r="O739" i="1"/>
  <c r="O738" i="1" s="1"/>
  <c r="O731" i="1" s="1"/>
  <c r="O728" i="1"/>
  <c r="O727" i="1" s="1"/>
  <c r="O714" i="1" s="1"/>
  <c r="O716" i="1"/>
  <c r="O644" i="1"/>
  <c r="O643" i="1" s="1"/>
  <c r="O637" i="1" s="1"/>
  <c r="O635" i="1" s="1"/>
  <c r="O633" i="1" s="1"/>
  <c r="O639" i="1"/>
  <c r="O627" i="1"/>
  <c r="O623" i="1"/>
  <c r="O602" i="1"/>
  <c r="O601" i="1" s="1"/>
  <c r="O595" i="1" s="1"/>
  <c r="O593" i="1" s="1"/>
  <c r="O597" i="1"/>
  <c r="O589" i="1"/>
  <c r="O588" i="1" s="1"/>
  <c r="O582" i="1" s="1"/>
  <c r="O580" i="1" s="1"/>
  <c r="O174" i="1" s="1"/>
  <c r="O584" i="1"/>
  <c r="O575" i="1"/>
  <c r="O570" i="1" s="1"/>
  <c r="O558" i="1"/>
  <c r="O556" i="1"/>
  <c r="O549" i="1"/>
  <c r="O540" i="1"/>
  <c r="O539" i="1" s="1"/>
  <c r="O534" i="1" s="1"/>
  <c r="O536" i="1"/>
  <c r="O531" i="1"/>
  <c r="O530" i="1" s="1"/>
  <c r="O523" i="1" s="1"/>
  <c r="O518" i="1"/>
  <c r="O517" i="1" s="1"/>
  <c r="O511" i="1" s="1"/>
  <c r="O509" i="1" s="1"/>
  <c r="O513" i="1"/>
  <c r="O503" i="1"/>
  <c r="O502" i="1" s="1"/>
  <c r="O496" i="1" s="1"/>
  <c r="O494" i="1" s="1"/>
  <c r="O492" i="1" s="1"/>
  <c r="O498" i="1"/>
  <c r="O487" i="1"/>
  <c r="O486" i="1" s="1"/>
  <c r="O480" i="1" s="1"/>
  <c r="O478" i="1" s="1"/>
  <c r="O482" i="1"/>
  <c r="O475" i="1"/>
  <c r="O474" i="1" s="1"/>
  <c r="O469" i="1" s="1"/>
  <c r="O467" i="1" s="1"/>
  <c r="O471" i="1"/>
  <c r="O464" i="1"/>
  <c r="O463" i="1" s="1"/>
  <c r="O457" i="1" s="1"/>
  <c r="O455" i="1" s="1"/>
  <c r="O450" i="1"/>
  <c r="O449" i="1" s="1"/>
  <c r="O443" i="1" s="1"/>
  <c r="O441" i="1" s="1"/>
  <c r="O445" i="1"/>
  <c r="O402" i="1"/>
  <c r="O401" i="1" s="1"/>
  <c r="O395" i="1" s="1"/>
  <c r="O397" i="1"/>
  <c r="O392" i="1"/>
  <c r="O391" i="1" s="1"/>
  <c r="O385" i="1" s="1"/>
  <c r="O387" i="1"/>
  <c r="O378" i="1"/>
  <c r="O377" i="1" s="1"/>
  <c r="O371" i="1" s="1"/>
  <c r="O369" i="1" s="1"/>
  <c r="O367" i="1" s="1"/>
  <c r="O373" i="1"/>
  <c r="O364" i="1"/>
  <c r="O363" i="1" s="1"/>
  <c r="O357" i="1" s="1"/>
  <c r="O355" i="1" s="1"/>
  <c r="O353" i="1" s="1"/>
  <c r="O359" i="1"/>
  <c r="O350" i="1"/>
  <c r="O349" i="1" s="1"/>
  <c r="O342" i="1" s="1"/>
  <c r="O340" i="1" s="1"/>
  <c r="O337" i="1"/>
  <c r="O336" i="1" s="1"/>
  <c r="O329" i="1" s="1"/>
  <c r="O325" i="1"/>
  <c r="O324" i="1" s="1"/>
  <c r="O318" i="1" s="1"/>
  <c r="O320" i="1"/>
  <c r="O312" i="1"/>
  <c r="O311" i="1" s="1"/>
  <c r="O304" i="1" s="1"/>
  <c r="O302" i="1" s="1"/>
  <c r="O297" i="1"/>
  <c r="O296" i="1" s="1"/>
  <c r="O290" i="1" s="1"/>
  <c r="O292" i="1"/>
  <c r="O287" i="1"/>
  <c r="O286" i="1" s="1"/>
  <c r="O281" i="1" s="1"/>
  <c r="O283" i="1"/>
  <c r="O278" i="1"/>
  <c r="O277" i="1" s="1"/>
  <c r="O272" i="1" s="1"/>
  <c r="O274" i="1"/>
  <c r="O269" i="1"/>
  <c r="O268" i="1" s="1"/>
  <c r="O263" i="1" s="1"/>
  <c r="O265" i="1"/>
  <c r="O257" i="1"/>
  <c r="O253" i="1" s="1"/>
  <c r="O248" i="1" s="1"/>
  <c r="O250" i="1"/>
  <c r="O242" i="1"/>
  <c r="O238" i="1"/>
  <c r="O227" i="1"/>
  <c r="O225" i="1"/>
  <c r="O220" i="1"/>
  <c r="O216" i="1"/>
  <c r="O129" i="1"/>
  <c r="O128" i="1" s="1"/>
  <c r="O122" i="1"/>
  <c r="O120" i="1"/>
  <c r="O117" i="1"/>
  <c r="O114" i="1" s="1"/>
  <c r="O144" i="1" s="1"/>
  <c r="O110" i="1"/>
  <c r="O104" i="1"/>
  <c r="O97" i="1"/>
  <c r="O95" i="1"/>
  <c r="O92" i="1"/>
  <c r="O91" i="1" s="1"/>
  <c r="O89" i="1"/>
  <c r="O87" i="1" s="1"/>
  <c r="O83" i="1"/>
  <c r="O82" i="1" s="1"/>
  <c r="O79" i="1"/>
  <c r="O77" i="1"/>
  <c r="O76" i="1"/>
  <c r="O73" i="1"/>
  <c r="O72" i="1"/>
  <c r="O71" i="1"/>
  <c r="O62" i="1"/>
  <c r="O60" i="1"/>
  <c r="O56" i="1"/>
  <c r="O142" i="1" s="1"/>
  <c r="O52" i="1"/>
  <c r="O140" i="1" s="1"/>
  <c r="O48" i="1"/>
  <c r="O139" i="1" s="1"/>
  <c r="O38" i="1"/>
  <c r="O137" i="1" s="1"/>
  <c r="O29" i="1"/>
  <c r="O172" i="1" l="1"/>
  <c r="O777" i="1"/>
  <c r="O202" i="1"/>
  <c r="O626" i="1"/>
  <c r="O621" i="1" s="1"/>
  <c r="O619" i="1" s="1"/>
  <c r="O383" i="1"/>
  <c r="O381" i="1" s="1"/>
  <c r="O564" i="1"/>
  <c r="O562" i="1" s="1"/>
  <c r="O439" i="1"/>
  <c r="O425" i="1" s="1"/>
  <c r="O175" i="1"/>
  <c r="O578" i="1"/>
  <c r="O237" i="1"/>
  <c r="O230" i="1" s="1"/>
  <c r="O94" i="1"/>
  <c r="O102" i="1"/>
  <c r="O75" i="1"/>
  <c r="O106" i="1"/>
  <c r="O59" i="1"/>
  <c r="O143" i="1" s="1"/>
  <c r="O146" i="1" s="1"/>
  <c r="O119" i="1"/>
  <c r="O24" i="1" s="1"/>
  <c r="O37" i="1"/>
  <c r="O15" i="1" s="1"/>
  <c r="O23" i="1"/>
  <c r="O521" i="1"/>
  <c r="O176" i="1" s="1"/>
  <c r="O70" i="1"/>
  <c r="O215" i="1"/>
  <c r="O208" i="1" s="1"/>
  <c r="O316" i="1"/>
  <c r="O712" i="1"/>
  <c r="O710" i="1" s="1"/>
  <c r="O453" i="1"/>
  <c r="O555" i="1"/>
  <c r="O547" i="1" s="1"/>
  <c r="O545" i="1" s="1"/>
  <c r="O754" i="1"/>
  <c r="O746" i="1" s="1"/>
  <c r="O84" i="1"/>
  <c r="O171" i="1" l="1"/>
  <c r="O173" i="1"/>
  <c r="O617" i="1"/>
  <c r="O300" i="1"/>
  <c r="O543" i="1"/>
  <c r="O169" i="1"/>
  <c r="O16" i="1"/>
  <c r="O7" i="1" s="1"/>
  <c r="O507" i="1"/>
  <c r="O206" i="1"/>
  <c r="O100" i="1"/>
  <c r="O18" i="1" s="1"/>
  <c r="O744" i="1"/>
  <c r="O170" i="1" s="1"/>
  <c r="O68" i="1"/>
  <c r="O204" i="1" l="1"/>
  <c r="O167" i="1"/>
  <c r="O177" i="1" s="1"/>
  <c r="O742" i="1"/>
  <c r="O17" i="1"/>
  <c r="O199" i="1" l="1"/>
  <c r="O197" i="1" s="1"/>
  <c r="O9" i="1"/>
  <c r="O11" i="1" s="1"/>
  <c r="O192" i="1" l="1"/>
  <c r="O190" i="1" l="1"/>
  <c r="O979" i="1" s="1"/>
</calcChain>
</file>

<file path=xl/sharedStrings.xml><?xml version="1.0" encoding="utf-8"?>
<sst xmlns="http://schemas.openxmlformats.org/spreadsheetml/2006/main" count="1449" uniqueCount="427">
  <si>
    <t>Rashodi za zaposlene</t>
  </si>
  <si>
    <t>Ostali rashodi za zaposlene</t>
  </si>
  <si>
    <t>Doprinosi na plaće</t>
  </si>
  <si>
    <t>Materijalni rashodi</t>
  </si>
  <si>
    <t>Naknade troškova zaposlenima</t>
  </si>
  <si>
    <t>Rashodi za meterijal i energiju</t>
  </si>
  <si>
    <t>Rashodi za usluge</t>
  </si>
  <si>
    <t>Ostali nespomenuti rashodi poslovanja</t>
  </si>
  <si>
    <t>Tekuće donacije</t>
  </si>
  <si>
    <t>Rashodi za nabavu proizvedene dugotrajne imovine</t>
  </si>
  <si>
    <t>Prihodi od poreza</t>
  </si>
  <si>
    <t>Porez i prirez na dohodak</t>
  </si>
  <si>
    <t>Porezi na imovinu</t>
  </si>
  <si>
    <t>Prihodi od imovine</t>
  </si>
  <si>
    <t>Prihodi od financijske imovine</t>
  </si>
  <si>
    <t>Prihodi po posebnim propisima</t>
  </si>
  <si>
    <t>Porezi na robu i usluge</t>
  </si>
  <si>
    <t>Subvencije</t>
  </si>
  <si>
    <t>Financijski rashodi</t>
  </si>
  <si>
    <t>Ostali financijski rashodi</t>
  </si>
  <si>
    <t>Postrojenja i oprema</t>
  </si>
  <si>
    <t>Prihodi poslovanja</t>
  </si>
  <si>
    <t>Prihodi od nefinancijske imovine</t>
  </si>
  <si>
    <t>Nematerijalna proizvedena imovina</t>
  </si>
  <si>
    <t>Naknade građanima i kućanstvima na temelju osiguranja i druge naknade</t>
  </si>
  <si>
    <t>Ostale naknade građanima i kućanstvima iz proračuna</t>
  </si>
  <si>
    <t>Zemljište</t>
  </si>
  <si>
    <t>Prihodi od prodaje nefinancijske imovine</t>
  </si>
  <si>
    <t>Prihodi od prodaje materijalne imovine-prirodnih bogatstava</t>
  </si>
  <si>
    <t>Materijalna imovina-prirodna bogatstva</t>
  </si>
  <si>
    <t>Kapitalne donacije</t>
  </si>
  <si>
    <t>Kazne, penali i naknade štete</t>
  </si>
  <si>
    <t>Nematerijalna imovina</t>
  </si>
  <si>
    <t>5</t>
  </si>
  <si>
    <t>6</t>
  </si>
  <si>
    <t>Šifra izvora prihoda</t>
  </si>
  <si>
    <t>Broj konta</t>
  </si>
  <si>
    <t>Vrsta prihoda/izdataka</t>
  </si>
  <si>
    <t>A. RAČUN PRIHODA I RASHODA</t>
  </si>
  <si>
    <t>61</t>
  </si>
  <si>
    <t>611</t>
  </si>
  <si>
    <t>613</t>
  </si>
  <si>
    <t>614</t>
  </si>
  <si>
    <t>63</t>
  </si>
  <si>
    <t>633</t>
  </si>
  <si>
    <t>634</t>
  </si>
  <si>
    <t>64</t>
  </si>
  <si>
    <t>641</t>
  </si>
  <si>
    <t>642</t>
  </si>
  <si>
    <t>65</t>
  </si>
  <si>
    <t>652</t>
  </si>
  <si>
    <t>7</t>
  </si>
  <si>
    <t>71</t>
  </si>
  <si>
    <t>711</t>
  </si>
  <si>
    <t>Prihodi od upravnih i administrativnih pristojbi, pristojbi po posebnim propisima i naknada</t>
  </si>
  <si>
    <t>Prihodi od prodaje neproizvedene dugotrajne imovine</t>
  </si>
  <si>
    <t>3</t>
  </si>
  <si>
    <t>31</t>
  </si>
  <si>
    <t>311</t>
  </si>
  <si>
    <t>312</t>
  </si>
  <si>
    <t>313</t>
  </si>
  <si>
    <t>32</t>
  </si>
  <si>
    <t>321</t>
  </si>
  <si>
    <t>322</t>
  </si>
  <si>
    <t>323</t>
  </si>
  <si>
    <t>329</t>
  </si>
  <si>
    <t>34</t>
  </si>
  <si>
    <t>343</t>
  </si>
  <si>
    <t>35</t>
  </si>
  <si>
    <t>352</t>
  </si>
  <si>
    <t>37</t>
  </si>
  <si>
    <t>372</t>
  </si>
  <si>
    <t>38</t>
  </si>
  <si>
    <t>381</t>
  </si>
  <si>
    <t>382</t>
  </si>
  <si>
    <t>383</t>
  </si>
  <si>
    <t>4</t>
  </si>
  <si>
    <t>41</t>
  </si>
  <si>
    <t>411</t>
  </si>
  <si>
    <t>412</t>
  </si>
  <si>
    <t>42</t>
  </si>
  <si>
    <t>421</t>
  </si>
  <si>
    <t>422</t>
  </si>
  <si>
    <t>426</t>
  </si>
  <si>
    <t>53</t>
  </si>
  <si>
    <t>532</t>
  </si>
  <si>
    <t>Izdaci za financijsku imovinu i otplate zajmova</t>
  </si>
  <si>
    <t>Izdaci za dionice i udjele u glavnici</t>
  </si>
  <si>
    <t>Dionice i udjeli u glavnici trgovačkih društava u javnom sektoru</t>
  </si>
  <si>
    <t>B. RAČUN ZADUŽIVANJA/FINANCIRANJA</t>
  </si>
  <si>
    <t>C. RASPOLOŽIVA SREDSTVA IZ PRETHODNIH GODINA (VIŠAK PRIHODA)</t>
  </si>
  <si>
    <t>92</t>
  </si>
  <si>
    <t>922</t>
  </si>
  <si>
    <t>Rezultat poslovanja</t>
  </si>
  <si>
    <t>Višak/manjak prihoda</t>
  </si>
  <si>
    <t>9</t>
  </si>
  <si>
    <t>Vlastiti izvori</t>
  </si>
  <si>
    <t xml:space="preserve"> </t>
  </si>
  <si>
    <t>8</t>
  </si>
  <si>
    <t>Opći prihodi i primici</t>
  </si>
  <si>
    <t>Doprinosi</t>
  </si>
  <si>
    <t>Vlastiti prihodi</t>
  </si>
  <si>
    <t>Prihodi za posebne namjene</t>
  </si>
  <si>
    <t>Pomoći</t>
  </si>
  <si>
    <t>Donacije</t>
  </si>
  <si>
    <t>Prihodi od prodaje nefinancijske imovine i nadoknade štete s osnove osiguranja</t>
  </si>
  <si>
    <t>Namjenski prihodi od zaduživanja</t>
  </si>
  <si>
    <t>Šifra programska Program Projekt Aktivnost</t>
  </si>
  <si>
    <t>OPĆI DIO</t>
  </si>
  <si>
    <t>001</t>
  </si>
  <si>
    <t>001 01</t>
  </si>
  <si>
    <t>01</t>
  </si>
  <si>
    <t>011</t>
  </si>
  <si>
    <t>P1001</t>
  </si>
  <si>
    <t>A1001 01</t>
  </si>
  <si>
    <t>0111</t>
  </si>
  <si>
    <t>Rashodi poslovanja</t>
  </si>
  <si>
    <t>Rashodi za materijal i energiju</t>
  </si>
  <si>
    <t>Funkcijska klasifikacija: 01 - Opće javne usluge</t>
  </si>
  <si>
    <t>A1001 02</t>
  </si>
  <si>
    <t>Aktivnost: Izbori za vijeća mjesnih odbora</t>
  </si>
  <si>
    <t>Aktivnost: Rad izvršnog tijela</t>
  </si>
  <si>
    <t>Plaće (bruto)</t>
  </si>
  <si>
    <t>Aktivnost: Javna rasvjeta</t>
  </si>
  <si>
    <t>064</t>
  </si>
  <si>
    <t>Aktivnost: Tekuće održavanje nerazvrstanih cesta</t>
  </si>
  <si>
    <t>P1005</t>
  </si>
  <si>
    <t>Aktivnost: Tekuće održavanje javnih površina</t>
  </si>
  <si>
    <t>Subvencije trgovačkim društvima, poljoprivrednicima i obrtnicima izvan javnog sektora</t>
  </si>
  <si>
    <t>P1006</t>
  </si>
  <si>
    <t>A1006 01</t>
  </si>
  <si>
    <t>P1007</t>
  </si>
  <si>
    <t>A1007 01</t>
  </si>
  <si>
    <t>P1008</t>
  </si>
  <si>
    <t>A1008 01</t>
  </si>
  <si>
    <t>P1009</t>
  </si>
  <si>
    <t>A1009 01</t>
  </si>
  <si>
    <t>Ostali rashodi</t>
  </si>
  <si>
    <t>P1010</t>
  </si>
  <si>
    <t>A1010 01</t>
  </si>
  <si>
    <t>0421</t>
  </si>
  <si>
    <t>1070</t>
  </si>
  <si>
    <t>0112</t>
  </si>
  <si>
    <t>UKUPNO RASHODI I IZDACI:</t>
  </si>
  <si>
    <t>Funkcijska klasifikacija: 03 - Javni red i sigurnost</t>
  </si>
  <si>
    <t>Funkcijska klasifikacija: 04 - Ekonomski poslovi</t>
  </si>
  <si>
    <t>Funkcijska klasifikacija: 05 - Zaštita okoliša</t>
  </si>
  <si>
    <t>Funkcijska klasifikacija: 06 - Usluge unapređenja stanovanja i zajednice</t>
  </si>
  <si>
    <t>Funkcijska klasifikacija: 07 - Zdravstvo</t>
  </si>
  <si>
    <t>Funkcijska klasifikacija: 08 - Rekreacija, kultura i religija</t>
  </si>
  <si>
    <t>Funkcijska klasifikacija: 09 - Obrazovanje</t>
  </si>
  <si>
    <t>Funkcijska klasifikacija: 10 - Socijalna zaštita</t>
  </si>
  <si>
    <t>04</t>
  </si>
  <si>
    <t>05</t>
  </si>
  <si>
    <t>051</t>
  </si>
  <si>
    <t>0510</t>
  </si>
  <si>
    <t>Naknade troškova osobama izvan radnog odnosa</t>
  </si>
  <si>
    <t>66</t>
  </si>
  <si>
    <t>663</t>
  </si>
  <si>
    <t>Donacije od pravnih i fizičkih osoba izvan općeg proračuna</t>
  </si>
  <si>
    <t>Prihodi od prodaje proizvoda i roba te pruženih usluga i prihodi od donacija</t>
  </si>
  <si>
    <t>Aktivnost: Stipendije</t>
  </si>
  <si>
    <t>Aktivnost: Potpore za novorođeno dijete</t>
  </si>
  <si>
    <t>1040</t>
  </si>
  <si>
    <t>Aktivnost: Sufinanciranje prijevoza srednjoškolaca</t>
  </si>
  <si>
    <t>0912</t>
  </si>
  <si>
    <t>Aktivnost: Naknada za ogrijev socijalno ugroženom stanovništvu</t>
  </si>
  <si>
    <t>Aktivnost: Pomoć u novcu pojedincima (invalidnim osobama) i obiteljima</t>
  </si>
  <si>
    <t>Aktivnost: Protupožarna zaštita</t>
  </si>
  <si>
    <t>Aktivnost: Sanacija terena onečišćenog opasnim otpadom</t>
  </si>
  <si>
    <t>Rashodi za nabavu nefinancijske imovine</t>
  </si>
  <si>
    <t>Rashodi za nabavu neproizvedene dugotrajne imovine</t>
  </si>
  <si>
    <t>Građevinski objekti</t>
  </si>
  <si>
    <t>06</t>
  </si>
  <si>
    <t>Aktivnost: Oprema potrebna za rad Jedinstvenog upravnog odjela</t>
  </si>
  <si>
    <t>Aktivnost: Sufinanciranje rada LAG-a Vallis Colapis</t>
  </si>
  <si>
    <t>324</t>
  </si>
  <si>
    <t>0640</t>
  </si>
  <si>
    <t>0451</t>
  </si>
  <si>
    <t>0560</t>
  </si>
  <si>
    <t>0133</t>
  </si>
  <si>
    <t>0320</t>
  </si>
  <si>
    <t>0360</t>
  </si>
  <si>
    <t>0810</t>
  </si>
  <si>
    <t>0473</t>
  </si>
  <si>
    <t>0610</t>
  </si>
  <si>
    <t>0760</t>
  </si>
  <si>
    <t>056</t>
  </si>
  <si>
    <t xml:space="preserve">Funkcijska klasifikacija: 05 - Zaštita okoliša </t>
  </si>
  <si>
    <t>045</t>
  </si>
  <si>
    <t>013</t>
  </si>
  <si>
    <t>10</t>
  </si>
  <si>
    <t>09</t>
  </si>
  <si>
    <t>03</t>
  </si>
  <si>
    <t>08</t>
  </si>
  <si>
    <t>07</t>
  </si>
  <si>
    <t>042</t>
  </si>
  <si>
    <t>107</t>
  </si>
  <si>
    <t>091</t>
  </si>
  <si>
    <t>032</t>
  </si>
  <si>
    <t>081</t>
  </si>
  <si>
    <t>047</t>
  </si>
  <si>
    <t>061</t>
  </si>
  <si>
    <t>076</t>
  </si>
  <si>
    <t>P1011</t>
  </si>
  <si>
    <t>A1009 02</t>
  </si>
  <si>
    <t>A1009 03</t>
  </si>
  <si>
    <t>A1010 02</t>
  </si>
  <si>
    <t>A1011 01</t>
  </si>
  <si>
    <t>Funkcijska</t>
  </si>
  <si>
    <t>653</t>
  </si>
  <si>
    <t>Komunalni doprinosi i naknade</t>
  </si>
  <si>
    <t>72</t>
  </si>
  <si>
    <t>721</t>
  </si>
  <si>
    <t>Aktivnost: Sufinanciranje boravka djece u dječjem vrtiću</t>
  </si>
  <si>
    <t>Prihodi od prodaje proizvedene dugotrajne imovine</t>
  </si>
  <si>
    <t>Prihodi od prodaje građevinskih objekata</t>
  </si>
  <si>
    <t>Aktivnost: Humanitarna djelatnost Crvenog križa</t>
  </si>
  <si>
    <t>651</t>
  </si>
  <si>
    <t>Upravne i administrativne pristojbe</t>
  </si>
  <si>
    <t>RAZDJEL 001: JEDINSTVENI UPRAVNI ODJEL</t>
  </si>
  <si>
    <t>Glava 001 01: Jedinstveni upravni odjel</t>
  </si>
  <si>
    <t>Aktivnost: Financiranje rada političkih stranaka zastupljenih u Općinskom vijeću</t>
  </si>
  <si>
    <t>Aktivnost: Rad Općinskog vijeća</t>
  </si>
  <si>
    <t>Aktivnost: Redovna djelatnost Jedinstvenog upravnog odjela</t>
  </si>
  <si>
    <t>Aktivnost: Potpore poljoprivredi</t>
  </si>
  <si>
    <t>Aktivnost: Donacije udrugama građana</t>
  </si>
  <si>
    <t>Aktivnost: Zbrinjavanje komunalnog otpada - deponij Ilovac</t>
  </si>
  <si>
    <t>P1013</t>
  </si>
  <si>
    <t>A1013 01</t>
  </si>
  <si>
    <t>P1014</t>
  </si>
  <si>
    <t>P1015</t>
  </si>
  <si>
    <t>K1015 01</t>
  </si>
  <si>
    <t xml:space="preserve">Program 01: Javna uprava i administracija </t>
  </si>
  <si>
    <t>A1001 03</t>
  </si>
  <si>
    <t>A1001 04</t>
  </si>
  <si>
    <t>A1001 05</t>
  </si>
  <si>
    <t>A1001 06</t>
  </si>
  <si>
    <t>P1002</t>
  </si>
  <si>
    <t>Program 02: Održavanje komunalne infrastrukture</t>
  </si>
  <si>
    <t>T1002 01</t>
  </si>
  <si>
    <t>T1002 02</t>
  </si>
  <si>
    <t>T1002 03</t>
  </si>
  <si>
    <t>T1002 04</t>
  </si>
  <si>
    <t>P1003</t>
  </si>
  <si>
    <t>A1001 07</t>
  </si>
  <si>
    <t>Aktivnost: Izbori, referendum</t>
  </si>
  <si>
    <t xml:space="preserve">Program 03: Potpora poljoprivredi </t>
  </si>
  <si>
    <t>A1003 01</t>
  </si>
  <si>
    <t>P1004</t>
  </si>
  <si>
    <t>Program 04: Jačanje gospodarstva</t>
  </si>
  <si>
    <t>Program 05: Zaštita okoliša</t>
  </si>
  <si>
    <t>A1005 01</t>
  </si>
  <si>
    <t>A1005 02</t>
  </si>
  <si>
    <t>Program 06: Predškolski odgoj</t>
  </si>
  <si>
    <t>Program 07: Osnovno i srednjoškolsko obrazovanje</t>
  </si>
  <si>
    <t>A1007 02</t>
  </si>
  <si>
    <t>Program 08: Visoko obrazovanje</t>
  </si>
  <si>
    <t>Program 09: Socijalna skrb</t>
  </si>
  <si>
    <t xml:space="preserve">Program 11: Razvoj civilnog društva </t>
  </si>
  <si>
    <t>366</t>
  </si>
  <si>
    <t>36</t>
  </si>
  <si>
    <t xml:space="preserve">Aktivnost: Pomoć pri radu Domu zdravlja Ozalj </t>
  </si>
  <si>
    <t>Aktivnost: Pomoć pri radu Osnovnoj školi Žakanje</t>
  </si>
  <si>
    <t>P1012</t>
  </si>
  <si>
    <t>Program 12: Zdravstvo</t>
  </si>
  <si>
    <t>Program 13: Promicanje kulture</t>
  </si>
  <si>
    <t>Aktivnost: Održavanje okoliša Starog grada Ribnika</t>
  </si>
  <si>
    <t>Program 14: Poticanje razvoja turizma</t>
  </si>
  <si>
    <t>T1014 02</t>
  </si>
  <si>
    <t>Aktivnost: Pilot projekt "Hrvatska 365"</t>
  </si>
  <si>
    <t>Program 15: Prostorno uređenje i unapređenje stanovanja</t>
  </si>
  <si>
    <t>Program 10: Organiziranje i provođenje zaštite i spašavanja</t>
  </si>
  <si>
    <t>P1016</t>
  </si>
  <si>
    <t xml:space="preserve">Program 16: Upravljanje imovinom </t>
  </si>
  <si>
    <t>K1016 03</t>
  </si>
  <si>
    <t>K1016 04</t>
  </si>
  <si>
    <t>K1016 05</t>
  </si>
  <si>
    <t>K1016 06</t>
  </si>
  <si>
    <t>Pomoći proračunskim korisnicima drugih proračuna</t>
  </si>
  <si>
    <t>Pomoći dane u inozemstvo i unutar općeg proračuna</t>
  </si>
  <si>
    <t xml:space="preserve">Ostali rashodi   </t>
  </si>
  <si>
    <t>1</t>
  </si>
  <si>
    <t xml:space="preserve">Aktivnost: Tekuće održavanje groblja i mrtvačnica </t>
  </si>
  <si>
    <t>Sveukupno:</t>
  </si>
  <si>
    <t>IZVORI FINANCIRANJA</t>
  </si>
  <si>
    <t xml:space="preserve">Opći prihodi i primici </t>
  </si>
  <si>
    <t xml:space="preserve">Pomoći </t>
  </si>
  <si>
    <t xml:space="preserve">Prihodi za posebne namjene </t>
  </si>
  <si>
    <t>Višak prihoda</t>
  </si>
  <si>
    <t xml:space="preserve">Višak prihoda </t>
  </si>
  <si>
    <t>Primici od financijske imovine i zaduživanja</t>
  </si>
  <si>
    <t>84</t>
  </si>
  <si>
    <t>844</t>
  </si>
  <si>
    <t>Primici od zaduživanja</t>
  </si>
  <si>
    <t>Primljeni krediti i zajmovi od kreditnih i ostalih financijskih institucija izvan javnog sektora</t>
  </si>
  <si>
    <t>54</t>
  </si>
  <si>
    <t>544</t>
  </si>
  <si>
    <t>Izdaci za otplatu glavnice primljenih kredita i zajmova</t>
  </si>
  <si>
    <t>632</t>
  </si>
  <si>
    <t>Pomoći od međunarodnih organizacija te institucija i tijela EU</t>
  </si>
  <si>
    <t>UKUPNO RASHODI I IZDACI         (3+4+5):</t>
  </si>
  <si>
    <t>Aktivnost: Javni radovi, stručno osposobljavanje bez zasnivanja radnog odnos</t>
  </si>
  <si>
    <t>0911</t>
  </si>
  <si>
    <t>0922</t>
  </si>
  <si>
    <t>0941</t>
  </si>
  <si>
    <t>094</t>
  </si>
  <si>
    <t>092</t>
  </si>
  <si>
    <t>104</t>
  </si>
  <si>
    <t>036</t>
  </si>
  <si>
    <t>A1012 01</t>
  </si>
  <si>
    <t>A1007 03</t>
  </si>
  <si>
    <t>Aktivnost: Kapitalni projekt "Modernizacija nerazvrstanih cesta"</t>
  </si>
  <si>
    <t>Pomoći od izvanproračunskih korisnika</t>
  </si>
  <si>
    <t>Pomoći proračunu iz drugih proračuna</t>
  </si>
  <si>
    <t>Pomoći iz inozemstva i od subjekata unutar općeg proračuna</t>
  </si>
  <si>
    <t>Plaće (Bruto)</t>
  </si>
  <si>
    <t>Otplata glavnice primljenih kredita i zajmova od kreditnih i ostalih institucija izvan javnog sektora</t>
  </si>
  <si>
    <t>Aktivnost: Opremanje objekata mrtvačnica</t>
  </si>
  <si>
    <t>A1004 01</t>
  </si>
  <si>
    <t>A1011 02</t>
  </si>
  <si>
    <t>K1016 01</t>
  </si>
  <si>
    <t>Aktivnost: Civilna zaštita, financiranje rada HGSS, Stanice Karlovac</t>
  </si>
  <si>
    <t>0474</t>
  </si>
  <si>
    <t>Aktivnost: Kapitalni projekt "Energetska obnova zgrade u Ribniku, k.č. 40/5 k.o. Ribnik"</t>
  </si>
  <si>
    <t>Aktivnost: Kapitalni projekt "Modernizacija javne rasvjete s ekološki prihvatljivom i energetski učinkovitom LED rasvjetom"</t>
  </si>
  <si>
    <t xml:space="preserve">Aktivnost: Financiranje osnovnoškolskog obrazovanja iznad standarda </t>
  </si>
  <si>
    <t>83</t>
  </si>
  <si>
    <t>832</t>
  </si>
  <si>
    <t>Primici od prodaje dionica i udjela u glavnici</t>
  </si>
  <si>
    <t>Primici od prodaje dionica i udjela u glavnici trgovačkih društava u javnom sektoru</t>
  </si>
  <si>
    <t>A1011 03</t>
  </si>
  <si>
    <t>0840</t>
  </si>
  <si>
    <t>Aktivnost: Donacije vjerskim zajednicama</t>
  </si>
  <si>
    <t>084</t>
  </si>
  <si>
    <t>RAZLIKA - VIŠAK/MANJAK</t>
  </si>
  <si>
    <t>UKUPNO PRIHODI I PRIMICI (6+7+8):</t>
  </si>
  <si>
    <t>C. RASPOLOŽIVA SREDSTVA IZ PRETHODNIH GODINA (VIŠAK IZ PRETHODNE(IH) GODINA KOJI ĆE SE RASPOREDITI)</t>
  </si>
  <si>
    <t>638</t>
  </si>
  <si>
    <t>Aktivnost: Kapitalni projekt "Rekonstrukcija centra općine Ribnik"</t>
  </si>
  <si>
    <t>Aktivnost: Kapitalni projekt "Rekonstrukcija šumske prometne infrastrukture"</t>
  </si>
  <si>
    <t>Pomoći temeljem prijenosa EU sredstava</t>
  </si>
  <si>
    <t>0820</t>
  </si>
  <si>
    <t>082</t>
  </si>
  <si>
    <t>Aktivnost: Obilježavanje 400. godišnjice rođenja Jurja Križanića</t>
  </si>
  <si>
    <t>Aktivnost: Tekući projekt  "Promicanje kulturne baštine Juraj Jurko Križanić"</t>
  </si>
  <si>
    <t>1. PRIHODI PO EKONOMSKOJ KLASIFIKACIJI</t>
  </si>
  <si>
    <t>2. RASHODI PO EKONOMSKOJ KLASIFIKACIJI</t>
  </si>
  <si>
    <t>3. RAČUN ZADUŽIVANJA/FINANCIRANJA PREMA EKONOMSKOJ KLASIFIKACIJI</t>
  </si>
  <si>
    <t>4. PRIHODI PREMA IZVORIMA FINANCIRANJA</t>
  </si>
  <si>
    <t>81</t>
  </si>
  <si>
    <t>91</t>
  </si>
  <si>
    <t>11</t>
  </si>
  <si>
    <t>52</t>
  </si>
  <si>
    <t>43</t>
  </si>
  <si>
    <t>5. RASHODI PREMA IZVORIMA FINANCIRANJA</t>
  </si>
  <si>
    <t>6. RASHODI PREMA FUNKCIJSKOJ KLASIFIKACIJI</t>
  </si>
  <si>
    <t>02</t>
  </si>
  <si>
    <t>Opće javne usluge</t>
  </si>
  <si>
    <t>Obrana</t>
  </si>
  <si>
    <t>Javni red i sigurnost</t>
  </si>
  <si>
    <t>Ekonomski poslovi</t>
  </si>
  <si>
    <t>Zaštita okoliša</t>
  </si>
  <si>
    <t>Usluge unaprjeđenja stanovanja i zajednice</t>
  </si>
  <si>
    <t>Zdravstvo</t>
  </si>
  <si>
    <t>Rekreacija, kultura i religija</t>
  </si>
  <si>
    <t>Obrazovanje</t>
  </si>
  <si>
    <t>Socijalna zaštita</t>
  </si>
  <si>
    <t>7. POSEBNI DIO PREMA ORGANIZACIJSKOJ KLASIFIKACIJI</t>
  </si>
  <si>
    <t>8. POSEBNI DIO PREMA PROGRAMSKOJ KLASIFIKACIJI</t>
  </si>
  <si>
    <t>T1005 03</t>
  </si>
  <si>
    <t>Aktivnost: Tekući projekt "PoKupi, iskoristi, očisti"</t>
  </si>
  <si>
    <t>363</t>
  </si>
  <si>
    <t>Pomoći unutar općeg proračuna</t>
  </si>
  <si>
    <t>T1005 04</t>
  </si>
  <si>
    <t>0620</t>
  </si>
  <si>
    <t>062</t>
  </si>
  <si>
    <t>Aktivnost: Kapitalni projekt "Građenje i opremanje vatrogasnog doma, društvenog doma i turističkog informativnog centra; Rekonstrukcija zgrade javne namjene (zgrada DVD-a Ribnik) u naselju Ribnik"</t>
  </si>
  <si>
    <t xml:space="preserve">Vlastiti prihodi </t>
  </si>
  <si>
    <t>Aktivnost: Razvoj ruralnog turizma - sufinanciranje rada Turističke zajednice područja Kupa</t>
  </si>
  <si>
    <t>Aktivnost: Kapitalni projekt "Zamjena krovišta na zgradi sa poslovnim prostorom u Ribniku, k.č. 40/11 k.o. Ribnik"</t>
  </si>
  <si>
    <t>Aktivnost: Kapitalni projekt "Zamjena krovišta na zgradi DVD-a Ribnik, k.č. 38/4 k.o. Ribnik"</t>
  </si>
  <si>
    <t>Aktivnost: Kapitalni projekt "Uređenje groblja"</t>
  </si>
  <si>
    <t>T1013 02</t>
  </si>
  <si>
    <t>K1016 07</t>
  </si>
  <si>
    <t>A1016 08</t>
  </si>
  <si>
    <t>K1016 11</t>
  </si>
  <si>
    <t>K1016 12</t>
  </si>
  <si>
    <t>K1016 10</t>
  </si>
  <si>
    <t>K1016 13</t>
  </si>
  <si>
    <t>Aktivnost: Kapitalni projekt "Uređenje izvorišta i jezera Rilac"</t>
  </si>
  <si>
    <t>0540</t>
  </si>
  <si>
    <t>054</t>
  </si>
  <si>
    <t>Aktivnost: Tekući projekt manifestacija "Križanićevi dani"</t>
  </si>
  <si>
    <t>T1014 01</t>
  </si>
  <si>
    <t xml:space="preserve">Kapitalne pomoći unutar općeg proračuna </t>
  </si>
  <si>
    <t>Aktivnost: Tekući projekt "Nabava spremnika za odvojeno prikupljanje komunalnog otpada-subvencioniranje javne usluge sakupljanja i odvoza miješanog komunalnog otpada"</t>
  </si>
  <si>
    <t>Aktivnost: Kapitalni projekt "Energetska obnova zgrade DVD-a Ribnik, k.č. 38/4 k.o. Ribnik"</t>
  </si>
  <si>
    <t>K1015 02</t>
  </si>
  <si>
    <t>Aktivnost: Kapitalni projekt "Prostorno planska dokumentacija"</t>
  </si>
  <si>
    <t>Aktivnost: Kapitalni projekt "Adaptacija stambeno poslovne zgrade - ambulante u Ribniku"</t>
  </si>
  <si>
    <t>Aktivnost: Kapitalni projekt "Uređenje i opremanje dječjeg igrališta u Ribniku"</t>
  </si>
  <si>
    <t>Proračunska zaliha</t>
  </si>
  <si>
    <t>385</t>
  </si>
  <si>
    <t xml:space="preserve">Proračunska zaliha </t>
  </si>
  <si>
    <t>PROJEKCIJA 2023.</t>
  </si>
  <si>
    <t>Aktivnost: Kapitalni projekt "Nadstrešnice za autobusna stajališta, pješački prijelaz"</t>
  </si>
  <si>
    <t>K1016 02</t>
  </si>
  <si>
    <t>K1016 09</t>
  </si>
  <si>
    <t>K1016 14</t>
  </si>
  <si>
    <t>K1016 15</t>
  </si>
  <si>
    <t>Članak 3.</t>
  </si>
  <si>
    <t>2. REBALANS 2021.</t>
  </si>
  <si>
    <t>IZVRŠENJE 2020.</t>
  </si>
  <si>
    <t>PRORAČUN 2022.</t>
  </si>
  <si>
    <t>PROJEKCIJA 2024.</t>
  </si>
  <si>
    <t>INDEKS 4/3</t>
  </si>
  <si>
    <t>INDEKS 5/3</t>
  </si>
  <si>
    <t>2</t>
  </si>
  <si>
    <t>OPĆINSKI NAČELNIK:</t>
  </si>
  <si>
    <t>Dino Blažević</t>
  </si>
  <si>
    <t>Aktivnost: Tekući projekt manifestacija "Kestenijada"</t>
  </si>
  <si>
    <t>Aktivnost: Tekući projekt "Nabava traktora s muličarem"</t>
  </si>
  <si>
    <t>T1005 05</t>
  </si>
  <si>
    <t>423</t>
  </si>
  <si>
    <t>Prijevozna sredstva</t>
  </si>
  <si>
    <t>Rashodi i izdaci Proračuna u iznosu od 2.956.700,00 kuna, raspoređuju se po nositeljima, korisnicima i potanjim namjenama u posebnom dijelu Proračuna kako slijedi: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</si>
</sst>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9"/>
      <name val="Arial"/>
      <family val="2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9"/>
      <name val="Arial"/>
      <family val="2"/>
      <charset val="238"/>
    </font>
    <font>
      <b/>
      <sz val="9"/>
      <color rgb="FF00B0F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theme="4"/>
      <name val="Arial"/>
      <family val="2"/>
      <charset val="238"/>
    </font>
    <font>
      <sz val="9"/>
      <color rgb="FF7030A0"/>
      <name val="Arial"/>
      <family val="2"/>
      <charset val="238"/>
    </font>
    <font>
      <sz val="9"/>
      <color theme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sz val="9"/>
      <color theme="5" tint="0.39997558519241921"/>
      <name val="Arial"/>
      <family val="2"/>
      <charset val="238"/>
    </font>
    <font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theme="9" tint="-0.249977111117893"/>
      <name val="Arial"/>
      <family val="2"/>
      <charset val="238"/>
    </font>
    <font>
      <sz val="10"/>
      <color theme="7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0"/>
      <color rgb="FF7030A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0"/>
      <color theme="9"/>
      <name val="Arial"/>
      <family val="2"/>
      <charset val="238"/>
    </font>
    <font>
      <sz val="10"/>
      <color theme="3" tint="0.39997558519241921"/>
      <name val="Arial"/>
      <family val="2"/>
      <charset val="238"/>
    </font>
    <font>
      <i/>
      <sz val="10"/>
      <name val="Arial"/>
      <family val="2"/>
      <charset val="238"/>
    </font>
    <font>
      <sz val="10"/>
      <color theme="4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9"/>
      <color theme="5" tint="0.59999389629810485"/>
      <name val="Arial"/>
      <family val="2"/>
      <charset val="238"/>
    </font>
    <font>
      <sz val="10"/>
      <color theme="5"/>
      <name val="Arial"/>
      <family val="2"/>
      <charset val="238"/>
    </font>
    <font>
      <sz val="10"/>
      <color theme="5" tint="-0.249977111117893"/>
      <name val="Arial"/>
      <family val="2"/>
      <charset val="238"/>
    </font>
    <font>
      <sz val="10"/>
      <color rgb="FF0070C0"/>
      <name val="Arial"/>
      <family val="2"/>
      <charset val="238"/>
    </font>
    <font>
      <sz val="9"/>
      <color theme="7"/>
      <name val="Arial"/>
      <family val="2"/>
    </font>
    <font>
      <sz val="10"/>
      <name val="Arial"/>
      <family val="2"/>
    </font>
    <font>
      <sz val="9"/>
      <color theme="7"/>
      <name val="Arial"/>
      <family val="2"/>
      <charset val="238"/>
    </font>
    <font>
      <sz val="10"/>
      <color rgb="FF0099FF"/>
      <name val="Arial"/>
      <family val="2"/>
      <charset val="238"/>
    </font>
    <font>
      <b/>
      <sz val="10"/>
      <color theme="5" tint="0.39997558519241921"/>
      <name val="Arial"/>
      <family val="2"/>
      <charset val="238"/>
    </font>
    <font>
      <b/>
      <sz val="10"/>
      <name val="Arial"/>
      <family val="2"/>
    </font>
    <font>
      <sz val="10"/>
      <color rgb="FF00B0F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00B0F0"/>
      <name val="Arial"/>
      <family val="2"/>
    </font>
    <font>
      <sz val="10"/>
      <color theme="5" tint="-0.249977111117893"/>
      <name val="Arial"/>
      <family val="2"/>
    </font>
    <font>
      <sz val="10"/>
      <color theme="5"/>
      <name val="Arial"/>
      <family val="2"/>
    </font>
    <font>
      <sz val="10"/>
      <color theme="4"/>
      <name val="Arial"/>
      <family val="2"/>
    </font>
    <font>
      <sz val="10"/>
      <color theme="7"/>
      <name val="Arial"/>
      <family val="2"/>
    </font>
    <font>
      <sz val="10"/>
      <color rgb="FF00B050"/>
      <name val="Arial"/>
      <family val="2"/>
    </font>
    <font>
      <sz val="10"/>
      <color theme="9"/>
      <name val="Arial"/>
      <family val="2"/>
    </font>
    <font>
      <sz val="10"/>
      <color theme="3" tint="0.39997558519241921"/>
      <name val="Arial"/>
      <family val="2"/>
    </font>
    <font>
      <b/>
      <sz val="10"/>
      <color theme="7"/>
      <name val="Arial"/>
      <family val="2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8" fillId="0" borderId="0"/>
  </cellStyleXfs>
  <cellXfs count="494">
    <xf numFmtId="0" fontId="0" fillId="0" borderId="0" xfId="0"/>
    <xf numFmtId="0" fontId="1" fillId="0" borderId="0" xfId="0" applyFont="1" applyAlignment="1"/>
    <xf numFmtId="0" fontId="6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/>
    <xf numFmtId="49" fontId="4" fillId="0" borderId="0" xfId="0" applyNumberFormat="1" applyFont="1" applyAlignment="1"/>
    <xf numFmtId="0" fontId="4" fillId="0" borderId="0" xfId="0" applyFont="1" applyAlignment="1">
      <alignment wrapText="1"/>
    </xf>
    <xf numFmtId="49" fontId="3" fillId="0" borderId="0" xfId="0" applyNumberFormat="1" applyFont="1" applyAlignment="1"/>
    <xf numFmtId="49" fontId="3" fillId="0" borderId="0" xfId="0" applyNumberFormat="1" applyFont="1" applyAlignment="1">
      <alignment horizontal="left"/>
    </xf>
    <xf numFmtId="4" fontId="4" fillId="0" borderId="0" xfId="0" applyNumberFormat="1" applyFont="1" applyAlignment="1"/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/>
    <xf numFmtId="49" fontId="11" fillId="0" borderId="0" xfId="0" applyNumberFormat="1" applyFont="1" applyAlignment="1"/>
    <xf numFmtId="49" fontId="12" fillId="0" borderId="0" xfId="0" applyNumberFormat="1" applyFont="1" applyAlignment="1"/>
    <xf numFmtId="0" fontId="13" fillId="0" borderId="0" xfId="0" applyFont="1" applyAlignment="1"/>
    <xf numFmtId="49" fontId="13" fillId="0" borderId="0" xfId="0" applyNumberFormat="1" applyFont="1" applyAlignment="1"/>
    <xf numFmtId="49" fontId="14" fillId="0" borderId="0" xfId="0" applyNumberFormat="1" applyFont="1" applyAlignment="1">
      <alignment horizontal="left"/>
    </xf>
    <xf numFmtId="0" fontId="14" fillId="0" borderId="0" xfId="0" applyFont="1" applyAlignment="1"/>
    <xf numFmtId="49" fontId="14" fillId="0" borderId="0" xfId="0" applyNumberFormat="1" applyFont="1" applyAlignment="1"/>
    <xf numFmtId="49" fontId="15" fillId="0" borderId="0" xfId="0" applyNumberFormat="1" applyFont="1" applyAlignment="1">
      <alignment horizontal="left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/>
    <xf numFmtId="49" fontId="18" fillId="0" borderId="0" xfId="0" applyNumberFormat="1" applyFont="1" applyAlignment="1">
      <alignment horizontal="left"/>
    </xf>
    <xf numFmtId="49" fontId="18" fillId="0" borderId="0" xfId="0" applyNumberFormat="1" applyFont="1" applyAlignment="1"/>
    <xf numFmtId="0" fontId="16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10" fillId="0" borderId="0" xfId="0" applyNumberFormat="1" applyFont="1" applyAlignment="1"/>
    <xf numFmtId="0" fontId="1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3" fillId="0" borderId="0" xfId="0" applyFont="1" applyAlignment="1">
      <alignment wrapText="1"/>
    </xf>
    <xf numFmtId="0" fontId="24" fillId="0" borderId="0" xfId="0" applyFont="1" applyAlignment="1">
      <alignment wrapText="1"/>
    </xf>
    <xf numFmtId="0" fontId="22" fillId="0" borderId="0" xfId="0" applyFont="1"/>
    <xf numFmtId="4" fontId="24" fillId="0" borderId="0" xfId="0" applyNumberFormat="1" applyFont="1" applyAlignment="1">
      <alignment wrapText="1"/>
    </xf>
    <xf numFmtId="4" fontId="22" fillId="0" borderId="0" xfId="0" applyNumberFormat="1" applyFont="1" applyAlignment="1">
      <alignment wrapText="1"/>
    </xf>
    <xf numFmtId="49" fontId="25" fillId="0" borderId="0" xfId="0" applyNumberFormat="1" applyFont="1" applyAlignment="1">
      <alignment horizontal="left"/>
    </xf>
    <xf numFmtId="0" fontId="25" fillId="0" borderId="0" xfId="0" applyFont="1" applyAlignment="1">
      <alignment wrapText="1"/>
    </xf>
    <xf numFmtId="49" fontId="21" fillId="0" borderId="0" xfId="0" applyNumberFormat="1" applyFont="1" applyAlignment="1">
      <alignment horizontal="left"/>
    </xf>
    <xf numFmtId="0" fontId="21" fillId="0" borderId="0" xfId="0" applyFont="1" applyAlignment="1">
      <alignment wrapText="1"/>
    </xf>
    <xf numFmtId="4" fontId="22" fillId="0" borderId="0" xfId="0" applyNumberFormat="1" applyFo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49" fontId="21" fillId="0" borderId="0" xfId="0" applyNumberFormat="1" applyFont="1" applyAlignment="1"/>
    <xf numFmtId="49" fontId="20" fillId="0" borderId="0" xfId="0" applyNumberFormat="1" applyFont="1" applyAlignment="1"/>
    <xf numFmtId="4" fontId="20" fillId="0" borderId="0" xfId="0" applyNumberFormat="1" applyFont="1"/>
    <xf numFmtId="49" fontId="22" fillId="0" borderId="0" xfId="0" applyNumberFormat="1" applyFont="1" applyAlignment="1"/>
    <xf numFmtId="4" fontId="20" fillId="0" borderId="0" xfId="0" applyNumberFormat="1" applyFont="1" applyAlignment="1">
      <alignment wrapText="1"/>
    </xf>
    <xf numFmtId="49" fontId="20" fillId="0" borderId="0" xfId="0" applyNumberFormat="1" applyFont="1" applyAlignment="1">
      <alignment horizontal="left"/>
    </xf>
    <xf numFmtId="4" fontId="21" fillId="0" borderId="0" xfId="0" applyNumberFormat="1" applyFont="1"/>
    <xf numFmtId="49" fontId="20" fillId="0" borderId="0" xfId="0" applyNumberFormat="1" applyFont="1" applyAlignment="1">
      <alignment horizontal="center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/>
    <xf numFmtId="0" fontId="24" fillId="0" borderId="0" xfId="0" applyFont="1" applyAlignment="1"/>
    <xf numFmtId="4" fontId="22" fillId="0" borderId="0" xfId="0" applyNumberFormat="1" applyFont="1" applyAlignment="1"/>
    <xf numFmtId="0" fontId="27" fillId="0" borderId="0" xfId="0" applyFont="1" applyAlignment="1"/>
    <xf numFmtId="0" fontId="27" fillId="0" borderId="0" xfId="0" applyFont="1" applyAlignment="1">
      <alignment wrapText="1"/>
    </xf>
    <xf numFmtId="0" fontId="28" fillId="0" borderId="0" xfId="0" applyFont="1" applyAlignment="1"/>
    <xf numFmtId="4" fontId="23" fillId="0" borderId="0" xfId="0" applyNumberFormat="1" applyFont="1" applyAlignment="1">
      <alignment wrapText="1"/>
    </xf>
    <xf numFmtId="0" fontId="29" fillId="0" borderId="0" xfId="0" applyFont="1" applyAlignme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0" fontId="30" fillId="0" borderId="0" xfId="0" applyFont="1" applyAlignment="1"/>
    <xf numFmtId="0" fontId="30" fillId="0" borderId="0" xfId="0" applyFont="1" applyAlignment="1">
      <alignment wrapText="1"/>
    </xf>
    <xf numFmtId="0" fontId="20" fillId="0" borderId="0" xfId="0" applyFont="1" applyAlignment="1"/>
    <xf numFmtId="0" fontId="28" fillId="0" borderId="0" xfId="0" applyFont="1" applyAlignment="1">
      <alignment wrapText="1"/>
    </xf>
    <xf numFmtId="4" fontId="20" fillId="0" borderId="0" xfId="0" applyNumberFormat="1" applyFont="1" applyAlignment="1"/>
    <xf numFmtId="4" fontId="22" fillId="0" borderId="0" xfId="0" applyNumberFormat="1" applyFont="1" applyAlignment="1">
      <alignment horizontal="right"/>
    </xf>
    <xf numFmtId="4" fontId="20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 wrapText="1"/>
    </xf>
    <xf numFmtId="4" fontId="20" fillId="0" borderId="0" xfId="0" applyNumberFormat="1" applyFont="1" applyAlignment="1">
      <alignment horizontal="right" wrapText="1"/>
    </xf>
    <xf numFmtId="4" fontId="23" fillId="0" borderId="0" xfId="0" applyNumberFormat="1" applyFont="1" applyAlignment="1">
      <alignment horizontal="right" wrapText="1"/>
    </xf>
    <xf numFmtId="4" fontId="29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center" wrapText="1"/>
    </xf>
    <xf numFmtId="49" fontId="31" fillId="0" borderId="0" xfId="0" applyNumberFormat="1" applyFont="1" applyAlignment="1">
      <alignment horizontal="left"/>
    </xf>
    <xf numFmtId="0" fontId="31" fillId="0" borderId="0" xfId="0" applyFont="1" applyAlignment="1">
      <alignment wrapText="1"/>
    </xf>
    <xf numFmtId="49" fontId="32" fillId="0" borderId="0" xfId="0" applyNumberFormat="1" applyFont="1" applyAlignment="1">
      <alignment horizontal="left"/>
    </xf>
    <xf numFmtId="0" fontId="32" fillId="0" borderId="0" xfId="0" applyFont="1" applyAlignment="1">
      <alignment wrapText="1"/>
    </xf>
    <xf numFmtId="4" fontId="33" fillId="0" borderId="0" xfId="0" applyNumberFormat="1" applyFont="1" applyAlignment="1">
      <alignment horizontal="right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" fontId="32" fillId="0" borderId="0" xfId="0" applyNumberFormat="1" applyFont="1" applyAlignment="1">
      <alignment wrapText="1"/>
    </xf>
    <xf numFmtId="4" fontId="32" fillId="0" borderId="0" xfId="0" applyNumberFormat="1" applyFont="1"/>
    <xf numFmtId="4" fontId="34" fillId="0" borderId="0" xfId="0" applyNumberFormat="1" applyFont="1"/>
    <xf numFmtId="0" fontId="34" fillId="0" borderId="0" xfId="0" applyFont="1" applyAlignment="1">
      <alignment wrapText="1"/>
    </xf>
    <xf numFmtId="0" fontId="32" fillId="0" borderId="0" xfId="0" applyFont="1" applyAlignment="1">
      <alignment horizontal="left"/>
    </xf>
    <xf numFmtId="49" fontId="32" fillId="0" borderId="0" xfId="0" applyNumberFormat="1" applyFont="1" applyAlignment="1">
      <alignment horizontal="right" wrapText="1"/>
    </xf>
    <xf numFmtId="49" fontId="32" fillId="0" borderId="0" xfId="0" applyNumberFormat="1" applyFont="1" applyAlignment="1">
      <alignment horizontal="center"/>
    </xf>
    <xf numFmtId="0" fontId="32" fillId="0" borderId="0" xfId="0" applyFont="1" applyAlignment="1"/>
    <xf numFmtId="4" fontId="32" fillId="0" borderId="0" xfId="0" applyNumberFormat="1" applyFont="1" applyAlignment="1"/>
    <xf numFmtId="3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right" wrapText="1"/>
    </xf>
    <xf numFmtId="4" fontId="34" fillId="0" borderId="0" xfId="0" applyNumberFormat="1" applyFont="1" applyAlignment="1">
      <alignment horizontal="right" wrapText="1"/>
    </xf>
    <xf numFmtId="3" fontId="32" fillId="0" borderId="0" xfId="0" applyNumberFormat="1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4" fontId="3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/>
    <xf numFmtId="0" fontId="10" fillId="0" borderId="0" xfId="0" applyFont="1" applyAlignment="1">
      <alignment horizontal="center"/>
    </xf>
    <xf numFmtId="4" fontId="19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5" fillId="0" borderId="0" xfId="0" applyFont="1" applyAlignment="1"/>
    <xf numFmtId="4" fontId="21" fillId="0" borderId="0" xfId="0" applyNumberFormat="1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36" fillId="0" borderId="0" xfId="0" applyFont="1" applyAlignment="1">
      <alignment wrapText="1"/>
    </xf>
    <xf numFmtId="0" fontId="37" fillId="0" borderId="0" xfId="0" applyFont="1" applyAlignment="1">
      <alignment wrapText="1"/>
    </xf>
    <xf numFmtId="4" fontId="37" fillId="0" borderId="0" xfId="0" applyNumberFormat="1" applyFont="1" applyAlignment="1">
      <alignment horizontal="right" wrapText="1"/>
    </xf>
    <xf numFmtId="4" fontId="37" fillId="0" borderId="0" xfId="0" applyNumberFormat="1" applyFont="1" applyAlignment="1">
      <alignment horizontal="right"/>
    </xf>
    <xf numFmtId="4" fontId="36" fillId="0" borderId="0" xfId="0" applyNumberFormat="1" applyFont="1" applyAlignment="1"/>
    <xf numFmtId="4" fontId="36" fillId="0" borderId="0" xfId="0" applyNumberFormat="1" applyFont="1" applyAlignment="1">
      <alignment wrapText="1"/>
    </xf>
    <xf numFmtId="0" fontId="36" fillId="0" borderId="0" xfId="0" applyFont="1" applyAlignment="1">
      <alignment horizontal="center"/>
    </xf>
    <xf numFmtId="49" fontId="36" fillId="0" borderId="0" xfId="0" applyNumberFormat="1" applyFont="1" applyAlignment="1">
      <alignment horizontal="left"/>
    </xf>
    <xf numFmtId="4" fontId="36" fillId="0" borderId="0" xfId="0" applyNumberFormat="1" applyFont="1" applyAlignment="1">
      <alignment horizontal="right" wrapText="1"/>
    </xf>
    <xf numFmtId="49" fontId="36" fillId="0" borderId="0" xfId="0" applyNumberFormat="1" applyFont="1" applyAlignment="1">
      <alignment horizontal="center"/>
    </xf>
    <xf numFmtId="49" fontId="36" fillId="0" borderId="0" xfId="0" applyNumberFormat="1" applyFont="1" applyAlignment="1">
      <alignment horizontal="left"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0" fillId="0" borderId="0" xfId="0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" fontId="0" fillId="0" borderId="0" xfId="0" applyNumberForma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" fontId="36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4" fontId="38" fillId="0" borderId="0" xfId="0" applyNumberFormat="1" applyFont="1" applyAlignment="1">
      <alignment horizontal="right"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9" fillId="0" borderId="0" xfId="0" applyFont="1" applyAlignment="1"/>
    <xf numFmtId="0" fontId="39" fillId="0" borderId="0" xfId="0" applyFon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4" fontId="40" fillId="0" borderId="0" xfId="0" applyNumberFormat="1" applyFont="1" applyAlignment="1">
      <alignment horizontal="right" wrapText="1"/>
    </xf>
    <xf numFmtId="49" fontId="1" fillId="0" borderId="0" xfId="0" applyNumberFormat="1" applyFont="1" applyAlignment="1"/>
    <xf numFmtId="49" fontId="40" fillId="0" borderId="0" xfId="0" applyNumberFormat="1" applyFont="1" applyAlignment="1">
      <alignment horizontal="left"/>
    </xf>
    <xf numFmtId="0" fontId="40" fillId="0" borderId="0" xfId="0" applyFont="1" applyAlignment="1">
      <alignment wrapText="1"/>
    </xf>
    <xf numFmtId="0" fontId="41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49" fontId="20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/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3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2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44" fillId="0" borderId="0" xfId="0" applyFont="1" applyAlignment="1">
      <alignment horizontal="center" wrapText="1"/>
    </xf>
    <xf numFmtId="49" fontId="44" fillId="0" borderId="0" xfId="0" applyNumberFormat="1" applyFont="1" applyAlignment="1">
      <alignment horizontal="center"/>
    </xf>
    <xf numFmtId="0" fontId="40" fillId="0" borderId="0" xfId="0" applyFont="1"/>
    <xf numFmtId="4" fontId="40" fillId="0" borderId="0" xfId="0" applyNumberFormat="1" applyFont="1" applyAlignment="1">
      <alignment wrapText="1"/>
    </xf>
    <xf numFmtId="4" fontId="40" fillId="0" borderId="0" xfId="0" applyNumberFormat="1" applyFont="1"/>
    <xf numFmtId="0" fontId="45" fillId="0" borderId="0" xfId="0" applyFont="1"/>
    <xf numFmtId="4" fontId="46" fillId="0" borderId="0" xfId="0" applyNumberFormat="1" applyFont="1"/>
    <xf numFmtId="4" fontId="44" fillId="0" borderId="0" xfId="0" applyNumberFormat="1" applyFont="1"/>
    <xf numFmtId="4" fontId="47" fillId="0" borderId="0" xfId="0" applyNumberFormat="1" applyFont="1"/>
    <xf numFmtId="4" fontId="44" fillId="0" borderId="0" xfId="0" applyNumberFormat="1" applyFont="1" applyAlignment="1">
      <alignment wrapText="1"/>
    </xf>
    <xf numFmtId="4" fontId="48" fillId="0" borderId="0" xfId="0" applyNumberFormat="1" applyFont="1"/>
    <xf numFmtId="0" fontId="49" fillId="0" borderId="0" xfId="0" applyFont="1"/>
    <xf numFmtId="4" fontId="46" fillId="0" borderId="0" xfId="0" applyNumberFormat="1" applyFont="1" applyAlignment="1">
      <alignment wrapText="1"/>
    </xf>
    <xf numFmtId="4" fontId="50" fillId="0" borderId="0" xfId="0" applyNumberFormat="1" applyFont="1" applyAlignment="1">
      <alignment horizontal="right" wrapText="1"/>
    </xf>
    <xf numFmtId="4" fontId="50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/>
    </xf>
    <xf numFmtId="4" fontId="51" fillId="0" borderId="0" xfId="0" applyNumberFormat="1" applyFont="1" applyAlignment="1">
      <alignment horizontal="right" wrapText="1"/>
    </xf>
    <xf numFmtId="49" fontId="44" fillId="0" borderId="0" xfId="0" applyNumberFormat="1" applyFont="1" applyAlignment="1">
      <alignment horizontal="center"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/>
    <xf numFmtId="4" fontId="52" fillId="0" borderId="0" xfId="0" applyNumberFormat="1" applyFont="1" applyAlignment="1"/>
    <xf numFmtId="4" fontId="53" fillId="0" borderId="0" xfId="0" applyNumberFormat="1" applyFont="1" applyAlignment="1">
      <alignment wrapText="1"/>
    </xf>
    <xf numFmtId="4" fontId="51" fillId="0" borderId="0" xfId="0" applyNumberFormat="1" applyFont="1" applyAlignment="1"/>
    <xf numFmtId="4" fontId="40" fillId="0" borderId="0" xfId="0" applyNumberFormat="1" applyFont="1" applyAlignment="1"/>
    <xf numFmtId="4" fontId="54" fillId="0" borderId="0" xfId="0" applyNumberFormat="1" applyFont="1" applyAlignment="1">
      <alignment wrapText="1"/>
    </xf>
    <xf numFmtId="4" fontId="55" fillId="0" borderId="0" xfId="0" applyNumberFormat="1" applyFont="1" applyAlignment="1">
      <alignment wrapText="1"/>
    </xf>
    <xf numFmtId="4" fontId="40" fillId="0" borderId="0" xfId="0" applyNumberFormat="1" applyFont="1" applyAlignment="1">
      <alignment horizontal="right"/>
    </xf>
    <xf numFmtId="4" fontId="48" fillId="0" borderId="0" xfId="0" applyNumberFormat="1" applyFont="1" applyAlignment="1"/>
    <xf numFmtId="3" fontId="40" fillId="0" borderId="0" xfId="0" applyNumberFormat="1" applyFont="1" applyAlignment="1">
      <alignment horizontal="center" wrapText="1"/>
    </xf>
    <xf numFmtId="4" fontId="56" fillId="0" borderId="0" xfId="0" applyNumberFormat="1" applyFont="1" applyAlignment="1"/>
    <xf numFmtId="4" fontId="48" fillId="0" borderId="0" xfId="0" applyNumberFormat="1" applyFont="1" applyAlignment="1">
      <alignment horizontal="right" wrapText="1"/>
    </xf>
    <xf numFmtId="4" fontId="44" fillId="0" borderId="0" xfId="0" applyNumberFormat="1" applyFont="1" applyAlignment="1">
      <alignment horizontal="center" wrapText="1"/>
    </xf>
    <xf numFmtId="4" fontId="54" fillId="0" borderId="0" xfId="0" applyNumberFormat="1" applyFont="1" applyAlignment="1">
      <alignment horizontal="right" wrapText="1"/>
    </xf>
    <xf numFmtId="3" fontId="44" fillId="0" borderId="0" xfId="0" applyNumberFormat="1" applyFont="1" applyAlignment="1">
      <alignment horizontal="center" wrapText="1"/>
    </xf>
    <xf numFmtId="4" fontId="55" fillId="0" borderId="0" xfId="0" applyNumberFormat="1" applyFont="1" applyAlignment="1">
      <alignment horizontal="right" wrapText="1"/>
    </xf>
    <xf numFmtId="4" fontId="48" fillId="0" borderId="0" xfId="0" applyNumberFormat="1" applyFont="1" applyAlignment="1">
      <alignment wrapText="1"/>
    </xf>
    <xf numFmtId="4" fontId="44" fillId="0" borderId="0" xfId="0" applyNumberFormat="1" applyFont="1" applyAlignment="1">
      <alignment horizontal="right" wrapText="1"/>
    </xf>
    <xf numFmtId="4" fontId="51" fillId="0" borderId="0" xfId="0" applyNumberFormat="1" applyFont="1" applyAlignment="1">
      <alignment wrapText="1"/>
    </xf>
    <xf numFmtId="4" fontId="52" fillId="0" borderId="0" xfId="0" applyNumberFormat="1" applyFont="1" applyAlignment="1">
      <alignment horizontal="right" wrapText="1"/>
    </xf>
    <xf numFmtId="4" fontId="53" fillId="0" borderId="0" xfId="0" applyNumberFormat="1" applyFont="1" applyAlignment="1">
      <alignment horizontal="right" wrapText="1"/>
    </xf>
    <xf numFmtId="0" fontId="40" fillId="0" borderId="0" xfId="0" applyFont="1" applyAlignment="1">
      <alignment horizontal="left"/>
    </xf>
    <xf numFmtId="4" fontId="40" fillId="0" borderId="0" xfId="0" applyNumberFormat="1" applyFont="1" applyAlignment="1">
      <alignment horizontal="center" wrapText="1"/>
    </xf>
    <xf numFmtId="4" fontId="57" fillId="0" borderId="0" xfId="0" applyNumberFormat="1" applyFont="1" applyAlignment="1">
      <alignment horizontal="right" wrapText="1"/>
    </xf>
    <xf numFmtId="0" fontId="52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2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right" wrapText="1"/>
    </xf>
    <xf numFmtId="0" fontId="20" fillId="0" borderId="0" xfId="0" applyFont="1" applyAlignment="1">
      <alignment wrapText="1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Alignment="1">
      <alignment wrapText="1"/>
    </xf>
    <xf numFmtId="0" fontId="2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59" fillId="0" borderId="0" xfId="1" applyFont="1" applyBorder="1" applyAlignment="1">
      <alignment horizontal="left" wrapText="1"/>
    </xf>
    <xf numFmtId="0" fontId="1" fillId="0" borderId="0" xfId="0" applyFont="1" applyAlignment="1">
      <alignment wrapText="1"/>
    </xf>
    <xf numFmtId="49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2" fillId="0" borderId="0" xfId="0" applyNumberFormat="1" applyFont="1" applyAlignment="1">
      <alignment horizontal="left"/>
    </xf>
    <xf numFmtId="0" fontId="22" fillId="0" borderId="0" xfId="0" applyFont="1" applyAlignment="1">
      <alignment horizontal="left"/>
    </xf>
    <xf numFmtId="0" fontId="19" fillId="0" borderId="0" xfId="0" applyFont="1" applyAlignment="1">
      <alignment wrapText="1"/>
    </xf>
    <xf numFmtId="49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horizontal="center"/>
    </xf>
    <xf numFmtId="0" fontId="0" fillId="0" borderId="0" xfId="0" applyAlignment="1">
      <alignment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4" fontId="20" fillId="0" borderId="0" xfId="0" applyNumberFormat="1" applyFont="1" applyAlignment="1">
      <alignment horizontal="center" wrapText="1"/>
    </xf>
    <xf numFmtId="0" fontId="43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2">
    <cellStyle name="Normalno" xfId="0" builtinId="0"/>
    <cellStyle name="Obično_List5" xfId="1" xr:uid="{E0A6D640-FF7F-4EB5-9FFF-6B14E3C98C00}"/>
  </cellStyles>
  <dxfs count="0"/>
  <tableStyles count="0" defaultTableStyle="TableStyleMedium9" defaultPivotStyle="PivotStyleLight16"/>
  <colors>
    <mruColors>
      <color rgb="FF00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004"/>
  <sheetViews>
    <sheetView tabSelected="1" topLeftCell="A973" zoomScaleNormal="100" workbookViewId="0">
      <selection activeCell="U980" sqref="U980"/>
    </sheetView>
  </sheetViews>
  <sheetFormatPr defaultRowHeight="12.75" x14ac:dyDescent="0.2"/>
  <cols>
    <col min="1" max="1" width="9" style="5" customWidth="1"/>
    <col min="2" max="2" width="4" style="5" customWidth="1"/>
    <col min="3" max="3" width="3" style="5" customWidth="1"/>
    <col min="4" max="4" width="4" style="5" customWidth="1"/>
    <col min="5" max="5" width="3.7109375" style="5" customWidth="1"/>
    <col min="6" max="6" width="3.5703125" style="5" customWidth="1"/>
    <col min="7" max="7" width="3.42578125" style="5" customWidth="1"/>
    <col min="8" max="11" width="3.5703125" style="5" customWidth="1"/>
    <col min="12" max="12" width="7.42578125" style="5" customWidth="1"/>
    <col min="13" max="13" width="6.7109375" style="72" customWidth="1"/>
    <col min="14" max="14" width="27.140625" style="84" customWidth="1"/>
    <col min="15" max="15" width="12.140625" style="121" customWidth="1"/>
    <col min="16" max="17" width="12.28515625" style="121" customWidth="1"/>
    <col min="18" max="18" width="12.42578125" style="382" customWidth="1"/>
    <col min="19" max="19" width="12.5703125" style="382" customWidth="1"/>
    <col min="20" max="20" width="9" style="5" customWidth="1"/>
    <col min="21" max="21" width="8.28515625" style="5" customWidth="1"/>
  </cols>
  <sheetData>
    <row r="1" spans="1:22" ht="38.25" x14ac:dyDescent="0.2">
      <c r="A1" s="3"/>
      <c r="B1" s="477" t="s">
        <v>35</v>
      </c>
      <c r="C1" s="478"/>
      <c r="D1" s="478"/>
      <c r="E1" s="478"/>
      <c r="F1" s="478"/>
      <c r="G1" s="478"/>
      <c r="H1" s="478"/>
      <c r="I1" s="479"/>
      <c r="J1" s="479"/>
      <c r="K1" s="199"/>
      <c r="L1" s="22"/>
      <c r="M1" s="69" t="s">
        <v>36</v>
      </c>
      <c r="N1" s="70" t="s">
        <v>37</v>
      </c>
      <c r="O1" s="69" t="s">
        <v>413</v>
      </c>
      <c r="P1" s="380" t="s">
        <v>412</v>
      </c>
      <c r="Q1" s="380" t="s">
        <v>414</v>
      </c>
      <c r="R1" s="380" t="s">
        <v>405</v>
      </c>
      <c r="S1" s="380" t="s">
        <v>415</v>
      </c>
      <c r="T1" s="357" t="s">
        <v>416</v>
      </c>
      <c r="U1" s="357" t="s">
        <v>417</v>
      </c>
      <c r="V1" s="69"/>
    </row>
    <row r="2" spans="1:22" x14ac:dyDescent="0.2">
      <c r="A2" s="3"/>
      <c r="B2" s="22">
        <v>1</v>
      </c>
      <c r="C2" s="22">
        <v>2</v>
      </c>
      <c r="D2" s="22">
        <v>3</v>
      </c>
      <c r="E2" s="22">
        <v>4</v>
      </c>
      <c r="F2" s="22">
        <v>5</v>
      </c>
      <c r="G2" s="22">
        <v>6</v>
      </c>
      <c r="H2" s="22">
        <v>7</v>
      </c>
      <c r="I2" s="201">
        <v>8</v>
      </c>
      <c r="J2" s="201">
        <v>9</v>
      </c>
      <c r="K2" s="201"/>
      <c r="L2" s="22"/>
      <c r="M2" s="71"/>
      <c r="N2" s="70"/>
      <c r="O2" s="94" t="s">
        <v>282</v>
      </c>
      <c r="P2" s="94" t="s">
        <v>418</v>
      </c>
      <c r="Q2" s="94" t="s">
        <v>56</v>
      </c>
      <c r="R2" s="381" t="s">
        <v>76</v>
      </c>
      <c r="S2" s="381" t="s">
        <v>33</v>
      </c>
      <c r="T2" s="9">
        <v>6</v>
      </c>
      <c r="U2" s="9">
        <v>7</v>
      </c>
    </row>
    <row r="3" spans="1:22" x14ac:dyDescent="0.2">
      <c r="O3" s="232"/>
      <c r="P3" s="457"/>
      <c r="Q3" s="430"/>
    </row>
    <row r="4" spans="1:22" x14ac:dyDescent="0.2">
      <c r="A4" s="5" t="s">
        <v>97</v>
      </c>
      <c r="N4" s="73" t="s">
        <v>108</v>
      </c>
      <c r="O4" s="232"/>
      <c r="P4" s="457"/>
      <c r="Q4" s="430"/>
    </row>
    <row r="5" spans="1:22" x14ac:dyDescent="0.2">
      <c r="N5" s="73"/>
      <c r="O5" s="232"/>
      <c r="P5" s="457"/>
      <c r="Q5" s="430"/>
    </row>
    <row r="6" spans="1:22" x14ac:dyDescent="0.2">
      <c r="N6" s="73"/>
      <c r="O6" s="232"/>
      <c r="P6" s="457"/>
      <c r="Q6" s="430"/>
    </row>
    <row r="7" spans="1:22" ht="25.5" x14ac:dyDescent="0.2">
      <c r="N7" s="73" t="s">
        <v>336</v>
      </c>
      <c r="O7" s="77">
        <f t="shared" ref="O7:P7" si="0">SUM(O15+O16+O23)</f>
        <v>1773545.98</v>
      </c>
      <c r="P7" s="77">
        <f t="shared" si="0"/>
        <v>2405041.34</v>
      </c>
      <c r="Q7" s="77">
        <f t="shared" ref="Q7:R7" si="1">SUM(Q15+Q16+Q23)</f>
        <v>2256700</v>
      </c>
      <c r="R7" s="383">
        <f t="shared" si="1"/>
        <v>2446000</v>
      </c>
      <c r="S7" s="383">
        <f t="shared" ref="S7" si="2">SUM(S15+S16+S23)</f>
        <v>2402000</v>
      </c>
      <c r="T7" s="358">
        <f>R7/Q7*100</f>
        <v>108.38835467718351</v>
      </c>
      <c r="U7" s="358">
        <f>S7/Q7*100</f>
        <v>106.43860504276155</v>
      </c>
    </row>
    <row r="8" spans="1:22" x14ac:dyDescent="0.2">
      <c r="N8" s="73"/>
      <c r="O8" s="82"/>
      <c r="P8" s="82"/>
      <c r="Q8" s="82"/>
      <c r="T8" s="358"/>
      <c r="U8" s="358"/>
    </row>
    <row r="9" spans="1:22" ht="25.5" x14ac:dyDescent="0.2">
      <c r="N9" s="73" t="s">
        <v>301</v>
      </c>
      <c r="O9" s="77">
        <f t="shared" ref="O9:P9" si="3">SUM(O17+O18+O24)</f>
        <v>1544993.9200000002</v>
      </c>
      <c r="P9" s="77">
        <f t="shared" si="3"/>
        <v>3173400</v>
      </c>
      <c r="Q9" s="77">
        <f t="shared" ref="Q9:R9" si="4">SUM(Q17+Q18+Q24)</f>
        <v>2956700</v>
      </c>
      <c r="R9" s="383">
        <f t="shared" si="4"/>
        <v>3004000</v>
      </c>
      <c r="S9" s="383">
        <f t="shared" ref="S9" si="5">SUM(S17+S18+S24)</f>
        <v>2970000</v>
      </c>
      <c r="T9" s="358">
        <f t="shared" ref="T9:T18" si="6">R9/Q9*100</f>
        <v>101.59975648527073</v>
      </c>
      <c r="U9" s="358">
        <f t="shared" ref="U9:U18" si="7">S9/Q9*100</f>
        <v>100.4498258193256</v>
      </c>
    </row>
    <row r="10" spans="1:22" x14ac:dyDescent="0.2">
      <c r="N10" s="73"/>
      <c r="O10" s="82"/>
      <c r="P10" s="82"/>
      <c r="Q10" s="82"/>
      <c r="T10" s="358"/>
      <c r="U10" s="358"/>
    </row>
    <row r="11" spans="1:22" s="203" customFormat="1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275"/>
      <c r="N11" s="73" t="s">
        <v>335</v>
      </c>
      <c r="O11" s="82">
        <f t="shared" ref="O11:P11" si="8">O7-O9</f>
        <v>228552.05999999982</v>
      </c>
      <c r="P11" s="82">
        <f t="shared" si="8"/>
        <v>-768358.66000000015</v>
      </c>
      <c r="Q11" s="82">
        <f t="shared" ref="Q11:R11" si="9">Q7-Q9</f>
        <v>-700000</v>
      </c>
      <c r="R11" s="384">
        <f t="shared" si="9"/>
        <v>-558000</v>
      </c>
      <c r="S11" s="384">
        <f t="shared" ref="S11" si="10">S7-S9</f>
        <v>-568000</v>
      </c>
      <c r="T11" s="358">
        <f t="shared" si="6"/>
        <v>79.714285714285722</v>
      </c>
      <c r="U11" s="358">
        <f t="shared" si="7"/>
        <v>81.142857142857139</v>
      </c>
    </row>
    <row r="12" spans="1:22" x14ac:dyDescent="0.2">
      <c r="N12" s="73"/>
      <c r="O12" s="82"/>
      <c r="P12" s="82"/>
      <c r="Q12" s="82"/>
      <c r="T12" s="358"/>
      <c r="U12" s="358"/>
    </row>
    <row r="13" spans="1:22" x14ac:dyDescent="0.2">
      <c r="M13" s="78" t="s">
        <v>38</v>
      </c>
      <c r="N13" s="79"/>
      <c r="O13" s="82"/>
      <c r="P13" s="82"/>
      <c r="Q13" s="82"/>
      <c r="T13" s="358"/>
      <c r="U13" s="358"/>
    </row>
    <row r="14" spans="1:22" x14ac:dyDescent="0.2">
      <c r="M14" s="78"/>
      <c r="N14" s="79"/>
      <c r="O14" s="82"/>
      <c r="P14" s="82"/>
      <c r="Q14" s="82"/>
      <c r="T14" s="358"/>
      <c r="U14" s="358"/>
    </row>
    <row r="15" spans="1:22" x14ac:dyDescent="0.2">
      <c r="M15" s="80" t="s">
        <v>34</v>
      </c>
      <c r="N15" s="81" t="s">
        <v>21</v>
      </c>
      <c r="O15" s="77">
        <f t="shared" ref="O15" si="11">SUM(O37)</f>
        <v>1773545.98</v>
      </c>
      <c r="P15" s="77">
        <f t="shared" ref="P15" si="12">SUM(P37)</f>
        <v>2405041.34</v>
      </c>
      <c r="Q15" s="77">
        <f t="shared" ref="Q15:R15" si="13">SUM(Q37)</f>
        <v>2256700</v>
      </c>
      <c r="R15" s="383">
        <f t="shared" si="13"/>
        <v>2426000</v>
      </c>
      <c r="S15" s="383">
        <f t="shared" ref="S15" si="14">SUM(S37)</f>
        <v>2382000</v>
      </c>
      <c r="T15" s="358">
        <f t="shared" si="6"/>
        <v>107.50210484335534</v>
      </c>
      <c r="U15" s="358">
        <f t="shared" si="7"/>
        <v>105.55235520893341</v>
      </c>
    </row>
    <row r="16" spans="1:22" ht="25.5" x14ac:dyDescent="0.2">
      <c r="M16" s="80" t="s">
        <v>51</v>
      </c>
      <c r="N16" s="81" t="s">
        <v>27</v>
      </c>
      <c r="O16" s="77">
        <f t="shared" ref="O16:P16" si="15">SUM(O59)</f>
        <v>0</v>
      </c>
      <c r="P16" s="77">
        <f t="shared" si="15"/>
        <v>0</v>
      </c>
      <c r="Q16" s="77">
        <f t="shared" ref="Q16:R16" si="16">SUM(Q59)</f>
        <v>0</v>
      </c>
      <c r="R16" s="383">
        <f t="shared" si="16"/>
        <v>20000</v>
      </c>
      <c r="S16" s="383">
        <f t="shared" ref="S16" si="17">SUM(S59)</f>
        <v>20000</v>
      </c>
      <c r="T16" s="358">
        <v>0</v>
      </c>
      <c r="U16" s="358">
        <v>0</v>
      </c>
    </row>
    <row r="17" spans="1:21" x14ac:dyDescent="0.2">
      <c r="M17" s="80" t="s">
        <v>56</v>
      </c>
      <c r="N17" s="81" t="s">
        <v>116</v>
      </c>
      <c r="O17" s="77">
        <f t="shared" ref="O17:P17" si="18">SUM(O68)</f>
        <v>1132276.2100000002</v>
      </c>
      <c r="P17" s="77">
        <f t="shared" si="18"/>
        <v>1798400</v>
      </c>
      <c r="Q17" s="77">
        <f t="shared" ref="Q17:R17" si="19">SUM(Q68)</f>
        <v>1541700</v>
      </c>
      <c r="R17" s="383">
        <f t="shared" si="19"/>
        <v>1743300</v>
      </c>
      <c r="S17" s="383">
        <f t="shared" ref="S17" si="20">SUM(S68)</f>
        <v>1698300</v>
      </c>
      <c r="T17" s="358">
        <f t="shared" si="6"/>
        <v>113.07647402218331</v>
      </c>
      <c r="U17" s="358">
        <f t="shared" si="7"/>
        <v>110.15761821366024</v>
      </c>
    </row>
    <row r="18" spans="1:21" ht="25.5" x14ac:dyDescent="0.2">
      <c r="M18" s="80" t="s">
        <v>76</v>
      </c>
      <c r="N18" s="81" t="s">
        <v>170</v>
      </c>
      <c r="O18" s="77">
        <f t="shared" ref="O18:P18" si="21">SUM(O100)</f>
        <v>412717.71</v>
      </c>
      <c r="P18" s="77">
        <f t="shared" si="21"/>
        <v>1375000</v>
      </c>
      <c r="Q18" s="77">
        <f t="shared" ref="Q18:R18" si="22">SUM(Q100)</f>
        <v>1415000</v>
      </c>
      <c r="R18" s="383">
        <f t="shared" si="22"/>
        <v>1260700</v>
      </c>
      <c r="S18" s="383">
        <f t="shared" ref="S18" si="23">SUM(S100)</f>
        <v>1271700</v>
      </c>
      <c r="T18" s="358">
        <f t="shared" si="6"/>
        <v>89.095406360424022</v>
      </c>
      <c r="U18" s="358">
        <f t="shared" si="7"/>
        <v>89.872791519434628</v>
      </c>
    </row>
    <row r="19" spans="1:21" x14ac:dyDescent="0.2">
      <c r="M19" s="80"/>
      <c r="N19" s="81"/>
      <c r="O19" s="134"/>
      <c r="P19" s="134"/>
      <c r="Q19" s="134"/>
      <c r="T19" s="358"/>
      <c r="U19" s="358"/>
    </row>
    <row r="20" spans="1:21" x14ac:dyDescent="0.2">
      <c r="M20" s="80"/>
      <c r="N20" s="81"/>
      <c r="O20" s="134"/>
      <c r="P20" s="134"/>
      <c r="Q20" s="134"/>
      <c r="T20" s="358"/>
      <c r="U20" s="358"/>
    </row>
    <row r="21" spans="1:21" x14ac:dyDescent="0.2">
      <c r="M21" s="78" t="s">
        <v>89</v>
      </c>
      <c r="N21" s="79"/>
      <c r="O21" s="134"/>
      <c r="P21" s="134"/>
      <c r="Q21" s="134"/>
      <c r="T21" s="358"/>
      <c r="U21" s="358"/>
    </row>
    <row r="22" spans="1:21" x14ac:dyDescent="0.2">
      <c r="M22" s="83"/>
      <c r="O22" s="134"/>
      <c r="P22" s="134"/>
      <c r="Q22" s="134"/>
      <c r="T22" s="358"/>
      <c r="U22" s="358"/>
    </row>
    <row r="23" spans="1:21" s="203" customFormat="1" ht="25.5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80" t="s">
        <v>98</v>
      </c>
      <c r="N23" s="81" t="s">
        <v>291</v>
      </c>
      <c r="O23" s="77">
        <f t="shared" ref="O23:P23" si="24">SUM(O114)</f>
        <v>0</v>
      </c>
      <c r="P23" s="77">
        <f t="shared" si="24"/>
        <v>0</v>
      </c>
      <c r="Q23" s="77">
        <f t="shared" ref="Q23:R23" si="25">SUM(Q114)</f>
        <v>0</v>
      </c>
      <c r="R23" s="384">
        <f t="shared" si="25"/>
        <v>0</v>
      </c>
      <c r="S23" s="384">
        <f t="shared" ref="S23" si="26">SUM(S114)</f>
        <v>0</v>
      </c>
      <c r="T23" s="358">
        <v>0</v>
      </c>
      <c r="U23" s="358">
        <v>0</v>
      </c>
    </row>
    <row r="24" spans="1:21" s="5" customFormat="1" ht="25.5" x14ac:dyDescent="0.2">
      <c r="M24" s="80" t="s">
        <v>33</v>
      </c>
      <c r="N24" s="81" t="s">
        <v>86</v>
      </c>
      <c r="O24" s="77">
        <f t="shared" ref="O24:P24" si="27">SUM(O119)</f>
        <v>0</v>
      </c>
      <c r="P24" s="77">
        <f t="shared" si="27"/>
        <v>0</v>
      </c>
      <c r="Q24" s="77">
        <f t="shared" ref="Q24" si="28">SUM(Q119)</f>
        <v>0</v>
      </c>
      <c r="R24" s="383">
        <f>SUM(R119)</f>
        <v>0</v>
      </c>
      <c r="S24" s="383">
        <f>SUM(S119)</f>
        <v>0</v>
      </c>
      <c r="T24" s="358">
        <v>0</v>
      </c>
      <c r="U24" s="358">
        <v>0</v>
      </c>
    </row>
    <row r="25" spans="1:21" s="5" customFormat="1" x14ac:dyDescent="0.2">
      <c r="M25" s="80"/>
      <c r="N25" s="81"/>
      <c r="O25" s="134"/>
      <c r="P25" s="134"/>
      <c r="Q25" s="134"/>
      <c r="R25" s="382"/>
      <c r="S25" s="382"/>
      <c r="T25" s="358"/>
      <c r="U25" s="358"/>
    </row>
    <row r="26" spans="1:21" s="5" customFormat="1" x14ac:dyDescent="0.2">
      <c r="M26" s="80"/>
      <c r="N26" s="81"/>
      <c r="O26" s="134"/>
      <c r="P26" s="134"/>
      <c r="Q26" s="134"/>
      <c r="R26" s="382"/>
      <c r="S26" s="382"/>
      <c r="T26" s="358"/>
      <c r="U26" s="358"/>
    </row>
    <row r="27" spans="1:21" s="5" customFormat="1" x14ac:dyDescent="0.2">
      <c r="M27" s="78" t="s">
        <v>337</v>
      </c>
      <c r="N27" s="85"/>
      <c r="O27" s="134"/>
      <c r="P27" s="134"/>
      <c r="Q27" s="134"/>
      <c r="R27" s="382"/>
      <c r="S27" s="382"/>
      <c r="T27" s="358"/>
      <c r="U27" s="358"/>
    </row>
    <row r="28" spans="1:21" s="5" customFormat="1" x14ac:dyDescent="0.2">
      <c r="M28" s="78"/>
      <c r="N28" s="85"/>
      <c r="O28" s="134"/>
      <c r="P28" s="134"/>
      <c r="Q28" s="134"/>
      <c r="R28" s="382"/>
      <c r="S28" s="382"/>
      <c r="T28" s="358"/>
      <c r="U28" s="358"/>
    </row>
    <row r="29" spans="1:21" s="5" customFormat="1" x14ac:dyDescent="0.2">
      <c r="M29" s="80" t="s">
        <v>95</v>
      </c>
      <c r="N29" s="81" t="s">
        <v>96</v>
      </c>
      <c r="O29" s="77">
        <f t="shared" ref="O29:P29" si="29">SUM(O130)</f>
        <v>539806.6</v>
      </c>
      <c r="P29" s="77">
        <f t="shared" si="29"/>
        <v>768358.66</v>
      </c>
      <c r="Q29" s="77">
        <f t="shared" ref="Q29:R29" si="30">SUM(Q130)</f>
        <v>700000</v>
      </c>
      <c r="R29" s="384">
        <f t="shared" si="30"/>
        <v>558000</v>
      </c>
      <c r="S29" s="384">
        <f t="shared" ref="S29" si="31">SUM(S130)</f>
        <v>568000</v>
      </c>
      <c r="T29" s="358">
        <f t="shared" ref="T29" si="32">R29/Q29*100</f>
        <v>79.714285714285722</v>
      </c>
      <c r="U29" s="358">
        <f t="shared" ref="U29" si="33">S29/Q29*100</f>
        <v>81.142857142857139</v>
      </c>
    </row>
    <row r="30" spans="1:21" s="5" customFormat="1" x14ac:dyDescent="0.2">
      <c r="M30" s="78"/>
      <c r="N30" s="85"/>
      <c r="O30" s="121"/>
      <c r="P30" s="121"/>
      <c r="Q30" s="121"/>
      <c r="R30" s="382"/>
      <c r="S30" s="382"/>
    </row>
    <row r="31" spans="1:21" s="5" customFormat="1" x14ac:dyDescent="0.2">
      <c r="M31" s="78"/>
      <c r="N31" s="85"/>
      <c r="O31" s="121"/>
      <c r="P31" s="121"/>
      <c r="Q31" s="121"/>
      <c r="R31" s="382"/>
      <c r="S31" s="382"/>
    </row>
    <row r="32" spans="1:21" s="5" customFormat="1" x14ac:dyDescent="0.2">
      <c r="M32" s="78"/>
      <c r="N32" s="85"/>
      <c r="O32" s="121"/>
      <c r="P32" s="121"/>
      <c r="Q32" s="121"/>
      <c r="R32" s="382"/>
      <c r="S32" s="382"/>
    </row>
    <row r="33" spans="2:21" s="3" customFormat="1" ht="38.25" x14ac:dyDescent="0.2">
      <c r="B33" s="477" t="s">
        <v>35</v>
      </c>
      <c r="C33" s="478"/>
      <c r="D33" s="478"/>
      <c r="E33" s="478"/>
      <c r="F33" s="478"/>
      <c r="G33" s="478"/>
      <c r="H33" s="478"/>
      <c r="I33" s="479"/>
      <c r="J33" s="479"/>
      <c r="K33" s="199"/>
      <c r="L33" s="4"/>
      <c r="M33" s="69" t="s">
        <v>36</v>
      </c>
      <c r="N33" s="70" t="s">
        <v>37</v>
      </c>
      <c r="O33" s="379" t="s">
        <v>413</v>
      </c>
      <c r="P33" s="380" t="s">
        <v>412</v>
      </c>
      <c r="Q33" s="380" t="s">
        <v>414</v>
      </c>
      <c r="R33" s="380" t="s">
        <v>405</v>
      </c>
      <c r="S33" s="380" t="s">
        <v>415</v>
      </c>
      <c r="T33" s="357" t="s">
        <v>416</v>
      </c>
      <c r="U33" s="357" t="s">
        <v>417</v>
      </c>
    </row>
    <row r="34" spans="2:21" s="3" customFormat="1" x14ac:dyDescent="0.2">
      <c r="B34" s="4">
        <v>1</v>
      </c>
      <c r="C34" s="4">
        <v>2</v>
      </c>
      <c r="D34" s="4">
        <v>3</v>
      </c>
      <c r="E34" s="4">
        <v>4</v>
      </c>
      <c r="F34" s="4">
        <v>5</v>
      </c>
      <c r="G34" s="4">
        <v>6</v>
      </c>
      <c r="H34" s="4">
        <v>7</v>
      </c>
      <c r="I34" s="201">
        <v>8</v>
      </c>
      <c r="J34" s="201">
        <v>9</v>
      </c>
      <c r="K34" s="201"/>
      <c r="L34" s="4"/>
      <c r="M34" s="71"/>
      <c r="N34" s="70"/>
      <c r="O34" s="94" t="s">
        <v>282</v>
      </c>
      <c r="P34" s="94" t="s">
        <v>418</v>
      </c>
      <c r="Q34" s="94" t="s">
        <v>56</v>
      </c>
      <c r="R34" s="381" t="s">
        <v>76</v>
      </c>
      <c r="S34" s="381" t="s">
        <v>33</v>
      </c>
      <c r="T34" s="9">
        <v>6</v>
      </c>
      <c r="U34" s="9">
        <v>7</v>
      </c>
    </row>
    <row r="35" spans="2:21" s="6" customFormat="1" x14ac:dyDescent="0.2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8" t="s">
        <v>346</v>
      </c>
      <c r="N35" s="79"/>
      <c r="O35" s="75"/>
      <c r="P35" s="75"/>
      <c r="Q35" s="75"/>
      <c r="R35" s="385"/>
      <c r="S35" s="385"/>
    </row>
    <row r="36" spans="2:21" s="5" customFormat="1" x14ac:dyDescent="0.2">
      <c r="B36" s="4"/>
      <c r="C36" s="4"/>
      <c r="D36" s="4"/>
      <c r="E36" s="4"/>
      <c r="F36" s="4"/>
      <c r="G36" s="4"/>
      <c r="H36" s="4"/>
      <c r="I36" s="201"/>
      <c r="J36" s="201"/>
      <c r="K36" s="201"/>
      <c r="L36" s="4"/>
      <c r="M36" s="86"/>
      <c r="N36" s="70"/>
      <c r="O36" s="75"/>
      <c r="P36" s="75"/>
      <c r="Q36" s="75"/>
      <c r="R36" s="382"/>
      <c r="S36" s="382"/>
    </row>
    <row r="37" spans="2:21" s="8" customFormat="1" x14ac:dyDescent="0.2">
      <c r="B37" s="9"/>
      <c r="M37" s="87" t="s">
        <v>34</v>
      </c>
      <c r="N37" s="81" t="s">
        <v>21</v>
      </c>
      <c r="O37" s="167">
        <f t="shared" ref="O37:P37" si="34">SUM(O38+O42+O48+O52+O56)</f>
        <v>1773545.98</v>
      </c>
      <c r="P37" s="167">
        <f t="shared" si="34"/>
        <v>2405041.34</v>
      </c>
      <c r="Q37" s="167">
        <f t="shared" ref="Q37" si="35">SUM(Q38+Q42+Q48+Q52+Q56)</f>
        <v>2256700</v>
      </c>
      <c r="R37" s="386">
        <f>SUM(R38:R56)</f>
        <v>2426000</v>
      </c>
      <c r="S37" s="386">
        <f>SUM(S38:S56)</f>
        <v>2382000</v>
      </c>
      <c r="T37" s="358">
        <f>R37/Q37*100</f>
        <v>107.50210484335534</v>
      </c>
      <c r="U37" s="358">
        <f t="shared" ref="U37" si="36">S37/Q37*100</f>
        <v>105.55235520893341</v>
      </c>
    </row>
    <row r="38" spans="2:21" s="3" customFormat="1" x14ac:dyDescent="0.2">
      <c r="B38" s="9">
        <v>11</v>
      </c>
      <c r="M38" s="88" t="s">
        <v>39</v>
      </c>
      <c r="N38" s="70" t="s">
        <v>10</v>
      </c>
      <c r="O38" s="91">
        <f t="shared" ref="O38:P38" si="37">SUM(O39+O40+O41)</f>
        <v>956858.92</v>
      </c>
      <c r="P38" s="91">
        <f t="shared" si="37"/>
        <v>780000</v>
      </c>
      <c r="Q38" s="91">
        <f t="shared" ref="Q38" si="38">SUM(Q39+Q40+Q41)</f>
        <v>780000</v>
      </c>
      <c r="R38" s="387">
        <v>800000</v>
      </c>
      <c r="S38" s="387">
        <v>800000</v>
      </c>
      <c r="T38" s="358">
        <f t="shared" ref="T38:T100" si="39">R38/Q38*100</f>
        <v>102.56410256410255</v>
      </c>
      <c r="U38" s="358">
        <f t="shared" ref="U38:U100" si="40">S38/Q38*100</f>
        <v>102.56410256410255</v>
      </c>
    </row>
    <row r="39" spans="2:21" s="5" customFormat="1" x14ac:dyDescent="0.2">
      <c r="B39" s="4">
        <v>11</v>
      </c>
      <c r="M39" s="90" t="s">
        <v>40</v>
      </c>
      <c r="N39" s="84" t="s">
        <v>11</v>
      </c>
      <c r="O39" s="77">
        <v>892208.97</v>
      </c>
      <c r="P39" s="77">
        <v>700000</v>
      </c>
      <c r="Q39" s="77">
        <v>700000</v>
      </c>
      <c r="R39" s="384"/>
      <c r="S39" s="384"/>
      <c r="T39" s="358"/>
      <c r="U39" s="358"/>
    </row>
    <row r="40" spans="2:21" s="5" customFormat="1" x14ac:dyDescent="0.2">
      <c r="B40" s="4">
        <v>11</v>
      </c>
      <c r="M40" s="90" t="s">
        <v>41</v>
      </c>
      <c r="N40" s="84" t="s">
        <v>12</v>
      </c>
      <c r="O40" s="77">
        <v>52858.77</v>
      </c>
      <c r="P40" s="77">
        <v>60000</v>
      </c>
      <c r="Q40" s="77">
        <v>60000</v>
      </c>
      <c r="R40" s="384"/>
      <c r="S40" s="384"/>
      <c r="T40" s="358"/>
      <c r="U40" s="358"/>
    </row>
    <row r="41" spans="2:21" s="5" customFormat="1" x14ac:dyDescent="0.2">
      <c r="B41" s="4">
        <v>11</v>
      </c>
      <c r="M41" s="90" t="s">
        <v>42</v>
      </c>
      <c r="N41" s="84" t="s">
        <v>16</v>
      </c>
      <c r="O41" s="77">
        <v>11791.18</v>
      </c>
      <c r="P41" s="77">
        <v>20000</v>
      </c>
      <c r="Q41" s="77">
        <v>20000</v>
      </c>
      <c r="R41" s="384"/>
      <c r="S41" s="384"/>
      <c r="T41" s="358"/>
      <c r="U41" s="358"/>
    </row>
    <row r="42" spans="2:21" s="3" customFormat="1" ht="38.25" x14ac:dyDescent="0.2">
      <c r="F42" s="9">
        <v>52</v>
      </c>
      <c r="M42" s="88" t="s">
        <v>43</v>
      </c>
      <c r="N42" s="70" t="s">
        <v>315</v>
      </c>
      <c r="O42" s="91">
        <f t="shared" ref="O42" si="41">SUM(O43:O46)</f>
        <v>639440.64000000001</v>
      </c>
      <c r="P42" s="91">
        <f t="shared" ref="P42" si="42">SUM(P43:P46)</f>
        <v>1134747.94</v>
      </c>
      <c r="Q42" s="91">
        <f t="shared" ref="Q42" si="43">SUM(Q43:Q46)</f>
        <v>1211506.6000000001</v>
      </c>
      <c r="R42" s="387">
        <v>1366000</v>
      </c>
      <c r="S42" s="387">
        <v>1322000</v>
      </c>
      <c r="T42" s="358">
        <f t="shared" si="39"/>
        <v>112.75217155234647</v>
      </c>
      <c r="U42" s="358">
        <f t="shared" si="40"/>
        <v>109.12033000893267</v>
      </c>
    </row>
    <row r="43" spans="2:21" s="5" customFormat="1" ht="38.25" x14ac:dyDescent="0.2">
      <c r="F43" s="224">
        <v>52</v>
      </c>
      <c r="M43" s="90" t="s">
        <v>299</v>
      </c>
      <c r="N43" s="225" t="s">
        <v>300</v>
      </c>
      <c r="O43" s="77">
        <v>0</v>
      </c>
      <c r="P43" s="77">
        <v>0</v>
      </c>
      <c r="Q43" s="77">
        <v>0</v>
      </c>
      <c r="R43" s="384"/>
      <c r="S43" s="384"/>
      <c r="T43" s="358"/>
      <c r="U43" s="358"/>
    </row>
    <row r="44" spans="2:21" s="5" customFormat="1" ht="24" customHeight="1" x14ac:dyDescent="0.2">
      <c r="F44" s="4">
        <v>52</v>
      </c>
      <c r="M44" s="90" t="s">
        <v>44</v>
      </c>
      <c r="N44" s="225" t="s">
        <v>314</v>
      </c>
      <c r="O44" s="77">
        <v>639440.64000000001</v>
      </c>
      <c r="P44" s="77">
        <v>1092747.94</v>
      </c>
      <c r="Q44" s="77">
        <v>1169506.6000000001</v>
      </c>
      <c r="R44" s="384"/>
      <c r="S44" s="384"/>
      <c r="T44" s="358"/>
      <c r="U44" s="358"/>
    </row>
    <row r="45" spans="2:21" s="5" customFormat="1" ht="25.5" x14ac:dyDescent="0.2">
      <c r="F45" s="4">
        <v>52</v>
      </c>
      <c r="M45" s="90" t="s">
        <v>45</v>
      </c>
      <c r="N45" s="225" t="s">
        <v>313</v>
      </c>
      <c r="O45" s="77">
        <v>0</v>
      </c>
      <c r="P45" s="77">
        <v>42000</v>
      </c>
      <c r="Q45" s="77">
        <v>42000</v>
      </c>
      <c r="R45" s="384"/>
      <c r="S45" s="384"/>
      <c r="T45" s="358"/>
      <c r="U45" s="358"/>
    </row>
    <row r="46" spans="2:21" s="5" customFormat="1" ht="25.5" x14ac:dyDescent="0.2">
      <c r="F46" s="277">
        <v>52</v>
      </c>
      <c r="M46" s="90" t="s">
        <v>338</v>
      </c>
      <c r="N46" s="276" t="s">
        <v>341</v>
      </c>
      <c r="O46" s="77">
        <v>0</v>
      </c>
      <c r="P46" s="77">
        <v>0</v>
      </c>
      <c r="Q46" s="77">
        <v>0</v>
      </c>
      <c r="R46" s="384"/>
      <c r="S46" s="384"/>
      <c r="T46" s="358"/>
      <c r="U46" s="358"/>
    </row>
    <row r="47" spans="2:21" s="5" customFormat="1" x14ac:dyDescent="0.2">
      <c r="F47" s="277"/>
      <c r="M47" s="90"/>
      <c r="N47" s="276"/>
      <c r="O47" s="77"/>
      <c r="P47" s="77"/>
      <c r="Q47" s="77"/>
      <c r="R47" s="384"/>
      <c r="S47" s="384"/>
      <c r="T47" s="358"/>
      <c r="U47" s="358"/>
    </row>
    <row r="48" spans="2:21" s="3" customFormat="1" x14ac:dyDescent="0.2">
      <c r="D48" s="9">
        <v>31</v>
      </c>
      <c r="H48" s="9"/>
      <c r="I48" s="9"/>
      <c r="J48" s="9"/>
      <c r="K48" s="9"/>
      <c r="L48" s="9"/>
      <c r="M48" s="88" t="s">
        <v>46</v>
      </c>
      <c r="N48" s="70" t="s">
        <v>13</v>
      </c>
      <c r="O48" s="91">
        <f t="shared" ref="O48:P48" si="44">SUM(O50+O51)</f>
        <v>8065.01</v>
      </c>
      <c r="P48" s="91">
        <f t="shared" si="44"/>
        <v>55000</v>
      </c>
      <c r="Q48" s="91">
        <f t="shared" ref="Q48" si="45">SUM(Q50+Q51)</f>
        <v>55000</v>
      </c>
      <c r="R48" s="387">
        <v>50000</v>
      </c>
      <c r="S48" s="387">
        <v>50000</v>
      </c>
      <c r="T48" s="358">
        <f t="shared" si="39"/>
        <v>90.909090909090907</v>
      </c>
      <c r="U48" s="358">
        <f t="shared" si="40"/>
        <v>90.909090909090907</v>
      </c>
    </row>
    <row r="49" spans="4:21" s="5" customFormat="1" x14ac:dyDescent="0.2">
      <c r="D49" s="201"/>
      <c r="H49" s="4"/>
      <c r="I49" s="201"/>
      <c r="J49" s="201"/>
      <c r="K49" s="201"/>
      <c r="L49" s="4"/>
      <c r="M49" s="90"/>
      <c r="N49" s="84"/>
      <c r="O49" s="77"/>
      <c r="P49" s="77"/>
      <c r="Q49" s="77"/>
      <c r="R49" s="384"/>
      <c r="S49" s="384"/>
      <c r="T49" s="358"/>
      <c r="U49" s="358"/>
    </row>
    <row r="50" spans="4:21" s="5" customFormat="1" x14ac:dyDescent="0.2">
      <c r="D50" s="201">
        <v>31</v>
      </c>
      <c r="H50" s="4"/>
      <c r="I50" s="201"/>
      <c r="J50" s="201"/>
      <c r="K50" s="201"/>
      <c r="L50" s="4"/>
      <c r="M50" s="90" t="s">
        <v>47</v>
      </c>
      <c r="N50" s="84" t="s">
        <v>14</v>
      </c>
      <c r="O50" s="77">
        <v>0</v>
      </c>
      <c r="P50" s="77">
        <v>5000</v>
      </c>
      <c r="Q50" s="77">
        <v>5000</v>
      </c>
      <c r="R50" s="384"/>
      <c r="S50" s="384"/>
      <c r="T50" s="358"/>
      <c r="U50" s="358"/>
    </row>
    <row r="51" spans="4:21" s="10" customFormat="1" ht="25.5" x14ac:dyDescent="0.2">
      <c r="D51" s="201">
        <v>31</v>
      </c>
      <c r="H51" s="4"/>
      <c r="I51" s="201"/>
      <c r="J51" s="201"/>
      <c r="K51" s="201"/>
      <c r="L51" s="4"/>
      <c r="M51" s="90" t="s">
        <v>48</v>
      </c>
      <c r="N51" s="84" t="s">
        <v>22</v>
      </c>
      <c r="O51" s="77">
        <v>8065.01</v>
      </c>
      <c r="P51" s="77">
        <v>50000</v>
      </c>
      <c r="Q51" s="77">
        <v>50000</v>
      </c>
      <c r="R51" s="384"/>
      <c r="S51" s="384"/>
      <c r="T51" s="358"/>
      <c r="U51" s="358"/>
    </row>
    <row r="52" spans="4:21" s="3" customFormat="1" ht="51" x14ac:dyDescent="0.2">
      <c r="E52" s="9">
        <v>43</v>
      </c>
      <c r="M52" s="88" t="s">
        <v>49</v>
      </c>
      <c r="N52" s="70" t="s">
        <v>54</v>
      </c>
      <c r="O52" s="91">
        <f t="shared" ref="O52" si="46">SUM(O53:O55)</f>
        <v>169181.40999999997</v>
      </c>
      <c r="P52" s="91">
        <f t="shared" ref="P52" si="47">SUM(P53:P55)</f>
        <v>425293.4</v>
      </c>
      <c r="Q52" s="91">
        <f t="shared" ref="Q52" si="48">SUM(Q53:Q55)</f>
        <v>200193.4</v>
      </c>
      <c r="R52" s="387">
        <v>200000</v>
      </c>
      <c r="S52" s="387">
        <v>200000</v>
      </c>
      <c r="T52" s="358">
        <f t="shared" si="39"/>
        <v>99.903393418564249</v>
      </c>
      <c r="U52" s="358">
        <f t="shared" si="40"/>
        <v>99.903393418564249</v>
      </c>
    </row>
    <row r="53" spans="4:21" s="5" customFormat="1" ht="25.5" x14ac:dyDescent="0.2">
      <c r="E53" s="68">
        <v>43</v>
      </c>
      <c r="M53" s="90" t="s">
        <v>218</v>
      </c>
      <c r="N53" s="84" t="s">
        <v>219</v>
      </c>
      <c r="O53" s="77">
        <v>1502.34</v>
      </c>
      <c r="P53" s="77">
        <v>5000</v>
      </c>
      <c r="Q53" s="77">
        <v>5000</v>
      </c>
      <c r="R53" s="384"/>
      <c r="S53" s="384"/>
      <c r="T53" s="358"/>
      <c r="U53" s="358"/>
    </row>
    <row r="54" spans="4:21" s="5" customFormat="1" x14ac:dyDescent="0.2">
      <c r="E54" s="4">
        <v>43</v>
      </c>
      <c r="M54" s="90" t="s">
        <v>50</v>
      </c>
      <c r="N54" s="84" t="s">
        <v>15</v>
      </c>
      <c r="O54" s="77">
        <v>95746.95</v>
      </c>
      <c r="P54" s="77">
        <v>250000</v>
      </c>
      <c r="Q54" s="77">
        <v>124900</v>
      </c>
      <c r="R54" s="384"/>
      <c r="S54" s="384"/>
      <c r="T54" s="358"/>
      <c r="U54" s="358"/>
    </row>
    <row r="55" spans="4:21" s="5" customFormat="1" x14ac:dyDescent="0.2">
      <c r="E55" s="59">
        <v>43</v>
      </c>
      <c r="M55" s="90" t="s">
        <v>210</v>
      </c>
      <c r="N55" s="84" t="s">
        <v>211</v>
      </c>
      <c r="O55" s="77">
        <v>71932.12</v>
      </c>
      <c r="P55" s="77">
        <v>170293.4</v>
      </c>
      <c r="Q55" s="77">
        <v>70293.399999999994</v>
      </c>
      <c r="R55" s="384"/>
      <c r="S55" s="384"/>
      <c r="T55" s="358"/>
      <c r="U55" s="358"/>
    </row>
    <row r="56" spans="4:21" s="3" customFormat="1" ht="51" x14ac:dyDescent="0.2">
      <c r="G56" s="9">
        <v>61</v>
      </c>
      <c r="M56" s="88" t="s">
        <v>157</v>
      </c>
      <c r="N56" s="70" t="s">
        <v>160</v>
      </c>
      <c r="O56" s="91">
        <f t="shared" ref="O56:Q56" si="49">SUM(O57)</f>
        <v>0</v>
      </c>
      <c r="P56" s="91">
        <f t="shared" si="49"/>
        <v>10000</v>
      </c>
      <c r="Q56" s="91">
        <f t="shared" si="49"/>
        <v>10000</v>
      </c>
      <c r="R56" s="387">
        <v>10000</v>
      </c>
      <c r="S56" s="387">
        <v>10000</v>
      </c>
      <c r="T56" s="358">
        <f t="shared" si="39"/>
        <v>100</v>
      </c>
      <c r="U56" s="358">
        <f t="shared" si="40"/>
        <v>100</v>
      </c>
    </row>
    <row r="57" spans="4:21" s="5" customFormat="1" ht="25.5" x14ac:dyDescent="0.2">
      <c r="G57" s="39">
        <v>61</v>
      </c>
      <c r="M57" s="90" t="s">
        <v>158</v>
      </c>
      <c r="N57" s="84" t="s">
        <v>159</v>
      </c>
      <c r="O57" s="77">
        <v>0</v>
      </c>
      <c r="P57" s="77">
        <v>10000</v>
      </c>
      <c r="Q57" s="77">
        <v>10000</v>
      </c>
      <c r="R57" s="384"/>
      <c r="S57" s="384"/>
      <c r="T57" s="358"/>
      <c r="U57" s="358"/>
    </row>
    <row r="58" spans="4:21" s="5" customFormat="1" x14ac:dyDescent="0.2">
      <c r="G58" s="252"/>
      <c r="M58" s="90"/>
      <c r="N58" s="253"/>
      <c r="O58" s="77"/>
      <c r="P58" s="77"/>
      <c r="Q58" s="77"/>
      <c r="R58" s="384"/>
      <c r="S58" s="384"/>
      <c r="T58" s="358"/>
      <c r="U58" s="358"/>
    </row>
    <row r="59" spans="4:21" s="8" customFormat="1" ht="25.5" x14ac:dyDescent="0.2">
      <c r="H59" s="9">
        <v>71</v>
      </c>
      <c r="M59" s="87" t="s">
        <v>51</v>
      </c>
      <c r="N59" s="81" t="s">
        <v>27</v>
      </c>
      <c r="O59" s="167">
        <f t="shared" ref="O59:P59" si="50">SUM(O60+O62)</f>
        <v>0</v>
      </c>
      <c r="P59" s="167">
        <f t="shared" si="50"/>
        <v>0</v>
      </c>
      <c r="Q59" s="167">
        <f t="shared" ref="Q59" si="51">SUM(Q60+Q62)</f>
        <v>0</v>
      </c>
      <c r="R59" s="388">
        <f>SUM(R60+R62)</f>
        <v>20000</v>
      </c>
      <c r="S59" s="388">
        <f>SUM(S60+S62)</f>
        <v>20000</v>
      </c>
      <c r="T59" s="358">
        <v>0</v>
      </c>
      <c r="U59" s="358">
        <v>0</v>
      </c>
    </row>
    <row r="60" spans="4:21" s="5" customFormat="1" ht="38.25" x14ac:dyDescent="0.2">
      <c r="H60" s="327">
        <v>71</v>
      </c>
      <c r="M60" s="88" t="s">
        <v>52</v>
      </c>
      <c r="N60" s="70" t="s">
        <v>55</v>
      </c>
      <c r="O60" s="91">
        <f t="shared" ref="O60:Q60" si="52">SUM(O61)</f>
        <v>0</v>
      </c>
      <c r="P60" s="91">
        <f t="shared" si="52"/>
        <v>0</v>
      </c>
      <c r="Q60" s="91">
        <f t="shared" si="52"/>
        <v>0</v>
      </c>
      <c r="R60" s="387">
        <v>10000</v>
      </c>
      <c r="S60" s="387">
        <v>10000</v>
      </c>
      <c r="T60" s="358">
        <v>0</v>
      </c>
      <c r="U60" s="358">
        <v>0</v>
      </c>
    </row>
    <row r="61" spans="4:21" s="5" customFormat="1" ht="25.5" x14ac:dyDescent="0.2">
      <c r="H61" s="327">
        <v>71</v>
      </c>
      <c r="M61" s="90" t="s">
        <v>53</v>
      </c>
      <c r="N61" s="84" t="s">
        <v>28</v>
      </c>
      <c r="O61" s="77">
        <v>0</v>
      </c>
      <c r="P61" s="77">
        <v>0</v>
      </c>
      <c r="Q61" s="77">
        <v>0</v>
      </c>
      <c r="R61" s="383"/>
      <c r="S61" s="383"/>
      <c r="T61" s="358"/>
      <c r="U61" s="358"/>
    </row>
    <row r="62" spans="4:21" s="3" customFormat="1" ht="38.25" x14ac:dyDescent="0.2">
      <c r="H62" s="9">
        <v>71</v>
      </c>
      <c r="M62" s="88" t="s">
        <v>212</v>
      </c>
      <c r="N62" s="70" t="s">
        <v>215</v>
      </c>
      <c r="O62" s="91">
        <f t="shared" ref="O62:Q62" si="53">SUM(+O63)</f>
        <v>0</v>
      </c>
      <c r="P62" s="91">
        <f t="shared" si="53"/>
        <v>0</v>
      </c>
      <c r="Q62" s="91">
        <f t="shared" si="53"/>
        <v>0</v>
      </c>
      <c r="R62" s="389">
        <v>10000</v>
      </c>
      <c r="S62" s="389">
        <v>10000</v>
      </c>
      <c r="T62" s="358">
        <v>0</v>
      </c>
      <c r="U62" s="358">
        <v>0</v>
      </c>
    </row>
    <row r="63" spans="4:21" s="5" customFormat="1" ht="25.5" x14ac:dyDescent="0.2">
      <c r="H63" s="327">
        <v>71</v>
      </c>
      <c r="M63" s="90" t="s">
        <v>213</v>
      </c>
      <c r="N63" s="84" t="s">
        <v>216</v>
      </c>
      <c r="O63" s="77">
        <v>0</v>
      </c>
      <c r="P63" s="77">
        <v>0</v>
      </c>
      <c r="Q63" s="77">
        <v>0</v>
      </c>
      <c r="R63" s="384"/>
      <c r="S63" s="384"/>
      <c r="T63" s="358"/>
      <c r="U63" s="358"/>
    </row>
    <row r="64" spans="4:21" s="5" customFormat="1" x14ac:dyDescent="0.2">
      <c r="M64" s="90"/>
      <c r="N64" s="325"/>
      <c r="O64" s="77"/>
      <c r="P64" s="77"/>
      <c r="Q64" s="77"/>
      <c r="R64" s="384"/>
      <c r="S64" s="384"/>
      <c r="T64" s="358"/>
      <c r="U64" s="358"/>
    </row>
    <row r="65" spans="8:21" s="5" customFormat="1" x14ac:dyDescent="0.2">
      <c r="M65" s="90"/>
      <c r="N65" s="325"/>
      <c r="O65" s="77"/>
      <c r="P65" s="77"/>
      <c r="Q65" s="77"/>
      <c r="R65" s="384"/>
      <c r="S65" s="384"/>
      <c r="T65" s="358"/>
      <c r="U65" s="358"/>
    </row>
    <row r="66" spans="8:21" s="5" customFormat="1" x14ac:dyDescent="0.2">
      <c r="M66" s="78" t="s">
        <v>347</v>
      </c>
      <c r="N66" s="84"/>
      <c r="O66" s="134"/>
      <c r="P66" s="134"/>
      <c r="Q66" s="134"/>
      <c r="R66" s="384"/>
      <c r="S66" s="384"/>
      <c r="T66" s="358"/>
      <c r="U66" s="358"/>
    </row>
    <row r="67" spans="8:21" s="5" customFormat="1" x14ac:dyDescent="0.2">
      <c r="M67" s="90"/>
      <c r="N67" s="325"/>
      <c r="O67" s="134"/>
      <c r="P67" s="134"/>
      <c r="Q67" s="134"/>
      <c r="R67" s="384"/>
      <c r="S67" s="384"/>
      <c r="T67" s="358"/>
      <c r="U67" s="358"/>
    </row>
    <row r="68" spans="8:21" s="8" customFormat="1" x14ac:dyDescent="0.2">
      <c r="M68" s="80" t="s">
        <v>56</v>
      </c>
      <c r="N68" s="81" t="s">
        <v>116</v>
      </c>
      <c r="O68" s="93">
        <f t="shared" ref="O68:P68" si="54">SUM(O70+O75+O82+O84+O87+O91+O94)</f>
        <v>1132276.2100000002</v>
      </c>
      <c r="P68" s="93">
        <f t="shared" si="54"/>
        <v>1798400</v>
      </c>
      <c r="Q68" s="93">
        <f t="shared" ref="Q68" si="55">SUM(Q70+Q75+Q82+Q84+Q87+Q91+Q94)</f>
        <v>1541700</v>
      </c>
      <c r="R68" s="388">
        <f>SUM(R70+R75+R82+R84+R87+R91+R94)</f>
        <v>1743300</v>
      </c>
      <c r="S68" s="388">
        <f>SUM(S70:S94)</f>
        <v>1698300</v>
      </c>
      <c r="T68" s="358">
        <f t="shared" si="39"/>
        <v>113.07647402218331</v>
      </c>
      <c r="U68" s="358">
        <f t="shared" si="40"/>
        <v>110.15761821366024</v>
      </c>
    </row>
    <row r="69" spans="8:21" s="3" customFormat="1" x14ac:dyDescent="0.2">
      <c r="M69" s="92"/>
      <c r="N69" s="70"/>
      <c r="O69" s="136"/>
      <c r="P69" s="136"/>
      <c r="Q69" s="136"/>
      <c r="R69" s="384"/>
      <c r="S69" s="384"/>
      <c r="T69" s="358"/>
      <c r="U69" s="358"/>
    </row>
    <row r="70" spans="8:21" s="5" customFormat="1" x14ac:dyDescent="0.2">
      <c r="H70" s="3"/>
      <c r="I70" s="3"/>
      <c r="J70" s="3"/>
      <c r="K70" s="3"/>
      <c r="L70" s="3"/>
      <c r="M70" s="92" t="s">
        <v>57</v>
      </c>
      <c r="N70" s="70" t="s">
        <v>0</v>
      </c>
      <c r="O70" s="89">
        <f t="shared" ref="O70" si="56">SUM(O71:O73)</f>
        <v>123929.55</v>
      </c>
      <c r="P70" s="89">
        <f t="shared" ref="P70" si="57">SUM(P71:P73)</f>
        <v>366000</v>
      </c>
      <c r="Q70" s="89">
        <f t="shared" ref="Q70" si="58">SUM(Q71:Q73)</f>
        <v>406000</v>
      </c>
      <c r="R70" s="387">
        <f>SUM(R216+R238)</f>
        <v>320000</v>
      </c>
      <c r="S70" s="387">
        <f>SUM(S216+S238)</f>
        <v>320000</v>
      </c>
      <c r="T70" s="358">
        <f t="shared" si="39"/>
        <v>78.817733990147786</v>
      </c>
      <c r="U70" s="358">
        <f t="shared" si="40"/>
        <v>78.817733990147786</v>
      </c>
    </row>
    <row r="71" spans="8:21" s="5" customFormat="1" x14ac:dyDescent="0.2">
      <c r="M71" s="83" t="s">
        <v>58</v>
      </c>
      <c r="N71" s="225" t="s">
        <v>316</v>
      </c>
      <c r="O71" s="82">
        <f t="shared" ref="O71:P73" si="59">SUM(O217+O239)</f>
        <v>95218.49</v>
      </c>
      <c r="P71" s="82">
        <f>SUM(P217+P239+P255)</f>
        <v>275000</v>
      </c>
      <c r="Q71" s="82">
        <f>SUM(Q217+Q239+Q255)</f>
        <v>310000</v>
      </c>
      <c r="R71" s="386"/>
      <c r="S71" s="386"/>
      <c r="T71" s="358"/>
      <c r="U71" s="358"/>
    </row>
    <row r="72" spans="8:21" s="5" customFormat="1" x14ac:dyDescent="0.2">
      <c r="M72" s="83" t="s">
        <v>59</v>
      </c>
      <c r="N72" s="84" t="s">
        <v>1</v>
      </c>
      <c r="O72" s="82">
        <f t="shared" si="59"/>
        <v>13000</v>
      </c>
      <c r="P72" s="82">
        <f t="shared" si="59"/>
        <v>43500</v>
      </c>
      <c r="Q72" s="82">
        <f t="shared" ref="Q72" si="60">SUM(Q218+Q240)</f>
        <v>43500</v>
      </c>
      <c r="R72" s="384"/>
      <c r="S72" s="384"/>
      <c r="T72" s="358"/>
      <c r="U72" s="358"/>
    </row>
    <row r="73" spans="8:21" s="5" customFormat="1" x14ac:dyDescent="0.2">
      <c r="M73" s="83" t="s">
        <v>60</v>
      </c>
      <c r="N73" s="84" t="s">
        <v>2</v>
      </c>
      <c r="O73" s="82">
        <f t="shared" si="59"/>
        <v>15711.06</v>
      </c>
      <c r="P73" s="82">
        <f>SUM(P219+P241+P256)</f>
        <v>47500</v>
      </c>
      <c r="Q73" s="82">
        <f>SUM(Q219+Q241+Q256)</f>
        <v>52500</v>
      </c>
      <c r="R73" s="384"/>
      <c r="S73" s="384"/>
      <c r="T73" s="358"/>
      <c r="U73" s="358"/>
    </row>
    <row r="74" spans="8:21" s="5" customFormat="1" x14ac:dyDescent="0.2">
      <c r="M74" s="83"/>
      <c r="N74" s="84"/>
      <c r="O74" s="89"/>
      <c r="P74" s="89"/>
      <c r="Q74" s="89"/>
      <c r="R74" s="384"/>
      <c r="S74" s="384"/>
      <c r="T74" s="358"/>
      <c r="U74" s="358"/>
    </row>
    <row r="75" spans="8:21" s="5" customFormat="1" x14ac:dyDescent="0.2">
      <c r="H75" s="3"/>
      <c r="I75" s="3"/>
      <c r="J75" s="3"/>
      <c r="K75" s="3"/>
      <c r="L75" s="3"/>
      <c r="M75" s="92" t="s">
        <v>61</v>
      </c>
      <c r="N75" s="70" t="s">
        <v>3</v>
      </c>
      <c r="O75" s="89">
        <f t="shared" ref="O75" si="61">SUM(O76:O80)</f>
        <v>632797.46000000008</v>
      </c>
      <c r="P75" s="89">
        <f t="shared" ref="P75" si="62">SUM(P76:P80)</f>
        <v>975400</v>
      </c>
      <c r="Q75" s="89">
        <f t="shared" ref="Q75" si="63">SUM(Q76:Q80)</f>
        <v>702400</v>
      </c>
      <c r="R75" s="387">
        <f>SUM(R220+R242+R257+R269+R287+R297+R312+R325+R337+R350+R378+R392+R402+R422+R556+R571+R644+R657+R671+R688+R722+R739+R755)</f>
        <v>1002000</v>
      </c>
      <c r="S75" s="387">
        <f>SUM(S220+S242+S257+S269+S287+S297+S312+S325+S337+S350+S378+S392+S402+S422+S556+S571+S644+S657+S671+S688+S722+S739+S755)</f>
        <v>977000</v>
      </c>
      <c r="T75" s="358">
        <f t="shared" si="39"/>
        <v>142.65375854214125</v>
      </c>
      <c r="U75" s="358">
        <f t="shared" si="40"/>
        <v>139.09453302961276</v>
      </c>
    </row>
    <row r="76" spans="8:21" s="5" customFormat="1" ht="25.5" x14ac:dyDescent="0.2">
      <c r="M76" s="83" t="s">
        <v>62</v>
      </c>
      <c r="N76" s="84" t="s">
        <v>4</v>
      </c>
      <c r="O76" s="82">
        <f t="shared" ref="O76" si="64">SUM(O221+O243)</f>
        <v>14256</v>
      </c>
      <c r="P76" s="82">
        <f>SUM(P221+P243+P258)</f>
        <v>60000</v>
      </c>
      <c r="Q76" s="82">
        <f>SUM(Q221+Q243+Q258)</f>
        <v>60000</v>
      </c>
      <c r="R76" s="384"/>
      <c r="S76" s="384"/>
      <c r="T76" s="358"/>
      <c r="U76" s="358"/>
    </row>
    <row r="77" spans="8:21" s="5" customFormat="1" x14ac:dyDescent="0.2">
      <c r="M77" s="83" t="s">
        <v>63</v>
      </c>
      <c r="N77" s="84" t="s">
        <v>5</v>
      </c>
      <c r="O77" s="82">
        <f>SUM(O222+O244+O313+O326)</f>
        <v>61515.79</v>
      </c>
      <c r="P77" s="82">
        <f>SUM(P222+P244+P313+P326)</f>
        <v>95000</v>
      </c>
      <c r="Q77" s="82">
        <f>SUM(Q222+Q244+Q313+Q326)</f>
        <v>75000</v>
      </c>
      <c r="R77" s="384"/>
      <c r="S77" s="384"/>
      <c r="T77" s="358"/>
      <c r="U77" s="358"/>
    </row>
    <row r="78" spans="8:21" s="5" customFormat="1" x14ac:dyDescent="0.2">
      <c r="M78" s="83" t="s">
        <v>64</v>
      </c>
      <c r="N78" s="84" t="s">
        <v>6</v>
      </c>
      <c r="O78" s="82">
        <f>SUM(O223+O245+O259+O288+O298+O314+O327+O338+O351+O393+O403+O423+O557+O645+O658+O740+O756)</f>
        <v>473336.19999999995</v>
      </c>
      <c r="P78" s="82">
        <f>SUM(P223+P245+P259+P288+P298+P314+P327+P338+P351+P393+P403+P423+P557+P645+P658+P672+P689+P723+P740+P756)</f>
        <v>706000</v>
      </c>
      <c r="Q78" s="82">
        <f>SUM(Q223+Q245+Q259+Q288+Q298+Q314+Q327+Q338+Q351+Q393+Q403+Q423+Q557+Q645+Q658+Q672+Q689+Q704+Q723+Q740+Q756)</f>
        <v>472000</v>
      </c>
      <c r="R78" s="384"/>
      <c r="S78" s="384"/>
      <c r="T78" s="358"/>
      <c r="U78" s="358"/>
    </row>
    <row r="79" spans="8:21" s="5" customFormat="1" ht="25.5" x14ac:dyDescent="0.2">
      <c r="M79" s="83" t="s">
        <v>176</v>
      </c>
      <c r="N79" s="84" t="s">
        <v>156</v>
      </c>
      <c r="O79" s="82">
        <f>SUM(O246+O260)</f>
        <v>22763.81</v>
      </c>
      <c r="P79" s="82">
        <f>SUM(P260)</f>
        <v>12000</v>
      </c>
      <c r="Q79" s="82">
        <f>SUM(Q260)</f>
        <v>0</v>
      </c>
      <c r="R79" s="384"/>
      <c r="S79" s="384"/>
      <c r="T79" s="358"/>
      <c r="U79" s="358"/>
    </row>
    <row r="80" spans="8:21" s="5" customFormat="1" ht="25.5" x14ac:dyDescent="0.2">
      <c r="M80" s="83" t="s">
        <v>65</v>
      </c>
      <c r="N80" s="84" t="s">
        <v>7</v>
      </c>
      <c r="O80" s="82">
        <f>SUM(O224+O270+O379+O572+O659)</f>
        <v>60925.66</v>
      </c>
      <c r="P80" s="82">
        <f>SUM(P224+P270+P379+P572+P659+P673+P690)</f>
        <v>102400</v>
      </c>
      <c r="Q80" s="82">
        <f>SUM(Q224+Q270+Q379+Q572+Q659+Q673+Q690+Q705)</f>
        <v>95400</v>
      </c>
      <c r="R80" s="384"/>
      <c r="S80" s="384"/>
      <c r="T80" s="358"/>
      <c r="U80" s="358"/>
    </row>
    <row r="81" spans="8:21" s="5" customFormat="1" x14ac:dyDescent="0.2">
      <c r="M81" s="83"/>
      <c r="N81" s="84"/>
      <c r="O81" s="89"/>
      <c r="P81" s="89"/>
      <c r="Q81" s="89"/>
      <c r="R81" s="384"/>
      <c r="S81" s="384"/>
      <c r="T81" s="358"/>
      <c r="U81" s="358"/>
    </row>
    <row r="82" spans="8:21" s="5" customFormat="1" x14ac:dyDescent="0.2">
      <c r="H82" s="3"/>
      <c r="I82" s="3"/>
      <c r="J82" s="3"/>
      <c r="K82" s="3"/>
      <c r="L82" s="3"/>
      <c r="M82" s="92" t="s">
        <v>66</v>
      </c>
      <c r="N82" s="70" t="s">
        <v>18</v>
      </c>
      <c r="O82" s="89">
        <f t="shared" ref="O82:Q82" si="65">SUM(O83)</f>
        <v>26520.080000000002</v>
      </c>
      <c r="P82" s="89">
        <f t="shared" si="65"/>
        <v>50000</v>
      </c>
      <c r="Q82" s="89">
        <f t="shared" si="65"/>
        <v>50000</v>
      </c>
      <c r="R82" s="387">
        <f>SUM(R225)</f>
        <v>30000</v>
      </c>
      <c r="S82" s="387">
        <f>SUM(S225)</f>
        <v>30000</v>
      </c>
      <c r="T82" s="358">
        <f t="shared" si="39"/>
        <v>60</v>
      </c>
      <c r="U82" s="358">
        <f t="shared" si="40"/>
        <v>60</v>
      </c>
    </row>
    <row r="83" spans="8:21" s="5" customFormat="1" x14ac:dyDescent="0.2">
      <c r="M83" s="83" t="s">
        <v>67</v>
      </c>
      <c r="N83" s="84" t="s">
        <v>19</v>
      </c>
      <c r="O83" s="82">
        <f t="shared" ref="O83:Q83" si="66">SUM(O226)</f>
        <v>26520.080000000002</v>
      </c>
      <c r="P83" s="82">
        <f t="shared" si="66"/>
        <v>50000</v>
      </c>
      <c r="Q83" s="82">
        <f t="shared" si="66"/>
        <v>50000</v>
      </c>
      <c r="R83" s="384"/>
      <c r="S83" s="384"/>
      <c r="T83" s="358"/>
      <c r="U83" s="358"/>
    </row>
    <row r="84" spans="8:21" s="5" customFormat="1" x14ac:dyDescent="0.2">
      <c r="H84" s="3"/>
      <c r="I84" s="3"/>
      <c r="J84" s="3"/>
      <c r="K84" s="3"/>
      <c r="L84" s="3"/>
      <c r="M84" s="92" t="s">
        <v>68</v>
      </c>
      <c r="N84" s="70" t="s">
        <v>17</v>
      </c>
      <c r="O84" s="89">
        <f t="shared" ref="O84:Q84" si="67">SUM(O85:O85)</f>
        <v>12720</v>
      </c>
      <c r="P84" s="89">
        <f t="shared" si="67"/>
        <v>30000</v>
      </c>
      <c r="Q84" s="89">
        <f t="shared" si="67"/>
        <v>35000</v>
      </c>
      <c r="R84" s="387">
        <f>SUM(R364)</f>
        <v>30000</v>
      </c>
      <c r="S84" s="387">
        <f>SUM(S364)</f>
        <v>30000</v>
      </c>
      <c r="T84" s="358">
        <f t="shared" si="39"/>
        <v>85.714285714285708</v>
      </c>
      <c r="U84" s="358">
        <f t="shared" si="40"/>
        <v>85.714285714285708</v>
      </c>
    </row>
    <row r="85" spans="8:21" s="5" customFormat="1" ht="51" x14ac:dyDescent="0.2">
      <c r="M85" s="83" t="s">
        <v>69</v>
      </c>
      <c r="N85" s="225" t="s">
        <v>128</v>
      </c>
      <c r="O85" s="82">
        <f t="shared" ref="O85:Q85" si="68">SUM(O365)</f>
        <v>12720</v>
      </c>
      <c r="P85" s="82">
        <f t="shared" si="68"/>
        <v>30000</v>
      </c>
      <c r="Q85" s="82">
        <f t="shared" si="68"/>
        <v>35000</v>
      </c>
      <c r="R85" s="390"/>
      <c r="S85" s="384"/>
      <c r="T85" s="358"/>
      <c r="U85" s="358"/>
    </row>
    <row r="86" spans="8:21" s="5" customFormat="1" x14ac:dyDescent="0.2">
      <c r="M86" s="83"/>
      <c r="N86" s="84"/>
      <c r="O86" s="89"/>
      <c r="P86" s="89"/>
      <c r="Q86" s="89"/>
      <c r="R86" s="384"/>
      <c r="S86" s="384"/>
      <c r="T86" s="358"/>
      <c r="U86" s="358"/>
    </row>
    <row r="87" spans="8:21" s="3" customFormat="1" ht="25.5" x14ac:dyDescent="0.2">
      <c r="M87" s="92" t="s">
        <v>261</v>
      </c>
      <c r="N87" s="70" t="s">
        <v>280</v>
      </c>
      <c r="O87" s="89">
        <f>SUM(O88+O89)</f>
        <v>24000</v>
      </c>
      <c r="P87" s="89">
        <f>SUM(P88:P89)</f>
        <v>30000</v>
      </c>
      <c r="Q87" s="89">
        <f>SUM(Q88:Q89)</f>
        <v>10000</v>
      </c>
      <c r="R87" s="387">
        <f>SUM(R487+R627)</f>
        <v>0</v>
      </c>
      <c r="S87" s="387">
        <f>SUM(S487+S627)</f>
        <v>0</v>
      </c>
      <c r="T87" s="358">
        <f t="shared" si="39"/>
        <v>0</v>
      </c>
      <c r="U87" s="358">
        <f t="shared" si="40"/>
        <v>0</v>
      </c>
    </row>
    <row r="88" spans="8:21" s="3" customFormat="1" x14ac:dyDescent="0.2">
      <c r="M88" s="335" t="s">
        <v>372</v>
      </c>
      <c r="N88" s="96" t="s">
        <v>373</v>
      </c>
      <c r="O88" s="82">
        <f>SUM(O413+O574)</f>
        <v>24000</v>
      </c>
      <c r="P88" s="82">
        <f>SUM(P413+P574)</f>
        <v>30000</v>
      </c>
      <c r="Q88" s="82">
        <f>SUM(Q413+Q574)</f>
        <v>10000</v>
      </c>
      <c r="R88" s="387"/>
      <c r="S88" s="387"/>
      <c r="T88" s="358"/>
      <c r="U88" s="358"/>
    </row>
    <row r="89" spans="8:21" s="5" customFormat="1" ht="25.5" x14ac:dyDescent="0.2">
      <c r="M89" s="164" t="s">
        <v>260</v>
      </c>
      <c r="N89" s="84" t="s">
        <v>279</v>
      </c>
      <c r="O89" s="82">
        <f>SUM(O488+O628)</f>
        <v>0</v>
      </c>
      <c r="P89" s="82">
        <f>SUM(P488+P628)</f>
        <v>0</v>
      </c>
      <c r="Q89" s="82">
        <f>SUM(Q488+Q628)</f>
        <v>0</v>
      </c>
      <c r="R89" s="384"/>
      <c r="S89" s="384"/>
      <c r="T89" s="358"/>
      <c r="U89" s="358"/>
    </row>
    <row r="90" spans="8:21" s="5" customFormat="1" x14ac:dyDescent="0.2">
      <c r="M90" s="164"/>
      <c r="N90" s="84"/>
      <c r="O90" s="89"/>
      <c r="P90" s="89"/>
      <c r="Q90" s="89"/>
      <c r="R90" s="384"/>
      <c r="S90" s="384"/>
      <c r="T90" s="358"/>
      <c r="U90" s="358"/>
    </row>
    <row r="91" spans="8:21" s="3" customFormat="1" ht="38.25" x14ac:dyDescent="0.2">
      <c r="M91" s="92" t="s">
        <v>70</v>
      </c>
      <c r="N91" s="70" t="s">
        <v>24</v>
      </c>
      <c r="O91" s="89">
        <f t="shared" ref="O91:Q91" si="69">SUM(O92)</f>
        <v>128135.26999999999</v>
      </c>
      <c r="P91" s="89">
        <f t="shared" si="69"/>
        <v>190000</v>
      </c>
      <c r="Q91" s="89">
        <f t="shared" si="69"/>
        <v>189000</v>
      </c>
      <c r="R91" s="387">
        <f>SUM(R450+R464+R475+R503+R518+R531+R540)</f>
        <v>233000</v>
      </c>
      <c r="S91" s="387">
        <f>SUM(S450+S464+S475+S503+S518+S531+S540)</f>
        <v>213000</v>
      </c>
      <c r="T91" s="358">
        <f t="shared" si="39"/>
        <v>123.28042328042328</v>
      </c>
      <c r="U91" s="358">
        <f t="shared" si="40"/>
        <v>112.6984126984127</v>
      </c>
    </row>
    <row r="92" spans="8:21" s="5" customFormat="1" ht="25.5" x14ac:dyDescent="0.2">
      <c r="M92" s="83" t="s">
        <v>71</v>
      </c>
      <c r="N92" s="84" t="s">
        <v>25</v>
      </c>
      <c r="O92" s="82">
        <f t="shared" ref="O92:Q92" si="70">SUM(O451+O465+O476+O504+O519+O532+O541)</f>
        <v>128135.26999999999</v>
      </c>
      <c r="P92" s="82">
        <f t="shared" si="70"/>
        <v>190000</v>
      </c>
      <c r="Q92" s="82">
        <f t="shared" si="70"/>
        <v>189000</v>
      </c>
      <c r="R92" s="387"/>
      <c r="S92" s="387"/>
      <c r="T92" s="358"/>
      <c r="U92" s="358"/>
    </row>
    <row r="93" spans="8:21" s="5" customFormat="1" x14ac:dyDescent="0.2">
      <c r="M93" s="83"/>
      <c r="N93" s="84"/>
      <c r="O93" s="135"/>
      <c r="P93" s="135"/>
      <c r="Q93" s="135"/>
      <c r="R93" s="387"/>
      <c r="S93" s="387"/>
      <c r="T93" s="358"/>
      <c r="U93" s="358"/>
    </row>
    <row r="94" spans="8:21" s="5" customFormat="1" x14ac:dyDescent="0.2">
      <c r="H94" s="3"/>
      <c r="I94" s="3"/>
      <c r="J94" s="3"/>
      <c r="K94" s="3"/>
      <c r="L94" s="3"/>
      <c r="M94" s="92" t="s">
        <v>72</v>
      </c>
      <c r="N94" s="70" t="s">
        <v>137</v>
      </c>
      <c r="O94" s="89">
        <f t="shared" ref="O94" si="71">SUM(O95:O97)</f>
        <v>184173.85</v>
      </c>
      <c r="P94" s="89">
        <f>SUM(P95:P98)</f>
        <v>157000</v>
      </c>
      <c r="Q94" s="89">
        <f>SUM(Q95:Q98)</f>
        <v>149300</v>
      </c>
      <c r="R94" s="387">
        <f>SUM(R227+R278+R489+R558+R575+R589+R602+R614+R629)</f>
        <v>128300</v>
      </c>
      <c r="S94" s="387">
        <f>SUM(S227+S278+S489+S558+S575+S589+S602+S614+S629)</f>
        <v>128300</v>
      </c>
      <c r="T94" s="358">
        <f t="shared" si="39"/>
        <v>85.934360348292032</v>
      </c>
      <c r="U94" s="358">
        <f t="shared" si="40"/>
        <v>85.934360348292032</v>
      </c>
    </row>
    <row r="95" spans="8:21" s="5" customFormat="1" x14ac:dyDescent="0.2">
      <c r="M95" s="83" t="s">
        <v>73</v>
      </c>
      <c r="N95" s="84" t="s">
        <v>8</v>
      </c>
      <c r="O95" s="82">
        <f>SUM(O279+O559+O576+O590+O603)</f>
        <v>64173.85</v>
      </c>
      <c r="P95" s="82">
        <f>SUM(P279+P490+P559+P576+P590+P603+P630)</f>
        <v>100000</v>
      </c>
      <c r="Q95" s="82">
        <f>SUM(Q279+Q490+Q559+Q576+Q590+Q603+Q630+Q725)</f>
        <v>92300</v>
      </c>
      <c r="R95" s="384"/>
      <c r="S95" s="384"/>
      <c r="T95" s="358"/>
      <c r="U95" s="358"/>
    </row>
    <row r="96" spans="8:21" s="5" customFormat="1" x14ac:dyDescent="0.2">
      <c r="M96" s="83" t="s">
        <v>74</v>
      </c>
      <c r="N96" s="84" t="s">
        <v>30</v>
      </c>
      <c r="O96" s="82">
        <f>SUM(O560+O591+O615+O631)</f>
        <v>120000</v>
      </c>
      <c r="P96" s="82">
        <f>SUM(P560+P591+P615+P631)</f>
        <v>35000</v>
      </c>
      <c r="Q96" s="82">
        <f>SUM(Q560+Q591+Q615+Q631)</f>
        <v>35000</v>
      </c>
      <c r="R96" s="384"/>
      <c r="S96" s="384"/>
      <c r="T96" s="358"/>
      <c r="U96" s="358"/>
    </row>
    <row r="97" spans="8:21" s="5" customFormat="1" x14ac:dyDescent="0.2">
      <c r="M97" s="164" t="s">
        <v>75</v>
      </c>
      <c r="N97" s="84" t="s">
        <v>31</v>
      </c>
      <c r="O97" s="82">
        <f t="shared" ref="O97:P97" si="72">SUM(O228)</f>
        <v>0</v>
      </c>
      <c r="P97" s="82">
        <f t="shared" si="72"/>
        <v>2000</v>
      </c>
      <c r="Q97" s="82">
        <f t="shared" ref="Q97" si="73">SUM(Q228)</f>
        <v>2000</v>
      </c>
      <c r="R97" s="384"/>
      <c r="S97" s="384"/>
      <c r="T97" s="358"/>
      <c r="U97" s="358"/>
    </row>
    <row r="98" spans="8:21" s="5" customFormat="1" x14ac:dyDescent="0.2">
      <c r="M98" s="449" t="s">
        <v>403</v>
      </c>
      <c r="N98" s="450" t="s">
        <v>404</v>
      </c>
      <c r="O98" s="82">
        <v>0</v>
      </c>
      <c r="P98" s="82">
        <f>SUM(P261)</f>
        <v>20000</v>
      </c>
      <c r="Q98" s="82">
        <f>SUM(Q261)</f>
        <v>20000</v>
      </c>
      <c r="R98" s="384"/>
      <c r="S98" s="384"/>
      <c r="T98" s="358"/>
      <c r="U98" s="358"/>
    </row>
    <row r="99" spans="8:21" s="5" customFormat="1" x14ac:dyDescent="0.2">
      <c r="M99" s="246"/>
      <c r="N99" s="247"/>
      <c r="O99" s="82"/>
      <c r="P99" s="82"/>
      <c r="Q99" s="82"/>
      <c r="R99" s="384"/>
      <c r="S99" s="384"/>
      <c r="T99" s="358"/>
      <c r="U99" s="358"/>
    </row>
    <row r="100" spans="8:21" s="8" customFormat="1" ht="25.5" x14ac:dyDescent="0.2">
      <c r="M100" s="80" t="s">
        <v>76</v>
      </c>
      <c r="N100" s="81" t="s">
        <v>170</v>
      </c>
      <c r="O100" s="93">
        <f t="shared" ref="O100:P100" si="74">SUM(O102+O106)</f>
        <v>412717.71</v>
      </c>
      <c r="P100" s="93">
        <f t="shared" si="74"/>
        <v>1375000</v>
      </c>
      <c r="Q100" s="93">
        <f t="shared" ref="Q100" si="75">SUM(Q102+Q106)</f>
        <v>1415000</v>
      </c>
      <c r="R100" s="388">
        <f>SUM(R102+R106)</f>
        <v>1260700</v>
      </c>
      <c r="S100" s="388">
        <f>SUM(S102+S106)</f>
        <v>1271700</v>
      </c>
      <c r="T100" s="358">
        <f t="shared" si="39"/>
        <v>89.095406360424022</v>
      </c>
      <c r="U100" s="358">
        <f t="shared" si="40"/>
        <v>89.872791519434628</v>
      </c>
    </row>
    <row r="101" spans="8:21" s="3" customFormat="1" x14ac:dyDescent="0.2">
      <c r="M101" s="92"/>
      <c r="N101" s="70"/>
      <c r="O101" s="136"/>
      <c r="P101" s="136"/>
      <c r="Q101" s="136"/>
      <c r="R101" s="387"/>
      <c r="S101" s="387"/>
      <c r="T101" s="358"/>
      <c r="U101" s="358"/>
    </row>
    <row r="102" spans="8:21" s="3" customFormat="1" ht="38.25" x14ac:dyDescent="0.2">
      <c r="M102" s="92" t="s">
        <v>77</v>
      </c>
      <c r="N102" s="70" t="s">
        <v>171</v>
      </c>
      <c r="O102" s="89">
        <f t="shared" ref="O102" si="76">SUM(O103:O104)</f>
        <v>0</v>
      </c>
      <c r="P102" s="89">
        <f t="shared" ref="P102" si="77">SUM(P103:P104)</f>
        <v>70000</v>
      </c>
      <c r="Q102" s="89">
        <f t="shared" ref="Q102" si="78">SUM(Q103:Q104)</f>
        <v>30000</v>
      </c>
      <c r="R102" s="387">
        <f>SUM(R758)</f>
        <v>100000</v>
      </c>
      <c r="S102" s="387">
        <f>SUM(S758)</f>
        <v>100000</v>
      </c>
      <c r="T102" s="358">
        <f t="shared" ref="T102:T161" si="79">R102/Q102*100</f>
        <v>333.33333333333337</v>
      </c>
      <c r="U102" s="358">
        <f t="shared" ref="U102:U161" si="80">S102/Q102*100</f>
        <v>333.33333333333337</v>
      </c>
    </row>
    <row r="103" spans="8:21" s="5" customFormat="1" ht="25.5" x14ac:dyDescent="0.2">
      <c r="M103" s="83" t="s">
        <v>78</v>
      </c>
      <c r="N103" s="84" t="s">
        <v>29</v>
      </c>
      <c r="O103" s="82">
        <f>SUM(O693+O759)</f>
        <v>0</v>
      </c>
      <c r="P103" s="82">
        <f>SUM(P693+P759)</f>
        <v>0</v>
      </c>
      <c r="Q103" s="82">
        <f>SUM(Q693+Q759)</f>
        <v>30000</v>
      </c>
      <c r="R103" s="387"/>
      <c r="S103" s="387"/>
      <c r="T103" s="358"/>
      <c r="U103" s="358"/>
    </row>
    <row r="104" spans="8:21" s="5" customFormat="1" x14ac:dyDescent="0.2">
      <c r="M104" s="83" t="s">
        <v>79</v>
      </c>
      <c r="N104" s="84" t="s">
        <v>32</v>
      </c>
      <c r="O104" s="82">
        <f t="shared" ref="O104" si="81">SUM(O760)</f>
        <v>0</v>
      </c>
      <c r="P104" s="82">
        <f>SUM(P774)</f>
        <v>70000</v>
      </c>
      <c r="Q104" s="82">
        <f>SUM(Q774)</f>
        <v>0</v>
      </c>
      <c r="R104" s="387"/>
      <c r="S104" s="387"/>
      <c r="T104" s="358"/>
      <c r="U104" s="358"/>
    </row>
    <row r="105" spans="8:21" s="5" customFormat="1" x14ac:dyDescent="0.2">
      <c r="M105" s="83"/>
      <c r="N105" s="84"/>
      <c r="O105" s="89"/>
      <c r="P105" s="89"/>
      <c r="Q105" s="89"/>
      <c r="R105" s="387"/>
      <c r="S105" s="387"/>
      <c r="T105" s="358"/>
      <c r="U105" s="358"/>
    </row>
    <row r="106" spans="8:21" s="5" customFormat="1" ht="38.25" x14ac:dyDescent="0.2">
      <c r="H106" s="3"/>
      <c r="I106" s="3"/>
      <c r="J106" s="3"/>
      <c r="K106" s="3"/>
      <c r="L106" s="3"/>
      <c r="M106" s="92" t="s">
        <v>80</v>
      </c>
      <c r="N106" s="70" t="s">
        <v>9</v>
      </c>
      <c r="O106" s="89">
        <f t="shared" ref="O106" si="82">SUM(O107:O110)</f>
        <v>412717.71</v>
      </c>
      <c r="P106" s="89">
        <f>SUM(P107:P110)</f>
        <v>1305000</v>
      </c>
      <c r="Q106" s="89">
        <f>SUM(Q107:Q110)</f>
        <v>1385000</v>
      </c>
      <c r="R106" s="89">
        <f>SUM(R661+R675+R728+R761+R792+R805+R817+R829+R844+R858+R874+R887+R899+R913+R927+R939+R951+R963+R975)</f>
        <v>1160700</v>
      </c>
      <c r="S106" s="89">
        <f>SUM(S661+S675+S728+S761+S792+S805+S817+S829+S844+S858+S874+S887+S899+S913+S927+S939+S951+S963+S975)</f>
        <v>1171700</v>
      </c>
      <c r="T106" s="358">
        <f t="shared" si="79"/>
        <v>83.805054151624546</v>
      </c>
      <c r="U106" s="358">
        <f t="shared" si="80"/>
        <v>84.599277978339344</v>
      </c>
    </row>
    <row r="107" spans="8:21" s="5" customFormat="1" x14ac:dyDescent="0.2">
      <c r="M107" s="83" t="s">
        <v>81</v>
      </c>
      <c r="N107" s="225" t="s">
        <v>172</v>
      </c>
      <c r="O107" s="82">
        <f>SUM(O662+O676+O729+O762+O793+O806+O818+O830+O845+O859+O875+O888+O900+O914+O928+O940+O952+O964+O976)</f>
        <v>393692.71</v>
      </c>
      <c r="P107" s="82">
        <f>SUM(P662+P676+P729+P762+P793+P806+P818+P830+P845+P859+P875+P888+P900+P914+P928+P940+P952+P964+P976)</f>
        <v>1260000</v>
      </c>
      <c r="Q107" s="82">
        <f>SUM(Q662+Q676+Q729+Q762+Q793+Q806+Q818+Q830+Q845+Q859+Q875+Q888+Q900+Q914+Q928+Q940+Q952+Q964+Q976)</f>
        <v>1270000</v>
      </c>
      <c r="R107" s="82"/>
      <c r="S107" s="82"/>
      <c r="T107" s="358"/>
      <c r="U107" s="358"/>
    </row>
    <row r="108" spans="8:21" s="5" customFormat="1" x14ac:dyDescent="0.2">
      <c r="M108" s="83" t="s">
        <v>82</v>
      </c>
      <c r="N108" s="84" t="s">
        <v>20</v>
      </c>
      <c r="O108" s="82">
        <f t="shared" ref="O108" si="83">SUM(O915+O977)</f>
        <v>16875</v>
      </c>
      <c r="P108" s="82">
        <f>SUM(P915+P977)</f>
        <v>40000</v>
      </c>
      <c r="Q108" s="82">
        <f>SUM(Q915+Q977)</f>
        <v>40000</v>
      </c>
      <c r="R108" s="82"/>
      <c r="S108" s="82"/>
      <c r="T108" s="358"/>
      <c r="U108" s="358"/>
    </row>
    <row r="109" spans="8:21" s="5" customFormat="1" x14ac:dyDescent="0.2">
      <c r="M109" s="471" t="s">
        <v>424</v>
      </c>
      <c r="N109" s="474" t="s">
        <v>425</v>
      </c>
      <c r="O109" s="82">
        <v>0</v>
      </c>
      <c r="P109" s="82">
        <v>0</v>
      </c>
      <c r="Q109" s="82">
        <f>SUM(Q436)</f>
        <v>70000</v>
      </c>
      <c r="R109" s="82"/>
      <c r="S109" s="82"/>
      <c r="T109" s="358"/>
      <c r="U109" s="358"/>
    </row>
    <row r="110" spans="8:21" s="5" customFormat="1" ht="25.5" x14ac:dyDescent="0.2">
      <c r="M110" s="83" t="s">
        <v>83</v>
      </c>
      <c r="N110" s="84" t="s">
        <v>23</v>
      </c>
      <c r="O110" s="82">
        <f t="shared" ref="O110:P110" si="84">SUM(O916)</f>
        <v>2150</v>
      </c>
      <c r="P110" s="82">
        <f t="shared" si="84"/>
        <v>5000</v>
      </c>
      <c r="Q110" s="82">
        <f t="shared" ref="Q110" si="85">SUM(Q916)</f>
        <v>5000</v>
      </c>
      <c r="R110" s="82"/>
      <c r="S110" s="82"/>
      <c r="T110" s="358"/>
      <c r="U110" s="358"/>
    </row>
    <row r="111" spans="8:21" s="5" customFormat="1" x14ac:dyDescent="0.2">
      <c r="M111" s="300"/>
      <c r="N111" s="301"/>
      <c r="O111" s="82"/>
      <c r="P111" s="82"/>
      <c r="Q111" s="82"/>
      <c r="R111" s="384"/>
      <c r="S111" s="384"/>
      <c r="T111" s="358"/>
      <c r="U111" s="358"/>
    </row>
    <row r="112" spans="8:21" s="5" customFormat="1" x14ac:dyDescent="0.2">
      <c r="M112" s="78" t="s">
        <v>348</v>
      </c>
      <c r="N112" s="301"/>
      <c r="O112" s="82"/>
      <c r="P112" s="82"/>
      <c r="Q112" s="82"/>
      <c r="R112" s="384"/>
      <c r="S112" s="384"/>
      <c r="T112" s="358"/>
      <c r="U112" s="358"/>
    </row>
    <row r="113" spans="4:21" s="2" customFormat="1" x14ac:dyDescent="0.2">
      <c r="N113" s="79"/>
      <c r="O113" s="137"/>
      <c r="P113" s="137"/>
      <c r="Q113" s="137"/>
      <c r="R113" s="391"/>
      <c r="S113" s="391"/>
      <c r="T113" s="358"/>
      <c r="U113" s="358"/>
    </row>
    <row r="114" spans="4:21" s="5" customFormat="1" ht="25.5" x14ac:dyDescent="0.2">
      <c r="I114" s="201">
        <v>81</v>
      </c>
      <c r="M114" s="80" t="s">
        <v>98</v>
      </c>
      <c r="N114" s="81" t="s">
        <v>291</v>
      </c>
      <c r="O114" s="76">
        <f>SUM(O115+O117)</f>
        <v>0</v>
      </c>
      <c r="P114" s="76">
        <f>SUM(P117)</f>
        <v>0</v>
      </c>
      <c r="Q114" s="76">
        <f>SUM(Q117)</f>
        <v>0</v>
      </c>
      <c r="R114" s="386">
        <v>0</v>
      </c>
      <c r="S114" s="386">
        <v>0</v>
      </c>
      <c r="T114" s="358">
        <v>0</v>
      </c>
      <c r="U114" s="358">
        <v>0</v>
      </c>
    </row>
    <row r="115" spans="4:21" s="5" customFormat="1" ht="25.5" x14ac:dyDescent="0.2">
      <c r="I115" s="269"/>
      <c r="M115" s="273" t="s">
        <v>327</v>
      </c>
      <c r="N115" s="70" t="s">
        <v>329</v>
      </c>
      <c r="O115" s="91">
        <f>SUM(O116)</f>
        <v>0</v>
      </c>
      <c r="P115" s="77">
        <v>0</v>
      </c>
      <c r="Q115" s="77">
        <v>0</v>
      </c>
      <c r="R115" s="384"/>
      <c r="S115" s="384"/>
      <c r="T115" s="358"/>
      <c r="U115" s="358"/>
    </row>
    <row r="116" spans="4:21" s="5" customFormat="1" ht="38.25" x14ac:dyDescent="0.2">
      <c r="I116" s="269"/>
      <c r="M116" s="271" t="s">
        <v>328</v>
      </c>
      <c r="N116" s="272" t="s">
        <v>330</v>
      </c>
      <c r="O116" s="77">
        <v>0</v>
      </c>
      <c r="P116" s="77">
        <v>0</v>
      </c>
      <c r="Q116" s="77">
        <v>0</v>
      </c>
      <c r="R116" s="384"/>
      <c r="S116" s="384"/>
      <c r="T116" s="358"/>
      <c r="U116" s="358"/>
    </row>
    <row r="117" spans="4:21" s="3" customFormat="1" x14ac:dyDescent="0.2">
      <c r="I117" s="9">
        <v>81</v>
      </c>
      <c r="M117" s="197" t="s">
        <v>292</v>
      </c>
      <c r="N117" s="70" t="s">
        <v>294</v>
      </c>
      <c r="O117" s="91">
        <f t="shared" ref="O117:Q117" si="86">SUM(O118)</f>
        <v>0</v>
      </c>
      <c r="P117" s="91">
        <f t="shared" si="86"/>
        <v>0</v>
      </c>
      <c r="Q117" s="91">
        <f t="shared" si="86"/>
        <v>0</v>
      </c>
      <c r="R117" s="387">
        <v>0</v>
      </c>
      <c r="S117" s="387">
        <v>0</v>
      </c>
      <c r="T117" s="358">
        <v>0</v>
      </c>
      <c r="U117" s="358">
        <v>0</v>
      </c>
    </row>
    <row r="118" spans="4:21" s="5" customFormat="1" ht="38.25" x14ac:dyDescent="0.2">
      <c r="I118" s="201">
        <v>81</v>
      </c>
      <c r="M118" s="198" t="s">
        <v>293</v>
      </c>
      <c r="N118" s="200" t="s">
        <v>295</v>
      </c>
      <c r="O118" s="77">
        <v>0</v>
      </c>
      <c r="P118" s="77">
        <v>0</v>
      </c>
      <c r="Q118" s="77">
        <v>0</v>
      </c>
      <c r="R118" s="382"/>
      <c r="S118" s="382"/>
      <c r="T118" s="358"/>
      <c r="U118" s="358"/>
    </row>
    <row r="119" spans="4:21" s="8" customFormat="1" ht="25.5" x14ac:dyDescent="0.2">
      <c r="M119" s="80" t="s">
        <v>33</v>
      </c>
      <c r="N119" s="81" t="s">
        <v>86</v>
      </c>
      <c r="O119" s="93">
        <f t="shared" ref="O119:P119" si="87">SUM(O120+O122)</f>
        <v>0</v>
      </c>
      <c r="P119" s="93">
        <f t="shared" si="87"/>
        <v>0</v>
      </c>
      <c r="Q119" s="93">
        <f t="shared" ref="Q119" si="88">SUM(Q120+Q122)</f>
        <v>0</v>
      </c>
      <c r="R119" s="392">
        <f>SUM(R120+R122)</f>
        <v>0</v>
      </c>
      <c r="S119" s="392">
        <f>SUM(S120+S122)</f>
        <v>0</v>
      </c>
      <c r="T119" s="358">
        <v>0</v>
      </c>
      <c r="U119" s="358">
        <v>0</v>
      </c>
    </row>
    <row r="120" spans="4:21" s="3" customFormat="1" ht="25.5" x14ac:dyDescent="0.2">
      <c r="M120" s="92" t="s">
        <v>84</v>
      </c>
      <c r="N120" s="70" t="s">
        <v>87</v>
      </c>
      <c r="O120" s="89">
        <f t="shared" ref="O120:S120" si="89">SUM(O121)</f>
        <v>0</v>
      </c>
      <c r="P120" s="89">
        <f t="shared" si="89"/>
        <v>0</v>
      </c>
      <c r="Q120" s="89">
        <f t="shared" si="89"/>
        <v>0</v>
      </c>
      <c r="R120" s="389">
        <f t="shared" si="89"/>
        <v>0</v>
      </c>
      <c r="S120" s="389">
        <f t="shared" si="89"/>
        <v>0</v>
      </c>
      <c r="T120" s="358">
        <v>0</v>
      </c>
      <c r="U120" s="358">
        <v>0</v>
      </c>
    </row>
    <row r="121" spans="4:21" s="5" customFormat="1" ht="38.25" x14ac:dyDescent="0.2">
      <c r="M121" s="83" t="s">
        <v>85</v>
      </c>
      <c r="N121" s="84" t="s">
        <v>88</v>
      </c>
      <c r="O121" s="82">
        <v>0</v>
      </c>
      <c r="P121" s="82">
        <v>0</v>
      </c>
      <c r="Q121" s="82">
        <v>0</v>
      </c>
      <c r="R121" s="383"/>
      <c r="S121" s="383"/>
      <c r="T121" s="358"/>
      <c r="U121" s="358"/>
    </row>
    <row r="122" spans="4:21" s="3" customFormat="1" ht="25.5" x14ac:dyDescent="0.2">
      <c r="M122" s="197" t="s">
        <v>296</v>
      </c>
      <c r="N122" s="70" t="s">
        <v>298</v>
      </c>
      <c r="O122" s="89">
        <f t="shared" ref="O122:Q122" si="90">SUM(O123)</f>
        <v>0</v>
      </c>
      <c r="P122" s="89">
        <f t="shared" si="90"/>
        <v>0</v>
      </c>
      <c r="Q122" s="89">
        <f t="shared" si="90"/>
        <v>0</v>
      </c>
      <c r="R122" s="389">
        <f>SUM(R123)</f>
        <v>0</v>
      </c>
      <c r="S122" s="389">
        <f>SUM(S123)</f>
        <v>0</v>
      </c>
      <c r="T122" s="358">
        <v>0</v>
      </c>
      <c r="U122" s="358">
        <v>0</v>
      </c>
    </row>
    <row r="123" spans="4:21" s="5" customFormat="1" ht="51" x14ac:dyDescent="0.2">
      <c r="M123" s="198" t="s">
        <v>297</v>
      </c>
      <c r="N123" s="225" t="s">
        <v>317</v>
      </c>
      <c r="O123" s="82">
        <v>0</v>
      </c>
      <c r="P123" s="82">
        <v>0</v>
      </c>
      <c r="Q123" s="82">
        <v>0</v>
      </c>
      <c r="R123" s="383">
        <f>SUM(R861)</f>
        <v>0</v>
      </c>
      <c r="S123" s="383">
        <f>SUM(S861)</f>
        <v>0</v>
      </c>
      <c r="T123" s="358">
        <v>0</v>
      </c>
      <c r="U123" s="358">
        <v>0</v>
      </c>
    </row>
    <row r="124" spans="4:21" s="5" customFormat="1" x14ac:dyDescent="0.2">
      <c r="M124" s="300"/>
      <c r="N124" s="301"/>
      <c r="O124" s="82"/>
      <c r="P124" s="82"/>
      <c r="Q124" s="82"/>
      <c r="R124" s="383"/>
      <c r="S124" s="383"/>
      <c r="T124" s="358"/>
      <c r="U124" s="358"/>
    </row>
    <row r="125" spans="4:21" s="5" customFormat="1" x14ac:dyDescent="0.2">
      <c r="M125" s="300"/>
      <c r="N125" s="301"/>
      <c r="O125" s="82"/>
      <c r="P125" s="82"/>
      <c r="Q125" s="82"/>
      <c r="R125" s="383"/>
      <c r="S125" s="383"/>
      <c r="T125" s="358"/>
      <c r="U125" s="358"/>
    </row>
    <row r="126" spans="4:21" s="5" customFormat="1" x14ac:dyDescent="0.2">
      <c r="M126" s="78" t="s">
        <v>90</v>
      </c>
      <c r="N126" s="85"/>
      <c r="O126" s="134"/>
      <c r="P126" s="134"/>
      <c r="Q126" s="134"/>
      <c r="R126" s="383"/>
      <c r="S126" s="382"/>
      <c r="T126" s="358"/>
      <c r="U126" s="358"/>
    </row>
    <row r="127" spans="4:21" s="6" customFormat="1" x14ac:dyDescent="0.2">
      <c r="N127" s="85"/>
      <c r="O127" s="135"/>
      <c r="P127" s="135"/>
      <c r="Q127" s="135"/>
      <c r="R127" s="385"/>
      <c r="S127" s="385"/>
      <c r="T127" s="358"/>
      <c r="U127" s="358"/>
    </row>
    <row r="128" spans="4:21" s="8" customFormat="1" x14ac:dyDescent="0.2">
      <c r="D128" s="3"/>
      <c r="H128" s="3"/>
      <c r="I128" s="3"/>
      <c r="J128" s="9">
        <v>91</v>
      </c>
      <c r="K128" s="3"/>
      <c r="M128" s="80" t="s">
        <v>95</v>
      </c>
      <c r="N128" s="81" t="s">
        <v>96</v>
      </c>
      <c r="O128" s="93">
        <f t="shared" ref="O128:Q128" si="91">SUM(O129)</f>
        <v>539806.6</v>
      </c>
      <c r="P128" s="93">
        <f t="shared" si="91"/>
        <v>768358.66</v>
      </c>
      <c r="Q128" s="93">
        <f t="shared" si="91"/>
        <v>700000</v>
      </c>
      <c r="R128" s="388">
        <f t="shared" ref="R128:S129" si="92">SUM(R129)</f>
        <v>558000</v>
      </c>
      <c r="S128" s="388">
        <f t="shared" si="92"/>
        <v>568000</v>
      </c>
      <c r="T128" s="358">
        <f t="shared" si="79"/>
        <v>79.714285714285722</v>
      </c>
      <c r="U128" s="358">
        <f t="shared" si="80"/>
        <v>81.142857142857139</v>
      </c>
    </row>
    <row r="129" spans="1:21" s="3" customFormat="1" x14ac:dyDescent="0.2">
      <c r="J129" s="9">
        <v>91</v>
      </c>
      <c r="M129" s="92" t="s">
        <v>91</v>
      </c>
      <c r="N129" s="70" t="s">
        <v>93</v>
      </c>
      <c r="O129" s="89">
        <f t="shared" ref="O129:Q129" si="93">SUM(O130)</f>
        <v>539806.6</v>
      </c>
      <c r="P129" s="89">
        <f t="shared" si="93"/>
        <v>768358.66</v>
      </c>
      <c r="Q129" s="89">
        <f t="shared" si="93"/>
        <v>700000</v>
      </c>
      <c r="R129" s="387">
        <f t="shared" si="92"/>
        <v>558000</v>
      </c>
      <c r="S129" s="387">
        <f t="shared" ref="S129" si="94">SUM(S130)</f>
        <v>568000</v>
      </c>
      <c r="T129" s="358">
        <f t="shared" si="79"/>
        <v>79.714285714285722</v>
      </c>
      <c r="U129" s="358">
        <f t="shared" si="80"/>
        <v>81.142857142857139</v>
      </c>
    </row>
    <row r="130" spans="1:21" s="5" customFormat="1" x14ac:dyDescent="0.2">
      <c r="J130" s="201">
        <v>91</v>
      </c>
      <c r="M130" s="83" t="s">
        <v>92</v>
      </c>
      <c r="N130" s="84" t="s">
        <v>94</v>
      </c>
      <c r="O130" s="82">
        <v>539806.6</v>
      </c>
      <c r="P130" s="82">
        <v>768358.66</v>
      </c>
      <c r="Q130" s="82">
        <v>700000</v>
      </c>
      <c r="R130" s="82">
        <v>558000</v>
      </c>
      <c r="S130" s="82">
        <v>568000</v>
      </c>
      <c r="T130" s="358">
        <f t="shared" si="79"/>
        <v>79.714285714285722</v>
      </c>
      <c r="U130" s="358">
        <f t="shared" si="80"/>
        <v>81.142857142857139</v>
      </c>
    </row>
    <row r="131" spans="1:21" s="5" customFormat="1" x14ac:dyDescent="0.2">
      <c r="J131" s="302"/>
      <c r="M131" s="300"/>
      <c r="N131" s="301"/>
      <c r="O131" s="82"/>
      <c r="P131" s="82"/>
      <c r="Q131" s="82"/>
      <c r="R131" s="387"/>
      <c r="S131" s="387"/>
      <c r="T131" s="358"/>
      <c r="U131" s="358"/>
    </row>
    <row r="132" spans="1:21" s="5" customFormat="1" x14ac:dyDescent="0.2">
      <c r="J132" s="302"/>
      <c r="M132" s="300"/>
      <c r="N132" s="301"/>
      <c r="O132" s="82"/>
      <c r="P132" s="82"/>
      <c r="Q132" s="82"/>
      <c r="R132" s="387"/>
      <c r="S132" s="387"/>
      <c r="T132" s="358"/>
      <c r="U132" s="358"/>
    </row>
    <row r="133" spans="1:21" s="5" customFormat="1" x14ac:dyDescent="0.2">
      <c r="J133" s="302"/>
      <c r="M133" s="300"/>
      <c r="N133" s="301"/>
      <c r="O133" s="82"/>
      <c r="P133" s="82"/>
      <c r="Q133" s="82"/>
      <c r="R133" s="387"/>
      <c r="S133" s="387"/>
      <c r="T133" s="358"/>
      <c r="U133" s="358"/>
    </row>
    <row r="134" spans="1:21" s="5" customFormat="1" x14ac:dyDescent="0.2">
      <c r="J134" s="302"/>
      <c r="M134" s="78" t="s">
        <v>349</v>
      </c>
      <c r="N134" s="301"/>
      <c r="O134" s="82"/>
      <c r="P134" s="82"/>
      <c r="Q134" s="82"/>
      <c r="R134" s="387"/>
      <c r="S134" s="387"/>
      <c r="T134" s="358"/>
      <c r="U134" s="358"/>
    </row>
    <row r="135" spans="1:21" s="5" customFormat="1" x14ac:dyDescent="0.2">
      <c r="J135" s="228"/>
      <c r="M135" s="230"/>
      <c r="N135" s="231"/>
      <c r="O135" s="82"/>
      <c r="P135" s="82"/>
      <c r="Q135" s="82"/>
      <c r="R135" s="387"/>
      <c r="S135" s="387"/>
      <c r="T135" s="358"/>
      <c r="U135" s="358"/>
    </row>
    <row r="136" spans="1:21" s="5" customFormat="1" x14ac:dyDescent="0.2">
      <c r="A136" s="485" t="s">
        <v>35</v>
      </c>
      <c r="B136" s="485"/>
      <c r="C136" s="485"/>
      <c r="D136" s="485"/>
      <c r="M136" s="92"/>
      <c r="N136" s="84"/>
      <c r="O136" s="181"/>
      <c r="P136" s="181"/>
      <c r="Q136" s="181"/>
      <c r="R136" s="382"/>
      <c r="S136" s="382"/>
      <c r="T136" s="358"/>
      <c r="U136" s="358"/>
    </row>
    <row r="137" spans="1:21" s="5" customFormat="1" x14ac:dyDescent="0.2">
      <c r="H137" s="176"/>
      <c r="I137" s="201"/>
      <c r="J137" s="201"/>
      <c r="K137" s="201"/>
      <c r="L137" s="201">
        <v>11</v>
      </c>
      <c r="M137" s="178" t="s">
        <v>99</v>
      </c>
      <c r="N137" s="84"/>
      <c r="O137" s="182">
        <f t="shared" ref="O137:P137" si="95">SUM(O38)</f>
        <v>956858.92</v>
      </c>
      <c r="P137" s="182">
        <f t="shared" si="95"/>
        <v>780000</v>
      </c>
      <c r="Q137" s="182">
        <f t="shared" ref="Q137" si="96">SUM(Q38)</f>
        <v>780000</v>
      </c>
      <c r="R137" s="393">
        <f>SUM(R38)</f>
        <v>800000</v>
      </c>
      <c r="S137" s="182">
        <f t="shared" ref="S137" si="97">SUM(S38)</f>
        <v>800000</v>
      </c>
      <c r="T137" s="358">
        <f t="shared" si="79"/>
        <v>102.56410256410255</v>
      </c>
      <c r="U137" s="358">
        <f t="shared" si="80"/>
        <v>102.56410256410255</v>
      </c>
    </row>
    <row r="138" spans="1:21" s="5" customFormat="1" x14ac:dyDescent="0.2">
      <c r="H138" s="176"/>
      <c r="I138" s="201"/>
      <c r="J138" s="201"/>
      <c r="K138" s="201"/>
      <c r="L138" s="201">
        <v>21</v>
      </c>
      <c r="M138" s="178" t="s">
        <v>100</v>
      </c>
      <c r="N138" s="84"/>
      <c r="O138" s="182">
        <v>0</v>
      </c>
      <c r="P138" s="182">
        <v>0</v>
      </c>
      <c r="Q138" s="182">
        <v>0</v>
      </c>
      <c r="R138" s="393">
        <v>0</v>
      </c>
      <c r="S138" s="182">
        <v>0</v>
      </c>
      <c r="T138" s="358">
        <v>0</v>
      </c>
      <c r="U138" s="358">
        <v>0</v>
      </c>
    </row>
    <row r="139" spans="1:21" s="5" customFormat="1" x14ac:dyDescent="0.2">
      <c r="H139" s="176"/>
      <c r="I139" s="201"/>
      <c r="J139" s="201"/>
      <c r="K139" s="201"/>
      <c r="L139" s="201">
        <v>31</v>
      </c>
      <c r="M139" s="178" t="s">
        <v>101</v>
      </c>
      <c r="N139" s="84"/>
      <c r="O139" s="182">
        <f t="shared" ref="O139:P139" si="98">SUM(O48)</f>
        <v>8065.01</v>
      </c>
      <c r="P139" s="182">
        <f t="shared" si="98"/>
        <v>55000</v>
      </c>
      <c r="Q139" s="182">
        <f t="shared" ref="Q139" si="99">SUM(Q48)</f>
        <v>55000</v>
      </c>
      <c r="R139" s="393">
        <f>SUM(R48)</f>
        <v>50000</v>
      </c>
      <c r="S139" s="182">
        <f t="shared" ref="S139" si="100">SUM(S48)</f>
        <v>50000</v>
      </c>
      <c r="T139" s="358">
        <f t="shared" si="79"/>
        <v>90.909090909090907</v>
      </c>
      <c r="U139" s="358">
        <f t="shared" si="80"/>
        <v>90.909090909090907</v>
      </c>
    </row>
    <row r="140" spans="1:21" s="5" customFormat="1" x14ac:dyDescent="0.2">
      <c r="H140" s="176"/>
      <c r="I140" s="201"/>
      <c r="J140" s="201"/>
      <c r="K140" s="201"/>
      <c r="L140" s="201">
        <v>43</v>
      </c>
      <c r="M140" s="178" t="s">
        <v>102</v>
      </c>
      <c r="N140" s="84"/>
      <c r="O140" s="182">
        <f t="shared" ref="O140:P140" si="101">SUM(O52)</f>
        <v>169181.40999999997</v>
      </c>
      <c r="P140" s="182">
        <f t="shared" si="101"/>
        <v>425293.4</v>
      </c>
      <c r="Q140" s="182">
        <f t="shared" ref="Q140" si="102">SUM(Q52)</f>
        <v>200193.4</v>
      </c>
      <c r="R140" s="393">
        <f>SUM(R52)</f>
        <v>200000</v>
      </c>
      <c r="S140" s="182">
        <f t="shared" ref="S140" si="103">SUM(S52)</f>
        <v>200000</v>
      </c>
      <c r="T140" s="358">
        <f t="shared" si="79"/>
        <v>99.903393418564249</v>
      </c>
      <c r="U140" s="358">
        <f t="shared" si="80"/>
        <v>99.903393418564249</v>
      </c>
    </row>
    <row r="141" spans="1:21" s="5" customFormat="1" x14ac:dyDescent="0.2">
      <c r="H141" s="176"/>
      <c r="I141" s="201"/>
      <c r="J141" s="201"/>
      <c r="K141" s="201"/>
      <c r="L141" s="201">
        <v>52</v>
      </c>
      <c r="M141" s="178" t="s">
        <v>103</v>
      </c>
      <c r="N141" s="84"/>
      <c r="O141" s="182">
        <f t="shared" ref="O141:P141" si="104">SUM(O42)</f>
        <v>639440.64000000001</v>
      </c>
      <c r="P141" s="182">
        <f t="shared" si="104"/>
        <v>1134747.94</v>
      </c>
      <c r="Q141" s="182">
        <f t="shared" ref="Q141" si="105">SUM(Q42)</f>
        <v>1211506.6000000001</v>
      </c>
      <c r="R141" s="393">
        <f>SUM(R42)</f>
        <v>1366000</v>
      </c>
      <c r="S141" s="182">
        <f t="shared" ref="S141" si="106">SUM(S42)</f>
        <v>1322000</v>
      </c>
      <c r="T141" s="358">
        <f t="shared" si="79"/>
        <v>112.75217155234647</v>
      </c>
      <c r="U141" s="358">
        <f t="shared" si="80"/>
        <v>109.12033000893267</v>
      </c>
    </row>
    <row r="142" spans="1:21" s="5" customFormat="1" x14ac:dyDescent="0.2">
      <c r="H142" s="176"/>
      <c r="I142" s="201"/>
      <c r="J142" s="201"/>
      <c r="K142" s="201"/>
      <c r="L142" s="201">
        <v>61</v>
      </c>
      <c r="M142" s="178" t="s">
        <v>104</v>
      </c>
      <c r="N142" s="84"/>
      <c r="O142" s="182">
        <f t="shared" ref="O142:P142" si="107">SUM(O56)</f>
        <v>0</v>
      </c>
      <c r="P142" s="182">
        <f t="shared" si="107"/>
        <v>10000</v>
      </c>
      <c r="Q142" s="182">
        <f t="shared" ref="Q142" si="108">SUM(Q56)</f>
        <v>10000</v>
      </c>
      <c r="R142" s="393">
        <f>SUM(R56)</f>
        <v>10000</v>
      </c>
      <c r="S142" s="182">
        <f t="shared" ref="S142" si="109">SUM(S56)</f>
        <v>10000</v>
      </c>
      <c r="T142" s="358">
        <f t="shared" si="79"/>
        <v>100</v>
      </c>
      <c r="U142" s="358">
        <f t="shared" si="80"/>
        <v>100</v>
      </c>
    </row>
    <row r="143" spans="1:21" s="5" customFormat="1" ht="24.75" customHeight="1" x14ac:dyDescent="0.2">
      <c r="H143" s="176"/>
      <c r="I143" s="201"/>
      <c r="J143" s="201"/>
      <c r="K143" s="201"/>
      <c r="L143" s="201">
        <v>71</v>
      </c>
      <c r="M143" s="483" t="s">
        <v>105</v>
      </c>
      <c r="N143" s="484"/>
      <c r="O143" s="182">
        <f t="shared" ref="O143:P143" si="110">SUM(O59)</f>
        <v>0</v>
      </c>
      <c r="P143" s="182">
        <f t="shared" si="110"/>
        <v>0</v>
      </c>
      <c r="Q143" s="182">
        <f t="shared" ref="Q143" si="111">SUM(Q59)</f>
        <v>0</v>
      </c>
      <c r="R143" s="393">
        <f>SUM(R59)</f>
        <v>20000</v>
      </c>
      <c r="S143" s="182">
        <f t="shared" ref="S143" si="112">SUM(S59)</f>
        <v>20000</v>
      </c>
      <c r="T143" s="358">
        <v>0</v>
      </c>
      <c r="U143" s="358">
        <v>0</v>
      </c>
    </row>
    <row r="144" spans="1:21" s="11" customFormat="1" x14ac:dyDescent="0.2">
      <c r="H144" s="12"/>
      <c r="I144" s="12"/>
      <c r="J144" s="12"/>
      <c r="K144" s="12"/>
      <c r="L144" s="12" t="s">
        <v>350</v>
      </c>
      <c r="M144" s="480" t="s">
        <v>106</v>
      </c>
      <c r="N144" s="481"/>
      <c r="O144" s="183">
        <f t="shared" ref="O144:P144" si="113">SUM(O114)</f>
        <v>0</v>
      </c>
      <c r="P144" s="183">
        <f t="shared" si="113"/>
        <v>0</v>
      </c>
      <c r="Q144" s="183">
        <f t="shared" ref="Q144" si="114">SUM(Q114)</f>
        <v>0</v>
      </c>
      <c r="R144" s="394">
        <v>0</v>
      </c>
      <c r="S144" s="183">
        <f t="shared" ref="S144" si="115">SUM(S114)</f>
        <v>0</v>
      </c>
      <c r="T144" s="358">
        <v>0</v>
      </c>
      <c r="U144" s="358">
        <v>0</v>
      </c>
    </row>
    <row r="145" spans="1:21" s="11" customFormat="1" x14ac:dyDescent="0.2">
      <c r="H145" s="12"/>
      <c r="I145" s="12"/>
      <c r="J145" s="12"/>
      <c r="K145" s="12"/>
      <c r="L145" s="12" t="s">
        <v>351</v>
      </c>
      <c r="M145" s="191" t="s">
        <v>289</v>
      </c>
      <c r="N145" s="192"/>
      <c r="O145" s="183">
        <f t="shared" ref="O145:P145" si="116">SUM(O130)</f>
        <v>539806.6</v>
      </c>
      <c r="P145" s="183">
        <f t="shared" si="116"/>
        <v>768358.66</v>
      </c>
      <c r="Q145" s="183">
        <f t="shared" ref="Q145:R145" si="117">SUM(Q130)</f>
        <v>700000</v>
      </c>
      <c r="R145" s="394">
        <f t="shared" si="117"/>
        <v>558000</v>
      </c>
      <c r="S145" s="183">
        <f t="shared" ref="S145" si="118">SUM(S130)</f>
        <v>568000</v>
      </c>
      <c r="T145" s="358">
        <f t="shared" si="79"/>
        <v>79.714285714285722</v>
      </c>
      <c r="U145" s="358">
        <f t="shared" si="80"/>
        <v>81.142857142857139</v>
      </c>
    </row>
    <row r="146" spans="1:21" s="11" customFormat="1" x14ac:dyDescent="0.2">
      <c r="H146" s="12"/>
      <c r="I146" s="12"/>
      <c r="J146" s="12"/>
      <c r="K146" s="12"/>
      <c r="L146" s="12"/>
      <c r="M146" s="489" t="s">
        <v>284</v>
      </c>
      <c r="N146" s="490"/>
      <c r="O146" s="183">
        <f t="shared" ref="O146" si="119">SUM(O137:O145)</f>
        <v>2313352.58</v>
      </c>
      <c r="P146" s="183">
        <f t="shared" ref="P146" si="120">SUM(P137:P145)</f>
        <v>3173400</v>
      </c>
      <c r="Q146" s="183">
        <f t="shared" ref="Q146:R146" si="121">SUM(Q137:Q145)</f>
        <v>2956700</v>
      </c>
      <c r="R146" s="394">
        <f t="shared" si="121"/>
        <v>3004000</v>
      </c>
      <c r="S146" s="183">
        <f t="shared" ref="S146" si="122">SUM(S137:S145)</f>
        <v>2970000</v>
      </c>
      <c r="T146" s="358">
        <f t="shared" si="79"/>
        <v>101.59975648527073</v>
      </c>
      <c r="U146" s="358">
        <f t="shared" si="80"/>
        <v>100.4498258193256</v>
      </c>
    </row>
    <row r="147" spans="1:21" s="11" customFormat="1" x14ac:dyDescent="0.2">
      <c r="H147" s="12"/>
      <c r="I147" s="12"/>
      <c r="J147" s="12"/>
      <c r="K147" s="12"/>
      <c r="L147" s="12"/>
      <c r="M147" s="322"/>
      <c r="N147" s="323"/>
      <c r="O147" s="183"/>
      <c r="P147" s="183"/>
      <c r="Q147" s="183"/>
      <c r="R147" s="394"/>
      <c r="S147" s="394"/>
      <c r="T147" s="358"/>
      <c r="U147" s="358"/>
    </row>
    <row r="148" spans="1:21" s="11" customFormat="1" x14ac:dyDescent="0.2">
      <c r="H148" s="12"/>
      <c r="I148" s="12"/>
      <c r="J148" s="12"/>
      <c r="K148" s="12"/>
      <c r="L148" s="12"/>
      <c r="M148" s="322"/>
      <c r="N148" s="323"/>
      <c r="O148" s="183"/>
      <c r="P148" s="183"/>
      <c r="Q148" s="183"/>
      <c r="R148" s="394"/>
      <c r="S148" s="394"/>
      <c r="T148" s="358"/>
      <c r="U148" s="358"/>
    </row>
    <row r="149" spans="1:21" s="11" customFormat="1" x14ac:dyDescent="0.2">
      <c r="H149" s="12"/>
      <c r="I149" s="12"/>
      <c r="J149" s="12"/>
      <c r="K149" s="12"/>
      <c r="L149" s="12"/>
      <c r="M149" s="78" t="s">
        <v>355</v>
      </c>
      <c r="N149" s="323"/>
      <c r="O149" s="183"/>
      <c r="P149" s="183"/>
      <c r="Q149" s="183"/>
      <c r="R149" s="394"/>
      <c r="S149" s="394"/>
      <c r="T149" s="358"/>
      <c r="U149" s="358"/>
    </row>
    <row r="150" spans="1:21" s="11" customFormat="1" x14ac:dyDescent="0.2">
      <c r="H150" s="12"/>
      <c r="I150" s="12"/>
      <c r="J150" s="12"/>
      <c r="K150" s="12"/>
      <c r="L150" s="12"/>
      <c r="M150" s="322"/>
      <c r="N150" s="323"/>
      <c r="O150" s="183"/>
      <c r="P150" s="183"/>
      <c r="Q150" s="183"/>
      <c r="R150" s="394"/>
      <c r="S150" s="394"/>
      <c r="T150" s="358"/>
      <c r="U150" s="358"/>
    </row>
    <row r="151" spans="1:21" s="11" customFormat="1" x14ac:dyDescent="0.2">
      <c r="A151" s="485" t="s">
        <v>35</v>
      </c>
      <c r="B151" s="485"/>
      <c r="C151" s="485"/>
      <c r="D151" s="485"/>
      <c r="E151" s="321"/>
      <c r="F151" s="321"/>
      <c r="G151" s="321"/>
      <c r="H151" s="321"/>
      <c r="I151" s="321"/>
      <c r="J151" s="321"/>
      <c r="K151" s="321"/>
      <c r="L151" s="327"/>
      <c r="M151" s="320"/>
      <c r="N151" s="325"/>
      <c r="O151" s="323"/>
      <c r="P151" s="459"/>
      <c r="Q151" s="432"/>
      <c r="R151" s="297"/>
      <c r="S151" s="395"/>
      <c r="T151" s="358"/>
      <c r="U151" s="358"/>
    </row>
    <row r="152" spans="1:21" s="11" customFormat="1" x14ac:dyDescent="0.2">
      <c r="A152" s="321"/>
      <c r="B152" s="327"/>
      <c r="C152" s="321"/>
      <c r="D152" s="327"/>
      <c r="E152" s="321"/>
      <c r="F152" s="321"/>
      <c r="G152" s="321"/>
      <c r="H152" s="321"/>
      <c r="I152" s="321"/>
      <c r="J152" s="321"/>
      <c r="K152" s="321"/>
      <c r="L152" s="327">
        <v>11</v>
      </c>
      <c r="M152" s="320" t="s">
        <v>99</v>
      </c>
      <c r="N152" s="325"/>
      <c r="O152" s="226">
        <f>SUM(O211+O233+O251+O266+O275+O284+O293+O307+O321+O332+O345+O360+O374+O388+O398+O408+O418+O446+O460+O472+O483+O499+O514+O527+O550+O567+O598+O610+O624+O784+O908)</f>
        <v>788626.37</v>
      </c>
      <c r="P152" s="226">
        <f>SUM(P211+P233+P251+P266+P275+P284+P293+P307+P321+P332+P345+P360+P374+P388+P398+P408+P418+P446+P460+P472+P483+P499+P514+P527+P550+P567+P585+P598+P610+P624+P640+P784+P908)</f>
        <v>780000</v>
      </c>
      <c r="Q152" s="226">
        <f>SUM(Q211+Q233+Q251+Q266+Q275+Q284+Q293+Q307+Q321+Q332+Q345+Q360+Q374+Q388+Q398+Q408+Q418+Q430+Q446+Q460+Q472+Q483+Q499+Q514+Q527+Q550+Q567+Q598+Q610+Q624+Q784+Q908)</f>
        <v>780000</v>
      </c>
      <c r="R152" s="395">
        <f>SUM(R211+R233+R251+R266+R275+R284+R293+R307+R321+R332+R345+R360+R374+R388+R398+R408+R418+R446+R460+R472+R483+R499+R514+R527+R550+R567+R598+R610+R624+R784+R908)</f>
        <v>800000</v>
      </c>
      <c r="S152" s="395">
        <f>SUM(S211+S233+S251+S266+S275+S284+S293+S307+S321+S332+S345+S360+S374+S388+S398+S408+S418+S446+S460+S472+S483+S499+S514+S527+S550+S567+S598+S610+S624+S784+S908)</f>
        <v>800000</v>
      </c>
      <c r="T152" s="358">
        <f t="shared" si="79"/>
        <v>102.56410256410255</v>
      </c>
      <c r="U152" s="358">
        <f t="shared" si="80"/>
        <v>102.56410256410255</v>
      </c>
    </row>
    <row r="153" spans="1:21" s="11" customFormat="1" x14ac:dyDescent="0.2">
      <c r="A153" s="321"/>
      <c r="B153" s="327"/>
      <c r="C153" s="321"/>
      <c r="D153" s="327"/>
      <c r="E153" s="321"/>
      <c r="F153" s="321"/>
      <c r="G153" s="321"/>
      <c r="H153" s="321"/>
      <c r="I153" s="321"/>
      <c r="J153" s="321"/>
      <c r="K153" s="321"/>
      <c r="L153" s="327">
        <v>21</v>
      </c>
      <c r="M153" s="320" t="s">
        <v>100</v>
      </c>
      <c r="N153" s="325"/>
      <c r="O153" s="226">
        <v>0</v>
      </c>
      <c r="P153" s="226">
        <v>0</v>
      </c>
      <c r="Q153" s="226">
        <v>0</v>
      </c>
      <c r="R153" s="395">
        <v>0</v>
      </c>
      <c r="S153" s="395">
        <v>0</v>
      </c>
      <c r="T153" s="358">
        <v>0</v>
      </c>
      <c r="U153" s="358">
        <v>0</v>
      </c>
    </row>
    <row r="154" spans="1:21" s="11" customFormat="1" x14ac:dyDescent="0.2">
      <c r="A154" s="321"/>
      <c r="B154" s="327"/>
      <c r="C154" s="321"/>
      <c r="D154" s="327"/>
      <c r="E154" s="321"/>
      <c r="F154" s="321"/>
      <c r="G154" s="321"/>
      <c r="H154" s="321"/>
      <c r="I154" s="321"/>
      <c r="J154" s="321"/>
      <c r="K154" s="321"/>
      <c r="L154" s="327">
        <v>31</v>
      </c>
      <c r="M154" s="320" t="s">
        <v>101</v>
      </c>
      <c r="N154" s="325"/>
      <c r="O154" s="226">
        <f>SUM(O447+O551+O749+O785+O823+O838)</f>
        <v>8065.01</v>
      </c>
      <c r="P154" s="226">
        <f>SUM(P447+P551+P749+P785+P823+P838)</f>
        <v>55000</v>
      </c>
      <c r="Q154" s="226">
        <f>SUM(Q447+Q551+Q749+Q785+Q823+Q838)</f>
        <v>55000</v>
      </c>
      <c r="R154" s="395">
        <f>SUM(R447+R551+R749+R785+R823+R838)</f>
        <v>50000</v>
      </c>
      <c r="S154" s="395">
        <f>SUM(S447+S551+S749+S785+S823+S838)</f>
        <v>50000</v>
      </c>
      <c r="T154" s="358">
        <f t="shared" si="79"/>
        <v>90.909090909090907</v>
      </c>
      <c r="U154" s="358">
        <f t="shared" si="80"/>
        <v>90.909090909090907</v>
      </c>
    </row>
    <row r="155" spans="1:21" s="11" customFormat="1" x14ac:dyDescent="0.2">
      <c r="A155" s="321"/>
      <c r="B155" s="327"/>
      <c r="C155" s="321"/>
      <c r="D155" s="12"/>
      <c r="E155" s="321"/>
      <c r="F155" s="321"/>
      <c r="G155" s="321"/>
      <c r="H155" s="321"/>
      <c r="I155" s="321"/>
      <c r="J155" s="321"/>
      <c r="K155" s="321"/>
      <c r="L155" s="327">
        <v>43</v>
      </c>
      <c r="M155" s="320" t="s">
        <v>102</v>
      </c>
      <c r="N155" s="325"/>
      <c r="O155" s="226">
        <f>SUM(O308+O322+O333+O346+O389+O409+O734+O786+O800+O813+O909)</f>
        <v>169181.41</v>
      </c>
      <c r="P155" s="226">
        <f>SUM(P308+P322+P333+P346+P389+P409+P419+P734+P786+P800+P813+P909)</f>
        <v>425293.4</v>
      </c>
      <c r="Q155" s="226">
        <f>SUM(Q308+Q322+Q333+Q346+Q389+Q409+Q734+Q786+Q800+Q813+Q909)</f>
        <v>200193.4</v>
      </c>
      <c r="R155" s="395">
        <f>SUM(R308+R322+R333+R346+R389+R409+R419+R734+R786+R800+R813+R909)</f>
        <v>200000</v>
      </c>
      <c r="S155" s="395">
        <f>SUM(S308+S322+S333+S346+S389+S409+S419+S734+S786+S800+S813+S909)</f>
        <v>200000</v>
      </c>
      <c r="T155" s="358">
        <f t="shared" si="79"/>
        <v>99.903393418564249</v>
      </c>
      <c r="U155" s="358">
        <f t="shared" si="80"/>
        <v>99.903393418564249</v>
      </c>
    </row>
    <row r="156" spans="1:21" s="11" customFormat="1" x14ac:dyDescent="0.2">
      <c r="A156" s="321"/>
      <c r="B156" s="327"/>
      <c r="C156" s="321"/>
      <c r="D156" s="12"/>
      <c r="E156" s="321"/>
      <c r="F156" s="321"/>
      <c r="G156" s="321"/>
      <c r="H156" s="321"/>
      <c r="I156" s="321"/>
      <c r="J156" s="321"/>
      <c r="K156" s="321"/>
      <c r="L156" s="327">
        <v>52</v>
      </c>
      <c r="M156" s="320" t="s">
        <v>103</v>
      </c>
      <c r="N156" s="325"/>
      <c r="O156" s="226">
        <f>SUM(O212+O234+O294+O361+O537+O552+O568+O653+O667+O684+O718+O735+O751+O769+O787+O801+O814+O824+O839+O853+O870+O883+O895+O923+O935+O947+O959+O971)</f>
        <v>241228.61</v>
      </c>
      <c r="P156" s="395">
        <f>SUM(P212+P234+P294+P361+P537+P552+P568+P653+P667+P684+P718+P735+P751+P769+P787+P801+P814+P824+P839+P853+P870+P883+P895+P923+P935+P947+P959+P971)</f>
        <v>1134747.94</v>
      </c>
      <c r="Q156" s="226">
        <f>SUM(Q212+Q234+Q294+Q361+Q432+Q537+Q552+Q568+Q653+Q667+Q684+Q698+Q718+Q735+Q751+Q769+Q787+Q801+Q814+Q824+Q839+Q853+Q870+Q883+Q895+Q923+Q935+Q947+Q959+Q971)</f>
        <v>1211506.6000000001</v>
      </c>
      <c r="R156" s="395">
        <f>SUM(R212+R234+R294+R361+R537+R552+R568+R653+R667+R684+R718+R735+R751+R769+R787+R801+R814+R824+R839+R853+R870+R883+R895+R923+R935+R947+R959+R971)</f>
        <v>1366000</v>
      </c>
      <c r="S156" s="395">
        <f>SUM(S212+S234+S294+S361+S537+S552+S568+S653+S667+S684+S718+S735+S751+S769+S787+S801+S814+S824+S839+S853+S870+S883+S895+S923+S935+S947+S959+S971)</f>
        <v>1322000</v>
      </c>
      <c r="T156" s="358">
        <f t="shared" si="79"/>
        <v>112.75217155234647</v>
      </c>
      <c r="U156" s="358">
        <f t="shared" si="80"/>
        <v>109.12033000893267</v>
      </c>
    </row>
    <row r="157" spans="1:21" s="11" customFormat="1" x14ac:dyDescent="0.2">
      <c r="A157" s="5"/>
      <c r="B157" s="327"/>
      <c r="C157" s="5"/>
      <c r="D157" s="5"/>
      <c r="E157" s="5"/>
      <c r="F157" s="5"/>
      <c r="G157" s="5"/>
      <c r="H157" s="5"/>
      <c r="I157" s="5"/>
      <c r="J157" s="5"/>
      <c r="K157" s="5"/>
      <c r="L157" s="327">
        <v>61</v>
      </c>
      <c r="M157" s="320" t="s">
        <v>104</v>
      </c>
      <c r="N157" s="325"/>
      <c r="O157" s="226">
        <f>SUM(O717)</f>
        <v>0</v>
      </c>
      <c r="P157" s="226">
        <f>SUM(P717)</f>
        <v>10000</v>
      </c>
      <c r="Q157" s="226">
        <f>SUM(Q717+Q700)</f>
        <v>10000</v>
      </c>
      <c r="R157" s="395">
        <f t="shared" ref="R157:S157" si="123">SUM(R717)</f>
        <v>10000</v>
      </c>
      <c r="S157" s="395">
        <f t="shared" si="123"/>
        <v>10000</v>
      </c>
      <c r="T157" s="358">
        <f t="shared" si="79"/>
        <v>100</v>
      </c>
      <c r="U157" s="358">
        <f t="shared" si="80"/>
        <v>100</v>
      </c>
    </row>
    <row r="158" spans="1:21" s="11" customFormat="1" ht="26.25" customHeight="1" x14ac:dyDescent="0.2">
      <c r="A158" s="5"/>
      <c r="B158" s="327"/>
      <c r="C158" s="5"/>
      <c r="D158" s="5"/>
      <c r="E158" s="5"/>
      <c r="F158" s="5"/>
      <c r="G158" s="5"/>
      <c r="H158" s="5"/>
      <c r="I158" s="5"/>
      <c r="J158" s="5"/>
      <c r="K158" s="5"/>
      <c r="L158" s="327">
        <v>71</v>
      </c>
      <c r="M158" s="483" t="s">
        <v>105</v>
      </c>
      <c r="N158" s="484"/>
      <c r="O158" s="188">
        <f>SUM(O399+O484+O750+O788+O825+O840)</f>
        <v>0</v>
      </c>
      <c r="P158" s="188">
        <f>SUM(P399+P484+P750+P788+P825+P840)</f>
        <v>0</v>
      </c>
      <c r="Q158" s="188">
        <f>SUM(Q399+Q484+Q750+Q788+Q825+Q840)</f>
        <v>0</v>
      </c>
      <c r="R158" s="396">
        <f>SUM(R399+R484+R750+R788+R825+R840)</f>
        <v>20000</v>
      </c>
      <c r="S158" s="396">
        <f>SUM(S399+S484+S750+S788+S825+S840)</f>
        <v>20000</v>
      </c>
      <c r="T158" s="358">
        <v>0</v>
      </c>
      <c r="U158" s="358">
        <v>0</v>
      </c>
    </row>
    <row r="159" spans="1:21" s="11" customFormat="1" x14ac:dyDescent="0.2">
      <c r="A159" s="5"/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12" t="s">
        <v>350</v>
      </c>
      <c r="M159" s="480" t="s">
        <v>106</v>
      </c>
      <c r="N159" s="481"/>
      <c r="O159" s="188">
        <f t="shared" ref="O159:P159" si="124">SUM(O854)</f>
        <v>0</v>
      </c>
      <c r="P159" s="188">
        <f t="shared" si="124"/>
        <v>0</v>
      </c>
      <c r="Q159" s="188">
        <f t="shared" ref="Q159:S159" si="125">SUM(Q854)</f>
        <v>0</v>
      </c>
      <c r="R159" s="396">
        <f t="shared" si="125"/>
        <v>0</v>
      </c>
      <c r="S159" s="396">
        <f t="shared" si="125"/>
        <v>0</v>
      </c>
      <c r="T159" s="358">
        <v>0</v>
      </c>
      <c r="U159" s="358">
        <v>0</v>
      </c>
    </row>
    <row r="160" spans="1:21" s="11" customFormat="1" x14ac:dyDescent="0.2">
      <c r="A160" s="5"/>
      <c r="B160" s="12"/>
      <c r="C160" s="5"/>
      <c r="D160" s="5"/>
      <c r="E160" s="5"/>
      <c r="F160" s="5"/>
      <c r="G160" s="5"/>
      <c r="H160" s="5"/>
      <c r="I160" s="5"/>
      <c r="J160" s="5"/>
      <c r="K160" s="5"/>
      <c r="L160" s="12" t="s">
        <v>351</v>
      </c>
      <c r="M160" s="320" t="s">
        <v>289</v>
      </c>
      <c r="N160" s="326"/>
      <c r="O160" s="188">
        <f>SUM(O213+O235+O309+O334+O347+O375+O461+O500+O515+O528+O553+O586+O599+O611+O641+O654+O668+O685+O719+O736+O752+O770+O789+O802+O826+O841+O855+O871+O884+O896+O910+O924+O936+O948+O960+O972)</f>
        <v>337892.52</v>
      </c>
      <c r="P160" s="188">
        <f>SUM(P213+P235+P309+P334+P347+P375+P461+P500+P515+P528+P553+P586+P599+P611+P641+P654+P668+P685+P719+P736+P752+P770+P789+P802+P826+P841+P855+P871+P884+P896+P910+P924+P936+P948+P960+P972)</f>
        <v>768358.65999999992</v>
      </c>
      <c r="Q160" s="188">
        <f>SUM(Q213+Q235+Q309+Q334+Q347+Q375+Q461+Q500+Q515+Q528+Q553+Q586+Q599+Q611+Q641+Q654+Q668+Q685+Q699+Q719+Q736+Q752+Q770+Q789+Q802+Q826+Q841+Q855+Q871+Q884+Q896+Q910+Q924+Q936+Q948+Q960+Q972)</f>
        <v>700000</v>
      </c>
      <c r="R160" s="396">
        <f>SUM(R213+R235+R309+R334+R347+R375+R461+R500+R515+R528+R553+R586+R599+R611+R641+R654+R668+R685+R719+R736+R752+R770+R789+R802+R826+R841+R855+R871+R884+R896+R910+R924+R936+R948+R960+R972)</f>
        <v>558000</v>
      </c>
      <c r="S160" s="396">
        <f>SUM(S213+S235+S309+S334+S347+S375+S461+S500+S515+S528+S553+S586+S599+S611+S641+S654+S668+S685+S719+S736+S752+S770+S789+S802+S826+S841+S855+S871+S884+S896+S910+S924+S936+S948+S960+S972)</f>
        <v>568000</v>
      </c>
      <c r="T160" s="358">
        <f t="shared" si="79"/>
        <v>79.714285714285722</v>
      </c>
      <c r="U160" s="358">
        <f t="shared" si="80"/>
        <v>81.142857142857139</v>
      </c>
    </row>
    <row r="161" spans="1:21" s="11" customForma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489" t="s">
        <v>284</v>
      </c>
      <c r="M161" s="490"/>
      <c r="N161" s="479"/>
      <c r="O161" s="188">
        <f t="shared" ref="O161" si="126">SUM(O152:O160)</f>
        <v>1544993.92</v>
      </c>
      <c r="P161" s="188">
        <f t="shared" ref="P161" si="127">SUM(P152:P160)</f>
        <v>3173400</v>
      </c>
      <c r="Q161" s="188">
        <f t="shared" ref="Q161:S161" si="128">SUM(Q152:Q160)</f>
        <v>2956700</v>
      </c>
      <c r="R161" s="396">
        <f t="shared" si="128"/>
        <v>3004000</v>
      </c>
      <c r="S161" s="396">
        <f t="shared" si="128"/>
        <v>2970000</v>
      </c>
      <c r="T161" s="358">
        <f t="shared" si="79"/>
        <v>101.59975648527073</v>
      </c>
      <c r="U161" s="358">
        <f t="shared" si="80"/>
        <v>100.4498258193256</v>
      </c>
    </row>
    <row r="162" spans="1:21" s="11" customForma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322"/>
      <c r="M162" s="323"/>
      <c r="N162" s="324"/>
      <c r="O162" s="188"/>
      <c r="P162" s="188"/>
      <c r="Q162" s="188"/>
      <c r="R162" s="396"/>
      <c r="S162" s="396"/>
      <c r="T162" s="358"/>
      <c r="U162" s="358"/>
    </row>
    <row r="163" spans="1:21" s="11" customForma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322"/>
      <c r="M163" s="323"/>
      <c r="N163" s="324"/>
      <c r="O163" s="188"/>
      <c r="P163" s="188"/>
      <c r="Q163" s="188"/>
      <c r="R163" s="396"/>
      <c r="S163" s="396"/>
      <c r="T163" s="358"/>
      <c r="U163" s="358"/>
    </row>
    <row r="164" spans="1:21" s="11" customForma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322"/>
      <c r="M164" s="78" t="s">
        <v>356</v>
      </c>
      <c r="N164" s="324"/>
      <c r="O164" s="188"/>
      <c r="P164" s="188"/>
      <c r="Q164" s="188"/>
      <c r="R164" s="396"/>
      <c r="S164" s="396"/>
      <c r="T164" s="358"/>
      <c r="U164" s="358"/>
    </row>
    <row r="165" spans="1:21" s="11" customForma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322"/>
      <c r="M165" s="323"/>
      <c r="N165" s="324"/>
      <c r="O165" s="188"/>
      <c r="P165" s="188"/>
      <c r="Q165" s="188"/>
      <c r="R165" s="396"/>
      <c r="S165" s="396"/>
      <c r="T165" s="358"/>
      <c r="U165" s="358"/>
    </row>
    <row r="166" spans="1:21" s="11" customForma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322"/>
      <c r="M166" s="323"/>
      <c r="N166" s="324"/>
      <c r="O166" s="188"/>
      <c r="P166" s="188"/>
      <c r="Q166" s="188"/>
      <c r="R166" s="396"/>
      <c r="S166" s="396"/>
      <c r="T166" s="358"/>
      <c r="U166" s="358"/>
    </row>
    <row r="167" spans="1:21" s="11" customForma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322" t="s">
        <v>111</v>
      </c>
      <c r="M167" s="320" t="s">
        <v>358</v>
      </c>
      <c r="N167" s="325"/>
      <c r="O167" s="188">
        <f>SUM(O206+O369+O903)</f>
        <v>540744.15</v>
      </c>
      <c r="P167" s="188">
        <f>SUM(P206+P369+P903)</f>
        <v>998400</v>
      </c>
      <c r="Q167" s="188">
        <f>SUM(Q206+Q369+Q903)</f>
        <v>847700</v>
      </c>
      <c r="R167" s="188">
        <f>SUM(R206+R369+R903)</f>
        <v>1021000</v>
      </c>
      <c r="S167" s="188">
        <f>SUM(S206+S369+S903)</f>
        <v>996000</v>
      </c>
      <c r="T167" s="358">
        <f t="shared" ref="T167:T177" si="129">R167/Q167*100</f>
        <v>120.44355314380087</v>
      </c>
      <c r="U167" s="358">
        <f t="shared" ref="U167:U177" si="130">S167/Q167*100</f>
        <v>117.49439660257165</v>
      </c>
    </row>
    <row r="168" spans="1:21" s="11" customForma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322" t="s">
        <v>357</v>
      </c>
      <c r="M168" s="320" t="s">
        <v>359</v>
      </c>
      <c r="N168" s="325"/>
      <c r="O168" s="188">
        <v>0</v>
      </c>
      <c r="P168" s="188">
        <v>0</v>
      </c>
      <c r="Q168" s="188">
        <v>0</v>
      </c>
      <c r="R168" s="188">
        <v>0</v>
      </c>
      <c r="S168" s="188">
        <v>0</v>
      </c>
      <c r="T168" s="358">
        <v>0</v>
      </c>
      <c r="U168" s="358">
        <v>0</v>
      </c>
    </row>
    <row r="169" spans="1:21" s="11" customForma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322" t="s">
        <v>193</v>
      </c>
      <c r="M169" s="320" t="s">
        <v>360</v>
      </c>
      <c r="N169" s="325"/>
      <c r="O169" s="188">
        <f>SUM(O545+O562)</f>
        <v>222891.81</v>
      </c>
      <c r="P169" s="188">
        <f>SUM(P545+P562)</f>
        <v>153000</v>
      </c>
      <c r="Q169" s="188">
        <f>SUM(Q545+Q562)</f>
        <v>113000</v>
      </c>
      <c r="R169" s="188">
        <f t="shared" ref="R169:S169" si="131">SUM(R545+R562)</f>
        <v>109300</v>
      </c>
      <c r="S169" s="188">
        <f t="shared" si="131"/>
        <v>109300</v>
      </c>
      <c r="T169" s="358">
        <f t="shared" si="129"/>
        <v>96.725663716814154</v>
      </c>
      <c r="U169" s="358">
        <f t="shared" si="130"/>
        <v>96.725663716814154</v>
      </c>
    </row>
    <row r="170" spans="1:21" s="11" customForma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322" t="s">
        <v>152</v>
      </c>
      <c r="M170" s="320" t="s">
        <v>361</v>
      </c>
      <c r="N170" s="325"/>
      <c r="O170" s="188">
        <f>SUM(O340+O355+O712+O744+O779+O890)</f>
        <v>180184.05</v>
      </c>
      <c r="P170" s="188">
        <f>SUM(P340+P355+P712+P744+P764+P779+P890+P942)</f>
        <v>960000</v>
      </c>
      <c r="Q170" s="188">
        <f>SUM(Q340+Q355+Q712+Q744+Q764+Q779+Q890+Q942)</f>
        <v>374000</v>
      </c>
      <c r="R170" s="188">
        <f>SUM(R340+R355+R712+R744+R764+R779+R890+R942)</f>
        <v>1165700</v>
      </c>
      <c r="S170" s="188">
        <f>SUM(S340+S355+S712+S744+S764+S779+S890+S942)</f>
        <v>1131700</v>
      </c>
      <c r="T170" s="358">
        <f t="shared" si="129"/>
        <v>311.68449197860963</v>
      </c>
      <c r="U170" s="358">
        <f t="shared" si="130"/>
        <v>302.59358288770051</v>
      </c>
    </row>
    <row r="171" spans="1:21" s="11" customForma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322" t="s">
        <v>153</v>
      </c>
      <c r="M171" s="320" t="s">
        <v>362</v>
      </c>
      <c r="N171" s="325"/>
      <c r="O171" s="188">
        <f>SUM(O316+O383)</f>
        <v>110523.67</v>
      </c>
      <c r="P171" s="188">
        <f>SUM(P316+P383+P635+P833)</f>
        <v>165000</v>
      </c>
      <c r="Q171" s="188">
        <f>SUM(Q316+Q383+Q425+Q635+Q833)</f>
        <v>210000</v>
      </c>
      <c r="R171" s="188">
        <f>SUM(R316+R383+R635+R833)</f>
        <v>135000</v>
      </c>
      <c r="S171" s="188">
        <f>SUM(S316+S383+S635+S833)</f>
        <v>135000</v>
      </c>
      <c r="T171" s="358">
        <f t="shared" si="129"/>
        <v>64.285714285714292</v>
      </c>
      <c r="U171" s="358">
        <f t="shared" si="130"/>
        <v>64.285714285714292</v>
      </c>
    </row>
    <row r="172" spans="1:21" s="11" customFormat="1" ht="27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322" t="s">
        <v>173</v>
      </c>
      <c r="M172" s="483" t="s">
        <v>363</v>
      </c>
      <c r="N172" s="486"/>
      <c r="O172" s="188">
        <f>SUM(O302+O795+O808+O848+O865+O878+O918+O930)</f>
        <v>356574.32</v>
      </c>
      <c r="P172" s="188">
        <f>SUM(P302+P795+P808+P848+P865+P878+P918+P930)</f>
        <v>590000</v>
      </c>
      <c r="Q172" s="188">
        <f>SUM(Q302+Q795+Q808+Q848+Q865+Q878+Q918+Q930)</f>
        <v>1100000</v>
      </c>
      <c r="R172" s="188">
        <f>SUM(R302+R795+R808+R848+R865+R878+R918+R930)</f>
        <v>285000</v>
      </c>
      <c r="S172" s="188">
        <f>SUM(S302+S795+S808+S848+S865+S878+S918+S930)</f>
        <v>320000</v>
      </c>
      <c r="T172" s="358">
        <f t="shared" si="129"/>
        <v>25.90909090909091</v>
      </c>
      <c r="U172" s="358">
        <f t="shared" si="130"/>
        <v>29.09090909090909</v>
      </c>
    </row>
    <row r="173" spans="1:21" s="11" customForma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322" t="s">
        <v>195</v>
      </c>
      <c r="M173" s="483" t="s">
        <v>364</v>
      </c>
      <c r="N173" s="484"/>
      <c r="O173" s="188">
        <f>SUM(O619)</f>
        <v>0</v>
      </c>
      <c r="P173" s="188">
        <f>SUM(P619+P954)</f>
        <v>25000</v>
      </c>
      <c r="Q173" s="188">
        <f>SUM(Q619+Q954)</f>
        <v>15000</v>
      </c>
      <c r="R173" s="188">
        <f>SUM(R619+R954)</f>
        <v>25000</v>
      </c>
      <c r="S173" s="188">
        <f>SUM(S619+S954)</f>
        <v>35000</v>
      </c>
      <c r="T173" s="358">
        <f t="shared" si="129"/>
        <v>166.66666666666669</v>
      </c>
      <c r="U173" s="358">
        <f t="shared" si="130"/>
        <v>233.33333333333334</v>
      </c>
    </row>
    <row r="174" spans="1:21" s="11" customForma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322" t="s">
        <v>194</v>
      </c>
      <c r="M174" s="480" t="s">
        <v>365</v>
      </c>
      <c r="N174" s="481"/>
      <c r="O174" s="188">
        <f>SUM(O580+O605+O648+O679)</f>
        <v>0</v>
      </c>
      <c r="P174" s="188">
        <f>SUM(P580+P605+P648+P679)</f>
        <v>30000</v>
      </c>
      <c r="Q174" s="188">
        <f>SUM(Q580+Q605+Q648+Q679)</f>
        <v>46000</v>
      </c>
      <c r="R174" s="188">
        <f>SUM(R580+R605+R648+R679)</f>
        <v>20000</v>
      </c>
      <c r="S174" s="188">
        <f>SUM(S580+S605+S648+S679)</f>
        <v>20000</v>
      </c>
      <c r="T174" s="358">
        <f t="shared" si="129"/>
        <v>43.478260869565219</v>
      </c>
      <c r="U174" s="358">
        <f t="shared" si="130"/>
        <v>43.478260869565219</v>
      </c>
    </row>
    <row r="175" spans="1:21" s="11" customForma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322" t="s">
        <v>192</v>
      </c>
      <c r="M175" s="320" t="s">
        <v>366</v>
      </c>
      <c r="N175" s="326"/>
      <c r="O175" s="188">
        <f>SUM(O441+O455+O467+O478+O494)</f>
        <v>100919.73</v>
      </c>
      <c r="P175" s="188">
        <f>SUM(P441+P455+P467+P478+P494+P966)</f>
        <v>195000</v>
      </c>
      <c r="Q175" s="188">
        <f>SUM(Q441+Q455+Q467+Q478+Q494+Q966)</f>
        <v>190000</v>
      </c>
      <c r="R175" s="188">
        <f>SUM(R441+R455+R467+R478+R494+R966)</f>
        <v>187000</v>
      </c>
      <c r="S175" s="188">
        <f>SUM(S441+S455+S467+S478+S494+S966)</f>
        <v>167000</v>
      </c>
      <c r="T175" s="358">
        <f t="shared" si="129"/>
        <v>98.421052631578945</v>
      </c>
      <c r="U175" s="358">
        <f t="shared" si="130"/>
        <v>87.89473684210526</v>
      </c>
    </row>
    <row r="176" spans="1:21" s="11" customForma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322" t="s">
        <v>191</v>
      </c>
      <c r="M176" s="487" t="s">
        <v>367</v>
      </c>
      <c r="N176" s="488"/>
      <c r="O176" s="188">
        <f>SUM(O509+O521+O593)</f>
        <v>33156.19</v>
      </c>
      <c r="P176" s="188">
        <f>SUM(P509+P521+P593)</f>
        <v>57000</v>
      </c>
      <c r="Q176" s="188">
        <f>SUM(Q509+Q521+Q593)</f>
        <v>61000</v>
      </c>
      <c r="R176" s="188">
        <f>SUM(R509+R521+R593)</f>
        <v>56000</v>
      </c>
      <c r="S176" s="188">
        <f>SUM(S509+S521+S593)</f>
        <v>56000</v>
      </c>
      <c r="T176" s="358">
        <f t="shared" si="129"/>
        <v>91.803278688524586</v>
      </c>
      <c r="U176" s="358">
        <f t="shared" si="130"/>
        <v>91.803278688524586</v>
      </c>
    </row>
    <row r="177" spans="1:21" s="11" customForma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489" t="s">
        <v>284</v>
      </c>
      <c r="M177" s="490"/>
      <c r="N177" s="479"/>
      <c r="O177" s="188">
        <f>SUM(O167:O176)</f>
        <v>1544993.92</v>
      </c>
      <c r="P177" s="188">
        <f>SUM(P167:P176)</f>
        <v>3173400</v>
      </c>
      <c r="Q177" s="188">
        <f>SUM(Q167:Q176)</f>
        <v>2956700</v>
      </c>
      <c r="R177" s="188">
        <f t="shared" ref="R177:S177" si="132">SUM(R167:R176)</f>
        <v>3004000</v>
      </c>
      <c r="S177" s="188">
        <f t="shared" si="132"/>
        <v>2970000</v>
      </c>
      <c r="T177" s="358">
        <f t="shared" si="129"/>
        <v>101.59975648527073</v>
      </c>
      <c r="U177" s="358">
        <f t="shared" si="130"/>
        <v>100.4498258193256</v>
      </c>
    </row>
    <row r="178" spans="1:21" s="11" customFormat="1" x14ac:dyDescent="0.2">
      <c r="H178" s="12"/>
      <c r="I178" s="12"/>
      <c r="J178" s="12"/>
      <c r="K178" s="12"/>
      <c r="L178" s="12"/>
      <c r="M178" s="322"/>
      <c r="N178" s="323"/>
      <c r="O178" s="183"/>
      <c r="P178" s="183"/>
      <c r="Q178" s="183"/>
      <c r="R178" s="394"/>
      <c r="S178" s="394"/>
      <c r="T178" s="358"/>
      <c r="U178" s="358"/>
    </row>
    <row r="179" spans="1:21" s="11" customFormat="1" x14ac:dyDescent="0.2">
      <c r="H179" s="12"/>
      <c r="I179" s="12"/>
      <c r="J179" s="12"/>
      <c r="K179" s="12"/>
      <c r="L179" s="12"/>
      <c r="M179" s="322"/>
      <c r="N179" s="323"/>
      <c r="O179" s="183"/>
      <c r="P179" s="183"/>
      <c r="Q179" s="183"/>
      <c r="R179" s="394"/>
      <c r="S179" s="394"/>
      <c r="T179" s="358"/>
      <c r="U179" s="358"/>
    </row>
    <row r="180" spans="1:21" s="11" customFormat="1" x14ac:dyDescent="0.2">
      <c r="H180" s="12"/>
      <c r="I180" s="12"/>
      <c r="J180" s="12"/>
      <c r="K180" s="12"/>
      <c r="L180" s="12"/>
      <c r="M180" s="178"/>
      <c r="N180" s="179"/>
      <c r="O180" s="138"/>
      <c r="P180" s="138"/>
      <c r="Q180" s="138"/>
      <c r="R180" s="397"/>
      <c r="S180" s="397"/>
    </row>
    <row r="181" spans="1:21" s="11" customFormat="1" x14ac:dyDescent="0.2">
      <c r="D181" s="483"/>
      <c r="E181" s="486"/>
      <c r="F181" s="486"/>
      <c r="G181" s="486"/>
      <c r="H181" s="486"/>
      <c r="M181" s="94"/>
      <c r="N181" s="452" t="s">
        <v>411</v>
      </c>
      <c r="O181" s="139"/>
      <c r="P181" s="139"/>
      <c r="Q181" s="139"/>
      <c r="R181" s="397"/>
      <c r="S181" s="397"/>
    </row>
    <row r="182" spans="1:21" s="13" customFormat="1" x14ac:dyDescent="0.2">
      <c r="H182" s="14"/>
      <c r="I182" s="49"/>
      <c r="J182" s="49"/>
      <c r="K182" s="49"/>
      <c r="L182" s="14"/>
      <c r="M182" s="95"/>
      <c r="N182" s="95"/>
      <c r="O182" s="140"/>
      <c r="P182" s="140"/>
      <c r="Q182" s="140"/>
      <c r="R182" s="398"/>
      <c r="S182" s="398"/>
    </row>
    <row r="183" spans="1:21" s="15" customFormat="1" x14ac:dyDescent="0.2">
      <c r="B183" s="16" t="s">
        <v>426</v>
      </c>
      <c r="C183" s="16"/>
      <c r="E183" s="17"/>
      <c r="F183" s="17"/>
      <c r="H183" s="20"/>
      <c r="I183" s="20"/>
      <c r="J183" s="20"/>
      <c r="K183" s="20"/>
      <c r="L183" s="20"/>
      <c r="M183" s="96"/>
      <c r="N183" s="96"/>
      <c r="O183" s="141"/>
      <c r="P183" s="141"/>
      <c r="Q183" s="141"/>
      <c r="R183" s="399"/>
      <c r="S183" s="399"/>
      <c r="T183" s="321"/>
      <c r="U183" s="321"/>
    </row>
    <row r="184" spans="1:21" s="15" customFormat="1" x14ac:dyDescent="0.2">
      <c r="I184" s="202"/>
      <c r="J184" s="202"/>
      <c r="K184" s="202"/>
      <c r="M184" s="96"/>
      <c r="N184" s="84"/>
      <c r="O184" s="121"/>
      <c r="P184" s="121"/>
      <c r="Q184" s="121"/>
      <c r="R184" s="399"/>
      <c r="S184" s="399"/>
      <c r="T184" s="321"/>
      <c r="U184" s="321"/>
    </row>
    <row r="185" spans="1:21" s="15" customFormat="1" ht="56.25" x14ac:dyDescent="0.2">
      <c r="A185" s="40" t="s">
        <v>107</v>
      </c>
      <c r="B185" s="477" t="s">
        <v>35</v>
      </c>
      <c r="C185" s="478"/>
      <c r="D185" s="478"/>
      <c r="E185" s="478"/>
      <c r="F185" s="478"/>
      <c r="G185" s="478"/>
      <c r="H185" s="478"/>
      <c r="I185" s="201"/>
      <c r="J185" s="201"/>
      <c r="K185" s="201"/>
      <c r="L185" s="58" t="s">
        <v>209</v>
      </c>
      <c r="M185" s="69" t="s">
        <v>36</v>
      </c>
      <c r="N185" s="70" t="s">
        <v>37</v>
      </c>
      <c r="O185" s="379" t="s">
        <v>413</v>
      </c>
      <c r="P185" s="380" t="s">
        <v>412</v>
      </c>
      <c r="Q185" s="380" t="s">
        <v>414</v>
      </c>
      <c r="R185" s="380" t="s">
        <v>405</v>
      </c>
      <c r="S185" s="380" t="s">
        <v>415</v>
      </c>
      <c r="T185" s="357" t="s">
        <v>416</v>
      </c>
      <c r="U185" s="357" t="s">
        <v>417</v>
      </c>
    </row>
    <row r="186" spans="1:21" s="15" customFormat="1" x14ac:dyDescent="0.2">
      <c r="B186" s="4">
        <v>1</v>
      </c>
      <c r="C186" s="4">
        <v>2</v>
      </c>
      <c r="D186" s="4">
        <v>3</v>
      </c>
      <c r="E186" s="4">
        <v>4</v>
      </c>
      <c r="F186" s="4">
        <v>5</v>
      </c>
      <c r="G186" s="4">
        <v>6</v>
      </c>
      <c r="H186" s="4">
        <v>7</v>
      </c>
      <c r="I186" s="201">
        <v>8</v>
      </c>
      <c r="J186" s="201">
        <v>9</v>
      </c>
      <c r="K186" s="201"/>
      <c r="L186" s="4"/>
      <c r="M186" s="96"/>
      <c r="N186" s="84"/>
      <c r="O186" s="94" t="s">
        <v>282</v>
      </c>
      <c r="P186" s="94" t="s">
        <v>418</v>
      </c>
      <c r="Q186" s="94" t="s">
        <v>56</v>
      </c>
      <c r="R186" s="381" t="s">
        <v>76</v>
      </c>
      <c r="S186" s="381" t="s">
        <v>33</v>
      </c>
      <c r="T186" s="9">
        <v>6</v>
      </c>
      <c r="U186" s="9">
        <v>7</v>
      </c>
    </row>
    <row r="187" spans="1:21" s="15" customFormat="1" x14ac:dyDescent="0.2">
      <c r="I187" s="202"/>
      <c r="J187" s="202"/>
      <c r="K187" s="202"/>
      <c r="M187" s="96"/>
      <c r="N187" s="84"/>
      <c r="O187" s="121"/>
      <c r="P187" s="121"/>
      <c r="Q187" s="121"/>
      <c r="R187" s="399"/>
      <c r="S187" s="399"/>
      <c r="T187" s="321"/>
      <c r="U187" s="321"/>
    </row>
    <row r="188" spans="1:21" s="15" customFormat="1" x14ac:dyDescent="0.2">
      <c r="I188" s="202"/>
      <c r="J188" s="202"/>
      <c r="K188" s="202"/>
      <c r="L188" s="16"/>
      <c r="M188" s="96"/>
      <c r="N188" s="492" t="s">
        <v>368</v>
      </c>
      <c r="O188" s="493"/>
      <c r="P188" s="458"/>
      <c r="Q188" s="431"/>
      <c r="R188" s="399"/>
      <c r="S188" s="399"/>
      <c r="T188" s="321"/>
      <c r="U188" s="321"/>
    </row>
    <row r="189" spans="1:21" s="15" customFormat="1" x14ac:dyDescent="0.2">
      <c r="I189" s="202"/>
      <c r="J189" s="202"/>
      <c r="K189" s="202"/>
      <c r="L189" s="16"/>
      <c r="M189" s="96"/>
      <c r="N189" s="73"/>
      <c r="O189" s="121"/>
      <c r="P189" s="121"/>
      <c r="Q189" s="121"/>
      <c r="R189" s="399"/>
      <c r="S189" s="399"/>
      <c r="T189" s="321"/>
      <c r="U189" s="321"/>
    </row>
    <row r="190" spans="1:21" s="25" customFormat="1" ht="25.5" x14ac:dyDescent="0.2">
      <c r="A190" s="24" t="s">
        <v>109</v>
      </c>
      <c r="L190" s="26"/>
      <c r="M190" s="97"/>
      <c r="N190" s="74" t="s">
        <v>220</v>
      </c>
      <c r="O190" s="76">
        <f t="shared" ref="O190" si="133">SUM(O192)</f>
        <v>1544993.92</v>
      </c>
      <c r="P190" s="76">
        <f t="shared" ref="P190" si="134">SUM(P192)</f>
        <v>3173400</v>
      </c>
      <c r="Q190" s="76">
        <f t="shared" ref="Q190:R190" si="135">SUM(Q192)</f>
        <v>2956700</v>
      </c>
      <c r="R190" s="392">
        <f t="shared" si="135"/>
        <v>3004000</v>
      </c>
      <c r="S190" s="392">
        <f t="shared" ref="S190" si="136">SUM(S192)</f>
        <v>2970000</v>
      </c>
      <c r="T190" s="358">
        <f t="shared" ref="T190:T251" si="137">R190/Q190*100</f>
        <v>101.59975648527073</v>
      </c>
      <c r="U190" s="358">
        <f t="shared" ref="U190:U251" si="138">S190/Q190*100</f>
        <v>100.4498258193256</v>
      </c>
    </row>
    <row r="191" spans="1:21" s="15" customFormat="1" x14ac:dyDescent="0.2">
      <c r="A191" s="21"/>
      <c r="I191" s="202"/>
      <c r="J191" s="202"/>
      <c r="K191" s="202"/>
      <c r="L191" s="16"/>
      <c r="M191" s="96"/>
      <c r="N191" s="84"/>
      <c r="O191" s="142"/>
      <c r="P191" s="142"/>
      <c r="Q191" s="142"/>
      <c r="R191" s="400"/>
      <c r="S191" s="400"/>
      <c r="T191" s="358"/>
      <c r="U191" s="358"/>
    </row>
    <row r="192" spans="1:21" s="29" customFormat="1" ht="25.5" x14ac:dyDescent="0.2">
      <c r="A192" s="28" t="s">
        <v>110</v>
      </c>
      <c r="L192" s="30"/>
      <c r="M192" s="99"/>
      <c r="N192" s="100" t="s">
        <v>221</v>
      </c>
      <c r="O192" s="157">
        <f>SUM(O204+O300+O353+O367+O381+O439+O453+O492+O507+O543+O578+O617+O633+O710+O742+O777)</f>
        <v>1544993.92</v>
      </c>
      <c r="P192" s="157">
        <f>SUM(P204+P300+P353+P367+P381+P439+P453+P492+P507+P543+P578+P617+P633+P710+P742+P777)</f>
        <v>3173400</v>
      </c>
      <c r="Q192" s="157">
        <f>SUM(Q204+Q300+Q353+Q367+Q381+Q439+Q453+Q492+Q507+Q543+Q578+Q617+Q633+Q710+Q742+Q777)</f>
        <v>2956700</v>
      </c>
      <c r="R192" s="401">
        <f>SUM(R204+R300+R353+R367+R381+R439+R453+R492+R507+R543+R578+R617+R633+R710+R742+R777)</f>
        <v>3004000</v>
      </c>
      <c r="S192" s="401">
        <f>SUM(S204+S300+S353+S367+S381+S439+S453+S492+S507+S543+S578+S617+S633+S710+S742+S777)</f>
        <v>2970000</v>
      </c>
      <c r="T192" s="358">
        <f t="shared" si="137"/>
        <v>101.59975648527073</v>
      </c>
      <c r="U192" s="358">
        <f t="shared" si="138"/>
        <v>100.4498258193256</v>
      </c>
    </row>
    <row r="193" spans="1:21" s="29" customFormat="1" x14ac:dyDescent="0.2">
      <c r="A193" s="28"/>
      <c r="L193" s="30"/>
      <c r="M193" s="99"/>
      <c r="N193" s="100"/>
      <c r="O193" s="157"/>
      <c r="P193" s="157"/>
      <c r="Q193" s="157"/>
      <c r="R193" s="401"/>
      <c r="S193" s="401"/>
      <c r="T193" s="358"/>
      <c r="U193" s="358"/>
    </row>
    <row r="194" spans="1:21" s="29" customFormat="1" x14ac:dyDescent="0.2">
      <c r="A194" s="28"/>
      <c r="L194" s="30"/>
      <c r="M194" s="99"/>
      <c r="N194" s="100"/>
      <c r="O194" s="157"/>
      <c r="P194" s="157"/>
      <c r="Q194" s="157"/>
      <c r="R194" s="401"/>
      <c r="S194" s="401"/>
      <c r="T194" s="358"/>
      <c r="U194" s="358"/>
    </row>
    <row r="195" spans="1:21" s="29" customFormat="1" x14ac:dyDescent="0.2">
      <c r="A195" s="28"/>
      <c r="L195" s="30"/>
      <c r="M195" s="99"/>
      <c r="N195" s="492" t="s">
        <v>369</v>
      </c>
      <c r="O195" s="493"/>
      <c r="P195" s="486"/>
      <c r="Q195" s="486"/>
      <c r="R195" s="401"/>
      <c r="S195" s="401"/>
      <c r="T195" s="358"/>
      <c r="U195" s="358"/>
    </row>
    <row r="196" spans="1:21" s="29" customFormat="1" x14ac:dyDescent="0.2">
      <c r="A196" s="28"/>
      <c r="L196" s="30"/>
      <c r="M196" s="99"/>
      <c r="N196" s="328"/>
      <c r="O196" s="70"/>
      <c r="P196" s="157"/>
      <c r="Q196" s="157"/>
      <c r="R196" s="401"/>
      <c r="S196" s="401"/>
      <c r="T196" s="358"/>
      <c r="U196" s="358"/>
    </row>
    <row r="197" spans="1:21" s="29" customFormat="1" ht="25.5" x14ac:dyDescent="0.2">
      <c r="A197" s="28"/>
      <c r="L197" s="30"/>
      <c r="M197" s="99"/>
      <c r="N197" s="74" t="s">
        <v>220</v>
      </c>
      <c r="O197" s="76">
        <f t="shared" ref="O197:P197" si="139">SUM(O199)</f>
        <v>1544993.92</v>
      </c>
      <c r="P197" s="76">
        <f t="shared" si="139"/>
        <v>3173400</v>
      </c>
      <c r="Q197" s="76">
        <f t="shared" ref="Q197:R197" si="140">SUM(Q199)</f>
        <v>2956700</v>
      </c>
      <c r="R197" s="392">
        <f t="shared" si="140"/>
        <v>3004000</v>
      </c>
      <c r="S197" s="392">
        <f t="shared" ref="S197" si="141">SUM(S199)</f>
        <v>2970000</v>
      </c>
      <c r="T197" s="358">
        <f t="shared" si="137"/>
        <v>101.59975648527073</v>
      </c>
      <c r="U197" s="358">
        <f t="shared" si="138"/>
        <v>100.4498258193256</v>
      </c>
    </row>
    <row r="198" spans="1:21" s="29" customFormat="1" x14ac:dyDescent="0.2">
      <c r="A198" s="28"/>
      <c r="L198" s="30"/>
      <c r="M198" s="99"/>
      <c r="N198" s="325"/>
      <c r="O198" s="142"/>
      <c r="P198" s="142"/>
      <c r="Q198" s="142"/>
      <c r="R198" s="400"/>
      <c r="S198" s="400"/>
      <c r="T198" s="358"/>
      <c r="U198" s="358"/>
    </row>
    <row r="199" spans="1:21" s="29" customFormat="1" ht="25.5" x14ac:dyDescent="0.2">
      <c r="A199" s="28"/>
      <c r="L199" s="30"/>
      <c r="M199" s="99"/>
      <c r="N199" s="100" t="s">
        <v>221</v>
      </c>
      <c r="O199" s="157">
        <f>SUM(O204+O300+O353+O367+O381+O439+O453+O492+O507+O543+O578+O617+O633+O710+O742+O777)</f>
        <v>1544993.92</v>
      </c>
      <c r="P199" s="157">
        <f>SUM(P204+P300+P353+P367+P381+P439+P453+P492+P507+P543+P578+P617+P633+P710+P742+P777)</f>
        <v>3173400</v>
      </c>
      <c r="Q199" s="157">
        <f>SUM(Q204+Q300+Q353+Q367+Q381+Q439+Q453+Q492+Q507+Q543+Q578+Q617+Q633+Q710+Q742+Q777)</f>
        <v>2956700</v>
      </c>
      <c r="R199" s="401">
        <f>SUM(R204+R300+R353+R367+R381+R439+R453+R492+R507+R543+R578+R617+R633+R710+R742+R777)</f>
        <v>3004000</v>
      </c>
      <c r="S199" s="401">
        <f>SUM(S204+S300+S353+S367+S381+S439+S453+S492+S507+S543+S578+S617+S633+S710+S742+S777)</f>
        <v>2970000</v>
      </c>
      <c r="T199" s="358">
        <f t="shared" si="137"/>
        <v>101.59975648527073</v>
      </c>
      <c r="U199" s="358">
        <f t="shared" si="138"/>
        <v>100.4498258193256</v>
      </c>
    </row>
    <row r="200" spans="1:21" s="29" customFormat="1" x14ac:dyDescent="0.2">
      <c r="A200" s="28"/>
      <c r="L200" s="30"/>
      <c r="M200" s="99"/>
      <c r="N200" s="100"/>
      <c r="O200" s="157"/>
      <c r="P200" s="157"/>
      <c r="Q200" s="157"/>
      <c r="R200" s="401"/>
      <c r="S200" s="401"/>
      <c r="T200" s="358"/>
      <c r="U200" s="358"/>
    </row>
    <row r="201" spans="1:21" s="29" customFormat="1" x14ac:dyDescent="0.2">
      <c r="A201" s="28"/>
      <c r="L201" s="30"/>
      <c r="M201" s="99"/>
      <c r="N201" s="100"/>
      <c r="O201" s="157"/>
      <c r="P201" s="157"/>
      <c r="Q201" s="157"/>
      <c r="R201" s="401"/>
      <c r="S201" s="401"/>
      <c r="T201" s="358"/>
      <c r="U201" s="358"/>
    </row>
    <row r="202" spans="1:21" s="15" customFormat="1" x14ac:dyDescent="0.2">
      <c r="A202" s="23"/>
      <c r="I202" s="202"/>
      <c r="J202" s="202"/>
      <c r="K202" s="202"/>
      <c r="L202" s="16"/>
      <c r="M202" s="96"/>
      <c r="N202" s="180" t="s">
        <v>285</v>
      </c>
      <c r="O202" s="184">
        <f>SUM(O210+O232+O250+O265+O274+O283+O292+O306+O320+O331+O344+O359+O373+O387+O397+O407+O417+O445+O459+O471+O482+O498+O513+O526+O536+O549+O566+O584+O597+O609+O623+O639+O652+O666+O683+O716+O733+O748+O768+O783+O799+O812+O822+O837+O852+O869+O882+O894+O907+O922+O934+O946+O958+O970)</f>
        <v>1544993.9200000002</v>
      </c>
      <c r="P202" s="184">
        <f>SUM(P210+P232+P250+P265+P274+P283+P292+P306+P320+P331+P344+P359+P373+P387+P397+P407+P417+P445+P459+P471+P482+P498+P513+P526+P536+P549+P566+P584+P597+P609+P623+P639+P652+P666+P683+P716+P733+P748+P768+P783+P799+P812+P822+P837+P852+P869+P882+P894+P907+P922+P934+P946+P958+P970)</f>
        <v>3173400</v>
      </c>
      <c r="Q202" s="184">
        <f>SUM(Q210+Q232+Q250+Q265+Q274+Q283+Q292+Q306+Q320+Q331+Q344+Q359+Q373+Q387+Q397+Q407+Q417+Q429+Q445+Q459+Q471+Q482+Q498+Q513+Q526+Q536+Q549+Q566+Q584+Q597+Q609+Q623+Q639+Q652+Q666+Q697+Q683+Q716+Q733+Q748+Q768+Q783+Q799+Q812+Q822+Q837+Q852+Q869+Q882+Q894+Q907+Q922+Q934+Q946+Q958+Q970)</f>
        <v>2956700</v>
      </c>
      <c r="R202" s="184">
        <f>SUM(R210+R232+R250+R265+R274+R283+R292+R306+R320+R331+R344+R359+R373+R387+R397+R407+R417+R445+R459+R471+R482+R498+R513+R526+R536+R549+R566+R584+R597+R609+R623+R639+R652+R666+R683+R716+R733+R748+R768+R783+R799+R812+R822+R837+R852+R869+R882+R894+R907+R922+R934+R946+R958+R970)</f>
        <v>3004000</v>
      </c>
      <c r="S202" s="184">
        <f>SUM(S210+S232+S250+S265+S274+S283+S292+S306+S320+S331+S344+S359+S373+S387+S397+S407+S417+S445+S459+S471+S482+S498+S513+S526+S536+S549+S566+S584+S597+S609+S623+S639+S652+S666+S683+S716+S733+S748+S768+S783+S799+S812+S822+S837+S852+S869+S882+S894+S907+S922+S934+S946+S958+S970)</f>
        <v>2970000</v>
      </c>
      <c r="T202" s="358">
        <f t="shared" si="137"/>
        <v>101.59975648527073</v>
      </c>
      <c r="U202" s="358">
        <f t="shared" si="138"/>
        <v>100.4498258193256</v>
      </c>
    </row>
    <row r="203" spans="1:21" s="177" customFormat="1" x14ac:dyDescent="0.2">
      <c r="A203" s="49"/>
      <c r="I203" s="202"/>
      <c r="J203" s="202"/>
      <c r="K203" s="202"/>
      <c r="L203" s="16"/>
      <c r="M203" s="96"/>
      <c r="N203" s="84"/>
      <c r="O203" s="142"/>
      <c r="P203" s="142"/>
      <c r="Q203" s="142"/>
      <c r="R203" s="403"/>
      <c r="S203" s="403"/>
      <c r="T203" s="358"/>
      <c r="U203" s="358"/>
    </row>
    <row r="204" spans="1:21" s="32" customFormat="1" ht="25.5" x14ac:dyDescent="0.2">
      <c r="A204" s="50" t="s">
        <v>113</v>
      </c>
      <c r="B204" s="55">
        <v>1</v>
      </c>
      <c r="D204" s="55"/>
      <c r="F204" s="55">
        <v>5</v>
      </c>
      <c r="J204" s="55">
        <v>9</v>
      </c>
      <c r="L204" s="33"/>
      <c r="M204" s="101"/>
      <c r="N204" s="73" t="s">
        <v>233</v>
      </c>
      <c r="O204" s="102">
        <f t="shared" ref="O204:P204" si="142">SUM(O206)</f>
        <v>520519.15</v>
      </c>
      <c r="P204" s="102">
        <f t="shared" si="142"/>
        <v>972000</v>
      </c>
      <c r="Q204" s="102">
        <f t="shared" ref="Q204:R204" si="143">SUM(Q206)</f>
        <v>821300</v>
      </c>
      <c r="R204" s="404">
        <f t="shared" si="143"/>
        <v>989000</v>
      </c>
      <c r="S204" s="404">
        <f t="shared" ref="S204" si="144">SUM(S206)</f>
        <v>964000</v>
      </c>
      <c r="T204" s="358">
        <f t="shared" si="137"/>
        <v>120.41884816753927</v>
      </c>
      <c r="U204" s="358">
        <f t="shared" si="138"/>
        <v>117.37489346158529</v>
      </c>
    </row>
    <row r="205" spans="1:21" s="32" customFormat="1" x14ac:dyDescent="0.2">
      <c r="A205" s="50"/>
      <c r="B205" s="55"/>
      <c r="L205" s="33"/>
      <c r="M205" s="101"/>
      <c r="N205" s="73"/>
      <c r="O205" s="134"/>
      <c r="P205" s="134"/>
      <c r="Q205" s="134"/>
      <c r="R205" s="404"/>
      <c r="S205" s="404"/>
      <c r="T205" s="358"/>
      <c r="U205" s="358"/>
    </row>
    <row r="206" spans="1:21" s="32" customFormat="1" ht="25.5" x14ac:dyDescent="0.2">
      <c r="A206" s="52" t="s">
        <v>111</v>
      </c>
      <c r="B206" s="150"/>
      <c r="C206" s="150"/>
      <c r="D206" s="150"/>
      <c r="E206" s="150"/>
      <c r="F206" s="150"/>
      <c r="G206" s="150"/>
      <c r="H206" s="150"/>
      <c r="I206" s="202"/>
      <c r="J206" s="202"/>
      <c r="K206" s="202"/>
      <c r="L206" s="31" t="s">
        <v>112</v>
      </c>
      <c r="M206" s="103"/>
      <c r="N206" s="104" t="s">
        <v>118</v>
      </c>
      <c r="O206" s="105">
        <f>SUM(O208+O230+O248+O263+O272+O281+O290)</f>
        <v>520519.15</v>
      </c>
      <c r="P206" s="105">
        <f>SUM(P208+P230+P248+P263+P272+P281+P290)</f>
        <v>972000</v>
      </c>
      <c r="Q206" s="105">
        <f>SUM(Q208+Q230+Q248+Q263+Q272+Q281+Q290)</f>
        <v>821300</v>
      </c>
      <c r="R206" s="405">
        <f>SUM(R208+R230+R248+R263+R272+R281+R290)</f>
        <v>989000</v>
      </c>
      <c r="S206" s="405">
        <f>SUM(S208+S230+S248+S263+S272+S281+S290)</f>
        <v>964000</v>
      </c>
      <c r="T206" s="358">
        <f t="shared" si="137"/>
        <v>120.41884816753927</v>
      </c>
      <c r="U206" s="358">
        <f t="shared" si="138"/>
        <v>117.37489346158529</v>
      </c>
    </row>
    <row r="207" spans="1:21" s="32" customFormat="1" x14ac:dyDescent="0.2">
      <c r="A207" s="52"/>
      <c r="B207" s="150"/>
      <c r="C207" s="150"/>
      <c r="D207" s="150"/>
      <c r="E207" s="150"/>
      <c r="F207" s="150"/>
      <c r="G207" s="150"/>
      <c r="H207" s="150"/>
      <c r="I207" s="202"/>
      <c r="J207" s="202"/>
      <c r="K207" s="202"/>
      <c r="L207" s="31"/>
      <c r="M207" s="103"/>
      <c r="N207" s="104"/>
      <c r="O207" s="134"/>
      <c r="P207" s="134"/>
      <c r="Q207" s="134"/>
      <c r="R207" s="405"/>
      <c r="S207" s="405"/>
      <c r="T207" s="358"/>
      <c r="U207" s="358"/>
    </row>
    <row r="208" spans="1:21" s="32" customFormat="1" ht="25.5" x14ac:dyDescent="0.2">
      <c r="A208" s="27" t="s">
        <v>114</v>
      </c>
      <c r="B208" s="150"/>
      <c r="C208" s="150"/>
      <c r="D208" s="150"/>
      <c r="E208" s="150"/>
      <c r="F208" s="150"/>
      <c r="G208" s="150"/>
      <c r="H208" s="150"/>
      <c r="I208" s="202"/>
      <c r="J208" s="202"/>
      <c r="K208" s="202"/>
      <c r="L208" s="36" t="s">
        <v>142</v>
      </c>
      <c r="M208" s="106"/>
      <c r="N208" s="107" t="s">
        <v>224</v>
      </c>
      <c r="O208" s="142">
        <f t="shared" ref="O208:P208" si="145">SUM(O215)</f>
        <v>356102.85000000003</v>
      </c>
      <c r="P208" s="142">
        <f t="shared" si="145"/>
        <v>578000</v>
      </c>
      <c r="Q208" s="142">
        <f t="shared" ref="Q208" si="146">SUM(Q215)</f>
        <v>578000</v>
      </c>
      <c r="R208" s="400">
        <f>SUM(R216+R220+R225+R227)</f>
        <v>546500</v>
      </c>
      <c r="S208" s="400">
        <f>SUM(S216+S220+S225+S227)</f>
        <v>546500</v>
      </c>
      <c r="T208" s="358">
        <f t="shared" si="137"/>
        <v>94.550173010380618</v>
      </c>
      <c r="U208" s="358">
        <f t="shared" si="138"/>
        <v>94.550173010380618</v>
      </c>
    </row>
    <row r="209" spans="1:21" s="32" customFormat="1" x14ac:dyDescent="0.2">
      <c r="A209" s="27"/>
      <c r="B209" s="177"/>
      <c r="C209" s="177"/>
      <c r="D209" s="177"/>
      <c r="E209" s="177"/>
      <c r="F209" s="177"/>
      <c r="G209" s="177"/>
      <c r="H209" s="177"/>
      <c r="I209" s="202"/>
      <c r="J209" s="202"/>
      <c r="K209" s="202"/>
      <c r="L209" s="36"/>
      <c r="M209" s="106"/>
      <c r="N209" s="107"/>
      <c r="O209" s="142"/>
      <c r="P209" s="142"/>
      <c r="Q209" s="142"/>
      <c r="R209" s="400"/>
      <c r="S209" s="400"/>
      <c r="T209" s="358"/>
      <c r="U209" s="358"/>
    </row>
    <row r="210" spans="1:21" s="32" customFormat="1" x14ac:dyDescent="0.2">
      <c r="A210" s="27"/>
      <c r="B210" s="177"/>
      <c r="C210" s="177"/>
      <c r="D210" s="177"/>
      <c r="E210" s="177"/>
      <c r="F210" s="177"/>
      <c r="G210" s="177"/>
      <c r="H210" s="177"/>
      <c r="I210" s="202"/>
      <c r="J210" s="202"/>
      <c r="K210" s="202"/>
      <c r="L210" s="36"/>
      <c r="M210" s="106"/>
      <c r="N210" s="180" t="s">
        <v>285</v>
      </c>
      <c r="O210" s="184">
        <f t="shared" ref="O210" si="147">SUM(O211:O213)</f>
        <v>356102.85</v>
      </c>
      <c r="P210" s="184">
        <f t="shared" ref="P210" si="148">SUM(P211:P213)</f>
        <v>578000</v>
      </c>
      <c r="Q210" s="184">
        <f t="shared" ref="Q210:R210" si="149">SUM(Q211:Q213)</f>
        <v>578000</v>
      </c>
      <c r="R210" s="402">
        <f t="shared" si="149"/>
        <v>546500</v>
      </c>
      <c r="S210" s="402">
        <f>SUM(S211:S213)</f>
        <v>546500</v>
      </c>
      <c r="T210" s="358">
        <f t="shared" si="137"/>
        <v>94.550173010380618</v>
      </c>
      <c r="U210" s="358">
        <f t="shared" si="138"/>
        <v>94.550173010380618</v>
      </c>
    </row>
    <row r="211" spans="1:21" s="32" customFormat="1" x14ac:dyDescent="0.2">
      <c r="A211" s="49"/>
      <c r="B211" s="150"/>
      <c r="C211" s="150"/>
      <c r="D211" s="150"/>
      <c r="E211" s="150"/>
      <c r="F211" s="150"/>
      <c r="G211" s="150"/>
      <c r="H211" s="150"/>
      <c r="I211" s="202"/>
      <c r="J211" s="202"/>
      <c r="K211" s="202"/>
      <c r="L211" s="16"/>
      <c r="M211" s="186">
        <v>11</v>
      </c>
      <c r="N211" s="180" t="s">
        <v>286</v>
      </c>
      <c r="O211" s="184">
        <v>356102.85</v>
      </c>
      <c r="P211" s="184">
        <v>213600</v>
      </c>
      <c r="Q211" s="184">
        <v>235800</v>
      </c>
      <c r="R211" s="402">
        <v>134200</v>
      </c>
      <c r="S211" s="402">
        <v>188500</v>
      </c>
      <c r="T211" s="358">
        <f t="shared" si="137"/>
        <v>56.912637828668366</v>
      </c>
      <c r="U211" s="358">
        <f t="shared" si="138"/>
        <v>79.940627650551306</v>
      </c>
    </row>
    <row r="212" spans="1:21" s="32" customFormat="1" x14ac:dyDescent="0.2">
      <c r="A212" s="49"/>
      <c r="B212" s="242"/>
      <c r="C212" s="242"/>
      <c r="D212" s="242"/>
      <c r="E212" s="242"/>
      <c r="F212" s="242"/>
      <c r="G212" s="242"/>
      <c r="H212" s="242"/>
      <c r="I212" s="242"/>
      <c r="J212" s="242"/>
      <c r="K212" s="242"/>
      <c r="L212" s="16"/>
      <c r="M212" s="186">
        <v>52</v>
      </c>
      <c r="N212" s="180" t="s">
        <v>103</v>
      </c>
      <c r="O212" s="184">
        <v>0</v>
      </c>
      <c r="P212" s="184">
        <v>364400</v>
      </c>
      <c r="Q212" s="184">
        <v>342200</v>
      </c>
      <c r="R212" s="402">
        <v>199300</v>
      </c>
      <c r="S212" s="402">
        <v>151000</v>
      </c>
      <c r="T212" s="358">
        <f t="shared" si="137"/>
        <v>58.24079485680889</v>
      </c>
      <c r="U212" s="358">
        <f t="shared" si="138"/>
        <v>44.126241963763881</v>
      </c>
    </row>
    <row r="213" spans="1:21" s="32" customFormat="1" x14ac:dyDescent="0.2">
      <c r="A213" s="49"/>
      <c r="B213" s="270"/>
      <c r="C213" s="270"/>
      <c r="D213" s="270"/>
      <c r="E213" s="270"/>
      <c r="F213" s="270"/>
      <c r="G213" s="270"/>
      <c r="H213" s="270"/>
      <c r="I213" s="270"/>
      <c r="J213" s="270"/>
      <c r="K213" s="270"/>
      <c r="L213" s="16"/>
      <c r="M213" s="186">
        <v>91</v>
      </c>
      <c r="N213" s="180" t="s">
        <v>290</v>
      </c>
      <c r="O213" s="188">
        <v>0</v>
      </c>
      <c r="P213" s="184">
        <v>0</v>
      </c>
      <c r="Q213" s="184">
        <v>0</v>
      </c>
      <c r="R213" s="402">
        <v>213000</v>
      </c>
      <c r="S213" s="402">
        <v>207000</v>
      </c>
      <c r="T213" s="358">
        <v>0</v>
      </c>
      <c r="U213" s="358">
        <v>0</v>
      </c>
    </row>
    <row r="214" spans="1:21" s="32" customFormat="1" x14ac:dyDescent="0.2">
      <c r="A214" s="49"/>
      <c r="B214" s="177"/>
      <c r="C214" s="177"/>
      <c r="D214" s="177"/>
      <c r="E214" s="177"/>
      <c r="F214" s="177"/>
      <c r="G214" s="177"/>
      <c r="H214" s="177"/>
      <c r="I214" s="202"/>
      <c r="J214" s="202"/>
      <c r="K214" s="202"/>
      <c r="L214" s="16"/>
      <c r="M214" s="179"/>
      <c r="N214" s="84"/>
      <c r="O214" s="142"/>
      <c r="P214" s="142"/>
      <c r="Q214" s="142"/>
      <c r="R214" s="403"/>
      <c r="S214" s="403"/>
      <c r="T214" s="358"/>
      <c r="U214" s="358"/>
    </row>
    <row r="215" spans="1:21" s="32" customFormat="1" x14ac:dyDescent="0.2">
      <c r="A215" s="49"/>
      <c r="B215" s="149">
        <v>1</v>
      </c>
      <c r="C215" s="150"/>
      <c r="D215" s="150"/>
      <c r="E215" s="150"/>
      <c r="F215" s="269">
        <v>5</v>
      </c>
      <c r="G215" s="150"/>
      <c r="H215" s="150"/>
      <c r="I215" s="202"/>
      <c r="J215" s="269">
        <v>9</v>
      </c>
      <c r="K215" s="202"/>
      <c r="L215" s="16" t="s">
        <v>142</v>
      </c>
      <c r="M215" s="151">
        <v>3</v>
      </c>
      <c r="N215" s="84" t="s">
        <v>116</v>
      </c>
      <c r="O215" s="98">
        <f t="shared" ref="O215:P215" si="150">SUM(O216+O220+O225+O227)</f>
        <v>356102.85000000003</v>
      </c>
      <c r="P215" s="98">
        <f t="shared" si="150"/>
        <v>578000</v>
      </c>
      <c r="Q215" s="98">
        <f t="shared" ref="Q215" si="151">SUM(Q216+Q220+Q225+Q227)</f>
        <v>578000</v>
      </c>
      <c r="R215" s="403"/>
      <c r="S215" s="403"/>
      <c r="T215" s="358"/>
      <c r="U215" s="358"/>
    </row>
    <row r="216" spans="1:21" s="32" customFormat="1" x14ac:dyDescent="0.2">
      <c r="A216" s="19"/>
      <c r="B216" s="149">
        <v>1</v>
      </c>
      <c r="C216" s="38"/>
      <c r="D216" s="38"/>
      <c r="E216" s="38"/>
      <c r="F216" s="269">
        <v>5</v>
      </c>
      <c r="G216" s="38"/>
      <c r="H216" s="38"/>
      <c r="I216" s="38"/>
      <c r="J216" s="269">
        <v>9</v>
      </c>
      <c r="K216" s="38"/>
      <c r="L216" s="16" t="s">
        <v>142</v>
      </c>
      <c r="M216" s="71">
        <v>31</v>
      </c>
      <c r="N216" s="70" t="s">
        <v>0</v>
      </c>
      <c r="O216" s="110">
        <f t="shared" ref="O216" si="152">SUM(O217:O219)</f>
        <v>123929.55</v>
      </c>
      <c r="P216" s="110">
        <f t="shared" ref="P216" si="153">SUM(P217:P219)</f>
        <v>247000</v>
      </c>
      <c r="Q216" s="110">
        <f t="shared" ref="Q216" si="154">SUM(Q217:Q219)</f>
        <v>247000</v>
      </c>
      <c r="R216" s="403">
        <v>250000</v>
      </c>
      <c r="S216" s="403">
        <v>250000</v>
      </c>
      <c r="T216" s="358">
        <f t="shared" si="137"/>
        <v>101.21457489878543</v>
      </c>
      <c r="U216" s="358">
        <f t="shared" si="138"/>
        <v>101.21457489878543</v>
      </c>
    </row>
    <row r="217" spans="1:21" s="32" customFormat="1" x14ac:dyDescent="0.2">
      <c r="A217" s="49"/>
      <c r="B217" s="149">
        <v>1</v>
      </c>
      <c r="C217" s="150"/>
      <c r="D217" s="150"/>
      <c r="E217" s="150"/>
      <c r="F217" s="269">
        <v>5</v>
      </c>
      <c r="G217" s="150"/>
      <c r="H217" s="150"/>
      <c r="I217" s="202"/>
      <c r="J217" s="269">
        <v>9</v>
      </c>
      <c r="K217" s="202"/>
      <c r="L217" s="16" t="s">
        <v>142</v>
      </c>
      <c r="M217" s="151">
        <v>311</v>
      </c>
      <c r="N217" s="84" t="s">
        <v>122</v>
      </c>
      <c r="O217" s="111">
        <v>95218.49</v>
      </c>
      <c r="P217" s="111">
        <v>175000</v>
      </c>
      <c r="Q217" s="111">
        <v>175000</v>
      </c>
      <c r="R217" s="406"/>
      <c r="S217" s="406"/>
      <c r="T217" s="358"/>
      <c r="U217" s="358"/>
    </row>
    <row r="218" spans="1:21" s="32" customFormat="1" x14ac:dyDescent="0.2">
      <c r="A218" s="49"/>
      <c r="B218" s="149">
        <v>1</v>
      </c>
      <c r="C218" s="150"/>
      <c r="D218" s="150"/>
      <c r="E218" s="150"/>
      <c r="F218" s="269">
        <v>5</v>
      </c>
      <c r="G218" s="150"/>
      <c r="H218" s="150"/>
      <c r="I218" s="202"/>
      <c r="J218" s="269">
        <v>9</v>
      </c>
      <c r="K218" s="202"/>
      <c r="L218" s="16" t="s">
        <v>142</v>
      </c>
      <c r="M218" s="151">
        <v>312</v>
      </c>
      <c r="N218" s="84" t="s">
        <v>1</v>
      </c>
      <c r="O218" s="111">
        <v>13000</v>
      </c>
      <c r="P218" s="111">
        <v>40000</v>
      </c>
      <c r="Q218" s="111">
        <v>40000</v>
      </c>
      <c r="R218" s="406"/>
      <c r="S218" s="406"/>
      <c r="T218" s="358"/>
      <c r="U218" s="358"/>
    </row>
    <row r="219" spans="1:21" s="32" customFormat="1" x14ac:dyDescent="0.2">
      <c r="A219" s="49"/>
      <c r="B219" s="149">
        <v>1</v>
      </c>
      <c r="C219" s="150"/>
      <c r="D219" s="150"/>
      <c r="E219" s="150"/>
      <c r="F219" s="269">
        <v>5</v>
      </c>
      <c r="G219" s="150"/>
      <c r="H219" s="150"/>
      <c r="I219" s="202"/>
      <c r="J219" s="269">
        <v>9</v>
      </c>
      <c r="K219" s="202"/>
      <c r="L219" s="16" t="s">
        <v>142</v>
      </c>
      <c r="M219" s="151">
        <v>313</v>
      </c>
      <c r="N219" s="84" t="s">
        <v>2</v>
      </c>
      <c r="O219" s="111">
        <v>15711.06</v>
      </c>
      <c r="P219" s="111">
        <v>32000</v>
      </c>
      <c r="Q219" s="111">
        <v>32000</v>
      </c>
      <c r="R219" s="406"/>
      <c r="S219" s="406"/>
      <c r="T219" s="358"/>
      <c r="U219" s="358"/>
    </row>
    <row r="220" spans="1:21" s="32" customFormat="1" x14ac:dyDescent="0.2">
      <c r="A220" s="19"/>
      <c r="B220" s="149">
        <v>1</v>
      </c>
      <c r="C220" s="38"/>
      <c r="D220" s="38"/>
      <c r="E220" s="38"/>
      <c r="F220" s="269">
        <v>5</v>
      </c>
      <c r="G220" s="38"/>
      <c r="H220" s="38"/>
      <c r="I220" s="38"/>
      <c r="J220" s="269">
        <v>9</v>
      </c>
      <c r="K220" s="38"/>
      <c r="L220" s="16" t="s">
        <v>142</v>
      </c>
      <c r="M220" s="71">
        <v>32</v>
      </c>
      <c r="N220" s="70" t="s">
        <v>3</v>
      </c>
      <c r="O220" s="112">
        <f t="shared" ref="O220:P220" si="155">SUM(O221:O224)</f>
        <v>205653.22</v>
      </c>
      <c r="P220" s="112">
        <f t="shared" si="155"/>
        <v>279000</v>
      </c>
      <c r="Q220" s="112">
        <f t="shared" ref="Q220" si="156">SUM(Q221:Q224)</f>
        <v>279000</v>
      </c>
      <c r="R220" s="406">
        <v>250000</v>
      </c>
      <c r="S220" s="406">
        <v>250000</v>
      </c>
      <c r="T220" s="358">
        <f t="shared" si="137"/>
        <v>89.605734767025098</v>
      </c>
      <c r="U220" s="358">
        <f t="shared" si="138"/>
        <v>89.605734767025098</v>
      </c>
    </row>
    <row r="221" spans="1:21" s="32" customFormat="1" ht="25.5" x14ac:dyDescent="0.2">
      <c r="A221" s="49"/>
      <c r="B221" s="149">
        <v>1</v>
      </c>
      <c r="C221" s="150"/>
      <c r="D221" s="150"/>
      <c r="E221" s="150"/>
      <c r="F221" s="269">
        <v>5</v>
      </c>
      <c r="G221" s="150"/>
      <c r="H221" s="150"/>
      <c r="I221" s="202"/>
      <c r="J221" s="269">
        <v>9</v>
      </c>
      <c r="K221" s="202"/>
      <c r="L221" s="16" t="s">
        <v>142</v>
      </c>
      <c r="M221" s="151">
        <v>321</v>
      </c>
      <c r="N221" s="84" t="s">
        <v>4</v>
      </c>
      <c r="O221" s="111">
        <v>14256</v>
      </c>
      <c r="P221" s="111">
        <v>40000</v>
      </c>
      <c r="Q221" s="111">
        <v>40000</v>
      </c>
      <c r="R221" s="406"/>
      <c r="S221" s="406"/>
      <c r="T221" s="358"/>
      <c r="U221" s="358"/>
    </row>
    <row r="222" spans="1:21" s="32" customFormat="1" x14ac:dyDescent="0.2">
      <c r="A222" s="150"/>
      <c r="B222" s="149">
        <v>1</v>
      </c>
      <c r="C222" s="150"/>
      <c r="D222" s="149"/>
      <c r="E222" s="150"/>
      <c r="F222" s="269">
        <v>5</v>
      </c>
      <c r="G222" s="150"/>
      <c r="H222" s="150"/>
      <c r="I222" s="202"/>
      <c r="J222" s="269">
        <v>9</v>
      </c>
      <c r="K222" s="202"/>
      <c r="L222" s="16" t="s">
        <v>142</v>
      </c>
      <c r="M222" s="151">
        <v>322</v>
      </c>
      <c r="N222" s="96" t="s">
        <v>117</v>
      </c>
      <c r="O222" s="111">
        <v>35894.6</v>
      </c>
      <c r="P222" s="111">
        <v>40000</v>
      </c>
      <c r="Q222" s="111">
        <v>40000</v>
      </c>
      <c r="R222" s="406"/>
      <c r="S222" s="406"/>
      <c r="T222" s="358"/>
      <c r="U222" s="358"/>
    </row>
    <row r="223" spans="1:21" s="32" customFormat="1" x14ac:dyDescent="0.2">
      <c r="A223" s="150"/>
      <c r="B223" s="149">
        <v>1</v>
      </c>
      <c r="C223" s="150"/>
      <c r="D223" s="149"/>
      <c r="E223" s="150"/>
      <c r="F223" s="269">
        <v>5</v>
      </c>
      <c r="G223" s="150"/>
      <c r="H223" s="150"/>
      <c r="I223" s="202"/>
      <c r="J223" s="269">
        <v>9</v>
      </c>
      <c r="K223" s="202"/>
      <c r="L223" s="16" t="s">
        <v>142</v>
      </c>
      <c r="M223" s="151">
        <v>323</v>
      </c>
      <c r="N223" s="96" t="s">
        <v>6</v>
      </c>
      <c r="O223" s="111">
        <v>136596.09</v>
      </c>
      <c r="P223" s="111">
        <v>150000</v>
      </c>
      <c r="Q223" s="111">
        <v>150000</v>
      </c>
      <c r="R223" s="406"/>
      <c r="S223" s="406"/>
      <c r="T223" s="358"/>
      <c r="U223" s="358"/>
    </row>
    <row r="224" spans="1:21" s="32" customFormat="1" ht="25.5" x14ac:dyDescent="0.2">
      <c r="A224" s="150"/>
      <c r="B224" s="149">
        <v>1</v>
      </c>
      <c r="C224" s="150"/>
      <c r="D224" s="149"/>
      <c r="E224" s="150"/>
      <c r="F224" s="269">
        <v>5</v>
      </c>
      <c r="G224" s="150"/>
      <c r="H224" s="150"/>
      <c r="I224" s="202"/>
      <c r="J224" s="269">
        <v>9</v>
      </c>
      <c r="K224" s="202"/>
      <c r="L224" s="16" t="s">
        <v>142</v>
      </c>
      <c r="M224" s="151">
        <v>329</v>
      </c>
      <c r="N224" s="84" t="s">
        <v>7</v>
      </c>
      <c r="O224" s="111">
        <v>18906.53</v>
      </c>
      <c r="P224" s="111">
        <v>49000</v>
      </c>
      <c r="Q224" s="111">
        <v>49000</v>
      </c>
      <c r="R224" s="406"/>
      <c r="S224" s="406"/>
      <c r="T224" s="358"/>
      <c r="U224" s="358"/>
    </row>
    <row r="225" spans="1:21" s="32" customFormat="1" x14ac:dyDescent="0.2">
      <c r="A225" s="38"/>
      <c r="B225" s="149">
        <v>1</v>
      </c>
      <c r="C225" s="38"/>
      <c r="D225" s="38"/>
      <c r="E225" s="38"/>
      <c r="F225" s="269">
        <v>5</v>
      </c>
      <c r="G225" s="38"/>
      <c r="H225" s="38"/>
      <c r="I225" s="38"/>
      <c r="J225" s="269">
        <v>9</v>
      </c>
      <c r="K225" s="38"/>
      <c r="L225" s="16" t="s">
        <v>142</v>
      </c>
      <c r="M225" s="71">
        <v>34</v>
      </c>
      <c r="N225" s="108" t="s">
        <v>18</v>
      </c>
      <c r="O225" s="112">
        <f t="shared" ref="O225:Q225" si="157">SUM(O226)</f>
        <v>26520.080000000002</v>
      </c>
      <c r="P225" s="112">
        <f t="shared" si="157"/>
        <v>50000</v>
      </c>
      <c r="Q225" s="112">
        <f t="shared" si="157"/>
        <v>50000</v>
      </c>
      <c r="R225" s="406">
        <v>30000</v>
      </c>
      <c r="S225" s="406">
        <v>30000</v>
      </c>
      <c r="T225" s="358">
        <f t="shared" si="137"/>
        <v>60</v>
      </c>
      <c r="U225" s="358">
        <f t="shared" si="138"/>
        <v>60</v>
      </c>
    </row>
    <row r="226" spans="1:21" s="32" customFormat="1" x14ac:dyDescent="0.2">
      <c r="A226" s="150"/>
      <c r="B226" s="149">
        <v>1</v>
      </c>
      <c r="C226" s="150"/>
      <c r="D226" s="150"/>
      <c r="E226" s="150"/>
      <c r="F226" s="269">
        <v>5</v>
      </c>
      <c r="G226" s="150"/>
      <c r="H226" s="150"/>
      <c r="I226" s="202"/>
      <c r="J226" s="269">
        <v>9</v>
      </c>
      <c r="K226" s="202"/>
      <c r="L226" s="16" t="s">
        <v>142</v>
      </c>
      <c r="M226" s="151">
        <v>343</v>
      </c>
      <c r="N226" s="84" t="s">
        <v>19</v>
      </c>
      <c r="O226" s="111">
        <v>26520.080000000002</v>
      </c>
      <c r="P226" s="111">
        <v>50000</v>
      </c>
      <c r="Q226" s="111">
        <v>50000</v>
      </c>
      <c r="R226" s="406"/>
      <c r="S226" s="406"/>
      <c r="T226" s="358"/>
      <c r="U226" s="358"/>
    </row>
    <row r="227" spans="1:21" s="166" customFormat="1" x14ac:dyDescent="0.2">
      <c r="A227" s="38"/>
      <c r="B227" s="9"/>
      <c r="C227" s="38"/>
      <c r="D227" s="38"/>
      <c r="E227" s="38"/>
      <c r="F227" s="38"/>
      <c r="G227" s="38"/>
      <c r="H227" s="38"/>
      <c r="I227" s="38"/>
      <c r="J227" s="38"/>
      <c r="K227" s="38"/>
      <c r="L227" s="18"/>
      <c r="M227" s="71">
        <v>38</v>
      </c>
      <c r="N227" s="70" t="s">
        <v>281</v>
      </c>
      <c r="O227" s="112">
        <f t="shared" ref="O227:Q227" si="158">SUM(O228)</f>
        <v>0</v>
      </c>
      <c r="P227" s="112">
        <f t="shared" si="158"/>
        <v>2000</v>
      </c>
      <c r="Q227" s="112">
        <f t="shared" si="158"/>
        <v>2000</v>
      </c>
      <c r="R227" s="406">
        <v>16500</v>
      </c>
      <c r="S227" s="406">
        <v>16500</v>
      </c>
      <c r="T227" s="358">
        <f t="shared" si="137"/>
        <v>825</v>
      </c>
      <c r="U227" s="358">
        <f t="shared" si="138"/>
        <v>825</v>
      </c>
    </row>
    <row r="228" spans="1:21" s="32" customFormat="1" x14ac:dyDescent="0.2">
      <c r="A228" s="163"/>
      <c r="B228" s="162"/>
      <c r="C228" s="163"/>
      <c r="D228" s="163"/>
      <c r="E228" s="163"/>
      <c r="F228" s="163"/>
      <c r="G228" s="163"/>
      <c r="H228" s="163"/>
      <c r="I228" s="202"/>
      <c r="J228" s="202"/>
      <c r="K228" s="202"/>
      <c r="L228" s="16" t="s">
        <v>142</v>
      </c>
      <c r="M228" s="165">
        <v>383</v>
      </c>
      <c r="N228" s="84" t="s">
        <v>31</v>
      </c>
      <c r="O228" s="111">
        <v>0</v>
      </c>
      <c r="P228" s="111">
        <v>2000</v>
      </c>
      <c r="Q228" s="111">
        <v>2000</v>
      </c>
      <c r="R228" s="406"/>
      <c r="S228" s="406"/>
      <c r="T228" s="358"/>
      <c r="U228" s="358"/>
    </row>
    <row r="229" spans="1:21" s="32" customFormat="1" x14ac:dyDescent="0.2">
      <c r="A229" s="150"/>
      <c r="B229" s="150"/>
      <c r="C229" s="150"/>
      <c r="D229" s="150"/>
      <c r="E229" s="150"/>
      <c r="F229" s="150"/>
      <c r="G229" s="150"/>
      <c r="H229" s="150"/>
      <c r="I229" s="202"/>
      <c r="J229" s="202"/>
      <c r="K229" s="202"/>
      <c r="L229" s="16"/>
      <c r="M229" s="96"/>
      <c r="N229" s="84"/>
      <c r="O229" s="142"/>
      <c r="P229" s="142"/>
      <c r="Q229" s="142"/>
      <c r="R229" s="403"/>
      <c r="S229" s="403"/>
      <c r="T229" s="358"/>
      <c r="U229" s="358"/>
    </row>
    <row r="230" spans="1:21" s="32" customFormat="1" ht="38.25" x14ac:dyDescent="0.2">
      <c r="A230" s="27" t="s">
        <v>119</v>
      </c>
      <c r="B230" s="150"/>
      <c r="C230" s="150"/>
      <c r="D230" s="150"/>
      <c r="E230" s="150"/>
      <c r="F230" s="150"/>
      <c r="G230" s="150"/>
      <c r="H230" s="150"/>
      <c r="I230" s="202"/>
      <c r="J230" s="202"/>
      <c r="K230" s="202"/>
      <c r="L230" s="36" t="s">
        <v>142</v>
      </c>
      <c r="M230" s="106"/>
      <c r="N230" s="107" t="s">
        <v>302</v>
      </c>
      <c r="O230" s="142">
        <f t="shared" ref="O230:P230" si="159">SUM(O237)</f>
        <v>0</v>
      </c>
      <c r="P230" s="142">
        <f t="shared" si="159"/>
        <v>42000</v>
      </c>
      <c r="Q230" s="142">
        <f t="shared" ref="Q230" si="160">SUM(Q237)</f>
        <v>42000</v>
      </c>
      <c r="R230" s="407">
        <f>SUM(R238+R242)</f>
        <v>95000</v>
      </c>
      <c r="S230" s="407">
        <f>SUM(S238+S242)</f>
        <v>95000</v>
      </c>
      <c r="T230" s="358">
        <f t="shared" si="137"/>
        <v>226.19047619047618</v>
      </c>
      <c r="U230" s="358">
        <f t="shared" si="138"/>
        <v>226.19047619047618</v>
      </c>
    </row>
    <row r="231" spans="1:21" s="32" customFormat="1" x14ac:dyDescent="0.2">
      <c r="A231" s="27"/>
      <c r="B231" s="177"/>
      <c r="C231" s="177"/>
      <c r="D231" s="177"/>
      <c r="E231" s="177"/>
      <c r="F231" s="177"/>
      <c r="G231" s="177"/>
      <c r="H231" s="177"/>
      <c r="I231" s="202"/>
      <c r="J231" s="202"/>
      <c r="K231" s="202"/>
      <c r="L231" s="36"/>
      <c r="M231" s="106"/>
      <c r="N231" s="107"/>
      <c r="O231" s="142"/>
      <c r="P231" s="142"/>
      <c r="Q231" s="142"/>
      <c r="R231" s="407"/>
      <c r="S231" s="407"/>
      <c r="T231" s="358"/>
      <c r="U231" s="358"/>
    </row>
    <row r="232" spans="1:21" s="32" customFormat="1" x14ac:dyDescent="0.2">
      <c r="A232" s="27"/>
      <c r="B232" s="177"/>
      <c r="C232" s="177"/>
      <c r="D232" s="177"/>
      <c r="E232" s="177"/>
      <c r="F232" s="177"/>
      <c r="G232" s="177"/>
      <c r="H232" s="177"/>
      <c r="I232" s="202"/>
      <c r="J232" s="202"/>
      <c r="K232" s="202"/>
      <c r="L232" s="36"/>
      <c r="M232" s="106"/>
      <c r="N232" s="180" t="s">
        <v>285</v>
      </c>
      <c r="O232" s="184">
        <f>SUM(O233:O235)</f>
        <v>0</v>
      </c>
      <c r="P232" s="184">
        <f t="shared" ref="P232" si="161">SUM(P233:P234)</f>
        <v>42000</v>
      </c>
      <c r="Q232" s="184">
        <f t="shared" ref="Q232" si="162">SUM(Q233:Q234)</f>
        <v>42000</v>
      </c>
      <c r="R232" s="402">
        <f>SUM(R233:R235)</f>
        <v>95000</v>
      </c>
      <c r="S232" s="402">
        <f>SUM(S233:S235)</f>
        <v>95000</v>
      </c>
      <c r="T232" s="358">
        <f t="shared" si="137"/>
        <v>226.19047619047618</v>
      </c>
      <c r="U232" s="358">
        <f t="shared" si="138"/>
        <v>226.19047619047618</v>
      </c>
    </row>
    <row r="233" spans="1:21" s="32" customFormat="1" x14ac:dyDescent="0.2">
      <c r="A233" s="27"/>
      <c r="B233" s="177"/>
      <c r="C233" s="177"/>
      <c r="D233" s="177"/>
      <c r="E233" s="177"/>
      <c r="F233" s="177"/>
      <c r="G233" s="177"/>
      <c r="H233" s="177"/>
      <c r="I233" s="202"/>
      <c r="J233" s="202"/>
      <c r="K233" s="202"/>
      <c r="L233" s="36"/>
      <c r="M233" s="186">
        <v>11</v>
      </c>
      <c r="N233" s="180" t="s">
        <v>286</v>
      </c>
      <c r="O233" s="184">
        <v>0</v>
      </c>
      <c r="P233" s="184">
        <v>0</v>
      </c>
      <c r="Q233" s="184">
        <v>0</v>
      </c>
      <c r="R233" s="402">
        <v>0</v>
      </c>
      <c r="S233" s="402">
        <v>5000</v>
      </c>
      <c r="T233" s="358">
        <v>0</v>
      </c>
      <c r="U233" s="358">
        <v>0</v>
      </c>
    </row>
    <row r="234" spans="1:21" s="32" customFormat="1" x14ac:dyDescent="0.2">
      <c r="A234" s="27"/>
      <c r="B234" s="177"/>
      <c r="C234" s="177"/>
      <c r="D234" s="177"/>
      <c r="E234" s="177"/>
      <c r="F234" s="177"/>
      <c r="G234" s="177"/>
      <c r="H234" s="177"/>
      <c r="I234" s="202"/>
      <c r="J234" s="202"/>
      <c r="K234" s="202"/>
      <c r="L234" s="36"/>
      <c r="M234" s="186">
        <v>52</v>
      </c>
      <c r="N234" s="180" t="s">
        <v>103</v>
      </c>
      <c r="O234" s="184">
        <v>0</v>
      </c>
      <c r="P234" s="184">
        <v>42000</v>
      </c>
      <c r="Q234" s="184">
        <v>42000</v>
      </c>
      <c r="R234" s="402">
        <v>95000</v>
      </c>
      <c r="S234" s="402">
        <v>90000</v>
      </c>
      <c r="T234" s="358">
        <f t="shared" si="137"/>
        <v>226.19047619047618</v>
      </c>
      <c r="U234" s="358">
        <f t="shared" si="138"/>
        <v>214.28571428571428</v>
      </c>
    </row>
    <row r="235" spans="1:21" s="32" customFormat="1" x14ac:dyDescent="0.2">
      <c r="A235" s="27"/>
      <c r="B235" s="321"/>
      <c r="C235" s="321"/>
      <c r="D235" s="321"/>
      <c r="E235" s="321"/>
      <c r="F235" s="321"/>
      <c r="G235" s="321"/>
      <c r="H235" s="321"/>
      <c r="I235" s="321"/>
      <c r="J235" s="321"/>
      <c r="K235" s="321"/>
      <c r="L235" s="36"/>
      <c r="M235" s="186">
        <v>91</v>
      </c>
      <c r="N235" s="180" t="s">
        <v>290</v>
      </c>
      <c r="O235" s="184">
        <v>0</v>
      </c>
      <c r="P235" s="184">
        <v>0</v>
      </c>
      <c r="Q235" s="184">
        <v>0</v>
      </c>
      <c r="R235" s="402">
        <v>0</v>
      </c>
      <c r="S235" s="402">
        <v>0</v>
      </c>
      <c r="T235" s="358">
        <v>0</v>
      </c>
      <c r="U235" s="358">
        <v>0</v>
      </c>
    </row>
    <row r="236" spans="1:21" s="32" customFormat="1" x14ac:dyDescent="0.2">
      <c r="A236" s="150"/>
      <c r="B236" s="150"/>
      <c r="C236" s="150"/>
      <c r="D236" s="150"/>
      <c r="E236" s="150"/>
      <c r="F236" s="150"/>
      <c r="G236" s="150"/>
      <c r="H236" s="150"/>
      <c r="I236" s="202"/>
      <c r="J236" s="202"/>
      <c r="K236" s="202"/>
      <c r="L236" s="16"/>
      <c r="M236" s="96"/>
      <c r="N236" s="84"/>
      <c r="O236" s="143"/>
      <c r="P236" s="143"/>
      <c r="Q236" s="143"/>
      <c r="R236" s="408"/>
      <c r="S236" s="408"/>
      <c r="T236" s="358"/>
      <c r="U236" s="358"/>
    </row>
    <row r="237" spans="1:21" s="32" customFormat="1" x14ac:dyDescent="0.2">
      <c r="A237" s="150"/>
      <c r="B237" s="201">
        <v>1</v>
      </c>
      <c r="C237" s="150"/>
      <c r="D237" s="150"/>
      <c r="E237" s="149"/>
      <c r="F237" s="149">
        <v>5</v>
      </c>
      <c r="G237" s="150"/>
      <c r="H237" s="150"/>
      <c r="I237" s="202"/>
      <c r="J237" s="349">
        <v>9</v>
      </c>
      <c r="K237" s="202"/>
      <c r="L237" s="16" t="s">
        <v>142</v>
      </c>
      <c r="M237" s="151">
        <v>3</v>
      </c>
      <c r="N237" s="84" t="s">
        <v>116</v>
      </c>
      <c r="O237" s="113">
        <f t="shared" ref="O237:P237" si="163">SUM(O238+O242)</f>
        <v>0</v>
      </c>
      <c r="P237" s="113">
        <f t="shared" si="163"/>
        <v>42000</v>
      </c>
      <c r="Q237" s="113">
        <f t="shared" ref="Q237" si="164">SUM(Q238+Q242)</f>
        <v>42000</v>
      </c>
      <c r="R237" s="294"/>
      <c r="S237" s="294"/>
      <c r="T237" s="358"/>
      <c r="U237" s="358"/>
    </row>
    <row r="238" spans="1:21" s="32" customFormat="1" x14ac:dyDescent="0.2">
      <c r="A238" s="150"/>
      <c r="B238" s="201">
        <v>1</v>
      </c>
      <c r="C238" s="150"/>
      <c r="D238" s="150"/>
      <c r="E238" s="150"/>
      <c r="F238" s="149">
        <v>5</v>
      </c>
      <c r="G238" s="150"/>
      <c r="H238" s="150"/>
      <c r="I238" s="202"/>
      <c r="J238" s="349">
        <v>9</v>
      </c>
      <c r="K238" s="202"/>
      <c r="L238" s="16" t="s">
        <v>142</v>
      </c>
      <c r="M238" s="71">
        <v>31</v>
      </c>
      <c r="N238" s="70" t="s">
        <v>0</v>
      </c>
      <c r="O238" s="114">
        <f t="shared" ref="O238" si="165">SUM(O239:O241)</f>
        <v>0</v>
      </c>
      <c r="P238" s="114">
        <f t="shared" ref="P238" si="166">SUM(P239:P241)</f>
        <v>37000</v>
      </c>
      <c r="Q238" s="114">
        <f t="shared" ref="Q238" si="167">SUM(Q239:Q241)</f>
        <v>37000</v>
      </c>
      <c r="R238" s="294">
        <v>70000</v>
      </c>
      <c r="S238" s="294">
        <v>70000</v>
      </c>
      <c r="T238" s="358">
        <f t="shared" si="137"/>
        <v>189.18918918918919</v>
      </c>
      <c r="U238" s="358">
        <f t="shared" si="138"/>
        <v>189.18918918918919</v>
      </c>
    </row>
    <row r="239" spans="1:21" s="32" customFormat="1" x14ac:dyDescent="0.2">
      <c r="A239" s="150"/>
      <c r="B239" s="201">
        <v>1</v>
      </c>
      <c r="C239" s="150"/>
      <c r="D239" s="150"/>
      <c r="E239" s="150"/>
      <c r="F239" s="149">
        <v>5</v>
      </c>
      <c r="G239" s="150"/>
      <c r="H239" s="150"/>
      <c r="I239" s="202"/>
      <c r="J239" s="349">
        <v>9</v>
      </c>
      <c r="K239" s="202"/>
      <c r="L239" s="16" t="s">
        <v>142</v>
      </c>
      <c r="M239" s="151">
        <v>311</v>
      </c>
      <c r="N239" s="84" t="s">
        <v>122</v>
      </c>
      <c r="O239" s="113">
        <v>0</v>
      </c>
      <c r="P239" s="113">
        <v>30000</v>
      </c>
      <c r="Q239" s="113">
        <v>30000</v>
      </c>
      <c r="R239" s="294"/>
      <c r="S239" s="294"/>
      <c r="T239" s="358"/>
      <c r="U239" s="358"/>
    </row>
    <row r="240" spans="1:21" s="32" customFormat="1" x14ac:dyDescent="0.2">
      <c r="A240" s="150"/>
      <c r="B240" s="201">
        <v>1</v>
      </c>
      <c r="C240" s="150"/>
      <c r="D240" s="150"/>
      <c r="E240" s="150"/>
      <c r="F240" s="149">
        <v>5</v>
      </c>
      <c r="G240" s="150"/>
      <c r="H240" s="150"/>
      <c r="I240" s="202"/>
      <c r="J240" s="349">
        <v>9</v>
      </c>
      <c r="K240" s="202"/>
      <c r="L240" s="16" t="s">
        <v>142</v>
      </c>
      <c r="M240" s="151">
        <v>312</v>
      </c>
      <c r="N240" s="84" t="s">
        <v>1</v>
      </c>
      <c r="O240" s="113">
        <v>0</v>
      </c>
      <c r="P240" s="113">
        <v>3500</v>
      </c>
      <c r="Q240" s="113">
        <v>3500</v>
      </c>
      <c r="R240" s="294"/>
      <c r="S240" s="294"/>
      <c r="T240" s="358"/>
      <c r="U240" s="358"/>
    </row>
    <row r="241" spans="1:21" s="32" customFormat="1" x14ac:dyDescent="0.2">
      <c r="A241" s="150"/>
      <c r="B241" s="201">
        <v>1</v>
      </c>
      <c r="C241" s="150"/>
      <c r="D241" s="150"/>
      <c r="E241" s="150"/>
      <c r="F241" s="149">
        <v>5</v>
      </c>
      <c r="G241" s="150"/>
      <c r="H241" s="150"/>
      <c r="I241" s="202"/>
      <c r="J241" s="349">
        <v>9</v>
      </c>
      <c r="K241" s="202"/>
      <c r="L241" s="16" t="s">
        <v>142</v>
      </c>
      <c r="M241" s="151">
        <v>313</v>
      </c>
      <c r="N241" s="84" t="s">
        <v>2</v>
      </c>
      <c r="O241" s="113">
        <v>0</v>
      </c>
      <c r="P241" s="113">
        <v>3500</v>
      </c>
      <c r="Q241" s="113">
        <v>3500</v>
      </c>
      <c r="R241" s="294"/>
      <c r="S241" s="294"/>
      <c r="T241" s="358"/>
      <c r="U241" s="358"/>
    </row>
    <row r="242" spans="1:21" s="32" customFormat="1" x14ac:dyDescent="0.2">
      <c r="A242" s="150"/>
      <c r="B242" s="201">
        <v>1</v>
      </c>
      <c r="C242" s="150"/>
      <c r="D242" s="150"/>
      <c r="E242" s="150"/>
      <c r="F242" s="149">
        <v>5</v>
      </c>
      <c r="G242" s="150"/>
      <c r="H242" s="150"/>
      <c r="I242" s="202"/>
      <c r="J242" s="349">
        <v>9</v>
      </c>
      <c r="K242" s="202"/>
      <c r="L242" s="16" t="s">
        <v>142</v>
      </c>
      <c r="M242" s="71">
        <v>32</v>
      </c>
      <c r="N242" s="70" t="s">
        <v>3</v>
      </c>
      <c r="O242" s="114">
        <f t="shared" ref="O242" si="168">SUM(O243:O246)</f>
        <v>0</v>
      </c>
      <c r="P242" s="114">
        <f>SUM(P243:P245)</f>
        <v>5000</v>
      </c>
      <c r="Q242" s="114">
        <f>SUM(Q243:Q245)</f>
        <v>5000</v>
      </c>
      <c r="R242" s="294">
        <v>25000</v>
      </c>
      <c r="S242" s="294">
        <v>25000</v>
      </c>
      <c r="T242" s="358">
        <f t="shared" si="137"/>
        <v>500</v>
      </c>
      <c r="U242" s="358">
        <f t="shared" si="138"/>
        <v>500</v>
      </c>
    </row>
    <row r="243" spans="1:21" s="32" customFormat="1" ht="25.5" x14ac:dyDescent="0.2">
      <c r="A243" s="150"/>
      <c r="B243" s="201">
        <v>1</v>
      </c>
      <c r="C243" s="150"/>
      <c r="D243" s="150"/>
      <c r="E243" s="150"/>
      <c r="F243" s="149">
        <v>5</v>
      </c>
      <c r="G243" s="150"/>
      <c r="H243" s="150"/>
      <c r="I243" s="202"/>
      <c r="J243" s="349">
        <v>9</v>
      </c>
      <c r="K243" s="202"/>
      <c r="L243" s="16" t="s">
        <v>142</v>
      </c>
      <c r="M243" s="151">
        <v>321</v>
      </c>
      <c r="N243" s="84" t="s">
        <v>4</v>
      </c>
      <c r="O243" s="113">
        <v>0</v>
      </c>
      <c r="P243" s="113">
        <v>5000</v>
      </c>
      <c r="Q243" s="113">
        <v>5000</v>
      </c>
      <c r="R243" s="294"/>
      <c r="S243" s="294"/>
      <c r="T243" s="358"/>
      <c r="U243" s="358"/>
    </row>
    <row r="244" spans="1:21" s="32" customFormat="1" x14ac:dyDescent="0.2">
      <c r="A244" s="150"/>
      <c r="B244" s="201">
        <v>1</v>
      </c>
      <c r="C244" s="150"/>
      <c r="D244" s="150"/>
      <c r="E244" s="150"/>
      <c r="F244" s="149">
        <v>5</v>
      </c>
      <c r="G244" s="150"/>
      <c r="H244" s="150"/>
      <c r="I244" s="202"/>
      <c r="J244" s="349">
        <v>9</v>
      </c>
      <c r="K244" s="202"/>
      <c r="L244" s="16" t="s">
        <v>142</v>
      </c>
      <c r="M244" s="151">
        <v>322</v>
      </c>
      <c r="N244" s="84" t="s">
        <v>117</v>
      </c>
      <c r="O244" s="113">
        <v>0</v>
      </c>
      <c r="P244" s="113">
        <v>0</v>
      </c>
      <c r="Q244" s="113">
        <v>0</v>
      </c>
      <c r="R244" s="294"/>
      <c r="S244" s="294"/>
      <c r="T244" s="358"/>
      <c r="U244" s="358"/>
    </row>
    <row r="245" spans="1:21" s="32" customFormat="1" x14ac:dyDescent="0.2">
      <c r="A245" s="304"/>
      <c r="B245" s="303"/>
      <c r="C245" s="304"/>
      <c r="D245" s="304"/>
      <c r="E245" s="304"/>
      <c r="F245" s="303"/>
      <c r="G245" s="304"/>
      <c r="H245" s="304"/>
      <c r="I245" s="304"/>
      <c r="J245" s="304"/>
      <c r="K245" s="304"/>
      <c r="L245" s="16"/>
      <c r="M245" s="306">
        <v>323</v>
      </c>
      <c r="N245" s="96" t="s">
        <v>6</v>
      </c>
      <c r="O245" s="113">
        <v>0</v>
      </c>
      <c r="P245" s="113">
        <v>0</v>
      </c>
      <c r="Q245" s="113">
        <v>0</v>
      </c>
      <c r="R245" s="294"/>
      <c r="S245" s="294"/>
      <c r="T245" s="358"/>
      <c r="U245" s="358"/>
    </row>
    <row r="246" spans="1:21" s="32" customFormat="1" x14ac:dyDescent="0.2">
      <c r="A246" s="217"/>
      <c r="B246" s="216"/>
      <c r="C246" s="217"/>
      <c r="D246" s="217"/>
      <c r="E246" s="217"/>
      <c r="F246" s="216"/>
      <c r="G246" s="217"/>
      <c r="H246" s="217"/>
      <c r="I246" s="217"/>
      <c r="J246" s="217"/>
      <c r="K246" s="217"/>
      <c r="L246" s="16"/>
      <c r="M246" s="218"/>
      <c r="N246" s="219"/>
      <c r="O246" s="113"/>
      <c r="P246" s="113"/>
      <c r="Q246" s="113"/>
      <c r="R246" s="294"/>
      <c r="S246" s="294"/>
      <c r="T246" s="358"/>
      <c r="U246" s="358"/>
    </row>
    <row r="247" spans="1:21" s="32" customFormat="1" x14ac:dyDescent="0.2">
      <c r="A247" s="150"/>
      <c r="B247" s="150"/>
      <c r="C247" s="150"/>
      <c r="D247" s="150"/>
      <c r="E247" s="150"/>
      <c r="F247" s="149"/>
      <c r="G247" s="150"/>
      <c r="H247" s="150"/>
      <c r="I247" s="202"/>
      <c r="J247" s="202"/>
      <c r="K247" s="202"/>
      <c r="L247" s="16"/>
      <c r="M247" s="151"/>
      <c r="N247" s="84"/>
      <c r="O247" s="144"/>
      <c r="P247" s="144"/>
      <c r="Q247" s="144"/>
      <c r="R247" s="294"/>
      <c r="S247" s="294"/>
      <c r="T247" s="358"/>
      <c r="U247" s="358"/>
    </row>
    <row r="248" spans="1:21" s="32" customFormat="1" x14ac:dyDescent="0.2">
      <c r="A248" s="27" t="s">
        <v>234</v>
      </c>
      <c r="B248" s="150"/>
      <c r="C248" s="150"/>
      <c r="D248" s="150"/>
      <c r="E248" s="150"/>
      <c r="F248" s="150"/>
      <c r="G248" s="150"/>
      <c r="H248" s="150"/>
      <c r="I248" s="202"/>
      <c r="J248" s="202"/>
      <c r="K248" s="202"/>
      <c r="L248" s="36" t="s">
        <v>115</v>
      </c>
      <c r="M248" s="106"/>
      <c r="N248" s="107" t="s">
        <v>121</v>
      </c>
      <c r="O248" s="142">
        <f t="shared" ref="O248" si="169">SUM(O253)</f>
        <v>144255.78</v>
      </c>
      <c r="P248" s="142">
        <f t="shared" ref="P248" si="170">SUM(P253)</f>
        <v>185000</v>
      </c>
      <c r="Q248" s="142">
        <f t="shared" ref="Q248" si="171">SUM(Q253)</f>
        <v>162000</v>
      </c>
      <c r="R248" s="407">
        <f>SUM(R257)</f>
        <v>220000</v>
      </c>
      <c r="S248" s="407">
        <f>SUM(S257)</f>
        <v>220000</v>
      </c>
      <c r="T248" s="358">
        <f t="shared" si="137"/>
        <v>135.80246913580248</v>
      </c>
      <c r="U248" s="358">
        <f t="shared" si="138"/>
        <v>135.80246913580248</v>
      </c>
    </row>
    <row r="249" spans="1:21" s="32" customFormat="1" x14ac:dyDescent="0.2">
      <c r="A249" s="49"/>
      <c r="B249" s="150"/>
      <c r="C249" s="150"/>
      <c r="D249" s="150"/>
      <c r="E249" s="150"/>
      <c r="F249" s="150"/>
      <c r="G249" s="150"/>
      <c r="H249" s="150"/>
      <c r="I249" s="202"/>
      <c r="J249" s="202"/>
      <c r="K249" s="202"/>
      <c r="L249" s="16"/>
      <c r="M249" s="151"/>
      <c r="N249" s="84"/>
      <c r="O249" s="142"/>
      <c r="P249" s="142"/>
      <c r="Q249" s="142"/>
      <c r="R249" s="403"/>
      <c r="S249" s="403"/>
      <c r="T249" s="358"/>
      <c r="U249" s="358"/>
    </row>
    <row r="250" spans="1:21" s="32" customFormat="1" x14ac:dyDescent="0.2">
      <c r="A250" s="49"/>
      <c r="B250" s="177"/>
      <c r="C250" s="177"/>
      <c r="D250" s="177"/>
      <c r="E250" s="177"/>
      <c r="F250" s="177"/>
      <c r="G250" s="177"/>
      <c r="H250" s="177"/>
      <c r="I250" s="202"/>
      <c r="J250" s="202"/>
      <c r="K250" s="202"/>
      <c r="L250" s="16"/>
      <c r="M250" s="179"/>
      <c r="N250" s="180" t="s">
        <v>285</v>
      </c>
      <c r="O250" s="184">
        <f t="shared" ref="O250:S250" si="172">SUM(O251)</f>
        <v>144255.78</v>
      </c>
      <c r="P250" s="184">
        <f t="shared" si="172"/>
        <v>185000</v>
      </c>
      <c r="Q250" s="184">
        <f t="shared" si="172"/>
        <v>162000</v>
      </c>
      <c r="R250" s="402">
        <f t="shared" si="172"/>
        <v>220000</v>
      </c>
      <c r="S250" s="402">
        <f t="shared" si="172"/>
        <v>220000</v>
      </c>
      <c r="T250" s="358">
        <f t="shared" si="137"/>
        <v>135.80246913580248</v>
      </c>
      <c r="U250" s="358">
        <f t="shared" si="138"/>
        <v>135.80246913580248</v>
      </c>
    </row>
    <row r="251" spans="1:21" s="32" customFormat="1" x14ac:dyDescent="0.2">
      <c r="A251" s="49"/>
      <c r="B251" s="177"/>
      <c r="C251" s="177"/>
      <c r="D251" s="177"/>
      <c r="E251" s="177"/>
      <c r="F251" s="177"/>
      <c r="G251" s="177"/>
      <c r="H251" s="177"/>
      <c r="I251" s="202"/>
      <c r="J251" s="202"/>
      <c r="K251" s="202"/>
      <c r="L251" s="16"/>
      <c r="M251" s="186">
        <v>11</v>
      </c>
      <c r="N251" s="180" t="s">
        <v>286</v>
      </c>
      <c r="O251" s="184">
        <v>144255.78</v>
      </c>
      <c r="P251" s="184">
        <v>185000</v>
      </c>
      <c r="Q251" s="184">
        <v>162000</v>
      </c>
      <c r="R251" s="402">
        <v>220000</v>
      </c>
      <c r="S251" s="402">
        <v>220000</v>
      </c>
      <c r="T251" s="358">
        <f t="shared" si="137"/>
        <v>135.80246913580248</v>
      </c>
      <c r="U251" s="358">
        <f t="shared" si="138"/>
        <v>135.80246913580248</v>
      </c>
    </row>
    <row r="252" spans="1:21" s="32" customFormat="1" x14ac:dyDescent="0.2">
      <c r="A252" s="49"/>
      <c r="B252" s="177"/>
      <c r="C252" s="177"/>
      <c r="D252" s="177"/>
      <c r="E252" s="177"/>
      <c r="F252" s="177"/>
      <c r="G252" s="177"/>
      <c r="H252" s="177"/>
      <c r="I252" s="202"/>
      <c r="J252" s="202"/>
      <c r="K252" s="202"/>
      <c r="L252" s="16"/>
      <c r="M252" s="179"/>
      <c r="N252" s="84"/>
      <c r="O252" s="142"/>
      <c r="P252" s="142"/>
      <c r="Q252" s="142"/>
      <c r="R252" s="403"/>
      <c r="S252" s="403"/>
      <c r="T252" s="358"/>
      <c r="U252" s="358"/>
    </row>
    <row r="253" spans="1:21" s="32" customFormat="1" x14ac:dyDescent="0.2">
      <c r="A253" s="49"/>
      <c r="B253" s="149">
        <v>1</v>
      </c>
      <c r="C253" s="150"/>
      <c r="D253" s="150"/>
      <c r="E253" s="150"/>
      <c r="F253" s="150"/>
      <c r="G253" s="150"/>
      <c r="H253" s="150"/>
      <c r="I253" s="202"/>
      <c r="J253" s="202"/>
      <c r="K253" s="202"/>
      <c r="L253" s="16" t="s">
        <v>115</v>
      </c>
      <c r="M253" s="151">
        <v>3</v>
      </c>
      <c r="N253" s="84" t="s">
        <v>116</v>
      </c>
      <c r="O253" s="77">
        <f t="shared" ref="O253" si="173">SUM(O257)</f>
        <v>144255.78</v>
      </c>
      <c r="P253" s="77">
        <f>SUM(P254+P257)</f>
        <v>185000</v>
      </c>
      <c r="Q253" s="77">
        <f>SUM(Q254+Q257)</f>
        <v>162000</v>
      </c>
      <c r="R253" s="383"/>
      <c r="S253" s="383"/>
      <c r="T253" s="358"/>
      <c r="U253" s="358"/>
    </row>
    <row r="254" spans="1:21" s="32" customFormat="1" x14ac:dyDescent="0.2">
      <c r="A254" s="49"/>
      <c r="B254" s="455"/>
      <c r="C254" s="321"/>
      <c r="D254" s="321"/>
      <c r="E254" s="321"/>
      <c r="F254" s="321"/>
      <c r="G254" s="321"/>
      <c r="H254" s="321"/>
      <c r="I254" s="321"/>
      <c r="J254" s="321"/>
      <c r="K254" s="321"/>
      <c r="L254" s="16"/>
      <c r="M254" s="319">
        <v>31</v>
      </c>
      <c r="N254" s="453" t="s">
        <v>0</v>
      </c>
      <c r="O254" s="91">
        <v>0</v>
      </c>
      <c r="P254" s="91">
        <f>SUM(P255:P256)</f>
        <v>82000</v>
      </c>
      <c r="Q254" s="91">
        <f>SUM(Q255:Q256)</f>
        <v>122000</v>
      </c>
      <c r="R254" s="383"/>
      <c r="S254" s="383"/>
      <c r="T254" s="358"/>
      <c r="U254" s="358"/>
    </row>
    <row r="255" spans="1:21" s="32" customFormat="1" x14ac:dyDescent="0.2">
      <c r="A255" s="49"/>
      <c r="B255" s="455"/>
      <c r="C255" s="321"/>
      <c r="D255" s="321"/>
      <c r="E255" s="321"/>
      <c r="F255" s="321"/>
      <c r="G255" s="321"/>
      <c r="H255" s="321"/>
      <c r="I255" s="321"/>
      <c r="J255" s="321"/>
      <c r="K255" s="321"/>
      <c r="L255" s="16"/>
      <c r="M255" s="454">
        <v>311</v>
      </c>
      <c r="N255" s="456" t="s">
        <v>122</v>
      </c>
      <c r="O255" s="77">
        <v>0</v>
      </c>
      <c r="P255" s="77">
        <v>70000</v>
      </c>
      <c r="Q255" s="77">
        <v>105000</v>
      </c>
      <c r="R255" s="383"/>
      <c r="S255" s="383"/>
      <c r="T255" s="358"/>
      <c r="U255" s="358"/>
    </row>
    <row r="256" spans="1:21" s="32" customFormat="1" x14ac:dyDescent="0.2">
      <c r="A256" s="49"/>
      <c r="B256" s="455"/>
      <c r="C256" s="321"/>
      <c r="D256" s="321"/>
      <c r="E256" s="321"/>
      <c r="F256" s="321"/>
      <c r="G256" s="321"/>
      <c r="H256" s="321"/>
      <c r="I256" s="321"/>
      <c r="J256" s="321"/>
      <c r="K256" s="321"/>
      <c r="L256" s="16"/>
      <c r="M256" s="454">
        <v>313</v>
      </c>
      <c r="N256" s="456" t="s">
        <v>2</v>
      </c>
      <c r="O256" s="77">
        <v>0</v>
      </c>
      <c r="P256" s="77">
        <v>12000</v>
      </c>
      <c r="Q256" s="77">
        <v>17000</v>
      </c>
      <c r="R256" s="383"/>
      <c r="S256" s="383"/>
      <c r="T256" s="358"/>
      <c r="U256" s="358"/>
    </row>
    <row r="257" spans="1:21" s="32" customFormat="1" x14ac:dyDescent="0.2">
      <c r="A257" s="19"/>
      <c r="B257" s="149">
        <v>1</v>
      </c>
      <c r="C257" s="38"/>
      <c r="D257" s="38"/>
      <c r="E257" s="38"/>
      <c r="F257" s="38"/>
      <c r="G257" s="38"/>
      <c r="H257" s="38"/>
      <c r="I257" s="38"/>
      <c r="J257" s="38"/>
      <c r="K257" s="38"/>
      <c r="L257" s="18" t="s">
        <v>115</v>
      </c>
      <c r="M257" s="71">
        <v>32</v>
      </c>
      <c r="N257" s="70" t="s">
        <v>3</v>
      </c>
      <c r="O257" s="91">
        <f t="shared" ref="O257" si="174">SUM(O259:O260)</f>
        <v>144255.78</v>
      </c>
      <c r="P257" s="91">
        <f>SUM(P258:P261)</f>
        <v>103000</v>
      </c>
      <c r="Q257" s="91">
        <f>SUM(Q258:Q261)</f>
        <v>40000</v>
      </c>
      <c r="R257" s="383">
        <v>220000</v>
      </c>
      <c r="S257" s="383">
        <v>220000</v>
      </c>
      <c r="T257" s="358">
        <f t="shared" ref="T257:T316" si="175">R257/Q257*100</f>
        <v>550</v>
      </c>
      <c r="U257" s="358">
        <f t="shared" ref="U257:U316" si="176">S257/Q257*100</f>
        <v>550</v>
      </c>
    </row>
    <row r="258" spans="1:21" s="32" customFormat="1" ht="25.5" x14ac:dyDescent="0.2">
      <c r="A258" s="19"/>
      <c r="B258" s="455"/>
      <c r="C258" s="38"/>
      <c r="D258" s="38"/>
      <c r="E258" s="38"/>
      <c r="F258" s="38"/>
      <c r="G258" s="38"/>
      <c r="H258" s="38"/>
      <c r="I258" s="38"/>
      <c r="J258" s="38"/>
      <c r="K258" s="38"/>
      <c r="L258" s="18"/>
      <c r="M258" s="454">
        <v>321</v>
      </c>
      <c r="N258" s="456" t="s">
        <v>4</v>
      </c>
      <c r="O258" s="77">
        <v>0</v>
      </c>
      <c r="P258" s="77">
        <v>15000</v>
      </c>
      <c r="Q258" s="77">
        <v>15000</v>
      </c>
      <c r="R258" s="383"/>
      <c r="S258" s="383"/>
      <c r="T258" s="358"/>
      <c r="U258" s="358"/>
    </row>
    <row r="259" spans="1:21" s="32" customFormat="1" x14ac:dyDescent="0.2">
      <c r="A259" s="49"/>
      <c r="B259" s="149">
        <v>1</v>
      </c>
      <c r="C259" s="150"/>
      <c r="D259" s="150"/>
      <c r="E259" s="150"/>
      <c r="F259" s="150"/>
      <c r="G259" s="150"/>
      <c r="H259" s="150"/>
      <c r="I259" s="202"/>
      <c r="J259" s="202"/>
      <c r="K259" s="202"/>
      <c r="L259" s="16" t="s">
        <v>115</v>
      </c>
      <c r="M259" s="151">
        <v>323</v>
      </c>
      <c r="N259" s="84" t="s">
        <v>6</v>
      </c>
      <c r="O259" s="77">
        <v>121491.97</v>
      </c>
      <c r="P259" s="77">
        <v>56000</v>
      </c>
      <c r="Q259" s="77">
        <v>5000</v>
      </c>
      <c r="R259" s="383"/>
      <c r="S259" s="383"/>
      <c r="T259" s="358"/>
      <c r="U259" s="358"/>
    </row>
    <row r="260" spans="1:21" s="32" customFormat="1" ht="25.5" x14ac:dyDescent="0.2">
      <c r="A260" s="49"/>
      <c r="B260" s="149">
        <v>1</v>
      </c>
      <c r="C260" s="150"/>
      <c r="D260" s="150"/>
      <c r="E260" s="150"/>
      <c r="F260" s="150"/>
      <c r="G260" s="150"/>
      <c r="H260" s="150"/>
      <c r="I260" s="202"/>
      <c r="J260" s="202"/>
      <c r="K260" s="202"/>
      <c r="L260" s="16" t="s">
        <v>115</v>
      </c>
      <c r="M260" s="151">
        <v>324</v>
      </c>
      <c r="N260" s="84" t="s">
        <v>156</v>
      </c>
      <c r="O260" s="77">
        <v>22763.81</v>
      </c>
      <c r="P260" s="77">
        <v>12000</v>
      </c>
      <c r="Q260" s="77">
        <v>0</v>
      </c>
      <c r="R260" s="383"/>
      <c r="S260" s="383"/>
      <c r="T260" s="358"/>
      <c r="U260" s="358"/>
    </row>
    <row r="261" spans="1:21" s="32" customFormat="1" x14ac:dyDescent="0.2">
      <c r="A261" s="49"/>
      <c r="B261" s="442">
        <v>1</v>
      </c>
      <c r="C261" s="321"/>
      <c r="D261" s="321"/>
      <c r="E261" s="321"/>
      <c r="F261" s="321"/>
      <c r="G261" s="321"/>
      <c r="H261" s="321"/>
      <c r="I261" s="321"/>
      <c r="J261" s="321"/>
      <c r="K261" s="321"/>
      <c r="L261" s="16" t="s">
        <v>115</v>
      </c>
      <c r="M261" s="443">
        <v>385</v>
      </c>
      <c r="N261" s="444" t="s">
        <v>402</v>
      </c>
      <c r="O261" s="77">
        <v>0</v>
      </c>
      <c r="P261" s="77">
        <v>20000</v>
      </c>
      <c r="Q261" s="77">
        <v>20000</v>
      </c>
      <c r="R261" s="383"/>
      <c r="S261" s="383"/>
      <c r="T261" s="358"/>
      <c r="U261" s="358"/>
    </row>
    <row r="262" spans="1:21" s="32" customFormat="1" x14ac:dyDescent="0.2">
      <c r="A262" s="150"/>
      <c r="B262" s="150"/>
      <c r="C262" s="150"/>
      <c r="D262" s="150"/>
      <c r="E262" s="150"/>
      <c r="F262" s="149"/>
      <c r="G262" s="150"/>
      <c r="H262" s="150"/>
      <c r="I262" s="202"/>
      <c r="J262" s="202"/>
      <c r="K262" s="202"/>
      <c r="L262" s="16"/>
      <c r="M262" s="151"/>
      <c r="N262" s="84"/>
      <c r="O262" s="144"/>
      <c r="P262" s="144"/>
      <c r="Q262" s="144"/>
      <c r="R262" s="294"/>
      <c r="S262" s="294"/>
      <c r="T262" s="358"/>
      <c r="U262" s="358"/>
    </row>
    <row r="263" spans="1:21" s="35" customFormat="1" ht="25.5" x14ac:dyDescent="0.2">
      <c r="A263" s="34" t="s">
        <v>235</v>
      </c>
      <c r="L263" s="36" t="s">
        <v>115</v>
      </c>
      <c r="M263" s="106"/>
      <c r="N263" s="107" t="s">
        <v>223</v>
      </c>
      <c r="O263" s="142">
        <f t="shared" ref="O263:P263" si="177">SUM(O268)</f>
        <v>9360.52</v>
      </c>
      <c r="P263" s="142">
        <f t="shared" si="177"/>
        <v>15000</v>
      </c>
      <c r="Q263" s="142">
        <f t="shared" ref="Q263" si="178">SUM(Q268)</f>
        <v>15000</v>
      </c>
      <c r="R263" s="409">
        <f>SUM(R269)</f>
        <v>20000</v>
      </c>
      <c r="S263" s="409">
        <f>SUM(S269)</f>
        <v>25000</v>
      </c>
      <c r="T263" s="358">
        <f t="shared" si="175"/>
        <v>133.33333333333331</v>
      </c>
      <c r="U263" s="358">
        <f t="shared" si="176"/>
        <v>166.66666666666669</v>
      </c>
    </row>
    <row r="264" spans="1:21" s="35" customFormat="1" x14ac:dyDescent="0.2">
      <c r="A264" s="34"/>
      <c r="L264" s="36"/>
      <c r="M264" s="106"/>
      <c r="N264" s="107"/>
      <c r="O264" s="142"/>
      <c r="P264" s="142"/>
      <c r="Q264" s="142"/>
      <c r="R264" s="409"/>
      <c r="S264" s="409"/>
      <c r="T264" s="358"/>
      <c r="U264" s="358"/>
    </row>
    <row r="265" spans="1:21" s="35" customFormat="1" x14ac:dyDescent="0.2">
      <c r="A265" s="34"/>
      <c r="L265" s="36"/>
      <c r="M265" s="106"/>
      <c r="N265" s="180" t="s">
        <v>285</v>
      </c>
      <c r="O265" s="184">
        <f t="shared" ref="O265:S265" si="179">SUM(O266)</f>
        <v>9360.52</v>
      </c>
      <c r="P265" s="184">
        <f t="shared" si="179"/>
        <v>15000</v>
      </c>
      <c r="Q265" s="184">
        <f t="shared" si="179"/>
        <v>15000</v>
      </c>
      <c r="R265" s="402">
        <f t="shared" si="179"/>
        <v>20000</v>
      </c>
      <c r="S265" s="402">
        <f t="shared" si="179"/>
        <v>25000</v>
      </c>
      <c r="T265" s="358">
        <f t="shared" si="175"/>
        <v>133.33333333333331</v>
      </c>
      <c r="U265" s="358">
        <f t="shared" si="176"/>
        <v>166.66666666666669</v>
      </c>
    </row>
    <row r="266" spans="1:21" s="35" customFormat="1" x14ac:dyDescent="0.2">
      <c r="A266" s="34"/>
      <c r="L266" s="36"/>
      <c r="M266" s="186">
        <v>11</v>
      </c>
      <c r="N266" s="180" t="s">
        <v>286</v>
      </c>
      <c r="O266" s="184">
        <v>9360.52</v>
      </c>
      <c r="P266" s="184">
        <v>15000</v>
      </c>
      <c r="Q266" s="184">
        <v>15000</v>
      </c>
      <c r="R266" s="402">
        <v>20000</v>
      </c>
      <c r="S266" s="402">
        <v>25000</v>
      </c>
      <c r="T266" s="358">
        <f t="shared" si="175"/>
        <v>133.33333333333331</v>
      </c>
      <c r="U266" s="358">
        <f t="shared" si="176"/>
        <v>166.66666666666669</v>
      </c>
    </row>
    <row r="267" spans="1:21" s="15" customFormat="1" x14ac:dyDescent="0.2">
      <c r="A267" s="23"/>
      <c r="I267" s="202"/>
      <c r="J267" s="202"/>
      <c r="K267" s="202"/>
      <c r="L267" s="16"/>
      <c r="M267" s="96"/>
      <c r="N267" s="84"/>
      <c r="O267" s="142"/>
      <c r="P267" s="142"/>
      <c r="Q267" s="142"/>
      <c r="R267" s="403"/>
      <c r="S267" s="403"/>
      <c r="T267" s="358"/>
      <c r="U267" s="358"/>
    </row>
    <row r="268" spans="1:21" s="15" customFormat="1" x14ac:dyDescent="0.2">
      <c r="A268" s="23"/>
      <c r="B268" s="48">
        <v>1</v>
      </c>
      <c r="I268" s="202"/>
      <c r="J268" s="202"/>
      <c r="K268" s="202"/>
      <c r="L268" s="16" t="s">
        <v>115</v>
      </c>
      <c r="M268" s="72">
        <v>3</v>
      </c>
      <c r="N268" s="84" t="s">
        <v>116</v>
      </c>
      <c r="O268" s="77">
        <f t="shared" ref="O268:Q269" si="180">SUM(O269)</f>
        <v>9360.52</v>
      </c>
      <c r="P268" s="77">
        <f t="shared" si="180"/>
        <v>15000</v>
      </c>
      <c r="Q268" s="77">
        <f t="shared" si="180"/>
        <v>15000</v>
      </c>
      <c r="R268" s="383"/>
      <c r="S268" s="383"/>
      <c r="T268" s="358"/>
      <c r="U268" s="358"/>
    </row>
    <row r="269" spans="1:21" s="38" customFormat="1" x14ac:dyDescent="0.2">
      <c r="A269" s="19"/>
      <c r="B269" s="9">
        <v>1</v>
      </c>
      <c r="L269" s="18" t="s">
        <v>115</v>
      </c>
      <c r="M269" s="71">
        <v>32</v>
      </c>
      <c r="N269" s="70" t="s">
        <v>3</v>
      </c>
      <c r="O269" s="91">
        <f t="shared" si="180"/>
        <v>9360.52</v>
      </c>
      <c r="P269" s="91">
        <f t="shared" si="180"/>
        <v>15000</v>
      </c>
      <c r="Q269" s="91">
        <f t="shared" si="180"/>
        <v>15000</v>
      </c>
      <c r="R269" s="383">
        <v>20000</v>
      </c>
      <c r="S269" s="383">
        <v>25000</v>
      </c>
      <c r="T269" s="358">
        <f t="shared" si="175"/>
        <v>133.33333333333331</v>
      </c>
      <c r="U269" s="358">
        <f t="shared" si="176"/>
        <v>166.66666666666669</v>
      </c>
    </row>
    <row r="270" spans="1:21" s="15" customFormat="1" ht="25.5" x14ac:dyDescent="0.2">
      <c r="A270" s="23"/>
      <c r="B270" s="48">
        <v>1</v>
      </c>
      <c r="I270" s="202"/>
      <c r="J270" s="202"/>
      <c r="K270" s="202"/>
      <c r="L270" s="16" t="s">
        <v>115</v>
      </c>
      <c r="M270" s="72">
        <v>329</v>
      </c>
      <c r="N270" s="84" t="s">
        <v>7</v>
      </c>
      <c r="O270" s="77">
        <v>9360.52</v>
      </c>
      <c r="P270" s="77">
        <v>15000</v>
      </c>
      <c r="Q270" s="77">
        <v>15000</v>
      </c>
      <c r="R270" s="383"/>
      <c r="S270" s="383"/>
      <c r="T270" s="358"/>
      <c r="U270" s="358"/>
    </row>
    <row r="271" spans="1:21" s="177" customFormat="1" x14ac:dyDescent="0.2">
      <c r="A271" s="49"/>
      <c r="B271" s="176"/>
      <c r="I271" s="202"/>
      <c r="J271" s="202"/>
      <c r="K271" s="202"/>
      <c r="L271" s="16"/>
      <c r="M271" s="179"/>
      <c r="N271" s="84"/>
      <c r="O271" s="77"/>
      <c r="P271" s="77"/>
      <c r="Q271" s="77"/>
      <c r="R271" s="383"/>
      <c r="S271" s="383"/>
      <c r="T271" s="358"/>
      <c r="U271" s="358"/>
    </row>
    <row r="272" spans="1:21" s="127" customFormat="1" ht="38.25" x14ac:dyDescent="0.2">
      <c r="A272" s="27" t="s">
        <v>236</v>
      </c>
      <c r="B272" s="156"/>
      <c r="L272" s="66" t="s">
        <v>115</v>
      </c>
      <c r="M272" s="141"/>
      <c r="N272" s="121" t="s">
        <v>222</v>
      </c>
      <c r="O272" s="142">
        <f t="shared" ref="O272:P272" si="181">SUM(O277)</f>
        <v>10800</v>
      </c>
      <c r="P272" s="142">
        <f t="shared" si="181"/>
        <v>25000</v>
      </c>
      <c r="Q272" s="142">
        <f t="shared" ref="Q272" si="182">SUM(Q277)</f>
        <v>7300</v>
      </c>
      <c r="R272" s="400">
        <f>SUM(R278)</f>
        <v>7500</v>
      </c>
      <c r="S272" s="400">
        <f>SUM(S278)</f>
        <v>7500</v>
      </c>
      <c r="T272" s="358">
        <f t="shared" si="175"/>
        <v>102.73972602739727</v>
      </c>
      <c r="U272" s="358">
        <f t="shared" si="176"/>
        <v>102.73972602739727</v>
      </c>
    </row>
    <row r="273" spans="1:21" s="15" customFormat="1" x14ac:dyDescent="0.2">
      <c r="A273" s="23"/>
      <c r="B273" s="48"/>
      <c r="I273" s="202"/>
      <c r="J273" s="202"/>
      <c r="K273" s="202"/>
      <c r="L273" s="16"/>
      <c r="M273" s="96"/>
      <c r="N273" s="84"/>
      <c r="O273" s="142"/>
      <c r="P273" s="142"/>
      <c r="Q273" s="142"/>
      <c r="R273" s="403"/>
      <c r="S273" s="403"/>
      <c r="T273" s="358"/>
      <c r="U273" s="358"/>
    </row>
    <row r="274" spans="1:21" s="177" customFormat="1" x14ac:dyDescent="0.2">
      <c r="A274" s="49"/>
      <c r="B274" s="176"/>
      <c r="I274" s="202"/>
      <c r="J274" s="202"/>
      <c r="K274" s="202"/>
      <c r="L274" s="16"/>
      <c r="M274" s="179"/>
      <c r="N274" s="180" t="s">
        <v>285</v>
      </c>
      <c r="O274" s="185">
        <f t="shared" ref="O274:S274" si="183">SUM(O275)</f>
        <v>10800</v>
      </c>
      <c r="P274" s="185">
        <f t="shared" si="183"/>
        <v>25000</v>
      </c>
      <c r="Q274" s="185">
        <f t="shared" si="183"/>
        <v>7300</v>
      </c>
      <c r="R274" s="402">
        <f t="shared" si="183"/>
        <v>7500</v>
      </c>
      <c r="S274" s="402">
        <f t="shared" si="183"/>
        <v>7500</v>
      </c>
      <c r="T274" s="358">
        <f t="shared" si="175"/>
        <v>102.73972602739727</v>
      </c>
      <c r="U274" s="358">
        <f t="shared" si="176"/>
        <v>102.73972602739727</v>
      </c>
    </row>
    <row r="275" spans="1:21" s="177" customFormat="1" x14ac:dyDescent="0.2">
      <c r="A275" s="49"/>
      <c r="B275" s="176"/>
      <c r="I275" s="202"/>
      <c r="J275" s="202"/>
      <c r="K275" s="202"/>
      <c r="L275" s="16"/>
      <c r="M275" s="186">
        <v>11</v>
      </c>
      <c r="N275" s="180" t="s">
        <v>286</v>
      </c>
      <c r="O275" s="185">
        <v>10800</v>
      </c>
      <c r="P275" s="185">
        <v>25000</v>
      </c>
      <c r="Q275" s="185">
        <v>7300</v>
      </c>
      <c r="R275" s="402">
        <v>7500</v>
      </c>
      <c r="S275" s="402">
        <v>7500</v>
      </c>
      <c r="T275" s="358">
        <f t="shared" si="175"/>
        <v>102.73972602739727</v>
      </c>
      <c r="U275" s="358">
        <f t="shared" si="176"/>
        <v>102.73972602739727</v>
      </c>
    </row>
    <row r="276" spans="1:21" s="177" customFormat="1" x14ac:dyDescent="0.2">
      <c r="A276" s="49"/>
      <c r="B276" s="176"/>
      <c r="I276" s="202"/>
      <c r="J276" s="202"/>
      <c r="K276" s="202"/>
      <c r="L276" s="16"/>
      <c r="M276" s="96"/>
      <c r="N276" s="84"/>
      <c r="O276" s="142"/>
      <c r="P276" s="142"/>
      <c r="Q276" s="142"/>
      <c r="R276" s="403"/>
      <c r="S276" s="403"/>
      <c r="T276" s="358"/>
      <c r="U276" s="358"/>
    </row>
    <row r="277" spans="1:21" s="15" customFormat="1" x14ac:dyDescent="0.2">
      <c r="A277" s="21"/>
      <c r="B277" s="48">
        <v>1</v>
      </c>
      <c r="I277" s="202"/>
      <c r="J277" s="202"/>
      <c r="K277" s="202"/>
      <c r="L277" s="16" t="s">
        <v>115</v>
      </c>
      <c r="M277" s="72">
        <v>3</v>
      </c>
      <c r="N277" s="84" t="s">
        <v>116</v>
      </c>
      <c r="O277" s="77">
        <f t="shared" ref="O277:Q278" si="184">SUM(O278)</f>
        <v>10800</v>
      </c>
      <c r="P277" s="77">
        <f t="shared" si="184"/>
        <v>25000</v>
      </c>
      <c r="Q277" s="77">
        <f t="shared" si="184"/>
        <v>7300</v>
      </c>
      <c r="R277" s="383"/>
      <c r="S277" s="383"/>
      <c r="T277" s="358"/>
      <c r="U277" s="358"/>
    </row>
    <row r="278" spans="1:21" s="38" customFormat="1" x14ac:dyDescent="0.2">
      <c r="A278" s="19"/>
      <c r="B278" s="9">
        <v>1</v>
      </c>
      <c r="L278" s="18" t="s">
        <v>115</v>
      </c>
      <c r="M278" s="71">
        <v>38</v>
      </c>
      <c r="N278" s="70" t="s">
        <v>281</v>
      </c>
      <c r="O278" s="91">
        <f t="shared" si="184"/>
        <v>10800</v>
      </c>
      <c r="P278" s="91">
        <f t="shared" si="184"/>
        <v>25000</v>
      </c>
      <c r="Q278" s="91">
        <f t="shared" si="184"/>
        <v>7300</v>
      </c>
      <c r="R278" s="383">
        <v>7500</v>
      </c>
      <c r="S278" s="383">
        <v>7500</v>
      </c>
      <c r="T278" s="358">
        <f t="shared" si="175"/>
        <v>102.73972602739727</v>
      </c>
      <c r="U278" s="358">
        <f t="shared" si="176"/>
        <v>102.73972602739727</v>
      </c>
    </row>
    <row r="279" spans="1:21" s="15" customFormat="1" x14ac:dyDescent="0.2">
      <c r="A279" s="23"/>
      <c r="B279" s="48">
        <v>1</v>
      </c>
      <c r="I279" s="202"/>
      <c r="J279" s="202"/>
      <c r="K279" s="202"/>
      <c r="L279" s="16" t="s">
        <v>115</v>
      </c>
      <c r="M279" s="72">
        <v>381</v>
      </c>
      <c r="N279" s="84" t="s">
        <v>8</v>
      </c>
      <c r="O279" s="77">
        <v>10800</v>
      </c>
      <c r="P279" s="77">
        <v>25000</v>
      </c>
      <c r="Q279" s="77">
        <v>7300</v>
      </c>
      <c r="R279" s="383"/>
      <c r="S279" s="383"/>
      <c r="T279" s="358"/>
      <c r="U279" s="358"/>
    </row>
    <row r="280" spans="1:21" s="177" customFormat="1" x14ac:dyDescent="0.2">
      <c r="A280" s="49"/>
      <c r="B280" s="176"/>
      <c r="I280" s="202"/>
      <c r="J280" s="202"/>
      <c r="K280" s="202"/>
      <c r="L280" s="16"/>
      <c r="M280" s="179"/>
      <c r="N280" s="84"/>
      <c r="O280" s="77"/>
      <c r="P280" s="77"/>
      <c r="Q280" s="77"/>
      <c r="R280" s="383"/>
      <c r="S280" s="383"/>
      <c r="T280" s="358"/>
      <c r="U280" s="358"/>
    </row>
    <row r="281" spans="1:21" s="15" customFormat="1" ht="25.5" x14ac:dyDescent="0.2">
      <c r="A281" s="27" t="s">
        <v>237</v>
      </c>
      <c r="I281" s="202"/>
      <c r="J281" s="202"/>
      <c r="K281" s="202"/>
      <c r="L281" s="36" t="s">
        <v>115</v>
      </c>
      <c r="M281" s="106"/>
      <c r="N281" s="107" t="s">
        <v>120</v>
      </c>
      <c r="O281" s="142">
        <f t="shared" ref="O281:P281" si="185">SUM(O286)</f>
        <v>0</v>
      </c>
      <c r="P281" s="142">
        <f t="shared" si="185"/>
        <v>17000</v>
      </c>
      <c r="Q281" s="142">
        <f t="shared" ref="Q281" si="186">SUM(Q286)</f>
        <v>17000</v>
      </c>
      <c r="R281" s="407">
        <f>SUM(R287)</f>
        <v>0</v>
      </c>
      <c r="S281" s="407">
        <f>SUM(S287)</f>
        <v>0</v>
      </c>
      <c r="T281" s="358">
        <f t="shared" si="175"/>
        <v>0</v>
      </c>
      <c r="U281" s="358">
        <f t="shared" si="176"/>
        <v>0</v>
      </c>
    </row>
    <row r="282" spans="1:21" s="15" customFormat="1" x14ac:dyDescent="0.2">
      <c r="A282" s="23"/>
      <c r="I282" s="202"/>
      <c r="J282" s="202"/>
      <c r="K282" s="202"/>
      <c r="L282" s="16"/>
      <c r="M282" s="72"/>
      <c r="N282" s="109"/>
      <c r="O282" s="142"/>
      <c r="P282" s="142"/>
      <c r="Q282" s="142"/>
      <c r="R282" s="403"/>
      <c r="S282" s="403"/>
      <c r="T282" s="358"/>
      <c r="U282" s="358"/>
    </row>
    <row r="283" spans="1:21" s="177" customFormat="1" x14ac:dyDescent="0.2">
      <c r="A283" s="49"/>
      <c r="I283" s="202"/>
      <c r="J283" s="202"/>
      <c r="K283" s="202"/>
      <c r="L283" s="16"/>
      <c r="M283" s="179"/>
      <c r="N283" s="180" t="s">
        <v>285</v>
      </c>
      <c r="O283" s="185">
        <f t="shared" ref="O283:S283" si="187">SUM(O284)</f>
        <v>0</v>
      </c>
      <c r="P283" s="185">
        <f t="shared" si="187"/>
        <v>17000</v>
      </c>
      <c r="Q283" s="185">
        <f t="shared" si="187"/>
        <v>17000</v>
      </c>
      <c r="R283" s="402">
        <f t="shared" si="187"/>
        <v>0</v>
      </c>
      <c r="S283" s="402">
        <f t="shared" si="187"/>
        <v>0</v>
      </c>
      <c r="T283" s="358">
        <f t="shared" si="175"/>
        <v>0</v>
      </c>
      <c r="U283" s="358">
        <f t="shared" si="176"/>
        <v>0</v>
      </c>
    </row>
    <row r="284" spans="1:21" s="177" customFormat="1" x14ac:dyDescent="0.2">
      <c r="A284" s="49"/>
      <c r="I284" s="202"/>
      <c r="J284" s="202"/>
      <c r="K284" s="202"/>
      <c r="L284" s="16"/>
      <c r="M284" s="186">
        <v>11</v>
      </c>
      <c r="N284" s="180" t="s">
        <v>286</v>
      </c>
      <c r="O284" s="185">
        <v>0</v>
      </c>
      <c r="P284" s="185">
        <v>17000</v>
      </c>
      <c r="Q284" s="185">
        <v>17000</v>
      </c>
      <c r="R284" s="402">
        <v>0</v>
      </c>
      <c r="S284" s="402">
        <v>0</v>
      </c>
      <c r="T284" s="358">
        <f t="shared" si="175"/>
        <v>0</v>
      </c>
      <c r="U284" s="358">
        <f t="shared" si="176"/>
        <v>0</v>
      </c>
    </row>
    <row r="285" spans="1:21" s="177" customFormat="1" x14ac:dyDescent="0.2">
      <c r="A285" s="49"/>
      <c r="I285" s="202"/>
      <c r="J285" s="202"/>
      <c r="K285" s="202"/>
      <c r="L285" s="16"/>
      <c r="M285" s="179"/>
      <c r="N285" s="109"/>
      <c r="O285" s="142"/>
      <c r="P285" s="142"/>
      <c r="Q285" s="142"/>
      <c r="R285" s="403"/>
      <c r="S285" s="403"/>
      <c r="T285" s="358"/>
      <c r="U285" s="358"/>
    </row>
    <row r="286" spans="1:21" s="15" customFormat="1" x14ac:dyDescent="0.2">
      <c r="A286" s="23"/>
      <c r="B286" s="48">
        <v>1</v>
      </c>
      <c r="I286" s="202"/>
      <c r="J286" s="202"/>
      <c r="K286" s="202"/>
      <c r="L286" s="16" t="s">
        <v>115</v>
      </c>
      <c r="M286" s="72">
        <v>3</v>
      </c>
      <c r="N286" s="84" t="s">
        <v>116</v>
      </c>
      <c r="O286" s="77">
        <f t="shared" ref="O286:Q287" si="188">SUM(O287)</f>
        <v>0</v>
      </c>
      <c r="P286" s="77">
        <f t="shared" si="188"/>
        <v>17000</v>
      </c>
      <c r="Q286" s="77">
        <f t="shared" si="188"/>
        <v>17000</v>
      </c>
      <c r="R286" s="383"/>
      <c r="S286" s="383"/>
      <c r="T286" s="358"/>
      <c r="U286" s="358"/>
    </row>
    <row r="287" spans="1:21" s="38" customFormat="1" x14ac:dyDescent="0.2">
      <c r="A287" s="19"/>
      <c r="B287" s="48">
        <v>1</v>
      </c>
      <c r="L287" s="18" t="s">
        <v>115</v>
      </c>
      <c r="M287" s="71">
        <v>32</v>
      </c>
      <c r="N287" s="70" t="s">
        <v>3</v>
      </c>
      <c r="O287" s="91">
        <f t="shared" si="188"/>
        <v>0</v>
      </c>
      <c r="P287" s="91">
        <f t="shared" si="188"/>
        <v>17000</v>
      </c>
      <c r="Q287" s="91">
        <f t="shared" si="188"/>
        <v>17000</v>
      </c>
      <c r="R287" s="383">
        <v>0</v>
      </c>
      <c r="S287" s="383">
        <v>0</v>
      </c>
      <c r="T287" s="358">
        <f t="shared" si="175"/>
        <v>0</v>
      </c>
      <c r="U287" s="358">
        <f t="shared" si="176"/>
        <v>0</v>
      </c>
    </row>
    <row r="288" spans="1:21" s="15" customFormat="1" x14ac:dyDescent="0.2">
      <c r="A288" s="23"/>
      <c r="B288" s="48">
        <v>1</v>
      </c>
      <c r="I288" s="202"/>
      <c r="J288" s="202"/>
      <c r="K288" s="202"/>
      <c r="L288" s="16" t="s">
        <v>115</v>
      </c>
      <c r="M288" s="72">
        <v>323</v>
      </c>
      <c r="N288" s="84" t="s">
        <v>6</v>
      </c>
      <c r="O288" s="77">
        <v>0</v>
      </c>
      <c r="P288" s="77">
        <v>17000</v>
      </c>
      <c r="Q288" s="77">
        <v>17000</v>
      </c>
      <c r="R288" s="383"/>
      <c r="S288" s="383"/>
      <c r="T288" s="358"/>
      <c r="U288" s="358"/>
    </row>
    <row r="289" spans="1:21" s="177" customFormat="1" x14ac:dyDescent="0.2">
      <c r="A289" s="49"/>
      <c r="B289" s="176"/>
      <c r="I289" s="202"/>
      <c r="J289" s="202"/>
      <c r="K289" s="202"/>
      <c r="L289" s="16"/>
      <c r="M289" s="179"/>
      <c r="N289" s="84"/>
      <c r="O289" s="77"/>
      <c r="P289" s="77"/>
      <c r="Q289" s="77"/>
      <c r="R289" s="383"/>
      <c r="S289" s="383"/>
      <c r="T289" s="358"/>
      <c r="U289" s="358"/>
    </row>
    <row r="290" spans="1:21" s="155" customFormat="1" x14ac:dyDescent="0.2">
      <c r="A290" s="27" t="s">
        <v>245</v>
      </c>
      <c r="I290" s="202"/>
      <c r="J290" s="202"/>
      <c r="K290" s="202"/>
      <c r="L290" s="36" t="s">
        <v>115</v>
      </c>
      <c r="M290" s="106"/>
      <c r="N290" s="107" t="s">
        <v>246</v>
      </c>
      <c r="O290" s="144">
        <f t="shared" ref="O290:P290" si="189">SUM(O296)</f>
        <v>0</v>
      </c>
      <c r="P290" s="144">
        <f t="shared" si="189"/>
        <v>110000</v>
      </c>
      <c r="Q290" s="144">
        <f t="shared" ref="Q290" si="190">SUM(Q296)</f>
        <v>0</v>
      </c>
      <c r="R290" s="410">
        <f>SUM(R297)</f>
        <v>100000</v>
      </c>
      <c r="S290" s="410">
        <f>SUM(S297)</f>
        <v>70000</v>
      </c>
      <c r="T290" s="358">
        <v>0</v>
      </c>
      <c r="U290" s="358">
        <v>0</v>
      </c>
    </row>
    <row r="291" spans="1:21" s="155" customFormat="1" x14ac:dyDescent="0.2">
      <c r="I291" s="202"/>
      <c r="J291" s="202"/>
      <c r="K291" s="202"/>
      <c r="L291" s="16"/>
      <c r="M291" s="96"/>
      <c r="N291" s="84"/>
      <c r="O291" s="147"/>
      <c r="P291" s="147"/>
      <c r="Q291" s="147"/>
      <c r="R291" s="411"/>
      <c r="S291" s="411"/>
      <c r="T291" s="358"/>
      <c r="U291" s="358"/>
    </row>
    <row r="292" spans="1:21" s="177" customFormat="1" x14ac:dyDescent="0.2">
      <c r="I292" s="202"/>
      <c r="J292" s="202"/>
      <c r="K292" s="202"/>
      <c r="L292" s="16"/>
      <c r="M292" s="179"/>
      <c r="N292" s="180" t="s">
        <v>285</v>
      </c>
      <c r="O292" s="185">
        <f t="shared" ref="O292" si="191">SUM(O293:O294)</f>
        <v>0</v>
      </c>
      <c r="P292" s="185">
        <f t="shared" ref="P292" si="192">SUM(P293:P294)</f>
        <v>110000</v>
      </c>
      <c r="Q292" s="185">
        <f t="shared" ref="Q292:R292" si="193">SUM(Q293:Q294)</f>
        <v>0</v>
      </c>
      <c r="R292" s="396">
        <f t="shared" si="193"/>
        <v>100000</v>
      </c>
      <c r="S292" s="396">
        <f t="shared" ref="S292" si="194">SUM(S293:S294)</f>
        <v>70000</v>
      </c>
      <c r="T292" s="358">
        <v>0</v>
      </c>
      <c r="U292" s="358">
        <v>0</v>
      </c>
    </row>
    <row r="293" spans="1:21" s="204" customFormat="1" x14ac:dyDescent="0.2">
      <c r="L293" s="16"/>
      <c r="M293" s="186">
        <v>11</v>
      </c>
      <c r="N293" s="180" t="s">
        <v>286</v>
      </c>
      <c r="O293" s="185">
        <v>0</v>
      </c>
      <c r="P293" s="185">
        <v>50000</v>
      </c>
      <c r="Q293" s="185">
        <v>0</v>
      </c>
      <c r="R293" s="396">
        <v>0</v>
      </c>
      <c r="S293" s="396">
        <v>0</v>
      </c>
      <c r="T293" s="358">
        <v>0</v>
      </c>
      <c r="U293" s="358">
        <v>0</v>
      </c>
    </row>
    <row r="294" spans="1:21" s="177" customFormat="1" x14ac:dyDescent="0.2">
      <c r="I294" s="202"/>
      <c r="J294" s="202"/>
      <c r="K294" s="202"/>
      <c r="L294" s="16"/>
      <c r="M294" s="186">
        <v>52</v>
      </c>
      <c r="N294" s="180" t="s">
        <v>103</v>
      </c>
      <c r="O294" s="185">
        <v>0</v>
      </c>
      <c r="P294" s="185">
        <v>60000</v>
      </c>
      <c r="Q294" s="185">
        <v>0</v>
      </c>
      <c r="R294" s="396">
        <v>100000</v>
      </c>
      <c r="S294" s="396">
        <v>70000</v>
      </c>
      <c r="T294" s="358">
        <v>0</v>
      </c>
      <c r="U294" s="358">
        <v>0</v>
      </c>
    </row>
    <row r="295" spans="1:21" s="177" customFormat="1" x14ac:dyDescent="0.2">
      <c r="I295" s="202"/>
      <c r="J295" s="202"/>
      <c r="K295" s="202"/>
      <c r="L295" s="16"/>
      <c r="M295" s="186"/>
      <c r="N295" s="180"/>
      <c r="O295" s="185"/>
      <c r="P295" s="185"/>
      <c r="Q295" s="185"/>
      <c r="R295" s="411"/>
      <c r="S295" s="411"/>
      <c r="T295" s="358"/>
      <c r="U295" s="358"/>
    </row>
    <row r="296" spans="1:21" s="155" customFormat="1" x14ac:dyDescent="0.2">
      <c r="B296" s="152">
        <v>1</v>
      </c>
      <c r="F296" s="176">
        <v>5</v>
      </c>
      <c r="I296" s="202"/>
      <c r="J296" s="202"/>
      <c r="K296" s="202"/>
      <c r="L296" s="16" t="s">
        <v>115</v>
      </c>
      <c r="M296" s="154">
        <v>3</v>
      </c>
      <c r="N296" s="84" t="s">
        <v>116</v>
      </c>
      <c r="O296" s="113">
        <f t="shared" ref="O296:Q297" si="195">SUM(O297)</f>
        <v>0</v>
      </c>
      <c r="P296" s="113">
        <f t="shared" si="195"/>
        <v>110000</v>
      </c>
      <c r="Q296" s="113">
        <f t="shared" si="195"/>
        <v>0</v>
      </c>
      <c r="R296" s="294"/>
      <c r="S296" s="294"/>
      <c r="T296" s="358"/>
      <c r="U296" s="358"/>
    </row>
    <row r="297" spans="1:21" s="15" customFormat="1" x14ac:dyDescent="0.2">
      <c r="A297" s="155"/>
      <c r="B297" s="152">
        <v>1</v>
      </c>
      <c r="C297" s="155"/>
      <c r="D297" s="155"/>
      <c r="E297" s="155"/>
      <c r="F297" s="176">
        <v>5</v>
      </c>
      <c r="G297" s="155"/>
      <c r="H297" s="155"/>
      <c r="I297" s="202"/>
      <c r="J297" s="202"/>
      <c r="K297" s="202"/>
      <c r="L297" s="16" t="s">
        <v>115</v>
      </c>
      <c r="M297" s="71">
        <v>32</v>
      </c>
      <c r="N297" s="70" t="s">
        <v>3</v>
      </c>
      <c r="O297" s="114">
        <f t="shared" si="195"/>
        <v>0</v>
      </c>
      <c r="P297" s="114">
        <f t="shared" si="195"/>
        <v>110000</v>
      </c>
      <c r="Q297" s="114">
        <f t="shared" si="195"/>
        <v>0</v>
      </c>
      <c r="R297" s="294">
        <v>100000</v>
      </c>
      <c r="S297" s="294">
        <v>70000</v>
      </c>
      <c r="T297" s="358">
        <v>0</v>
      </c>
      <c r="U297" s="358">
        <v>0</v>
      </c>
    </row>
    <row r="298" spans="1:21" s="1" customFormat="1" x14ac:dyDescent="0.2">
      <c r="A298" s="155"/>
      <c r="B298" s="152">
        <v>1</v>
      </c>
      <c r="C298" s="155"/>
      <c r="D298" s="155"/>
      <c r="E298" s="155"/>
      <c r="F298" s="176">
        <v>5</v>
      </c>
      <c r="G298" s="155"/>
      <c r="H298" s="155"/>
      <c r="I298" s="202"/>
      <c r="J298" s="202"/>
      <c r="K298" s="202"/>
      <c r="L298" s="16" t="s">
        <v>115</v>
      </c>
      <c r="M298" s="154">
        <v>323</v>
      </c>
      <c r="N298" s="96" t="s">
        <v>6</v>
      </c>
      <c r="O298" s="113">
        <v>0</v>
      </c>
      <c r="P298" s="113">
        <v>110000</v>
      </c>
      <c r="Q298" s="113">
        <v>0</v>
      </c>
      <c r="R298" s="294"/>
      <c r="S298" s="294"/>
      <c r="T298" s="358"/>
      <c r="U298" s="358"/>
    </row>
    <row r="299" spans="1:21" s="1" customFormat="1" x14ac:dyDescent="0.2">
      <c r="A299" s="155"/>
      <c r="B299" s="152"/>
      <c r="C299" s="155"/>
      <c r="D299" s="155"/>
      <c r="E299" s="155"/>
      <c r="F299" s="155"/>
      <c r="G299" s="155"/>
      <c r="H299" s="155"/>
      <c r="I299" s="202"/>
      <c r="J299" s="202"/>
      <c r="K299" s="202"/>
      <c r="L299" s="16"/>
      <c r="M299" s="154"/>
      <c r="N299" s="96"/>
      <c r="O299" s="113"/>
      <c r="P299" s="113"/>
      <c r="Q299" s="113"/>
      <c r="R299" s="294"/>
      <c r="S299" s="294"/>
      <c r="T299" s="358"/>
      <c r="U299" s="358"/>
    </row>
    <row r="300" spans="1:21" s="1" customFormat="1" ht="25.5" x14ac:dyDescent="0.2">
      <c r="A300" s="50" t="s">
        <v>238</v>
      </c>
      <c r="B300" s="55">
        <v>1</v>
      </c>
      <c r="C300" s="55"/>
      <c r="D300" s="55"/>
      <c r="E300" s="55">
        <v>4</v>
      </c>
      <c r="F300" s="15"/>
      <c r="G300" s="15"/>
      <c r="H300" s="15"/>
      <c r="I300" s="202"/>
      <c r="J300" s="55">
        <v>9</v>
      </c>
      <c r="K300" s="202"/>
      <c r="L300" s="16"/>
      <c r="M300" s="72"/>
      <c r="N300" s="73" t="s">
        <v>239</v>
      </c>
      <c r="O300" s="115">
        <f t="shared" ref="O300:P300" si="196">SUM(O302+O316+O340)</f>
        <v>202425.58000000002</v>
      </c>
      <c r="P300" s="115">
        <f t="shared" si="196"/>
        <v>305000</v>
      </c>
      <c r="Q300" s="115">
        <f t="shared" ref="Q300" si="197">SUM(Q302+Q316+Q340)</f>
        <v>235000</v>
      </c>
      <c r="R300" s="412">
        <f>SUM(R304+R318+R329+R342)</f>
        <v>245000</v>
      </c>
      <c r="S300" s="412">
        <f>SUM(S302+S316+S340)</f>
        <v>245000</v>
      </c>
      <c r="T300" s="358">
        <f t="shared" si="175"/>
        <v>104.25531914893618</v>
      </c>
      <c r="U300" s="358">
        <f t="shared" si="176"/>
        <v>104.25531914893618</v>
      </c>
    </row>
    <row r="301" spans="1:21" s="1" customFormat="1" x14ac:dyDescent="0.2">
      <c r="A301" s="15"/>
      <c r="B301" s="15"/>
      <c r="C301" s="15"/>
      <c r="D301" s="15"/>
      <c r="E301" s="15"/>
      <c r="F301" s="15"/>
      <c r="G301" s="15"/>
      <c r="H301" s="15"/>
      <c r="I301" s="202"/>
      <c r="J301" s="202"/>
      <c r="K301" s="202"/>
      <c r="L301" s="16"/>
      <c r="M301" s="96"/>
      <c r="N301" s="84"/>
      <c r="O301" s="143"/>
      <c r="P301" s="143"/>
      <c r="Q301" s="143"/>
      <c r="R301" s="413"/>
      <c r="S301" s="413"/>
      <c r="T301" s="358"/>
      <c r="U301" s="358"/>
    </row>
    <row r="302" spans="1:21" s="1" customFormat="1" ht="38.25" x14ac:dyDescent="0.2">
      <c r="A302" s="53" t="s">
        <v>173</v>
      </c>
      <c r="B302" s="47"/>
      <c r="C302" s="47"/>
      <c r="D302" s="47"/>
      <c r="E302" s="47"/>
      <c r="F302" s="47"/>
      <c r="G302" s="47"/>
      <c r="H302" s="47"/>
      <c r="I302" s="202"/>
      <c r="J302" s="202"/>
      <c r="K302" s="202"/>
      <c r="L302" s="31" t="s">
        <v>124</v>
      </c>
      <c r="M302" s="103"/>
      <c r="N302" s="104" t="s">
        <v>147</v>
      </c>
      <c r="O302" s="116">
        <f t="shared" ref="O302:P302" si="198">SUM(O304)</f>
        <v>32627.75</v>
      </c>
      <c r="P302" s="116">
        <f t="shared" si="198"/>
        <v>70000</v>
      </c>
      <c r="Q302" s="116">
        <f t="shared" ref="Q302:S302" si="199">SUM(Q304)</f>
        <v>60000</v>
      </c>
      <c r="R302" s="414">
        <f t="shared" si="199"/>
        <v>70000</v>
      </c>
      <c r="S302" s="414">
        <f t="shared" si="199"/>
        <v>70000</v>
      </c>
      <c r="T302" s="358">
        <f t="shared" si="175"/>
        <v>116.66666666666667</v>
      </c>
      <c r="U302" s="358">
        <f t="shared" si="176"/>
        <v>116.66666666666667</v>
      </c>
    </row>
    <row r="303" spans="1:21" s="1" customFormat="1" x14ac:dyDescent="0.2">
      <c r="A303" s="53"/>
      <c r="B303" s="177"/>
      <c r="C303" s="177"/>
      <c r="D303" s="177"/>
      <c r="E303" s="177"/>
      <c r="F303" s="177"/>
      <c r="G303" s="177"/>
      <c r="H303" s="177"/>
      <c r="I303" s="202"/>
      <c r="J303" s="202"/>
      <c r="K303" s="202"/>
      <c r="L303" s="31"/>
      <c r="M303" s="103"/>
      <c r="N303" s="104"/>
      <c r="O303" s="116"/>
      <c r="P303" s="116"/>
      <c r="Q303" s="116"/>
      <c r="R303" s="414"/>
      <c r="S303" s="414"/>
      <c r="T303" s="358"/>
      <c r="U303" s="358"/>
    </row>
    <row r="304" spans="1:21" s="1" customFormat="1" x14ac:dyDescent="0.2">
      <c r="A304" s="27" t="s">
        <v>240</v>
      </c>
      <c r="B304" s="15"/>
      <c r="C304" s="15"/>
      <c r="D304" s="15"/>
      <c r="E304" s="15"/>
      <c r="F304" s="15"/>
      <c r="G304" s="15"/>
      <c r="H304" s="15"/>
      <c r="I304" s="202"/>
      <c r="J304" s="202"/>
      <c r="K304" s="202"/>
      <c r="L304" s="36" t="s">
        <v>177</v>
      </c>
      <c r="M304" s="106"/>
      <c r="N304" s="107" t="s">
        <v>123</v>
      </c>
      <c r="O304" s="134">
        <f t="shared" ref="O304:P304" si="200">SUM(O311)</f>
        <v>32627.75</v>
      </c>
      <c r="P304" s="134">
        <f t="shared" si="200"/>
        <v>70000</v>
      </c>
      <c r="Q304" s="134">
        <f t="shared" ref="Q304" si="201">SUM(Q311)</f>
        <v>60000</v>
      </c>
      <c r="R304" s="415">
        <f>SUM(R312)</f>
        <v>70000</v>
      </c>
      <c r="S304" s="415">
        <f>SUM(S312)</f>
        <v>70000</v>
      </c>
      <c r="T304" s="358">
        <f t="shared" si="175"/>
        <v>116.66666666666667</v>
      </c>
      <c r="U304" s="358">
        <f t="shared" si="176"/>
        <v>116.66666666666667</v>
      </c>
    </row>
    <row r="305" spans="1:21" s="1" customFormat="1" x14ac:dyDescent="0.2">
      <c r="A305" s="15"/>
      <c r="B305" s="15"/>
      <c r="C305" s="15"/>
      <c r="D305" s="15"/>
      <c r="E305" s="15"/>
      <c r="F305" s="15"/>
      <c r="G305" s="15"/>
      <c r="H305" s="15"/>
      <c r="I305" s="202"/>
      <c r="J305" s="202"/>
      <c r="K305" s="202"/>
      <c r="L305" s="16"/>
      <c r="M305" s="96"/>
      <c r="N305" s="84"/>
      <c r="O305" s="143"/>
      <c r="P305" s="143"/>
      <c r="Q305" s="143"/>
      <c r="R305" s="413"/>
      <c r="S305" s="413"/>
      <c r="T305" s="358"/>
      <c r="U305" s="358"/>
    </row>
    <row r="306" spans="1:21" s="1" customFormat="1" x14ac:dyDescent="0.2">
      <c r="A306" s="177"/>
      <c r="B306" s="177"/>
      <c r="C306" s="177"/>
      <c r="D306" s="177"/>
      <c r="E306" s="177"/>
      <c r="F306" s="177"/>
      <c r="G306" s="177"/>
      <c r="H306" s="177"/>
      <c r="I306" s="202"/>
      <c r="J306" s="202"/>
      <c r="K306" s="202"/>
      <c r="L306" s="16"/>
      <c r="M306" s="96"/>
      <c r="N306" s="180" t="s">
        <v>285</v>
      </c>
      <c r="O306" s="188">
        <f>SUM(O307:O309)</f>
        <v>32627.75</v>
      </c>
      <c r="P306" s="188">
        <f>SUM(P307:P309)</f>
        <v>70000</v>
      </c>
      <c r="Q306" s="188">
        <f>SUM(Q307:Q309)</f>
        <v>60000</v>
      </c>
      <c r="R306" s="396">
        <f>SUM(R307:R309)</f>
        <v>70000</v>
      </c>
      <c r="S306" s="396">
        <f>SUM(S307:S309)</f>
        <v>70000</v>
      </c>
      <c r="T306" s="358">
        <f t="shared" si="175"/>
        <v>116.66666666666667</v>
      </c>
      <c r="U306" s="358">
        <f t="shared" si="176"/>
        <v>116.66666666666667</v>
      </c>
    </row>
    <row r="307" spans="1:21" s="1" customFormat="1" x14ac:dyDescent="0.2">
      <c r="A307" s="321"/>
      <c r="B307" s="321"/>
      <c r="C307" s="321"/>
      <c r="D307" s="321"/>
      <c r="E307" s="321"/>
      <c r="F307" s="321"/>
      <c r="G307" s="321"/>
      <c r="H307" s="321"/>
      <c r="I307" s="321"/>
      <c r="J307" s="321"/>
      <c r="K307" s="321"/>
      <c r="L307" s="16"/>
      <c r="M307" s="186">
        <v>11</v>
      </c>
      <c r="N307" s="180" t="s">
        <v>286</v>
      </c>
      <c r="O307" s="188">
        <v>0</v>
      </c>
      <c r="P307" s="188">
        <v>0</v>
      </c>
      <c r="Q307" s="188">
        <v>0</v>
      </c>
      <c r="R307" s="396">
        <v>44000</v>
      </c>
      <c r="S307" s="396">
        <v>45000</v>
      </c>
      <c r="T307" s="358">
        <v>0</v>
      </c>
      <c r="U307" s="358">
        <v>0</v>
      </c>
    </row>
    <row r="308" spans="1:21" s="1" customFormat="1" x14ac:dyDescent="0.2">
      <c r="A308" s="177"/>
      <c r="B308" s="177"/>
      <c r="C308" s="177"/>
      <c r="D308" s="177"/>
      <c r="E308" s="177"/>
      <c r="F308" s="177"/>
      <c r="G308" s="177"/>
      <c r="H308" s="177"/>
      <c r="I308" s="202"/>
      <c r="J308" s="202"/>
      <c r="K308" s="202"/>
      <c r="L308" s="16"/>
      <c r="M308" s="186">
        <v>43</v>
      </c>
      <c r="N308" s="187" t="s">
        <v>102</v>
      </c>
      <c r="O308" s="188">
        <v>32627.75</v>
      </c>
      <c r="P308" s="188">
        <v>70000</v>
      </c>
      <c r="Q308" s="188">
        <v>30000</v>
      </c>
      <c r="R308" s="396">
        <v>26000</v>
      </c>
      <c r="S308" s="396">
        <v>25000</v>
      </c>
      <c r="T308" s="358">
        <f t="shared" si="175"/>
        <v>86.666666666666671</v>
      </c>
      <c r="U308" s="358">
        <f t="shared" si="176"/>
        <v>83.333333333333343</v>
      </c>
    </row>
    <row r="309" spans="1:21" s="1" customFormat="1" x14ac:dyDescent="0.2">
      <c r="A309" s="202"/>
      <c r="B309" s="202"/>
      <c r="C309" s="202"/>
      <c r="D309" s="202"/>
      <c r="E309" s="202"/>
      <c r="F309" s="202"/>
      <c r="G309" s="202"/>
      <c r="H309" s="202"/>
      <c r="I309" s="202"/>
      <c r="J309" s="202"/>
      <c r="K309" s="202"/>
      <c r="L309" s="16"/>
      <c r="M309" s="186">
        <v>91</v>
      </c>
      <c r="N309" s="180" t="s">
        <v>290</v>
      </c>
      <c r="O309" s="188">
        <v>0</v>
      </c>
      <c r="P309" s="188">
        <v>0</v>
      </c>
      <c r="Q309" s="188">
        <v>30000</v>
      </c>
      <c r="R309" s="396">
        <v>0</v>
      </c>
      <c r="S309" s="396">
        <v>0</v>
      </c>
      <c r="T309" s="358">
        <f t="shared" si="175"/>
        <v>0</v>
      </c>
      <c r="U309" s="358">
        <f t="shared" si="176"/>
        <v>0</v>
      </c>
    </row>
    <row r="310" spans="1:21" s="1" customFormat="1" x14ac:dyDescent="0.2">
      <c r="A310" s="177"/>
      <c r="B310" s="177"/>
      <c r="C310" s="177"/>
      <c r="D310" s="177"/>
      <c r="E310" s="177"/>
      <c r="F310" s="177"/>
      <c r="G310" s="177"/>
      <c r="H310" s="177"/>
      <c r="I310" s="202"/>
      <c r="J310" s="202"/>
      <c r="K310" s="202"/>
      <c r="L310" s="16"/>
      <c r="M310" s="96"/>
      <c r="N310" s="84"/>
      <c r="O310" s="143"/>
      <c r="P310" s="143"/>
      <c r="Q310" s="143"/>
      <c r="R310" s="413"/>
      <c r="S310" s="413"/>
      <c r="T310" s="358"/>
      <c r="U310" s="358"/>
    </row>
    <row r="311" spans="1:21" s="43" customFormat="1" x14ac:dyDescent="0.2">
      <c r="B311" s="176">
        <v>1</v>
      </c>
      <c r="D311" s="48"/>
      <c r="E311" s="48">
        <v>4</v>
      </c>
      <c r="I311" s="202"/>
      <c r="J311" s="201">
        <v>9</v>
      </c>
      <c r="K311" s="202"/>
      <c r="L311" s="16" t="s">
        <v>177</v>
      </c>
      <c r="M311" s="72">
        <v>3</v>
      </c>
      <c r="N311" s="84" t="s">
        <v>116</v>
      </c>
      <c r="O311" s="113">
        <f t="shared" ref="O311:Q311" si="202">SUM(O312)</f>
        <v>32627.75</v>
      </c>
      <c r="P311" s="113">
        <f t="shared" si="202"/>
        <v>70000</v>
      </c>
      <c r="Q311" s="113">
        <f t="shared" si="202"/>
        <v>60000</v>
      </c>
      <c r="R311" s="294"/>
      <c r="S311" s="294"/>
      <c r="T311" s="358"/>
      <c r="U311" s="358"/>
    </row>
    <row r="312" spans="1:21" s="1" customFormat="1" x14ac:dyDescent="0.2">
      <c r="A312" s="15"/>
      <c r="B312" s="176">
        <v>1</v>
      </c>
      <c r="C312" s="15"/>
      <c r="D312" s="48"/>
      <c r="E312" s="48">
        <v>4</v>
      </c>
      <c r="F312" s="15"/>
      <c r="G312" s="15"/>
      <c r="H312" s="15"/>
      <c r="I312" s="202"/>
      <c r="J312" s="201">
        <v>9</v>
      </c>
      <c r="K312" s="202"/>
      <c r="L312" s="16" t="s">
        <v>177</v>
      </c>
      <c r="M312" s="71">
        <v>32</v>
      </c>
      <c r="N312" s="70" t="s">
        <v>3</v>
      </c>
      <c r="O312" s="114">
        <f t="shared" ref="O312:P312" si="203">SUM(O313:O314)</f>
        <v>32627.75</v>
      </c>
      <c r="P312" s="114">
        <f t="shared" si="203"/>
        <v>70000</v>
      </c>
      <c r="Q312" s="114">
        <f t="shared" ref="Q312" si="204">SUM(Q313:Q314)</f>
        <v>60000</v>
      </c>
      <c r="R312" s="294">
        <v>70000</v>
      </c>
      <c r="S312" s="294">
        <v>70000</v>
      </c>
      <c r="T312" s="358">
        <f t="shared" si="175"/>
        <v>116.66666666666667</v>
      </c>
      <c r="U312" s="358">
        <f t="shared" si="176"/>
        <v>116.66666666666667</v>
      </c>
    </row>
    <row r="313" spans="1:21" s="1" customFormat="1" x14ac:dyDescent="0.2">
      <c r="A313" s="15"/>
      <c r="B313" s="176">
        <v>1</v>
      </c>
      <c r="C313" s="15"/>
      <c r="D313" s="48"/>
      <c r="E313" s="48">
        <v>4</v>
      </c>
      <c r="F313" s="15"/>
      <c r="G313" s="15"/>
      <c r="H313" s="15"/>
      <c r="I313" s="202"/>
      <c r="J313" s="201">
        <v>9</v>
      </c>
      <c r="K313" s="202"/>
      <c r="L313" s="16" t="s">
        <v>177</v>
      </c>
      <c r="M313" s="72">
        <v>322</v>
      </c>
      <c r="N313" s="96" t="s">
        <v>117</v>
      </c>
      <c r="O313" s="113">
        <v>24202.75</v>
      </c>
      <c r="P313" s="113">
        <v>50000</v>
      </c>
      <c r="Q313" s="113">
        <v>30000</v>
      </c>
      <c r="R313" s="294"/>
      <c r="S313" s="294"/>
      <c r="T313" s="358"/>
      <c r="U313" s="358"/>
    </row>
    <row r="314" spans="1:21" s="1" customFormat="1" x14ac:dyDescent="0.2">
      <c r="A314" s="15"/>
      <c r="B314" s="176">
        <v>1</v>
      </c>
      <c r="C314" s="15"/>
      <c r="D314" s="48"/>
      <c r="E314" s="48">
        <v>4</v>
      </c>
      <c r="F314" s="15"/>
      <c r="G314" s="15"/>
      <c r="H314" s="15"/>
      <c r="I314" s="202"/>
      <c r="J314" s="201">
        <v>9</v>
      </c>
      <c r="K314" s="202"/>
      <c r="L314" s="16" t="s">
        <v>177</v>
      </c>
      <c r="M314" s="72">
        <v>323</v>
      </c>
      <c r="N314" s="96" t="s">
        <v>6</v>
      </c>
      <c r="O314" s="113">
        <v>8425</v>
      </c>
      <c r="P314" s="113">
        <v>20000</v>
      </c>
      <c r="Q314" s="113">
        <v>30000</v>
      </c>
      <c r="R314" s="294"/>
      <c r="S314" s="294"/>
      <c r="T314" s="358"/>
      <c r="U314" s="358"/>
    </row>
    <row r="315" spans="1:21" s="1" customFormat="1" x14ac:dyDescent="0.2">
      <c r="A315" s="56"/>
      <c r="B315" s="56"/>
      <c r="C315" s="56"/>
      <c r="D315" s="57"/>
      <c r="E315" s="57"/>
      <c r="F315" s="56"/>
      <c r="G315" s="56"/>
      <c r="H315" s="56"/>
      <c r="I315" s="202"/>
      <c r="J315" s="202"/>
      <c r="K315" s="202"/>
      <c r="L315" s="16"/>
      <c r="M315" s="72"/>
      <c r="N315" s="96"/>
      <c r="O315" s="144"/>
      <c r="P315" s="144"/>
      <c r="Q315" s="144"/>
      <c r="R315" s="294"/>
      <c r="S315" s="294"/>
      <c r="T315" s="358"/>
      <c r="U315" s="358"/>
    </row>
    <row r="316" spans="1:21" s="1" customFormat="1" ht="25.5" x14ac:dyDescent="0.2">
      <c r="A316" s="53" t="s">
        <v>153</v>
      </c>
      <c r="B316" s="15"/>
      <c r="C316" s="15"/>
      <c r="D316" s="15"/>
      <c r="E316" s="15"/>
      <c r="F316" s="15"/>
      <c r="G316" s="15"/>
      <c r="H316" s="15"/>
      <c r="I316" s="202"/>
      <c r="J316" s="202"/>
      <c r="K316" s="202"/>
      <c r="L316" s="31" t="s">
        <v>187</v>
      </c>
      <c r="M316" s="103"/>
      <c r="N316" s="104" t="s">
        <v>188</v>
      </c>
      <c r="O316" s="116">
        <f t="shared" ref="O316:P316" si="205">SUM(O318+O329)</f>
        <v>72079.92</v>
      </c>
      <c r="P316" s="116">
        <f t="shared" si="205"/>
        <v>85000</v>
      </c>
      <c r="Q316" s="116">
        <f t="shared" ref="Q316:R316" si="206">SUM(Q318+Q329)</f>
        <v>75000</v>
      </c>
      <c r="R316" s="414">
        <f t="shared" si="206"/>
        <v>75000</v>
      </c>
      <c r="S316" s="414">
        <f t="shared" ref="S316" si="207">SUM(S318+S329)</f>
        <v>75000</v>
      </c>
      <c r="T316" s="358">
        <f t="shared" si="175"/>
        <v>100</v>
      </c>
      <c r="U316" s="358">
        <f t="shared" si="176"/>
        <v>100</v>
      </c>
    </row>
    <row r="317" spans="1:21" s="1" customFormat="1" x14ac:dyDescent="0.2">
      <c r="A317" s="15"/>
      <c r="B317" s="15"/>
      <c r="C317" s="15"/>
      <c r="D317" s="15"/>
      <c r="E317" s="15"/>
      <c r="F317" s="15"/>
      <c r="G317" s="15"/>
      <c r="H317" s="15"/>
      <c r="I317" s="202"/>
      <c r="J317" s="202"/>
      <c r="K317" s="202"/>
      <c r="L317" s="16"/>
      <c r="M317" s="72"/>
      <c r="N317" s="96"/>
      <c r="O317" s="143"/>
      <c r="P317" s="143"/>
      <c r="Q317" s="143"/>
      <c r="R317" s="413"/>
      <c r="S317" s="413"/>
      <c r="T317" s="358"/>
      <c r="U317" s="358"/>
    </row>
    <row r="318" spans="1:21" s="1" customFormat="1" ht="25.5" x14ac:dyDescent="0.2">
      <c r="A318" s="27" t="s">
        <v>241</v>
      </c>
      <c r="B318" s="15"/>
      <c r="C318" s="15"/>
      <c r="D318" s="15"/>
      <c r="E318" s="15"/>
      <c r="F318" s="15"/>
      <c r="G318" s="15"/>
      <c r="H318" s="15"/>
      <c r="I318" s="202"/>
      <c r="J318" s="202"/>
      <c r="K318" s="202"/>
      <c r="L318" s="36" t="s">
        <v>179</v>
      </c>
      <c r="M318" s="106"/>
      <c r="N318" s="107" t="s">
        <v>283</v>
      </c>
      <c r="O318" s="144">
        <f t="shared" ref="O318:P318" si="208">SUM(O324)</f>
        <v>50898.62</v>
      </c>
      <c r="P318" s="144">
        <f t="shared" si="208"/>
        <v>55000</v>
      </c>
      <c r="Q318" s="144">
        <f t="shared" ref="Q318" si="209">SUM(Q324)</f>
        <v>55000</v>
      </c>
      <c r="R318" s="410">
        <f>SUM(R325)</f>
        <v>50000</v>
      </c>
      <c r="S318" s="410">
        <f>SUM(S325)</f>
        <v>50000</v>
      </c>
      <c r="T318" s="358">
        <f t="shared" ref="T318:T381" si="210">R318/Q318*100</f>
        <v>90.909090909090907</v>
      </c>
      <c r="U318" s="358">
        <f t="shared" ref="U318:U381" si="211">S318/Q318*100</f>
        <v>90.909090909090907</v>
      </c>
    </row>
    <row r="319" spans="1:21" s="1" customFormat="1" x14ac:dyDescent="0.2">
      <c r="A319" s="15"/>
      <c r="B319" s="15"/>
      <c r="C319" s="15"/>
      <c r="D319" s="15"/>
      <c r="E319" s="15"/>
      <c r="F319" s="15"/>
      <c r="G319" s="15"/>
      <c r="H319" s="15"/>
      <c r="I319" s="202"/>
      <c r="J319" s="202"/>
      <c r="K319" s="202"/>
      <c r="L319" s="16"/>
      <c r="M319" s="96"/>
      <c r="N319" s="84"/>
      <c r="O319" s="143"/>
      <c r="P319" s="143"/>
      <c r="Q319" s="143"/>
      <c r="R319" s="413"/>
      <c r="S319" s="413"/>
      <c r="T319" s="358"/>
      <c r="U319" s="358"/>
    </row>
    <row r="320" spans="1:21" s="1" customFormat="1" x14ac:dyDescent="0.2">
      <c r="A320" s="177"/>
      <c r="B320" s="177"/>
      <c r="C320" s="177"/>
      <c r="D320" s="177"/>
      <c r="E320" s="177"/>
      <c r="F320" s="177"/>
      <c r="G320" s="177"/>
      <c r="H320" s="177"/>
      <c r="I320" s="202"/>
      <c r="J320" s="202"/>
      <c r="K320" s="202"/>
      <c r="L320" s="16"/>
      <c r="M320" s="96"/>
      <c r="N320" s="180" t="s">
        <v>285</v>
      </c>
      <c r="O320" s="188">
        <f t="shared" ref="O320" si="212">SUM(O322:O322)</f>
        <v>50898.62</v>
      </c>
      <c r="P320" s="188">
        <f>SUM(P321:P322)</f>
        <v>55000</v>
      </c>
      <c r="Q320" s="188">
        <f>SUM(Q321:Q322)</f>
        <v>55000</v>
      </c>
      <c r="R320" s="396">
        <f t="shared" ref="R320" si="213">SUM(R322:R322)</f>
        <v>50000</v>
      </c>
      <c r="S320" s="396">
        <f t="shared" ref="S320" si="214">SUM(S322:S322)</f>
        <v>50000</v>
      </c>
      <c r="T320" s="358">
        <f t="shared" si="210"/>
        <v>90.909090909090907</v>
      </c>
      <c r="U320" s="358">
        <f t="shared" si="211"/>
        <v>90.909090909090907</v>
      </c>
    </row>
    <row r="321" spans="1:21" s="1" customFormat="1" x14ac:dyDescent="0.2">
      <c r="A321" s="321"/>
      <c r="B321" s="321"/>
      <c r="C321" s="321"/>
      <c r="D321" s="321"/>
      <c r="E321" s="321"/>
      <c r="F321" s="321"/>
      <c r="G321" s="321"/>
      <c r="H321" s="321"/>
      <c r="I321" s="321"/>
      <c r="J321" s="321"/>
      <c r="K321" s="321"/>
      <c r="L321" s="16"/>
      <c r="M321" s="186">
        <v>11</v>
      </c>
      <c r="N321" s="180" t="s">
        <v>286</v>
      </c>
      <c r="O321" s="188">
        <v>0</v>
      </c>
      <c r="P321" s="188">
        <v>0</v>
      </c>
      <c r="Q321" s="188">
        <v>20000</v>
      </c>
      <c r="R321" s="396">
        <v>0</v>
      </c>
      <c r="S321" s="396">
        <v>0</v>
      </c>
      <c r="T321" s="358">
        <f t="shared" si="210"/>
        <v>0</v>
      </c>
      <c r="U321" s="358">
        <f t="shared" si="211"/>
        <v>0</v>
      </c>
    </row>
    <row r="322" spans="1:21" s="1" customFormat="1" x14ac:dyDescent="0.2">
      <c r="A322" s="177"/>
      <c r="B322" s="177"/>
      <c r="C322" s="177"/>
      <c r="D322" s="177"/>
      <c r="E322" s="177"/>
      <c r="F322" s="177"/>
      <c r="G322" s="177"/>
      <c r="H322" s="177"/>
      <c r="I322" s="202"/>
      <c r="J322" s="202"/>
      <c r="K322" s="202"/>
      <c r="L322" s="16"/>
      <c r="M322" s="186">
        <v>43</v>
      </c>
      <c r="N322" s="187" t="s">
        <v>102</v>
      </c>
      <c r="O322" s="188">
        <v>50898.62</v>
      </c>
      <c r="P322" s="188">
        <v>55000</v>
      </c>
      <c r="Q322" s="188">
        <v>35000</v>
      </c>
      <c r="R322" s="396">
        <v>50000</v>
      </c>
      <c r="S322" s="396">
        <v>50000</v>
      </c>
      <c r="T322" s="358">
        <f t="shared" si="210"/>
        <v>142.85714285714286</v>
      </c>
      <c r="U322" s="358">
        <f t="shared" si="211"/>
        <v>142.85714285714286</v>
      </c>
    </row>
    <row r="323" spans="1:21" s="1" customFormat="1" x14ac:dyDescent="0.2">
      <c r="A323" s="177"/>
      <c r="B323" s="177"/>
      <c r="C323" s="177"/>
      <c r="D323" s="177"/>
      <c r="E323" s="177"/>
      <c r="F323" s="177"/>
      <c r="G323" s="177"/>
      <c r="H323" s="177"/>
      <c r="I323" s="202"/>
      <c r="J323" s="202"/>
      <c r="K323" s="202"/>
      <c r="L323" s="16"/>
      <c r="M323" s="96"/>
      <c r="N323" s="187"/>
      <c r="O323" s="143"/>
      <c r="P323" s="143"/>
      <c r="Q323" s="143"/>
      <c r="R323" s="413"/>
      <c r="S323" s="413"/>
      <c r="T323" s="358"/>
      <c r="U323" s="358"/>
    </row>
    <row r="324" spans="1:21" s="43" customFormat="1" x14ac:dyDescent="0.2">
      <c r="B324" s="176">
        <v>1</v>
      </c>
      <c r="D324" s="48"/>
      <c r="E324" s="48">
        <v>4</v>
      </c>
      <c r="I324" s="202"/>
      <c r="J324" s="202"/>
      <c r="K324" s="202"/>
      <c r="L324" s="16" t="s">
        <v>179</v>
      </c>
      <c r="M324" s="72">
        <v>3</v>
      </c>
      <c r="N324" s="84" t="s">
        <v>116</v>
      </c>
      <c r="O324" s="113">
        <f t="shared" ref="O324:Q324" si="215">SUM(O325)</f>
        <v>50898.62</v>
      </c>
      <c r="P324" s="113">
        <f t="shared" si="215"/>
        <v>55000</v>
      </c>
      <c r="Q324" s="113">
        <f t="shared" si="215"/>
        <v>55000</v>
      </c>
      <c r="R324" s="294"/>
      <c r="S324" s="294"/>
      <c r="T324" s="358"/>
      <c r="U324" s="358"/>
    </row>
    <row r="325" spans="1:21" s="1" customFormat="1" x14ac:dyDescent="0.2">
      <c r="A325" s="15"/>
      <c r="B325" s="176">
        <v>1</v>
      </c>
      <c r="C325" s="15"/>
      <c r="D325" s="48"/>
      <c r="E325" s="48">
        <v>4</v>
      </c>
      <c r="F325" s="15"/>
      <c r="G325" s="15"/>
      <c r="H325" s="15"/>
      <c r="I325" s="202"/>
      <c r="J325" s="202"/>
      <c r="K325" s="202"/>
      <c r="L325" s="16" t="s">
        <v>179</v>
      </c>
      <c r="M325" s="71">
        <v>32</v>
      </c>
      <c r="N325" s="70" t="s">
        <v>3</v>
      </c>
      <c r="O325" s="114">
        <f t="shared" ref="O325" si="216">SUM(O326:O327)</f>
        <v>50898.62</v>
      </c>
      <c r="P325" s="114">
        <f t="shared" ref="P325" si="217">SUM(P326:P327)</f>
        <v>55000</v>
      </c>
      <c r="Q325" s="114">
        <f t="shared" ref="Q325" si="218">SUM(Q326:Q327)</f>
        <v>55000</v>
      </c>
      <c r="R325" s="294">
        <v>50000</v>
      </c>
      <c r="S325" s="294">
        <v>50000</v>
      </c>
      <c r="T325" s="358">
        <f t="shared" si="210"/>
        <v>90.909090909090907</v>
      </c>
      <c r="U325" s="358">
        <f t="shared" si="211"/>
        <v>90.909090909090907</v>
      </c>
    </row>
    <row r="326" spans="1:21" s="1" customFormat="1" x14ac:dyDescent="0.2">
      <c r="A326" s="169"/>
      <c r="B326" s="176">
        <v>1</v>
      </c>
      <c r="C326" s="169"/>
      <c r="D326" s="168"/>
      <c r="E326" s="168">
        <v>4</v>
      </c>
      <c r="F326" s="169"/>
      <c r="G326" s="169"/>
      <c r="H326" s="169"/>
      <c r="I326" s="202"/>
      <c r="J326" s="202"/>
      <c r="K326" s="202"/>
      <c r="L326" s="16" t="s">
        <v>179</v>
      </c>
      <c r="M326" s="170">
        <v>322</v>
      </c>
      <c r="N326" s="96" t="s">
        <v>117</v>
      </c>
      <c r="O326" s="113">
        <v>1418.44</v>
      </c>
      <c r="P326" s="113">
        <v>5000</v>
      </c>
      <c r="Q326" s="113">
        <v>5000</v>
      </c>
      <c r="R326" s="294"/>
      <c r="S326" s="294"/>
      <c r="T326" s="358"/>
      <c r="U326" s="358"/>
    </row>
    <row r="327" spans="1:21" s="1" customFormat="1" x14ac:dyDescent="0.2">
      <c r="A327" s="15"/>
      <c r="B327" s="176">
        <v>1</v>
      </c>
      <c r="C327" s="15"/>
      <c r="D327" s="48"/>
      <c r="E327" s="48">
        <v>4</v>
      </c>
      <c r="F327" s="15"/>
      <c r="G327" s="15"/>
      <c r="H327" s="15"/>
      <c r="I327" s="202"/>
      <c r="J327" s="202"/>
      <c r="K327" s="202"/>
      <c r="L327" s="16" t="s">
        <v>179</v>
      </c>
      <c r="M327" s="72">
        <v>323</v>
      </c>
      <c r="N327" s="96" t="s">
        <v>6</v>
      </c>
      <c r="O327" s="113">
        <v>49480.18</v>
      </c>
      <c r="P327" s="113">
        <v>50000</v>
      </c>
      <c r="Q327" s="113">
        <v>50000</v>
      </c>
      <c r="R327" s="294"/>
      <c r="S327" s="294"/>
      <c r="T327" s="358"/>
      <c r="U327" s="358"/>
    </row>
    <row r="328" spans="1:21" s="1" customFormat="1" x14ac:dyDescent="0.2">
      <c r="A328" s="263"/>
      <c r="B328" s="265"/>
      <c r="C328" s="263"/>
      <c r="D328" s="265"/>
      <c r="E328" s="265"/>
      <c r="F328" s="263"/>
      <c r="G328" s="263"/>
      <c r="H328" s="263"/>
      <c r="I328" s="263"/>
      <c r="J328" s="263"/>
      <c r="K328" s="263"/>
      <c r="L328" s="16"/>
      <c r="M328" s="264"/>
      <c r="N328" s="96"/>
      <c r="O328" s="113"/>
      <c r="P328" s="113"/>
      <c r="Q328" s="113"/>
      <c r="R328" s="294"/>
      <c r="S328" s="294"/>
      <c r="T328" s="358"/>
      <c r="U328" s="358"/>
    </row>
    <row r="329" spans="1:21" s="1" customFormat="1" ht="25.5" x14ac:dyDescent="0.2">
      <c r="A329" s="27" t="s">
        <v>242</v>
      </c>
      <c r="B329" s="155"/>
      <c r="C329" s="155"/>
      <c r="D329" s="155"/>
      <c r="E329" s="155"/>
      <c r="F329" s="155"/>
      <c r="G329" s="155"/>
      <c r="H329" s="155"/>
      <c r="I329" s="202"/>
      <c r="J329" s="202"/>
      <c r="K329" s="202"/>
      <c r="L329" s="36" t="s">
        <v>179</v>
      </c>
      <c r="M329" s="106"/>
      <c r="N329" s="107" t="s">
        <v>127</v>
      </c>
      <c r="O329" s="144">
        <f t="shared" ref="O329" si="219">SUM(O336)</f>
        <v>21181.3</v>
      </c>
      <c r="P329" s="144">
        <f t="shared" ref="P329" si="220">SUM(P336)</f>
        <v>30000</v>
      </c>
      <c r="Q329" s="144">
        <f t="shared" ref="Q329" si="221">SUM(Q336)</f>
        <v>20000</v>
      </c>
      <c r="R329" s="410">
        <f>SUM(R337)</f>
        <v>25000</v>
      </c>
      <c r="S329" s="410">
        <f>SUM(S337)</f>
        <v>25000</v>
      </c>
      <c r="T329" s="358">
        <f t="shared" si="210"/>
        <v>125</v>
      </c>
      <c r="U329" s="358">
        <f t="shared" si="211"/>
        <v>125</v>
      </c>
    </row>
    <row r="330" spans="1:21" s="1" customFormat="1" x14ac:dyDescent="0.2">
      <c r="A330" s="155"/>
      <c r="B330" s="155"/>
      <c r="C330" s="155"/>
      <c r="D330" s="155"/>
      <c r="E330" s="155"/>
      <c r="F330" s="155"/>
      <c r="G330" s="155"/>
      <c r="H330" s="155"/>
      <c r="I330" s="202"/>
      <c r="J330" s="202"/>
      <c r="K330" s="202"/>
      <c r="L330" s="16"/>
      <c r="M330" s="96"/>
      <c r="N330" s="84"/>
      <c r="O330" s="143"/>
      <c r="P330" s="143"/>
      <c r="Q330" s="143"/>
      <c r="R330" s="413"/>
      <c r="S330" s="413"/>
      <c r="T330" s="358"/>
      <c r="U330" s="358"/>
    </row>
    <row r="331" spans="1:21" s="1" customFormat="1" x14ac:dyDescent="0.2">
      <c r="A331" s="177"/>
      <c r="B331" s="177"/>
      <c r="C331" s="177"/>
      <c r="D331" s="177"/>
      <c r="E331" s="177"/>
      <c r="F331" s="177"/>
      <c r="G331" s="177"/>
      <c r="H331" s="177"/>
      <c r="I331" s="202"/>
      <c r="J331" s="202"/>
      <c r="K331" s="202"/>
      <c r="L331" s="16"/>
      <c r="M331" s="96"/>
      <c r="N331" s="180" t="s">
        <v>285</v>
      </c>
      <c r="O331" s="188">
        <f>SUM(O332:O334)</f>
        <v>21181.3</v>
      </c>
      <c r="P331" s="188">
        <f>SUM(P332:P334)</f>
        <v>30000</v>
      </c>
      <c r="Q331" s="188">
        <f>SUM(Q332:Q334)</f>
        <v>20000</v>
      </c>
      <c r="R331" s="396">
        <f t="shared" ref="R331" si="222">SUM(R333:R334)</f>
        <v>25000</v>
      </c>
      <c r="S331" s="396">
        <f>SUM(S332:S334)</f>
        <v>25000</v>
      </c>
      <c r="T331" s="358">
        <f t="shared" si="210"/>
        <v>125</v>
      </c>
      <c r="U331" s="358">
        <f t="shared" si="211"/>
        <v>125</v>
      </c>
    </row>
    <row r="332" spans="1:21" s="1" customFormat="1" x14ac:dyDescent="0.2">
      <c r="A332" s="321"/>
      <c r="B332" s="321"/>
      <c r="C332" s="321"/>
      <c r="D332" s="321"/>
      <c r="E332" s="321"/>
      <c r="F332" s="321"/>
      <c r="G332" s="321"/>
      <c r="H332" s="321"/>
      <c r="I332" s="321"/>
      <c r="J332" s="321"/>
      <c r="K332" s="321"/>
      <c r="L332" s="16"/>
      <c r="M332" s="186">
        <v>11</v>
      </c>
      <c r="N332" s="180" t="s">
        <v>286</v>
      </c>
      <c r="O332" s="188">
        <v>0</v>
      </c>
      <c r="P332" s="188">
        <v>0</v>
      </c>
      <c r="Q332" s="188">
        <v>0</v>
      </c>
      <c r="R332" s="396">
        <v>0</v>
      </c>
      <c r="S332" s="396">
        <v>0</v>
      </c>
      <c r="T332" s="358">
        <v>0</v>
      </c>
      <c r="U332" s="358">
        <v>0</v>
      </c>
    </row>
    <row r="333" spans="1:21" s="1" customFormat="1" x14ac:dyDescent="0.2">
      <c r="A333" s="177"/>
      <c r="B333" s="177"/>
      <c r="C333" s="177"/>
      <c r="D333" s="177"/>
      <c r="E333" s="177"/>
      <c r="F333" s="177"/>
      <c r="G333" s="177"/>
      <c r="H333" s="177"/>
      <c r="I333" s="202"/>
      <c r="J333" s="202"/>
      <c r="K333" s="202"/>
      <c r="L333" s="16"/>
      <c r="M333" s="186">
        <v>43</v>
      </c>
      <c r="N333" s="187" t="s">
        <v>102</v>
      </c>
      <c r="O333" s="188">
        <v>21181.3</v>
      </c>
      <c r="P333" s="188">
        <v>30000</v>
      </c>
      <c r="Q333" s="188">
        <v>10000</v>
      </c>
      <c r="R333" s="396">
        <v>25000</v>
      </c>
      <c r="S333" s="396">
        <v>25000</v>
      </c>
      <c r="T333" s="358">
        <f t="shared" si="210"/>
        <v>250</v>
      </c>
      <c r="U333" s="358">
        <f t="shared" si="211"/>
        <v>250</v>
      </c>
    </row>
    <row r="334" spans="1:21" s="1" customFormat="1" x14ac:dyDescent="0.2">
      <c r="A334" s="202"/>
      <c r="B334" s="202"/>
      <c r="C334" s="202"/>
      <c r="D334" s="202"/>
      <c r="E334" s="202"/>
      <c r="F334" s="202"/>
      <c r="G334" s="202"/>
      <c r="H334" s="202"/>
      <c r="I334" s="202"/>
      <c r="J334" s="202"/>
      <c r="K334" s="202"/>
      <c r="L334" s="16"/>
      <c r="M334" s="186">
        <v>91</v>
      </c>
      <c r="N334" s="180" t="s">
        <v>290</v>
      </c>
      <c r="O334" s="188">
        <v>0</v>
      </c>
      <c r="P334" s="188">
        <v>0</v>
      </c>
      <c r="Q334" s="188">
        <v>10000</v>
      </c>
      <c r="R334" s="396">
        <v>0</v>
      </c>
      <c r="S334" s="396">
        <v>0</v>
      </c>
      <c r="T334" s="358">
        <f t="shared" si="210"/>
        <v>0</v>
      </c>
      <c r="U334" s="358">
        <f t="shared" si="211"/>
        <v>0</v>
      </c>
    </row>
    <row r="335" spans="1:21" s="1" customFormat="1" x14ac:dyDescent="0.2">
      <c r="A335" s="177"/>
      <c r="B335" s="177"/>
      <c r="C335" s="177"/>
      <c r="D335" s="177"/>
      <c r="E335" s="177"/>
      <c r="F335" s="177"/>
      <c r="G335" s="177"/>
      <c r="H335" s="177"/>
      <c r="I335" s="202"/>
      <c r="J335" s="202"/>
      <c r="K335" s="202"/>
      <c r="L335" s="16"/>
      <c r="M335" s="96"/>
      <c r="N335" s="187"/>
      <c r="O335" s="143"/>
      <c r="P335" s="143"/>
      <c r="Q335" s="143"/>
      <c r="R335" s="413"/>
      <c r="S335" s="413"/>
      <c r="T335" s="358"/>
      <c r="U335" s="358"/>
    </row>
    <row r="336" spans="1:21" s="1" customFormat="1" x14ac:dyDescent="0.2">
      <c r="A336" s="155"/>
      <c r="B336" s="152">
        <v>1</v>
      </c>
      <c r="C336" s="155"/>
      <c r="D336" s="152"/>
      <c r="E336" s="152">
        <v>4</v>
      </c>
      <c r="F336" s="155"/>
      <c r="G336" s="155"/>
      <c r="H336" s="155"/>
      <c r="I336" s="202"/>
      <c r="J336" s="201">
        <v>9</v>
      </c>
      <c r="K336" s="202"/>
      <c r="L336" s="16" t="s">
        <v>179</v>
      </c>
      <c r="M336" s="154">
        <v>3</v>
      </c>
      <c r="N336" s="84" t="s">
        <v>116</v>
      </c>
      <c r="O336" s="113">
        <f t="shared" ref="O336:Q337" si="223">SUM(O337)</f>
        <v>21181.3</v>
      </c>
      <c r="P336" s="113">
        <f t="shared" si="223"/>
        <v>30000</v>
      </c>
      <c r="Q336" s="113">
        <f t="shared" si="223"/>
        <v>20000</v>
      </c>
      <c r="R336" s="294"/>
      <c r="S336" s="294"/>
      <c r="T336" s="358"/>
      <c r="U336" s="358"/>
    </row>
    <row r="337" spans="1:21" s="1" customFormat="1" x14ac:dyDescent="0.2">
      <c r="A337" s="155"/>
      <c r="B337" s="152">
        <v>1</v>
      </c>
      <c r="C337" s="155"/>
      <c r="D337" s="152"/>
      <c r="E337" s="152">
        <v>4</v>
      </c>
      <c r="F337" s="155"/>
      <c r="G337" s="155"/>
      <c r="H337" s="155"/>
      <c r="I337" s="202"/>
      <c r="J337" s="201">
        <v>9</v>
      </c>
      <c r="K337" s="202"/>
      <c r="L337" s="16" t="s">
        <v>179</v>
      </c>
      <c r="M337" s="71">
        <v>32</v>
      </c>
      <c r="N337" s="70" t="s">
        <v>3</v>
      </c>
      <c r="O337" s="114">
        <f t="shared" si="223"/>
        <v>21181.3</v>
      </c>
      <c r="P337" s="114">
        <f t="shared" si="223"/>
        <v>30000</v>
      </c>
      <c r="Q337" s="114">
        <f t="shared" si="223"/>
        <v>20000</v>
      </c>
      <c r="R337" s="294">
        <v>25000</v>
      </c>
      <c r="S337" s="294">
        <v>25000</v>
      </c>
      <c r="T337" s="358">
        <f t="shared" si="210"/>
        <v>125</v>
      </c>
      <c r="U337" s="358">
        <f t="shared" si="211"/>
        <v>125</v>
      </c>
    </row>
    <row r="338" spans="1:21" s="1" customFormat="1" x14ac:dyDescent="0.2">
      <c r="A338" s="155"/>
      <c r="B338" s="152">
        <v>1</v>
      </c>
      <c r="C338" s="155"/>
      <c r="D338" s="152"/>
      <c r="E338" s="152">
        <v>4</v>
      </c>
      <c r="F338" s="155"/>
      <c r="G338" s="155"/>
      <c r="H338" s="155"/>
      <c r="I338" s="202"/>
      <c r="J338" s="201">
        <v>9</v>
      </c>
      <c r="K338" s="202"/>
      <c r="L338" s="16" t="s">
        <v>179</v>
      </c>
      <c r="M338" s="154">
        <v>323</v>
      </c>
      <c r="N338" s="96" t="s">
        <v>6</v>
      </c>
      <c r="O338" s="113">
        <v>21181.3</v>
      </c>
      <c r="P338" s="113">
        <v>30000</v>
      </c>
      <c r="Q338" s="113">
        <v>20000</v>
      </c>
      <c r="R338" s="294"/>
      <c r="S338" s="294"/>
      <c r="T338" s="358"/>
      <c r="U338" s="358"/>
    </row>
    <row r="339" spans="1:21" s="1" customFormat="1" x14ac:dyDescent="0.2">
      <c r="A339" s="155"/>
      <c r="B339" s="155"/>
      <c r="C339" s="155"/>
      <c r="D339" s="155"/>
      <c r="E339" s="155"/>
      <c r="F339" s="155"/>
      <c r="G339" s="155"/>
      <c r="H339" s="155"/>
      <c r="I339" s="202"/>
      <c r="J339" s="202"/>
      <c r="K339" s="202"/>
      <c r="L339" s="16"/>
      <c r="M339" s="96"/>
      <c r="N339" s="84"/>
      <c r="O339" s="143"/>
      <c r="P339" s="143"/>
      <c r="Q339" s="143"/>
      <c r="R339" s="413"/>
      <c r="S339" s="413"/>
      <c r="T339" s="358"/>
      <c r="U339" s="358"/>
    </row>
    <row r="340" spans="1:21" s="1" customFormat="1" ht="25.5" x14ac:dyDescent="0.2">
      <c r="A340" s="53" t="s">
        <v>152</v>
      </c>
      <c r="B340" s="47"/>
      <c r="C340" s="47"/>
      <c r="D340" s="47"/>
      <c r="E340" s="47"/>
      <c r="F340" s="47"/>
      <c r="G340" s="47"/>
      <c r="H340" s="47"/>
      <c r="I340" s="202"/>
      <c r="J340" s="202"/>
      <c r="K340" s="202"/>
      <c r="L340" s="31" t="s">
        <v>189</v>
      </c>
      <c r="M340" s="103"/>
      <c r="N340" s="104" t="s">
        <v>145</v>
      </c>
      <c r="O340" s="116">
        <f t="shared" ref="O340:P340" si="224">SUM(O342)</f>
        <v>97717.91</v>
      </c>
      <c r="P340" s="116">
        <f t="shared" si="224"/>
        <v>150000</v>
      </c>
      <c r="Q340" s="116">
        <f t="shared" ref="Q340:S340" si="225">SUM(Q342)</f>
        <v>100000</v>
      </c>
      <c r="R340" s="414">
        <f t="shared" si="225"/>
        <v>100000</v>
      </c>
      <c r="S340" s="414">
        <f t="shared" si="225"/>
        <v>100000</v>
      </c>
      <c r="T340" s="358">
        <f t="shared" si="210"/>
        <v>100</v>
      </c>
      <c r="U340" s="358">
        <f t="shared" si="211"/>
        <v>100</v>
      </c>
    </row>
    <row r="341" spans="1:21" s="1" customFormat="1" x14ac:dyDescent="0.2">
      <c r="A341" s="47"/>
      <c r="B341" s="47"/>
      <c r="C341" s="47"/>
      <c r="D341" s="47"/>
      <c r="E341" s="47"/>
      <c r="F341" s="47"/>
      <c r="G341" s="47"/>
      <c r="H341" s="47"/>
      <c r="I341" s="202"/>
      <c r="J341" s="202"/>
      <c r="K341" s="202"/>
      <c r="L341" s="16"/>
      <c r="M341" s="96"/>
      <c r="N341" s="84"/>
      <c r="O341" s="146"/>
      <c r="P341" s="146"/>
      <c r="Q341" s="146"/>
      <c r="R341" s="408"/>
      <c r="S341" s="408"/>
      <c r="T341" s="358"/>
      <c r="U341" s="358"/>
    </row>
    <row r="342" spans="1:21" s="1" customFormat="1" ht="25.5" x14ac:dyDescent="0.2">
      <c r="A342" s="27" t="s">
        <v>243</v>
      </c>
      <c r="B342" s="15"/>
      <c r="C342" s="15"/>
      <c r="D342" s="15"/>
      <c r="E342" s="15"/>
      <c r="F342" s="15"/>
      <c r="G342" s="15"/>
      <c r="H342" s="15"/>
      <c r="I342" s="202"/>
      <c r="J342" s="202"/>
      <c r="K342" s="202"/>
      <c r="L342" s="36" t="s">
        <v>178</v>
      </c>
      <c r="M342" s="106"/>
      <c r="N342" s="107" t="s">
        <v>125</v>
      </c>
      <c r="O342" s="144">
        <f t="shared" ref="O342:P342" si="226">SUM(O349)</f>
        <v>97717.91</v>
      </c>
      <c r="P342" s="144">
        <f t="shared" si="226"/>
        <v>150000</v>
      </c>
      <c r="Q342" s="144">
        <f t="shared" ref="Q342" si="227">SUM(Q349)</f>
        <v>100000</v>
      </c>
      <c r="R342" s="410">
        <f>SUM(R350)</f>
        <v>100000</v>
      </c>
      <c r="S342" s="410">
        <f>SUM(S350)</f>
        <v>100000</v>
      </c>
      <c r="T342" s="358">
        <f t="shared" si="210"/>
        <v>100</v>
      </c>
      <c r="U342" s="358">
        <f t="shared" si="211"/>
        <v>100</v>
      </c>
    </row>
    <row r="343" spans="1:21" s="1" customFormat="1" x14ac:dyDescent="0.2">
      <c r="A343" s="15"/>
      <c r="B343" s="15"/>
      <c r="C343" s="15"/>
      <c r="D343" s="15"/>
      <c r="E343" s="15"/>
      <c r="F343" s="15"/>
      <c r="G343" s="15"/>
      <c r="H343" s="15"/>
      <c r="I343" s="202"/>
      <c r="J343" s="202"/>
      <c r="K343" s="202"/>
      <c r="L343" s="16"/>
      <c r="M343" s="96"/>
      <c r="N343" s="84"/>
      <c r="O343" s="143"/>
      <c r="P343" s="143"/>
      <c r="Q343" s="143"/>
      <c r="R343" s="413"/>
      <c r="S343" s="413"/>
      <c r="T343" s="358"/>
      <c r="U343" s="358"/>
    </row>
    <row r="344" spans="1:21" s="1" customFormat="1" x14ac:dyDescent="0.2">
      <c r="A344" s="194"/>
      <c r="B344" s="194"/>
      <c r="C344" s="194"/>
      <c r="D344" s="194"/>
      <c r="E344" s="194"/>
      <c r="F344" s="194"/>
      <c r="G344" s="194"/>
      <c r="H344" s="194"/>
      <c r="I344" s="202"/>
      <c r="J344" s="202"/>
      <c r="K344" s="202"/>
      <c r="L344" s="96"/>
      <c r="M344" s="96"/>
      <c r="N344" s="180" t="s">
        <v>285</v>
      </c>
      <c r="O344" s="188">
        <f>SUM(O345:O347)</f>
        <v>97717.91</v>
      </c>
      <c r="P344" s="188">
        <f>SUM(P345:P347)</f>
        <v>150000</v>
      </c>
      <c r="Q344" s="188">
        <f>SUM(Q345:Q347)</f>
        <v>100000</v>
      </c>
      <c r="R344" s="396">
        <f>SUM(R345:R347)</f>
        <v>100000</v>
      </c>
      <c r="S344" s="396">
        <f>SUM(S345:S347)</f>
        <v>100000</v>
      </c>
      <c r="T344" s="358">
        <f t="shared" si="210"/>
        <v>100</v>
      </c>
      <c r="U344" s="358">
        <f t="shared" si="211"/>
        <v>100</v>
      </c>
    </row>
    <row r="345" spans="1:21" s="1" customFormat="1" x14ac:dyDescent="0.2">
      <c r="A345" s="321"/>
      <c r="B345" s="321"/>
      <c r="C345" s="321"/>
      <c r="D345" s="321"/>
      <c r="E345" s="321"/>
      <c r="F345" s="321"/>
      <c r="G345" s="321"/>
      <c r="H345" s="321"/>
      <c r="I345" s="321"/>
      <c r="J345" s="321"/>
      <c r="K345" s="321"/>
      <c r="L345" s="96"/>
      <c r="M345" s="186">
        <v>11</v>
      </c>
      <c r="N345" s="180" t="s">
        <v>286</v>
      </c>
      <c r="O345" s="188">
        <v>57119.360000000001</v>
      </c>
      <c r="P345" s="188">
        <v>0</v>
      </c>
      <c r="Q345" s="188">
        <v>30000</v>
      </c>
      <c r="R345" s="396">
        <v>24700</v>
      </c>
      <c r="S345" s="396">
        <v>50000</v>
      </c>
      <c r="T345" s="358">
        <f t="shared" si="210"/>
        <v>82.333333333333343</v>
      </c>
      <c r="U345" s="358">
        <f t="shared" si="211"/>
        <v>166.66666666666669</v>
      </c>
    </row>
    <row r="346" spans="1:21" s="1" customFormat="1" x14ac:dyDescent="0.2">
      <c r="A346" s="194"/>
      <c r="B346" s="194"/>
      <c r="C346" s="194"/>
      <c r="D346" s="194"/>
      <c r="E346" s="194"/>
      <c r="F346" s="194"/>
      <c r="G346" s="194"/>
      <c r="H346" s="194"/>
      <c r="I346" s="202"/>
      <c r="J346" s="202"/>
      <c r="K346" s="202"/>
      <c r="L346" s="186"/>
      <c r="M346" s="186">
        <v>43</v>
      </c>
      <c r="N346" s="187" t="s">
        <v>102</v>
      </c>
      <c r="O346" s="188">
        <v>40598.550000000003</v>
      </c>
      <c r="P346" s="188">
        <v>150000</v>
      </c>
      <c r="Q346" s="188">
        <v>70000</v>
      </c>
      <c r="R346" s="396">
        <v>75300</v>
      </c>
      <c r="S346" s="396">
        <v>50000</v>
      </c>
      <c r="T346" s="358">
        <f t="shared" si="210"/>
        <v>107.57142857142856</v>
      </c>
      <c r="U346" s="358">
        <f t="shared" si="211"/>
        <v>71.428571428571431</v>
      </c>
    </row>
    <row r="347" spans="1:21" s="1" customFormat="1" x14ac:dyDescent="0.2">
      <c r="A347" s="202"/>
      <c r="B347" s="202"/>
      <c r="C347" s="202"/>
      <c r="D347" s="202"/>
      <c r="E347" s="202"/>
      <c r="F347" s="202"/>
      <c r="G347" s="202"/>
      <c r="H347" s="202"/>
      <c r="I347" s="202"/>
      <c r="J347" s="202"/>
      <c r="K347" s="202"/>
      <c r="L347" s="186"/>
      <c r="M347" s="186">
        <v>91</v>
      </c>
      <c r="N347" s="180" t="s">
        <v>290</v>
      </c>
      <c r="O347" s="188">
        <v>0</v>
      </c>
      <c r="P347" s="188">
        <v>0</v>
      </c>
      <c r="Q347" s="188">
        <v>0</v>
      </c>
      <c r="R347" s="396">
        <v>0</v>
      </c>
      <c r="S347" s="396">
        <v>0</v>
      </c>
      <c r="T347" s="358">
        <v>0</v>
      </c>
      <c r="U347" s="358">
        <v>0</v>
      </c>
    </row>
    <row r="348" spans="1:21" s="1" customFormat="1" x14ac:dyDescent="0.2">
      <c r="A348" s="194"/>
      <c r="B348" s="194"/>
      <c r="C348" s="194"/>
      <c r="D348" s="194"/>
      <c r="E348" s="194"/>
      <c r="F348" s="194"/>
      <c r="G348" s="194"/>
      <c r="H348" s="194"/>
      <c r="I348" s="202"/>
      <c r="J348" s="202"/>
      <c r="K348" s="202"/>
      <c r="L348" s="16"/>
      <c r="M348" s="96"/>
      <c r="N348" s="195"/>
      <c r="O348" s="143"/>
      <c r="P348" s="143"/>
      <c r="Q348" s="143"/>
      <c r="R348" s="413"/>
      <c r="S348" s="413"/>
      <c r="T348" s="358"/>
      <c r="U348" s="358"/>
    </row>
    <row r="349" spans="1:21" s="43" customFormat="1" x14ac:dyDescent="0.2">
      <c r="B349" s="176">
        <v>1</v>
      </c>
      <c r="D349" s="48"/>
      <c r="E349" s="48">
        <v>4</v>
      </c>
      <c r="I349" s="202"/>
      <c r="J349" s="201">
        <v>9</v>
      </c>
      <c r="K349" s="202"/>
      <c r="L349" s="16" t="s">
        <v>178</v>
      </c>
      <c r="M349" s="72">
        <v>3</v>
      </c>
      <c r="N349" s="84" t="s">
        <v>116</v>
      </c>
      <c r="O349" s="113">
        <f t="shared" ref="O349:Q350" si="228">SUM(O350)</f>
        <v>97717.91</v>
      </c>
      <c r="P349" s="113">
        <f t="shared" si="228"/>
        <v>150000</v>
      </c>
      <c r="Q349" s="113">
        <f t="shared" si="228"/>
        <v>100000</v>
      </c>
      <c r="R349" s="294"/>
      <c r="S349" s="294"/>
      <c r="T349" s="358"/>
      <c r="U349" s="358"/>
    </row>
    <row r="350" spans="1:21" s="1" customFormat="1" x14ac:dyDescent="0.2">
      <c r="A350" s="15"/>
      <c r="B350" s="176">
        <v>1</v>
      </c>
      <c r="C350" s="15"/>
      <c r="D350" s="48"/>
      <c r="E350" s="48">
        <v>4</v>
      </c>
      <c r="F350" s="15"/>
      <c r="G350" s="15"/>
      <c r="H350" s="15"/>
      <c r="I350" s="202"/>
      <c r="J350" s="201">
        <v>9</v>
      </c>
      <c r="K350" s="202"/>
      <c r="L350" s="16" t="s">
        <v>178</v>
      </c>
      <c r="M350" s="71">
        <v>32</v>
      </c>
      <c r="N350" s="70" t="s">
        <v>3</v>
      </c>
      <c r="O350" s="114">
        <f t="shared" si="228"/>
        <v>97717.91</v>
      </c>
      <c r="P350" s="114">
        <f t="shared" si="228"/>
        <v>150000</v>
      </c>
      <c r="Q350" s="114">
        <f t="shared" si="228"/>
        <v>100000</v>
      </c>
      <c r="R350" s="294">
        <v>100000</v>
      </c>
      <c r="S350" s="294">
        <v>100000</v>
      </c>
      <c r="T350" s="358">
        <f t="shared" si="210"/>
        <v>100</v>
      </c>
      <c r="U350" s="358">
        <f t="shared" si="211"/>
        <v>100</v>
      </c>
    </row>
    <row r="351" spans="1:21" s="43" customFormat="1" x14ac:dyDescent="0.2">
      <c r="A351" s="37"/>
      <c r="B351" s="176">
        <v>1</v>
      </c>
      <c r="D351" s="48"/>
      <c r="E351" s="48">
        <v>4</v>
      </c>
      <c r="I351" s="202"/>
      <c r="J351" s="201">
        <v>9</v>
      </c>
      <c r="K351" s="202"/>
      <c r="L351" s="16" t="s">
        <v>178</v>
      </c>
      <c r="M351" s="72">
        <v>323</v>
      </c>
      <c r="N351" s="96" t="s">
        <v>6</v>
      </c>
      <c r="O351" s="113">
        <v>97717.91</v>
      </c>
      <c r="P351" s="113">
        <v>150000</v>
      </c>
      <c r="Q351" s="113">
        <v>100000</v>
      </c>
      <c r="R351" s="294"/>
      <c r="S351" s="294"/>
      <c r="T351" s="358"/>
      <c r="U351" s="358"/>
    </row>
    <row r="352" spans="1:21" s="235" customFormat="1" x14ac:dyDescent="0.2">
      <c r="A352" s="37"/>
      <c r="B352" s="234"/>
      <c r="D352" s="234"/>
      <c r="E352" s="234"/>
      <c r="J352" s="234"/>
      <c r="L352" s="16"/>
      <c r="M352" s="236"/>
      <c r="N352" s="96"/>
      <c r="O352" s="113"/>
      <c r="P352" s="113"/>
      <c r="Q352" s="113"/>
      <c r="R352" s="294"/>
      <c r="S352" s="294"/>
      <c r="T352" s="358"/>
      <c r="U352" s="358"/>
    </row>
    <row r="353" spans="1:21" s="1" customFormat="1" ht="25.5" x14ac:dyDescent="0.2">
      <c r="A353" s="51" t="s">
        <v>244</v>
      </c>
      <c r="B353" s="55">
        <v>1</v>
      </c>
      <c r="C353" s="15"/>
      <c r="D353" s="15"/>
      <c r="E353" s="15"/>
      <c r="F353" s="55">
        <v>5</v>
      </c>
      <c r="G353" s="15"/>
      <c r="H353" s="15"/>
      <c r="I353" s="202"/>
      <c r="J353" s="202"/>
      <c r="K353" s="202"/>
      <c r="L353" s="16"/>
      <c r="M353" s="96"/>
      <c r="N353" s="73" t="s">
        <v>247</v>
      </c>
      <c r="O353" s="115">
        <f t="shared" ref="O353:P353" si="229">SUM(O355)</f>
        <v>12720</v>
      </c>
      <c r="P353" s="115">
        <f t="shared" si="229"/>
        <v>30000</v>
      </c>
      <c r="Q353" s="115">
        <f t="shared" ref="Q353:S353" si="230">SUM(Q355)</f>
        <v>35000</v>
      </c>
      <c r="R353" s="412">
        <f t="shared" si="230"/>
        <v>30000</v>
      </c>
      <c r="S353" s="412">
        <f t="shared" si="230"/>
        <v>30000</v>
      </c>
      <c r="T353" s="358">
        <f t="shared" si="210"/>
        <v>85.714285714285708</v>
      </c>
      <c r="U353" s="358">
        <f t="shared" si="211"/>
        <v>85.714285714285708</v>
      </c>
    </row>
    <row r="354" spans="1:21" s="1" customFormat="1" x14ac:dyDescent="0.2">
      <c r="A354" s="15"/>
      <c r="B354" s="15"/>
      <c r="C354" s="15"/>
      <c r="D354" s="15"/>
      <c r="E354" s="15"/>
      <c r="F354" s="15"/>
      <c r="G354" s="15"/>
      <c r="H354" s="15"/>
      <c r="I354" s="202"/>
      <c r="J354" s="202"/>
      <c r="K354" s="202"/>
      <c r="L354" s="16"/>
      <c r="M354" s="96"/>
      <c r="N354" s="83"/>
      <c r="O354" s="143"/>
      <c r="P354" s="143"/>
      <c r="Q354" s="143"/>
      <c r="R354" s="413"/>
      <c r="S354" s="413"/>
      <c r="T354" s="358"/>
      <c r="U354" s="358"/>
    </row>
    <row r="355" spans="1:21" s="1" customFormat="1" ht="25.5" x14ac:dyDescent="0.2">
      <c r="A355" s="53" t="s">
        <v>152</v>
      </c>
      <c r="B355" s="47"/>
      <c r="C355" s="47"/>
      <c r="D355" s="47"/>
      <c r="E355" s="47"/>
      <c r="F355" s="47"/>
      <c r="G355" s="47"/>
      <c r="H355" s="47"/>
      <c r="I355" s="202"/>
      <c r="J355" s="202"/>
      <c r="K355" s="202"/>
      <c r="L355" s="31" t="s">
        <v>196</v>
      </c>
      <c r="M355" s="103"/>
      <c r="N355" s="104" t="s">
        <v>145</v>
      </c>
      <c r="O355" s="116">
        <f t="shared" ref="O355:P355" si="231">SUM(O357)</f>
        <v>12720</v>
      </c>
      <c r="P355" s="116">
        <f t="shared" si="231"/>
        <v>30000</v>
      </c>
      <c r="Q355" s="116">
        <f t="shared" ref="Q355:S355" si="232">SUM(Q357)</f>
        <v>35000</v>
      </c>
      <c r="R355" s="414">
        <f t="shared" si="232"/>
        <v>30000</v>
      </c>
      <c r="S355" s="414">
        <f t="shared" si="232"/>
        <v>30000</v>
      </c>
      <c r="T355" s="358">
        <f t="shared" si="210"/>
        <v>85.714285714285708</v>
      </c>
      <c r="U355" s="358">
        <f t="shared" si="211"/>
        <v>85.714285714285708</v>
      </c>
    </row>
    <row r="356" spans="1:21" s="1" customFormat="1" x14ac:dyDescent="0.2">
      <c r="A356" s="47"/>
      <c r="B356" s="47"/>
      <c r="C356" s="47"/>
      <c r="D356" s="47"/>
      <c r="E356" s="47"/>
      <c r="F356" s="47"/>
      <c r="G356" s="47"/>
      <c r="H356" s="47"/>
      <c r="I356" s="202"/>
      <c r="J356" s="202"/>
      <c r="K356" s="202"/>
      <c r="L356" s="16"/>
      <c r="M356" s="96"/>
      <c r="N356" s="83"/>
      <c r="O356" s="143"/>
      <c r="P356" s="143"/>
      <c r="Q356" s="143"/>
      <c r="R356" s="413"/>
      <c r="S356" s="413"/>
      <c r="T356" s="358"/>
      <c r="U356" s="358"/>
    </row>
    <row r="357" spans="1:21" s="1" customFormat="1" x14ac:dyDescent="0.2">
      <c r="A357" s="27" t="s">
        <v>248</v>
      </c>
      <c r="B357" s="15"/>
      <c r="C357" s="15"/>
      <c r="D357" s="15"/>
      <c r="E357" s="15"/>
      <c r="F357" s="15"/>
      <c r="G357" s="15"/>
      <c r="H357" s="15"/>
      <c r="I357" s="202"/>
      <c r="J357" s="202"/>
      <c r="K357" s="202"/>
      <c r="L357" s="36" t="s">
        <v>140</v>
      </c>
      <c r="M357" s="106"/>
      <c r="N357" s="107" t="s">
        <v>225</v>
      </c>
      <c r="O357" s="144">
        <f t="shared" ref="O357:P357" si="233">SUM(O363)</f>
        <v>12720</v>
      </c>
      <c r="P357" s="144">
        <f t="shared" si="233"/>
        <v>30000</v>
      </c>
      <c r="Q357" s="144">
        <f t="shared" ref="Q357" si="234">SUM(Q363)</f>
        <v>35000</v>
      </c>
      <c r="R357" s="410">
        <f>SUM(R364)</f>
        <v>30000</v>
      </c>
      <c r="S357" s="410">
        <f>SUM(S364)</f>
        <v>30000</v>
      </c>
      <c r="T357" s="358">
        <f t="shared" si="210"/>
        <v>85.714285714285708</v>
      </c>
      <c r="U357" s="358">
        <f t="shared" si="211"/>
        <v>85.714285714285708</v>
      </c>
    </row>
    <row r="358" spans="1:21" s="1" customFormat="1" x14ac:dyDescent="0.2">
      <c r="A358" s="15"/>
      <c r="B358" s="15"/>
      <c r="C358" s="15"/>
      <c r="D358" s="15"/>
      <c r="E358" s="15"/>
      <c r="F358" s="15"/>
      <c r="G358" s="15"/>
      <c r="H358" s="15"/>
      <c r="I358" s="202"/>
      <c r="J358" s="202"/>
      <c r="K358" s="202"/>
      <c r="L358" s="16"/>
      <c r="M358" s="118"/>
      <c r="N358" s="119"/>
      <c r="O358" s="143"/>
      <c r="P358" s="143"/>
      <c r="Q358" s="143"/>
      <c r="R358" s="413"/>
      <c r="S358" s="413"/>
      <c r="T358" s="358"/>
      <c r="U358" s="358"/>
    </row>
    <row r="359" spans="1:21" s="1" customFormat="1" x14ac:dyDescent="0.2">
      <c r="A359" s="177"/>
      <c r="B359" s="177"/>
      <c r="C359" s="177"/>
      <c r="D359" s="177"/>
      <c r="E359" s="177"/>
      <c r="F359" s="177"/>
      <c r="G359" s="177"/>
      <c r="H359" s="177"/>
      <c r="I359" s="202"/>
      <c r="J359" s="202"/>
      <c r="K359" s="202"/>
      <c r="L359" s="16"/>
      <c r="M359" s="118"/>
      <c r="N359" s="180" t="s">
        <v>285</v>
      </c>
      <c r="O359" s="188">
        <f t="shared" ref="O359:P359" si="235">SUM(O360:O361)</f>
        <v>12720</v>
      </c>
      <c r="P359" s="188">
        <f t="shared" si="235"/>
        <v>30000</v>
      </c>
      <c r="Q359" s="188">
        <f t="shared" ref="Q359:S359" si="236">SUM(Q360:Q361)</f>
        <v>35000</v>
      </c>
      <c r="R359" s="396">
        <f t="shared" si="236"/>
        <v>30000</v>
      </c>
      <c r="S359" s="396">
        <f t="shared" si="236"/>
        <v>30000</v>
      </c>
      <c r="T359" s="358">
        <f t="shared" si="210"/>
        <v>85.714285714285708</v>
      </c>
      <c r="U359" s="358">
        <f t="shared" si="211"/>
        <v>85.714285714285708</v>
      </c>
    </row>
    <row r="360" spans="1:21" s="1" customFormat="1" x14ac:dyDescent="0.2">
      <c r="A360" s="177"/>
      <c r="B360" s="177"/>
      <c r="C360" s="177"/>
      <c r="D360" s="177"/>
      <c r="E360" s="177"/>
      <c r="F360" s="177"/>
      <c r="G360" s="177"/>
      <c r="H360" s="177"/>
      <c r="I360" s="202"/>
      <c r="J360" s="202"/>
      <c r="K360" s="202"/>
      <c r="L360" s="16"/>
      <c r="M360" s="189" t="s">
        <v>352</v>
      </c>
      <c r="N360" s="180" t="s">
        <v>286</v>
      </c>
      <c r="O360" s="188">
        <v>0</v>
      </c>
      <c r="P360" s="188">
        <v>15000</v>
      </c>
      <c r="Q360" s="188">
        <v>15000</v>
      </c>
      <c r="R360" s="396">
        <v>30000</v>
      </c>
      <c r="S360" s="396">
        <v>20000</v>
      </c>
      <c r="T360" s="358">
        <f t="shared" si="210"/>
        <v>200</v>
      </c>
      <c r="U360" s="358">
        <f t="shared" si="211"/>
        <v>133.33333333333331</v>
      </c>
    </row>
    <row r="361" spans="1:21" s="1" customFormat="1" x14ac:dyDescent="0.2">
      <c r="A361" s="177"/>
      <c r="B361" s="177"/>
      <c r="C361" s="177"/>
      <c r="D361" s="177"/>
      <c r="E361" s="177"/>
      <c r="F361" s="177"/>
      <c r="G361" s="177"/>
      <c r="H361" s="177"/>
      <c r="I361" s="202"/>
      <c r="J361" s="202"/>
      <c r="K361" s="202"/>
      <c r="L361" s="16"/>
      <c r="M361" s="189" t="s">
        <v>353</v>
      </c>
      <c r="N361" s="180" t="s">
        <v>103</v>
      </c>
      <c r="O361" s="188">
        <v>12720</v>
      </c>
      <c r="P361" s="188">
        <v>15000</v>
      </c>
      <c r="Q361" s="188">
        <v>20000</v>
      </c>
      <c r="R361" s="396">
        <v>0</v>
      </c>
      <c r="S361" s="396">
        <v>10000</v>
      </c>
      <c r="T361" s="358">
        <f t="shared" si="210"/>
        <v>0</v>
      </c>
      <c r="U361" s="358">
        <f t="shared" si="211"/>
        <v>50</v>
      </c>
    </row>
    <row r="362" spans="1:21" s="1" customFormat="1" x14ac:dyDescent="0.2">
      <c r="A362" s="177"/>
      <c r="B362" s="177"/>
      <c r="C362" s="177"/>
      <c r="D362" s="177"/>
      <c r="E362" s="177"/>
      <c r="F362" s="177"/>
      <c r="G362" s="177"/>
      <c r="H362" s="177"/>
      <c r="I362" s="202"/>
      <c r="J362" s="202"/>
      <c r="K362" s="202"/>
      <c r="L362" s="16"/>
      <c r="M362" s="118"/>
      <c r="N362" s="119"/>
      <c r="O362" s="143"/>
      <c r="P362" s="143"/>
      <c r="Q362" s="143"/>
      <c r="R362" s="413"/>
      <c r="S362" s="413"/>
      <c r="T362" s="358"/>
      <c r="U362" s="358"/>
    </row>
    <row r="363" spans="1:21" s="1" customFormat="1" x14ac:dyDescent="0.2">
      <c r="A363" s="15"/>
      <c r="B363" s="48">
        <v>1</v>
      </c>
      <c r="C363" s="15"/>
      <c r="D363" s="15"/>
      <c r="E363" s="15"/>
      <c r="F363" s="176">
        <v>5</v>
      </c>
      <c r="G363" s="15"/>
      <c r="H363" s="15"/>
      <c r="I363" s="202"/>
      <c r="J363" s="202"/>
      <c r="K363" s="202"/>
      <c r="L363" s="16" t="s">
        <v>140</v>
      </c>
      <c r="M363" s="72">
        <v>3</v>
      </c>
      <c r="N363" s="84" t="s">
        <v>116</v>
      </c>
      <c r="O363" s="113">
        <f t="shared" ref="O363:Q364" si="237">SUM(O364)</f>
        <v>12720</v>
      </c>
      <c r="P363" s="113">
        <f t="shared" si="237"/>
        <v>30000</v>
      </c>
      <c r="Q363" s="113">
        <f t="shared" si="237"/>
        <v>35000</v>
      </c>
      <c r="R363" s="294"/>
      <c r="S363" s="294"/>
      <c r="T363" s="358"/>
      <c r="U363" s="358"/>
    </row>
    <row r="364" spans="1:21" s="1" customFormat="1" x14ac:dyDescent="0.2">
      <c r="A364" s="15"/>
      <c r="B364" s="48">
        <v>1</v>
      </c>
      <c r="C364" s="15"/>
      <c r="D364" s="15"/>
      <c r="E364" s="15"/>
      <c r="F364" s="176">
        <v>5</v>
      </c>
      <c r="G364" s="15"/>
      <c r="H364" s="15"/>
      <c r="I364" s="202"/>
      <c r="J364" s="202"/>
      <c r="K364" s="202"/>
      <c r="L364" s="16" t="s">
        <v>140</v>
      </c>
      <c r="M364" s="92" t="s">
        <v>68</v>
      </c>
      <c r="N364" s="70" t="s">
        <v>17</v>
      </c>
      <c r="O364" s="114">
        <f t="shared" si="237"/>
        <v>12720</v>
      </c>
      <c r="P364" s="114">
        <f t="shared" si="237"/>
        <v>30000</v>
      </c>
      <c r="Q364" s="114">
        <f t="shared" si="237"/>
        <v>35000</v>
      </c>
      <c r="R364" s="294">
        <v>30000</v>
      </c>
      <c r="S364" s="294">
        <v>30000</v>
      </c>
      <c r="T364" s="358">
        <f t="shared" si="210"/>
        <v>85.714285714285708</v>
      </c>
      <c r="U364" s="358">
        <f t="shared" si="211"/>
        <v>85.714285714285708</v>
      </c>
    </row>
    <row r="365" spans="1:21" s="1" customFormat="1" ht="51" x14ac:dyDescent="0.2">
      <c r="A365" s="15"/>
      <c r="B365" s="48">
        <v>1</v>
      </c>
      <c r="C365" s="15"/>
      <c r="D365" s="15"/>
      <c r="E365" s="15"/>
      <c r="F365" s="176">
        <v>5</v>
      </c>
      <c r="G365" s="15"/>
      <c r="H365" s="15"/>
      <c r="I365" s="202"/>
      <c r="J365" s="202"/>
      <c r="K365" s="202"/>
      <c r="L365" s="16" t="s">
        <v>140</v>
      </c>
      <c r="M365" s="83" t="s">
        <v>69</v>
      </c>
      <c r="N365" s="225" t="s">
        <v>128</v>
      </c>
      <c r="O365" s="113">
        <v>12720</v>
      </c>
      <c r="P365" s="113">
        <v>30000</v>
      </c>
      <c r="Q365" s="113">
        <v>35000</v>
      </c>
      <c r="R365" s="294"/>
      <c r="S365" s="294"/>
      <c r="T365" s="358"/>
      <c r="U365" s="358"/>
    </row>
    <row r="366" spans="1:21" s="1" customFormat="1" x14ac:dyDescent="0.2">
      <c r="A366" s="155"/>
      <c r="B366" s="152"/>
      <c r="C366" s="155"/>
      <c r="D366" s="155"/>
      <c r="E366" s="155"/>
      <c r="F366" s="155"/>
      <c r="G366" s="155"/>
      <c r="H366" s="155"/>
      <c r="I366" s="202"/>
      <c r="J366" s="202"/>
      <c r="K366" s="202"/>
      <c r="L366" s="16"/>
      <c r="M366" s="153"/>
      <c r="N366" s="84"/>
      <c r="O366" s="113"/>
      <c r="P366" s="113"/>
      <c r="Q366" s="113"/>
      <c r="R366" s="294"/>
      <c r="S366" s="294"/>
      <c r="T366" s="358"/>
      <c r="U366" s="358"/>
    </row>
    <row r="367" spans="1:21" s="1" customFormat="1" ht="25.5" x14ac:dyDescent="0.2">
      <c r="A367" s="51" t="s">
        <v>249</v>
      </c>
      <c r="B367" s="55">
        <v>1</v>
      </c>
      <c r="C367" s="126"/>
      <c r="D367" s="126"/>
      <c r="E367" s="126"/>
      <c r="F367" s="126"/>
      <c r="G367" s="126"/>
      <c r="H367" s="126"/>
      <c r="I367" s="202"/>
      <c r="J367" s="55">
        <v>9</v>
      </c>
      <c r="K367" s="202"/>
      <c r="L367" s="16"/>
      <c r="M367" s="96"/>
      <c r="N367" s="73" t="s">
        <v>250</v>
      </c>
      <c r="O367" s="115">
        <f t="shared" ref="O367:P367" si="238">SUM(O369)</f>
        <v>1200</v>
      </c>
      <c r="P367" s="115">
        <f t="shared" si="238"/>
        <v>1400</v>
      </c>
      <c r="Q367" s="115">
        <f t="shared" ref="Q367" si="239">SUM(Q369)</f>
        <v>1400</v>
      </c>
      <c r="R367" s="412">
        <f>SUM(R369)</f>
        <v>2000</v>
      </c>
      <c r="S367" s="412">
        <f>SUM(S369)</f>
        <v>2000</v>
      </c>
      <c r="T367" s="358">
        <f t="shared" si="210"/>
        <v>142.85714285714286</v>
      </c>
      <c r="U367" s="358">
        <f t="shared" si="211"/>
        <v>142.85714285714286</v>
      </c>
    </row>
    <row r="368" spans="1:21" s="1" customFormat="1" x14ac:dyDescent="0.2">
      <c r="A368" s="15"/>
      <c r="B368" s="15"/>
      <c r="C368" s="15"/>
      <c r="D368" s="15"/>
      <c r="E368" s="15"/>
      <c r="F368" s="15"/>
      <c r="G368" s="15"/>
      <c r="H368" s="15"/>
      <c r="I368" s="202"/>
      <c r="J368" s="202"/>
      <c r="K368" s="202"/>
      <c r="L368" s="16"/>
      <c r="M368" s="83"/>
      <c r="N368" s="84"/>
      <c r="O368" s="145"/>
      <c r="P368" s="145"/>
      <c r="Q368" s="145"/>
      <c r="R368" s="416"/>
      <c r="S368" s="416"/>
      <c r="T368" s="358"/>
      <c r="U368" s="358"/>
    </row>
    <row r="369" spans="1:21" s="1" customFormat="1" ht="25.5" x14ac:dyDescent="0.2">
      <c r="A369" s="53" t="s">
        <v>111</v>
      </c>
      <c r="B369" s="15"/>
      <c r="C369" s="15"/>
      <c r="D369" s="15"/>
      <c r="E369" s="15"/>
      <c r="F369" s="15"/>
      <c r="G369" s="15"/>
      <c r="H369" s="15"/>
      <c r="I369" s="202"/>
      <c r="J369" s="202"/>
      <c r="K369" s="202"/>
      <c r="L369" s="31" t="s">
        <v>190</v>
      </c>
      <c r="M369" s="103"/>
      <c r="N369" s="104" t="s">
        <v>118</v>
      </c>
      <c r="O369" s="116">
        <f t="shared" ref="O369:P369" si="240">SUM(O371)</f>
        <v>1200</v>
      </c>
      <c r="P369" s="116">
        <f t="shared" si="240"/>
        <v>1400</v>
      </c>
      <c r="Q369" s="116">
        <f t="shared" ref="Q369:R369" si="241">SUM(Q371)</f>
        <v>1400</v>
      </c>
      <c r="R369" s="414">
        <f t="shared" si="241"/>
        <v>2000</v>
      </c>
      <c r="S369" s="414">
        <f t="shared" ref="S369" si="242">SUM(S371)</f>
        <v>2000</v>
      </c>
      <c r="T369" s="358">
        <f t="shared" si="210"/>
        <v>142.85714285714286</v>
      </c>
      <c r="U369" s="358">
        <f t="shared" si="211"/>
        <v>142.85714285714286</v>
      </c>
    </row>
    <row r="370" spans="1:21" s="1" customFormat="1" x14ac:dyDescent="0.2">
      <c r="A370" s="47"/>
      <c r="B370" s="47"/>
      <c r="C370" s="47"/>
      <c r="D370" s="47"/>
      <c r="E370" s="47"/>
      <c r="F370" s="47"/>
      <c r="G370" s="47"/>
      <c r="H370" s="47"/>
      <c r="I370" s="202"/>
      <c r="J370" s="202"/>
      <c r="K370" s="202"/>
      <c r="L370" s="16"/>
      <c r="M370" s="83"/>
      <c r="N370" s="84"/>
      <c r="O370" s="144"/>
      <c r="P370" s="144"/>
      <c r="Q370" s="144"/>
      <c r="R370" s="294"/>
      <c r="S370" s="294"/>
      <c r="T370" s="358"/>
      <c r="U370" s="358"/>
    </row>
    <row r="371" spans="1:21" s="1" customFormat="1" ht="25.5" x14ac:dyDescent="0.2">
      <c r="A371" s="54" t="s">
        <v>319</v>
      </c>
      <c r="B371" s="42"/>
      <c r="C371" s="42"/>
      <c r="D371" s="42"/>
      <c r="E371" s="42"/>
      <c r="F371" s="42"/>
      <c r="G371" s="42"/>
      <c r="H371" s="42"/>
      <c r="I371" s="202"/>
      <c r="J371" s="202"/>
      <c r="K371" s="202"/>
      <c r="L371" s="36" t="s">
        <v>180</v>
      </c>
      <c r="M371" s="106"/>
      <c r="N371" s="107" t="s">
        <v>175</v>
      </c>
      <c r="O371" s="144">
        <f t="shared" ref="O371:P371" si="243">SUM(O377)</f>
        <v>1200</v>
      </c>
      <c r="P371" s="144">
        <f t="shared" si="243"/>
        <v>1400</v>
      </c>
      <c r="Q371" s="144">
        <f t="shared" ref="Q371" si="244">SUM(Q377)</f>
        <v>1400</v>
      </c>
      <c r="R371" s="410">
        <f>SUM(R378)</f>
        <v>2000</v>
      </c>
      <c r="S371" s="410">
        <f>SUM(S378)</f>
        <v>2000</v>
      </c>
      <c r="T371" s="358">
        <f t="shared" si="210"/>
        <v>142.85714285714286</v>
      </c>
      <c r="U371" s="358">
        <f t="shared" si="211"/>
        <v>142.85714285714286</v>
      </c>
    </row>
    <row r="372" spans="1:21" s="1" customFormat="1" x14ac:dyDescent="0.2">
      <c r="A372" s="44"/>
      <c r="B372" s="44"/>
      <c r="C372" s="44"/>
      <c r="D372" s="44"/>
      <c r="E372" s="44"/>
      <c r="F372" s="44"/>
      <c r="G372" s="44"/>
      <c r="H372" s="44"/>
      <c r="I372" s="202"/>
      <c r="J372" s="202"/>
      <c r="K372" s="202"/>
      <c r="L372" s="16"/>
      <c r="M372" s="83"/>
      <c r="N372" s="84"/>
      <c r="O372" s="143"/>
      <c r="P372" s="143"/>
      <c r="Q372" s="143"/>
      <c r="R372" s="413"/>
      <c r="S372" s="413"/>
      <c r="T372" s="358"/>
      <c r="U372" s="358"/>
    </row>
    <row r="373" spans="1:21" s="1" customFormat="1" x14ac:dyDescent="0.2">
      <c r="A373" s="177"/>
      <c r="B373" s="177"/>
      <c r="C373" s="177"/>
      <c r="D373" s="177"/>
      <c r="E373" s="177"/>
      <c r="F373" s="177"/>
      <c r="G373" s="177"/>
      <c r="H373" s="177"/>
      <c r="I373" s="202"/>
      <c r="J373" s="202"/>
      <c r="K373" s="202"/>
      <c r="L373" s="16"/>
      <c r="M373" s="178"/>
      <c r="N373" s="180" t="s">
        <v>285</v>
      </c>
      <c r="O373" s="188">
        <f t="shared" ref="O373:P373" si="245">SUM(O374:O375)</f>
        <v>1200</v>
      </c>
      <c r="P373" s="188">
        <f t="shared" si="245"/>
        <v>1400</v>
      </c>
      <c r="Q373" s="188">
        <f t="shared" ref="Q373:R373" si="246">SUM(Q374:Q375)</f>
        <v>1400</v>
      </c>
      <c r="R373" s="396">
        <f t="shared" si="246"/>
        <v>2000</v>
      </c>
      <c r="S373" s="396">
        <f t="shared" ref="S373" si="247">SUM(S374:S375)</f>
        <v>2000</v>
      </c>
      <c r="T373" s="358">
        <f t="shared" si="210"/>
        <v>142.85714285714286</v>
      </c>
      <c r="U373" s="358">
        <f t="shared" si="211"/>
        <v>142.85714285714286</v>
      </c>
    </row>
    <row r="374" spans="1:21" s="1" customFormat="1" x14ac:dyDescent="0.2">
      <c r="A374" s="177"/>
      <c r="B374" s="177"/>
      <c r="C374" s="177"/>
      <c r="D374" s="177"/>
      <c r="E374" s="177"/>
      <c r="F374" s="177"/>
      <c r="G374" s="177"/>
      <c r="H374" s="177"/>
      <c r="I374" s="202"/>
      <c r="J374" s="202"/>
      <c r="K374" s="202"/>
      <c r="L374" s="16"/>
      <c r="M374" s="189" t="s">
        <v>352</v>
      </c>
      <c r="N374" s="180" t="s">
        <v>286</v>
      </c>
      <c r="O374" s="188">
        <v>1200</v>
      </c>
      <c r="P374" s="188">
        <v>1400</v>
      </c>
      <c r="Q374" s="188">
        <v>1400</v>
      </c>
      <c r="R374" s="396">
        <v>2000</v>
      </c>
      <c r="S374" s="396">
        <v>0</v>
      </c>
      <c r="T374" s="358">
        <f t="shared" si="210"/>
        <v>142.85714285714286</v>
      </c>
      <c r="U374" s="358">
        <f t="shared" si="211"/>
        <v>0</v>
      </c>
    </row>
    <row r="375" spans="1:21" s="1" customFormat="1" x14ac:dyDescent="0.2">
      <c r="A375" s="205"/>
      <c r="B375" s="205"/>
      <c r="C375" s="205"/>
      <c r="D375" s="205"/>
      <c r="E375" s="205"/>
      <c r="F375" s="205"/>
      <c r="G375" s="205"/>
      <c r="H375" s="205"/>
      <c r="I375" s="205"/>
      <c r="J375" s="205"/>
      <c r="K375" s="205"/>
      <c r="L375" s="16"/>
      <c r="M375" s="186">
        <v>91</v>
      </c>
      <c r="N375" s="180" t="s">
        <v>290</v>
      </c>
      <c r="O375" s="188">
        <v>0</v>
      </c>
      <c r="P375" s="188">
        <v>0</v>
      </c>
      <c r="Q375" s="188">
        <v>0</v>
      </c>
      <c r="R375" s="396">
        <v>0</v>
      </c>
      <c r="S375" s="396">
        <v>2000</v>
      </c>
      <c r="T375" s="358">
        <v>0</v>
      </c>
      <c r="U375" s="358">
        <v>0</v>
      </c>
    </row>
    <row r="376" spans="1:21" s="1" customFormat="1" x14ac:dyDescent="0.2">
      <c r="A376" s="177"/>
      <c r="B376" s="177"/>
      <c r="C376" s="177"/>
      <c r="D376" s="177"/>
      <c r="E376" s="177"/>
      <c r="F376" s="177"/>
      <c r="G376" s="177"/>
      <c r="H376" s="177"/>
      <c r="I376" s="202"/>
      <c r="J376" s="202"/>
      <c r="K376" s="202"/>
      <c r="L376" s="16"/>
      <c r="M376" s="178"/>
      <c r="N376" s="84"/>
      <c r="O376" s="143"/>
      <c r="P376" s="143"/>
      <c r="Q376" s="143"/>
      <c r="R376" s="413"/>
      <c r="S376" s="413"/>
      <c r="T376" s="358"/>
      <c r="U376" s="358"/>
    </row>
    <row r="377" spans="1:21" s="1" customFormat="1" x14ac:dyDescent="0.2">
      <c r="A377" s="44"/>
      <c r="B377" s="48">
        <v>1</v>
      </c>
      <c r="C377" s="44"/>
      <c r="D377" s="44"/>
      <c r="E377" s="44"/>
      <c r="F377" s="44"/>
      <c r="G377" s="44"/>
      <c r="H377" s="44"/>
      <c r="I377" s="202"/>
      <c r="J377" s="269">
        <v>9</v>
      </c>
      <c r="K377" s="202"/>
      <c r="L377" s="16" t="s">
        <v>180</v>
      </c>
      <c r="M377" s="72">
        <v>3</v>
      </c>
      <c r="N377" s="84" t="s">
        <v>116</v>
      </c>
      <c r="O377" s="113">
        <f t="shared" ref="O377:Q377" si="248">SUM(O378)</f>
        <v>1200</v>
      </c>
      <c r="P377" s="113">
        <f t="shared" si="248"/>
        <v>1400</v>
      </c>
      <c r="Q377" s="113">
        <f t="shared" si="248"/>
        <v>1400</v>
      </c>
      <c r="R377" s="294"/>
      <c r="S377" s="294"/>
      <c r="T377" s="358"/>
      <c r="U377" s="358"/>
    </row>
    <row r="378" spans="1:21" s="38" customFormat="1" x14ac:dyDescent="0.2">
      <c r="B378" s="9">
        <v>1</v>
      </c>
      <c r="J378" s="9">
        <v>9</v>
      </c>
      <c r="L378" s="16" t="s">
        <v>180</v>
      </c>
      <c r="M378" s="92" t="s">
        <v>61</v>
      </c>
      <c r="N378" s="70" t="s">
        <v>3</v>
      </c>
      <c r="O378" s="114">
        <f t="shared" ref="O378:Q378" si="249">SUM(O379)</f>
        <v>1200</v>
      </c>
      <c r="P378" s="114">
        <f t="shared" si="249"/>
        <v>1400</v>
      </c>
      <c r="Q378" s="114">
        <f t="shared" si="249"/>
        <v>1400</v>
      </c>
      <c r="R378" s="294">
        <v>2000</v>
      </c>
      <c r="S378" s="294">
        <v>2000</v>
      </c>
      <c r="T378" s="358">
        <f t="shared" si="210"/>
        <v>142.85714285714286</v>
      </c>
      <c r="U378" s="358">
        <f t="shared" si="211"/>
        <v>142.85714285714286</v>
      </c>
    </row>
    <row r="379" spans="1:21" s="1" customFormat="1" ht="25.5" x14ac:dyDescent="0.2">
      <c r="A379" s="62"/>
      <c r="B379" s="63">
        <v>1</v>
      </c>
      <c r="C379" s="62"/>
      <c r="D379" s="62"/>
      <c r="E379" s="62"/>
      <c r="F379" s="62"/>
      <c r="G379" s="62"/>
      <c r="H379" s="62"/>
      <c r="I379" s="202"/>
      <c r="J379" s="269">
        <v>9</v>
      </c>
      <c r="K379" s="202"/>
      <c r="L379" s="16" t="s">
        <v>180</v>
      </c>
      <c r="M379" s="83" t="s">
        <v>65</v>
      </c>
      <c r="N379" s="84" t="s">
        <v>7</v>
      </c>
      <c r="O379" s="113">
        <v>1200</v>
      </c>
      <c r="P379" s="113">
        <v>1400</v>
      </c>
      <c r="Q379" s="113">
        <v>1400</v>
      </c>
      <c r="R379" s="294"/>
      <c r="S379" s="294"/>
      <c r="T379" s="358"/>
      <c r="U379" s="358"/>
    </row>
    <row r="380" spans="1:21" s="1" customFormat="1" x14ac:dyDescent="0.2">
      <c r="A380" s="155"/>
      <c r="B380" s="152"/>
      <c r="C380" s="155"/>
      <c r="D380" s="155"/>
      <c r="E380" s="155"/>
      <c r="F380" s="155"/>
      <c r="G380" s="155"/>
      <c r="H380" s="155"/>
      <c r="I380" s="202"/>
      <c r="J380" s="202"/>
      <c r="K380" s="202"/>
      <c r="L380" s="16"/>
      <c r="M380" s="153"/>
      <c r="N380" s="84"/>
      <c r="O380" s="113"/>
      <c r="P380" s="113"/>
      <c r="Q380" s="113"/>
      <c r="R380" s="294"/>
      <c r="S380" s="294"/>
      <c r="T380" s="358"/>
      <c r="U380" s="358"/>
    </row>
    <row r="381" spans="1:21" s="1" customFormat="1" x14ac:dyDescent="0.2">
      <c r="A381" s="51" t="s">
        <v>126</v>
      </c>
      <c r="B381" s="55">
        <v>1</v>
      </c>
      <c r="C381" s="55"/>
      <c r="D381" s="55"/>
      <c r="E381" s="55">
        <v>4</v>
      </c>
      <c r="F381" s="55"/>
      <c r="G381" s="55"/>
      <c r="H381" s="55">
        <v>7</v>
      </c>
      <c r="I381" s="202"/>
      <c r="J381" s="202"/>
      <c r="K381" s="202"/>
      <c r="L381" s="16"/>
      <c r="M381" s="96"/>
      <c r="N381" s="73" t="s">
        <v>251</v>
      </c>
      <c r="O381" s="115">
        <f t="shared" ref="O381:P381" si="250">SUM(O383)</f>
        <v>38443.75</v>
      </c>
      <c r="P381" s="115">
        <f t="shared" si="250"/>
        <v>60000</v>
      </c>
      <c r="Q381" s="115">
        <f>SUM(Q383+Q425)</f>
        <v>125000</v>
      </c>
      <c r="R381" s="412">
        <f t="shared" ref="R381:S381" si="251">SUM(R383)</f>
        <v>30000</v>
      </c>
      <c r="S381" s="412">
        <f t="shared" si="251"/>
        <v>30000</v>
      </c>
      <c r="T381" s="358">
        <f t="shared" si="210"/>
        <v>24</v>
      </c>
      <c r="U381" s="358">
        <f t="shared" si="211"/>
        <v>24</v>
      </c>
    </row>
    <row r="382" spans="1:21" s="1" customFormat="1" x14ac:dyDescent="0.2">
      <c r="A382" s="51"/>
      <c r="B382" s="55"/>
      <c r="C382" s="55"/>
      <c r="D382" s="55"/>
      <c r="E382" s="123"/>
      <c r="F382" s="55"/>
      <c r="G382" s="123"/>
      <c r="H382" s="123"/>
      <c r="I382" s="202"/>
      <c r="J382" s="202"/>
      <c r="K382" s="202"/>
      <c r="L382" s="16"/>
      <c r="M382" s="96"/>
      <c r="N382" s="73"/>
      <c r="O382" s="144"/>
      <c r="P382" s="144"/>
      <c r="Q382" s="144"/>
      <c r="R382" s="412"/>
      <c r="S382" s="412"/>
      <c r="T382" s="358"/>
      <c r="U382" s="358"/>
    </row>
    <row r="383" spans="1:21" s="1" customFormat="1" ht="25.5" x14ac:dyDescent="0.2">
      <c r="A383" s="53" t="s">
        <v>153</v>
      </c>
      <c r="B383" s="47"/>
      <c r="C383" s="47"/>
      <c r="D383" s="47"/>
      <c r="E383" s="47"/>
      <c r="F383" s="47"/>
      <c r="G383" s="47"/>
      <c r="H383" s="47"/>
      <c r="I383" s="202"/>
      <c r="J383" s="202"/>
      <c r="K383" s="202"/>
      <c r="L383" s="31" t="s">
        <v>154</v>
      </c>
      <c r="M383" s="103"/>
      <c r="N383" s="104" t="s">
        <v>146</v>
      </c>
      <c r="O383" s="116">
        <f>SUM(O385+O395+O405+O415)</f>
        <v>38443.75</v>
      </c>
      <c r="P383" s="116">
        <f>SUM(P385+P395+P405+P415)</f>
        <v>60000</v>
      </c>
      <c r="Q383" s="116">
        <f>SUM(Q385+Q395+Q405+Q415)</f>
        <v>55000</v>
      </c>
      <c r="R383" s="414">
        <f t="shared" ref="R383" si="252">SUM(R385+R395)</f>
        <v>30000</v>
      </c>
      <c r="S383" s="414">
        <f t="shared" ref="S383" si="253">SUM(S385+S395)</f>
        <v>30000</v>
      </c>
      <c r="T383" s="358">
        <f t="shared" ref="T383:T445" si="254">R383/Q383*100</f>
        <v>54.54545454545454</v>
      </c>
      <c r="U383" s="358">
        <f t="shared" ref="U383:U445" si="255">S383/Q383*100</f>
        <v>54.54545454545454</v>
      </c>
    </row>
    <row r="384" spans="1:21" s="1" customFormat="1" x14ac:dyDescent="0.2">
      <c r="A384" s="15"/>
      <c r="B384" s="15"/>
      <c r="C384" s="15"/>
      <c r="D384" s="15"/>
      <c r="E384" s="15"/>
      <c r="F384" s="15"/>
      <c r="G384" s="15"/>
      <c r="H384" s="15"/>
      <c r="I384" s="202"/>
      <c r="J384" s="202"/>
      <c r="K384" s="202"/>
      <c r="L384" s="16"/>
      <c r="M384" s="96"/>
      <c r="N384" s="83"/>
      <c r="O384" s="143"/>
      <c r="P384" s="143"/>
      <c r="Q384" s="143"/>
      <c r="R384" s="413"/>
      <c r="S384" s="413"/>
      <c r="T384" s="358"/>
      <c r="U384" s="358"/>
    </row>
    <row r="385" spans="1:21" s="1" customFormat="1" ht="38.25" x14ac:dyDescent="0.2">
      <c r="A385" s="27" t="s">
        <v>252</v>
      </c>
      <c r="B385" s="15"/>
      <c r="C385" s="15"/>
      <c r="D385" s="15"/>
      <c r="E385" s="15"/>
      <c r="F385" s="15"/>
      <c r="G385" s="15"/>
      <c r="H385" s="15"/>
      <c r="I385" s="202"/>
      <c r="J385" s="202"/>
      <c r="K385" s="202"/>
      <c r="L385" s="36" t="s">
        <v>155</v>
      </c>
      <c r="M385" s="106"/>
      <c r="N385" s="107" t="s">
        <v>227</v>
      </c>
      <c r="O385" s="144">
        <f t="shared" ref="O385:P385" si="256">SUM(O391)</f>
        <v>10786.95</v>
      </c>
      <c r="P385" s="144">
        <f t="shared" si="256"/>
        <v>20000</v>
      </c>
      <c r="Q385" s="144">
        <f t="shared" ref="Q385" si="257">SUM(Q391)</f>
        <v>15000</v>
      </c>
      <c r="R385" s="410">
        <f>SUM(R392)</f>
        <v>20000</v>
      </c>
      <c r="S385" s="410">
        <f>SUM(S392)</f>
        <v>20000</v>
      </c>
      <c r="T385" s="358">
        <f t="shared" si="254"/>
        <v>133.33333333333331</v>
      </c>
      <c r="U385" s="358">
        <f t="shared" si="255"/>
        <v>133.33333333333331</v>
      </c>
    </row>
    <row r="386" spans="1:21" s="1" customFormat="1" x14ac:dyDescent="0.2">
      <c r="A386" s="27"/>
      <c r="B386" s="177"/>
      <c r="C386" s="177"/>
      <c r="D386" s="177"/>
      <c r="E386" s="177"/>
      <c r="F386" s="177"/>
      <c r="G386" s="177"/>
      <c r="H386" s="177"/>
      <c r="I386" s="202"/>
      <c r="J386" s="202"/>
      <c r="K386" s="202"/>
      <c r="L386" s="36"/>
      <c r="M386" s="106"/>
      <c r="N386" s="107"/>
      <c r="O386" s="144"/>
      <c r="P386" s="144"/>
      <c r="Q386" s="144"/>
      <c r="R386" s="410"/>
      <c r="S386" s="410"/>
      <c r="T386" s="358"/>
      <c r="U386" s="358"/>
    </row>
    <row r="387" spans="1:21" s="1" customFormat="1" x14ac:dyDescent="0.2">
      <c r="A387" s="27"/>
      <c r="B387" s="177"/>
      <c r="C387" s="177"/>
      <c r="D387" s="177"/>
      <c r="E387" s="177"/>
      <c r="F387" s="177"/>
      <c r="G387" s="177"/>
      <c r="H387" s="177"/>
      <c r="I387" s="202"/>
      <c r="J387" s="202"/>
      <c r="K387" s="202"/>
      <c r="L387" s="36"/>
      <c r="M387" s="106"/>
      <c r="N387" s="180" t="s">
        <v>285</v>
      </c>
      <c r="O387" s="185">
        <f t="shared" ref="O387" si="258">SUM(O388:O389)</f>
        <v>10786.95</v>
      </c>
      <c r="P387" s="185">
        <f t="shared" ref="P387" si="259">SUM(P388:P389)</f>
        <v>20000</v>
      </c>
      <c r="Q387" s="185">
        <f t="shared" ref="Q387:R387" si="260">SUM(Q388:Q389)</f>
        <v>15000</v>
      </c>
      <c r="R387" s="417">
        <f t="shared" si="260"/>
        <v>20000</v>
      </c>
      <c r="S387" s="417">
        <f t="shared" ref="S387" si="261">SUM(S388:S389)</f>
        <v>20000</v>
      </c>
      <c r="T387" s="358">
        <f t="shared" si="254"/>
        <v>133.33333333333331</v>
      </c>
      <c r="U387" s="358">
        <f t="shared" si="255"/>
        <v>133.33333333333331</v>
      </c>
    </row>
    <row r="388" spans="1:21" s="1" customFormat="1" x14ac:dyDescent="0.2">
      <c r="A388" s="15"/>
      <c r="B388" s="15"/>
      <c r="C388" s="15"/>
      <c r="D388" s="15"/>
      <c r="E388" s="15"/>
      <c r="F388" s="15"/>
      <c r="G388" s="15"/>
      <c r="H388" s="15"/>
      <c r="I388" s="202"/>
      <c r="J388" s="202"/>
      <c r="K388" s="202"/>
      <c r="L388" s="16"/>
      <c r="M388" s="189" t="s">
        <v>352</v>
      </c>
      <c r="N388" s="180" t="s">
        <v>286</v>
      </c>
      <c r="O388" s="185">
        <v>10786.95</v>
      </c>
      <c r="P388" s="185">
        <v>0</v>
      </c>
      <c r="Q388" s="185">
        <v>10000</v>
      </c>
      <c r="R388" s="417">
        <v>6300</v>
      </c>
      <c r="S388" s="417">
        <v>0</v>
      </c>
      <c r="T388" s="358">
        <f t="shared" si="254"/>
        <v>63</v>
      </c>
      <c r="U388" s="358">
        <f t="shared" si="255"/>
        <v>0</v>
      </c>
    </row>
    <row r="389" spans="1:21" s="1" customFormat="1" x14ac:dyDescent="0.2">
      <c r="A389" s="205"/>
      <c r="B389" s="205"/>
      <c r="C389" s="205"/>
      <c r="D389" s="205"/>
      <c r="E389" s="205"/>
      <c r="F389" s="205"/>
      <c r="G389" s="205"/>
      <c r="H389" s="205"/>
      <c r="I389" s="205"/>
      <c r="J389" s="205"/>
      <c r="K389" s="205"/>
      <c r="L389" s="16"/>
      <c r="M389" s="186">
        <v>43</v>
      </c>
      <c r="N389" s="187" t="s">
        <v>102</v>
      </c>
      <c r="O389" s="185">
        <v>0</v>
      </c>
      <c r="P389" s="185">
        <v>20000</v>
      </c>
      <c r="Q389" s="185">
        <v>5000</v>
      </c>
      <c r="R389" s="417">
        <v>13700</v>
      </c>
      <c r="S389" s="417">
        <v>20000</v>
      </c>
      <c r="T389" s="358">
        <f t="shared" si="254"/>
        <v>274</v>
      </c>
      <c r="U389" s="358">
        <f t="shared" si="255"/>
        <v>400</v>
      </c>
    </row>
    <row r="390" spans="1:21" s="1" customFormat="1" x14ac:dyDescent="0.2">
      <c r="A390" s="177"/>
      <c r="B390" s="177"/>
      <c r="C390" s="177"/>
      <c r="D390" s="177"/>
      <c r="E390" s="177"/>
      <c r="F390" s="177"/>
      <c r="G390" s="177"/>
      <c r="H390" s="177"/>
      <c r="I390" s="202"/>
      <c r="J390" s="202"/>
      <c r="K390" s="202"/>
      <c r="L390" s="16"/>
      <c r="M390" s="118"/>
      <c r="N390" s="180"/>
      <c r="O390" s="143"/>
      <c r="P390" s="143"/>
      <c r="Q390" s="143"/>
      <c r="R390" s="413"/>
      <c r="S390" s="413"/>
      <c r="T390" s="358"/>
      <c r="U390" s="358"/>
    </row>
    <row r="391" spans="1:21" s="1" customFormat="1" x14ac:dyDescent="0.2">
      <c r="A391" s="15"/>
      <c r="B391" s="48">
        <v>1</v>
      </c>
      <c r="C391" s="48"/>
      <c r="D391" s="48"/>
      <c r="E391" s="269">
        <v>4</v>
      </c>
      <c r="F391" s="48"/>
      <c r="G391" s="15"/>
      <c r="H391" s="15"/>
      <c r="I391" s="202"/>
      <c r="J391" s="202"/>
      <c r="K391" s="202"/>
      <c r="L391" s="16" t="s">
        <v>155</v>
      </c>
      <c r="M391" s="72">
        <v>3</v>
      </c>
      <c r="N391" s="84" t="s">
        <v>116</v>
      </c>
      <c r="O391" s="113">
        <f t="shared" ref="O391:Q392" si="262">SUM(O392)</f>
        <v>10786.95</v>
      </c>
      <c r="P391" s="113">
        <f t="shared" si="262"/>
        <v>20000</v>
      </c>
      <c r="Q391" s="113">
        <f t="shared" si="262"/>
        <v>15000</v>
      </c>
      <c r="R391" s="294"/>
      <c r="S391" s="294"/>
      <c r="T391" s="358"/>
      <c r="U391" s="358"/>
    </row>
    <row r="392" spans="1:21" s="1" customFormat="1" x14ac:dyDescent="0.2">
      <c r="A392" s="15"/>
      <c r="B392" s="48">
        <v>1</v>
      </c>
      <c r="C392" s="48"/>
      <c r="D392" s="48"/>
      <c r="E392" s="269">
        <v>4</v>
      </c>
      <c r="F392" s="48"/>
      <c r="G392" s="15"/>
      <c r="H392" s="15"/>
      <c r="I392" s="202"/>
      <c r="J392" s="202"/>
      <c r="K392" s="202"/>
      <c r="L392" s="16" t="s">
        <v>155</v>
      </c>
      <c r="M392" s="92" t="s">
        <v>61</v>
      </c>
      <c r="N392" s="70" t="s">
        <v>3</v>
      </c>
      <c r="O392" s="114">
        <f t="shared" si="262"/>
        <v>10786.95</v>
      </c>
      <c r="P392" s="114">
        <f t="shared" si="262"/>
        <v>20000</v>
      </c>
      <c r="Q392" s="114">
        <f t="shared" si="262"/>
        <v>15000</v>
      </c>
      <c r="R392" s="294">
        <v>20000</v>
      </c>
      <c r="S392" s="294">
        <v>20000</v>
      </c>
      <c r="T392" s="358">
        <f t="shared" si="254"/>
        <v>133.33333333333331</v>
      </c>
      <c r="U392" s="358">
        <f t="shared" si="255"/>
        <v>133.33333333333331</v>
      </c>
    </row>
    <row r="393" spans="1:21" s="1" customFormat="1" x14ac:dyDescent="0.2">
      <c r="A393" s="15"/>
      <c r="B393" s="48">
        <v>1</v>
      </c>
      <c r="C393" s="48"/>
      <c r="D393" s="48"/>
      <c r="E393" s="269">
        <v>4</v>
      </c>
      <c r="F393" s="48"/>
      <c r="G393" s="15"/>
      <c r="H393" s="15"/>
      <c r="I393" s="202"/>
      <c r="J393" s="202"/>
      <c r="K393" s="202"/>
      <c r="L393" s="16" t="s">
        <v>155</v>
      </c>
      <c r="M393" s="83" t="s">
        <v>64</v>
      </c>
      <c r="N393" s="96" t="s">
        <v>6</v>
      </c>
      <c r="O393" s="113">
        <v>10786.95</v>
      </c>
      <c r="P393" s="113">
        <v>20000</v>
      </c>
      <c r="Q393" s="113">
        <v>15000</v>
      </c>
      <c r="R393" s="294"/>
      <c r="S393" s="294"/>
      <c r="T393" s="358"/>
      <c r="U393" s="358"/>
    </row>
    <row r="394" spans="1:21" s="1" customFormat="1" x14ac:dyDescent="0.2">
      <c r="A394" s="15"/>
      <c r="B394" s="15"/>
      <c r="C394" s="15"/>
      <c r="D394" s="15"/>
      <c r="E394" s="15"/>
      <c r="F394" s="15"/>
      <c r="G394" s="15"/>
      <c r="H394" s="15"/>
      <c r="I394" s="202"/>
      <c r="J394" s="202"/>
      <c r="K394" s="202"/>
      <c r="L394" s="16"/>
      <c r="M394" s="96"/>
      <c r="N394" s="84"/>
      <c r="O394" s="145"/>
      <c r="P394" s="145"/>
      <c r="Q394" s="145"/>
      <c r="R394" s="416"/>
      <c r="S394" s="416"/>
      <c r="T394" s="358"/>
      <c r="U394" s="358"/>
    </row>
    <row r="395" spans="1:21" s="1" customFormat="1" ht="25.5" customHeight="1" x14ac:dyDescent="0.2">
      <c r="A395" s="27" t="s">
        <v>253</v>
      </c>
      <c r="B395" s="43"/>
      <c r="C395" s="43"/>
      <c r="D395" s="43"/>
      <c r="E395" s="43"/>
      <c r="F395" s="43"/>
      <c r="G395" s="43"/>
      <c r="H395" s="43"/>
      <c r="I395" s="202"/>
      <c r="J395" s="202"/>
      <c r="K395" s="202"/>
      <c r="L395" s="36" t="s">
        <v>155</v>
      </c>
      <c r="M395" s="106"/>
      <c r="N395" s="107" t="s">
        <v>169</v>
      </c>
      <c r="O395" s="144">
        <f t="shared" ref="O395:P395" si="263">SUM(O401)</f>
        <v>0</v>
      </c>
      <c r="P395" s="144">
        <f t="shared" si="263"/>
        <v>10000</v>
      </c>
      <c r="Q395" s="144">
        <f t="shared" ref="Q395" si="264">SUM(Q401)</f>
        <v>10000</v>
      </c>
      <c r="R395" s="410">
        <f>SUM(R402)</f>
        <v>10000</v>
      </c>
      <c r="S395" s="410">
        <f>SUM(S402)</f>
        <v>10000</v>
      </c>
      <c r="T395" s="358">
        <f t="shared" si="254"/>
        <v>100</v>
      </c>
      <c r="U395" s="358">
        <f t="shared" si="255"/>
        <v>100</v>
      </c>
    </row>
    <row r="396" spans="1:21" s="1" customFormat="1" x14ac:dyDescent="0.2">
      <c r="A396" s="43"/>
      <c r="B396" s="43"/>
      <c r="C396" s="43"/>
      <c r="D396" s="43"/>
      <c r="E396" s="43"/>
      <c r="F396" s="43"/>
      <c r="G396" s="43"/>
      <c r="H396" s="43"/>
      <c r="I396" s="202"/>
      <c r="J396" s="202"/>
      <c r="K396" s="202"/>
      <c r="L396" s="16"/>
      <c r="M396" s="118"/>
      <c r="N396" s="119"/>
      <c r="O396" s="145"/>
      <c r="P396" s="145"/>
      <c r="Q396" s="145"/>
      <c r="R396" s="416"/>
      <c r="S396" s="416"/>
      <c r="T396" s="358"/>
      <c r="U396" s="358"/>
    </row>
    <row r="397" spans="1:21" s="1" customFormat="1" x14ac:dyDescent="0.2">
      <c r="A397" s="177"/>
      <c r="B397" s="177"/>
      <c r="C397" s="177"/>
      <c r="D397" s="177"/>
      <c r="E397" s="177"/>
      <c r="F397" s="177"/>
      <c r="G397" s="177"/>
      <c r="H397" s="177"/>
      <c r="I397" s="202"/>
      <c r="J397" s="202"/>
      <c r="K397" s="202"/>
      <c r="L397" s="16"/>
      <c r="M397" s="118"/>
      <c r="N397" s="180" t="s">
        <v>285</v>
      </c>
      <c r="O397" s="188">
        <f t="shared" ref="O397:P397" si="265">SUM(O398:O399)</f>
        <v>0</v>
      </c>
      <c r="P397" s="188">
        <f t="shared" si="265"/>
        <v>10000</v>
      </c>
      <c r="Q397" s="188">
        <f t="shared" ref="Q397:R397" si="266">SUM(Q398:Q399)</f>
        <v>10000</v>
      </c>
      <c r="R397" s="396">
        <f t="shared" si="266"/>
        <v>10000</v>
      </c>
      <c r="S397" s="396">
        <f t="shared" ref="S397" si="267">SUM(S398:S399)</f>
        <v>10000</v>
      </c>
      <c r="T397" s="358">
        <f t="shared" si="254"/>
        <v>100</v>
      </c>
      <c r="U397" s="358">
        <f t="shared" si="255"/>
        <v>100</v>
      </c>
    </row>
    <row r="398" spans="1:21" s="1" customFormat="1" x14ac:dyDescent="0.2">
      <c r="A398" s="177"/>
      <c r="B398" s="177"/>
      <c r="C398" s="177"/>
      <c r="D398" s="177"/>
      <c r="E398" s="177"/>
      <c r="F398" s="177"/>
      <c r="G398" s="177"/>
      <c r="H398" s="177"/>
      <c r="I398" s="202"/>
      <c r="J398" s="202"/>
      <c r="K398" s="202"/>
      <c r="L398" s="16"/>
      <c r="M398" s="189" t="s">
        <v>352</v>
      </c>
      <c r="N398" s="180" t="s">
        <v>286</v>
      </c>
      <c r="O398" s="188">
        <v>0</v>
      </c>
      <c r="P398" s="188">
        <v>10000</v>
      </c>
      <c r="Q398" s="188">
        <v>10000</v>
      </c>
      <c r="R398" s="396">
        <v>0</v>
      </c>
      <c r="S398" s="396">
        <v>0</v>
      </c>
      <c r="T398" s="358">
        <f t="shared" si="254"/>
        <v>0</v>
      </c>
      <c r="U398" s="358">
        <f t="shared" si="255"/>
        <v>0</v>
      </c>
    </row>
    <row r="399" spans="1:21" s="1" customFormat="1" ht="41.25" customHeight="1" x14ac:dyDescent="0.2">
      <c r="A399" s="205"/>
      <c r="B399" s="205"/>
      <c r="C399" s="205"/>
      <c r="D399" s="205"/>
      <c r="E399" s="205"/>
      <c r="F399" s="205"/>
      <c r="G399" s="205"/>
      <c r="H399" s="205"/>
      <c r="I399" s="205"/>
      <c r="J399" s="205"/>
      <c r="K399" s="205"/>
      <c r="L399" s="16"/>
      <c r="M399" s="189" t="s">
        <v>52</v>
      </c>
      <c r="N399" s="190" t="s">
        <v>105</v>
      </c>
      <c r="O399" s="188">
        <v>0</v>
      </c>
      <c r="P399" s="188">
        <v>0</v>
      </c>
      <c r="Q399" s="188">
        <v>0</v>
      </c>
      <c r="R399" s="396">
        <v>10000</v>
      </c>
      <c r="S399" s="396">
        <v>10000</v>
      </c>
      <c r="T399" s="358">
        <v>0</v>
      </c>
      <c r="U399" s="358">
        <v>0</v>
      </c>
    </row>
    <row r="400" spans="1:21" s="1" customFormat="1" x14ac:dyDescent="0.2">
      <c r="A400" s="177"/>
      <c r="B400" s="177"/>
      <c r="C400" s="177"/>
      <c r="D400" s="177"/>
      <c r="E400" s="177"/>
      <c r="F400" s="177"/>
      <c r="G400" s="177"/>
      <c r="H400" s="177"/>
      <c r="I400" s="202"/>
      <c r="J400" s="202"/>
      <c r="K400" s="202"/>
      <c r="L400" s="16"/>
      <c r="M400" s="118"/>
      <c r="N400" s="180"/>
      <c r="O400" s="145"/>
      <c r="P400" s="145"/>
      <c r="Q400" s="145"/>
      <c r="R400" s="416"/>
      <c r="S400" s="416"/>
      <c r="T400" s="358"/>
      <c r="U400" s="358"/>
    </row>
    <row r="401" spans="1:21" s="1" customFormat="1" x14ac:dyDescent="0.2">
      <c r="A401" s="43"/>
      <c r="B401" s="48">
        <v>1</v>
      </c>
      <c r="C401" s="43"/>
      <c r="D401" s="48"/>
      <c r="E401" s="47"/>
      <c r="F401" s="48"/>
      <c r="G401" s="43"/>
      <c r="H401" s="269">
        <v>7</v>
      </c>
      <c r="I401" s="202"/>
      <c r="J401" s="202"/>
      <c r="K401" s="202"/>
      <c r="L401" s="16" t="s">
        <v>155</v>
      </c>
      <c r="M401" s="72">
        <v>3</v>
      </c>
      <c r="N401" s="84" t="s">
        <v>116</v>
      </c>
      <c r="O401" s="113">
        <f t="shared" ref="O401:Q402" si="268">SUM(O402)</f>
        <v>0</v>
      </c>
      <c r="P401" s="113">
        <f t="shared" si="268"/>
        <v>10000</v>
      </c>
      <c r="Q401" s="113">
        <f t="shared" si="268"/>
        <v>10000</v>
      </c>
      <c r="R401" s="294"/>
      <c r="S401" s="294"/>
      <c r="T401" s="358"/>
      <c r="U401" s="358"/>
    </row>
    <row r="402" spans="1:21" s="1" customFormat="1" x14ac:dyDescent="0.2">
      <c r="A402" s="43"/>
      <c r="B402" s="48">
        <v>1</v>
      </c>
      <c r="C402" s="43"/>
      <c r="D402" s="48"/>
      <c r="E402" s="47"/>
      <c r="F402" s="48"/>
      <c r="G402" s="43"/>
      <c r="H402" s="269">
        <v>7</v>
      </c>
      <c r="I402" s="202"/>
      <c r="J402" s="202"/>
      <c r="K402" s="202"/>
      <c r="L402" s="16" t="s">
        <v>155</v>
      </c>
      <c r="M402" s="92" t="s">
        <v>61</v>
      </c>
      <c r="N402" s="70" t="s">
        <v>3</v>
      </c>
      <c r="O402" s="114">
        <f t="shared" si="268"/>
        <v>0</v>
      </c>
      <c r="P402" s="114">
        <f t="shared" si="268"/>
        <v>10000</v>
      </c>
      <c r="Q402" s="114">
        <f t="shared" si="268"/>
        <v>10000</v>
      </c>
      <c r="R402" s="294">
        <v>10000</v>
      </c>
      <c r="S402" s="294">
        <v>10000</v>
      </c>
      <c r="T402" s="358">
        <f t="shared" si="254"/>
        <v>100</v>
      </c>
      <c r="U402" s="358">
        <f t="shared" si="255"/>
        <v>100</v>
      </c>
    </row>
    <row r="403" spans="1:21" s="1" customFormat="1" x14ac:dyDescent="0.2">
      <c r="A403" s="43"/>
      <c r="B403" s="48">
        <v>1</v>
      </c>
      <c r="C403" s="43"/>
      <c r="D403" s="48"/>
      <c r="E403" s="47"/>
      <c r="F403" s="48"/>
      <c r="G403" s="43"/>
      <c r="H403" s="269">
        <v>7</v>
      </c>
      <c r="I403" s="202"/>
      <c r="J403" s="202"/>
      <c r="K403" s="202"/>
      <c r="L403" s="16" t="s">
        <v>155</v>
      </c>
      <c r="M403" s="83" t="s">
        <v>64</v>
      </c>
      <c r="N403" s="96" t="s">
        <v>6</v>
      </c>
      <c r="O403" s="113">
        <v>0</v>
      </c>
      <c r="P403" s="113">
        <v>10000</v>
      </c>
      <c r="Q403" s="113">
        <v>10000</v>
      </c>
      <c r="R403" s="294"/>
      <c r="S403" s="294"/>
      <c r="T403" s="358"/>
      <c r="U403" s="358"/>
    </row>
    <row r="404" spans="1:21" s="1" customFormat="1" x14ac:dyDescent="0.2">
      <c r="A404" s="321"/>
      <c r="B404" s="330"/>
      <c r="C404" s="321"/>
      <c r="D404" s="330"/>
      <c r="E404" s="321"/>
      <c r="F404" s="330"/>
      <c r="G404" s="321"/>
      <c r="H404" s="330"/>
      <c r="I404" s="321"/>
      <c r="J404" s="321"/>
      <c r="K404" s="321"/>
      <c r="L404" s="16"/>
      <c r="M404" s="329"/>
      <c r="N404" s="96"/>
      <c r="O404" s="113"/>
      <c r="P404" s="113"/>
      <c r="Q404" s="113"/>
      <c r="R404" s="294"/>
      <c r="S404" s="294"/>
      <c r="T404" s="358"/>
      <c r="U404" s="358"/>
    </row>
    <row r="405" spans="1:21" s="1" customFormat="1" ht="25.5" x14ac:dyDescent="0.2">
      <c r="A405" s="27" t="s">
        <v>370</v>
      </c>
      <c r="B405" s="321"/>
      <c r="C405" s="321"/>
      <c r="D405" s="321"/>
      <c r="E405" s="321"/>
      <c r="F405" s="321"/>
      <c r="G405" s="321"/>
      <c r="H405" s="321"/>
      <c r="I405" s="321"/>
      <c r="J405" s="321"/>
      <c r="K405" s="321"/>
      <c r="L405" s="36" t="s">
        <v>155</v>
      </c>
      <c r="M405" s="106"/>
      <c r="N405" s="107" t="s">
        <v>371</v>
      </c>
      <c r="O405" s="144">
        <f t="shared" ref="O405" si="269">SUM(O411)</f>
        <v>0</v>
      </c>
      <c r="P405" s="144">
        <f>SUM(P411)</f>
        <v>0</v>
      </c>
      <c r="Q405" s="144">
        <f>SUM(Q411)</f>
        <v>0</v>
      </c>
      <c r="R405" s="418">
        <v>0</v>
      </c>
      <c r="S405" s="418">
        <v>0</v>
      </c>
      <c r="T405" s="358">
        <v>0</v>
      </c>
      <c r="U405" s="358">
        <v>0</v>
      </c>
    </row>
    <row r="406" spans="1:21" s="1" customFormat="1" x14ac:dyDescent="0.2">
      <c r="A406" s="321"/>
      <c r="B406" s="330"/>
      <c r="C406" s="321"/>
      <c r="D406" s="330"/>
      <c r="E406" s="321"/>
      <c r="F406" s="330"/>
      <c r="G406" s="321"/>
      <c r="H406" s="330"/>
      <c r="I406" s="321"/>
      <c r="J406" s="321"/>
      <c r="K406" s="321"/>
      <c r="L406" s="16"/>
      <c r="M406" s="329"/>
      <c r="N406" s="96"/>
      <c r="O406" s="188"/>
      <c r="P406" s="113"/>
      <c r="Q406" s="113"/>
      <c r="R406" s="294"/>
      <c r="S406" s="294"/>
      <c r="T406" s="358"/>
      <c r="U406" s="358"/>
    </row>
    <row r="407" spans="1:21" s="1" customFormat="1" x14ac:dyDescent="0.2">
      <c r="A407" s="321"/>
      <c r="B407" s="330"/>
      <c r="C407" s="321"/>
      <c r="D407" s="330"/>
      <c r="E407" s="321"/>
      <c r="F407" s="330"/>
      <c r="G407" s="321"/>
      <c r="H407" s="330"/>
      <c r="I407" s="321"/>
      <c r="J407" s="321"/>
      <c r="K407" s="321"/>
      <c r="L407" s="16"/>
      <c r="M407" s="118"/>
      <c r="N407" s="180" t="s">
        <v>285</v>
      </c>
      <c r="O407" s="188">
        <f t="shared" ref="O407" si="270">SUM(O408:O409)</f>
        <v>0</v>
      </c>
      <c r="P407" s="188">
        <f>SUM(P408:P409)</f>
        <v>0</v>
      </c>
      <c r="Q407" s="188">
        <f>SUM(Q408:Q409)</f>
        <v>0</v>
      </c>
      <c r="R407" s="396">
        <v>0</v>
      </c>
      <c r="S407" s="396">
        <v>0</v>
      </c>
      <c r="T407" s="358">
        <v>0</v>
      </c>
      <c r="U407" s="358">
        <v>0</v>
      </c>
    </row>
    <row r="408" spans="1:21" s="1" customFormat="1" x14ac:dyDescent="0.2">
      <c r="A408" s="321"/>
      <c r="B408" s="330"/>
      <c r="C408" s="321"/>
      <c r="D408" s="330"/>
      <c r="E408" s="321"/>
      <c r="F408" s="330"/>
      <c r="G408" s="321"/>
      <c r="H408" s="330"/>
      <c r="I408" s="321"/>
      <c r="J408" s="321"/>
      <c r="K408" s="321"/>
      <c r="L408" s="16"/>
      <c r="M408" s="189" t="s">
        <v>352</v>
      </c>
      <c r="N408" s="180" t="s">
        <v>286</v>
      </c>
      <c r="O408" s="188">
        <v>0</v>
      </c>
      <c r="P408" s="188">
        <v>0</v>
      </c>
      <c r="Q408" s="188">
        <v>0</v>
      </c>
      <c r="R408" s="396">
        <v>0</v>
      </c>
      <c r="S408" s="396">
        <v>0</v>
      </c>
      <c r="T408" s="358">
        <v>0</v>
      </c>
      <c r="U408" s="358">
        <v>0</v>
      </c>
    </row>
    <row r="409" spans="1:21" s="1" customFormat="1" x14ac:dyDescent="0.2">
      <c r="A409" s="321"/>
      <c r="B409" s="330"/>
      <c r="C409" s="321"/>
      <c r="D409" s="330"/>
      <c r="E409" s="321"/>
      <c r="F409" s="330"/>
      <c r="G409" s="321"/>
      <c r="H409" s="330"/>
      <c r="I409" s="321"/>
      <c r="J409" s="321"/>
      <c r="K409" s="321"/>
      <c r="L409" s="16"/>
      <c r="M409" s="186">
        <v>43</v>
      </c>
      <c r="N409" s="187" t="s">
        <v>102</v>
      </c>
      <c r="O409" s="188">
        <v>0</v>
      </c>
      <c r="P409" s="188">
        <v>0</v>
      </c>
      <c r="Q409" s="188">
        <v>0</v>
      </c>
      <c r="R409" s="396">
        <v>0</v>
      </c>
      <c r="S409" s="396">
        <v>0</v>
      </c>
      <c r="T409" s="358">
        <v>0</v>
      </c>
      <c r="U409" s="358">
        <v>0</v>
      </c>
    </row>
    <row r="410" spans="1:21" s="1" customFormat="1" x14ac:dyDescent="0.2">
      <c r="A410" s="321"/>
      <c r="B410" s="330"/>
      <c r="C410" s="321"/>
      <c r="D410" s="330"/>
      <c r="E410" s="321"/>
      <c r="F410" s="330"/>
      <c r="G410" s="321"/>
      <c r="H410" s="330"/>
      <c r="I410" s="321"/>
      <c r="J410" s="321"/>
      <c r="K410" s="321"/>
      <c r="L410" s="16"/>
      <c r="M410" s="118"/>
      <c r="N410" s="180"/>
      <c r="O410" s="145"/>
      <c r="P410" s="113"/>
      <c r="Q410" s="113"/>
      <c r="R410" s="294"/>
      <c r="S410" s="294"/>
      <c r="T410" s="358"/>
      <c r="U410" s="358"/>
    </row>
    <row r="411" spans="1:21" s="1" customFormat="1" x14ac:dyDescent="0.2">
      <c r="A411" s="321"/>
      <c r="B411" s="330">
        <v>1</v>
      </c>
      <c r="C411" s="321"/>
      <c r="D411" s="330"/>
      <c r="E411" s="349">
        <v>4</v>
      </c>
      <c r="F411" s="330"/>
      <c r="G411" s="321"/>
      <c r="H411" s="330"/>
      <c r="I411" s="321"/>
      <c r="J411" s="321"/>
      <c r="K411" s="321"/>
      <c r="L411" s="16" t="s">
        <v>155</v>
      </c>
      <c r="M411" s="334">
        <v>3</v>
      </c>
      <c r="N411" s="332" t="s">
        <v>116</v>
      </c>
      <c r="O411" s="113">
        <f t="shared" ref="O411:O412" si="271">SUM(O412)</f>
        <v>0</v>
      </c>
      <c r="P411" s="113">
        <f t="shared" ref="P411:Q412" si="272">SUM(P412)</f>
        <v>0</v>
      </c>
      <c r="Q411" s="113">
        <f t="shared" si="272"/>
        <v>0</v>
      </c>
      <c r="R411" s="294"/>
      <c r="S411" s="294"/>
      <c r="T411" s="358"/>
      <c r="U411" s="358"/>
    </row>
    <row r="412" spans="1:21" s="1" customFormat="1" ht="25.5" x14ac:dyDescent="0.2">
      <c r="A412" s="321"/>
      <c r="B412" s="330">
        <v>1</v>
      </c>
      <c r="C412" s="321"/>
      <c r="D412" s="330"/>
      <c r="E412" s="349">
        <v>4</v>
      </c>
      <c r="F412" s="330"/>
      <c r="G412" s="321"/>
      <c r="H412" s="330"/>
      <c r="I412" s="321"/>
      <c r="J412" s="321"/>
      <c r="K412" s="321"/>
      <c r="L412" s="16" t="s">
        <v>155</v>
      </c>
      <c r="M412" s="308" t="s">
        <v>261</v>
      </c>
      <c r="N412" s="331" t="s">
        <v>280</v>
      </c>
      <c r="O412" s="114">
        <f t="shared" si="271"/>
        <v>0</v>
      </c>
      <c r="P412" s="113">
        <f t="shared" si="272"/>
        <v>0</v>
      </c>
      <c r="Q412" s="113">
        <f t="shared" si="272"/>
        <v>0</v>
      </c>
      <c r="R412" s="294">
        <v>0</v>
      </c>
      <c r="S412" s="294">
        <v>0</v>
      </c>
      <c r="T412" s="358">
        <v>0</v>
      </c>
      <c r="U412" s="358">
        <v>0</v>
      </c>
    </row>
    <row r="413" spans="1:21" s="1" customFormat="1" x14ac:dyDescent="0.2">
      <c r="A413" s="321"/>
      <c r="B413" s="330">
        <v>1</v>
      </c>
      <c r="C413" s="321"/>
      <c r="D413" s="330"/>
      <c r="E413" s="349">
        <v>4</v>
      </c>
      <c r="F413" s="330"/>
      <c r="G413" s="321"/>
      <c r="H413" s="330"/>
      <c r="I413" s="321"/>
      <c r="J413" s="321"/>
      <c r="K413" s="321"/>
      <c r="L413" s="16" t="s">
        <v>155</v>
      </c>
      <c r="M413" s="333" t="s">
        <v>372</v>
      </c>
      <c r="N413" s="96" t="s">
        <v>373</v>
      </c>
      <c r="O413" s="113">
        <v>0</v>
      </c>
      <c r="P413" s="113">
        <v>0</v>
      </c>
      <c r="Q413" s="113">
        <v>0</v>
      </c>
      <c r="R413" s="294"/>
      <c r="S413" s="294"/>
      <c r="T413" s="358"/>
      <c r="U413" s="358"/>
    </row>
    <row r="414" spans="1:21" s="1" customFormat="1" x14ac:dyDescent="0.2">
      <c r="A414" s="321"/>
      <c r="B414" s="330"/>
      <c r="C414" s="321"/>
      <c r="D414" s="330"/>
      <c r="E414" s="321"/>
      <c r="F414" s="330"/>
      <c r="G414" s="321"/>
      <c r="H414" s="330"/>
      <c r="I414" s="321"/>
      <c r="J414" s="321"/>
      <c r="K414" s="321"/>
      <c r="L414" s="16"/>
      <c r="M414" s="329"/>
      <c r="N414" s="96"/>
      <c r="O414" s="113"/>
      <c r="P414" s="113"/>
      <c r="Q414" s="113"/>
      <c r="R414" s="294"/>
      <c r="S414" s="294"/>
      <c r="T414" s="358"/>
      <c r="U414" s="358"/>
    </row>
    <row r="415" spans="1:21" s="1" customFormat="1" ht="76.5" customHeight="1" x14ac:dyDescent="0.2">
      <c r="A415" s="27" t="s">
        <v>374</v>
      </c>
      <c r="B415" s="321"/>
      <c r="C415" s="321"/>
      <c r="D415" s="321"/>
      <c r="E415" s="321"/>
      <c r="F415" s="321"/>
      <c r="G415" s="321"/>
      <c r="H415" s="321"/>
      <c r="I415" s="321"/>
      <c r="J415" s="321"/>
      <c r="K415" s="321"/>
      <c r="L415" s="36" t="s">
        <v>155</v>
      </c>
      <c r="M415" s="106"/>
      <c r="N415" s="107" t="s">
        <v>396</v>
      </c>
      <c r="O415" s="144">
        <f t="shared" ref="O415" si="273">SUM(O421)</f>
        <v>27656.799999999999</v>
      </c>
      <c r="P415" s="144">
        <f>SUM(P421)</f>
        <v>30000</v>
      </c>
      <c r="Q415" s="144">
        <f>SUM(Q421)</f>
        <v>30000</v>
      </c>
      <c r="R415" s="418">
        <v>0</v>
      </c>
      <c r="S415" s="418">
        <v>0</v>
      </c>
      <c r="T415" s="358">
        <f t="shared" si="254"/>
        <v>0</v>
      </c>
      <c r="U415" s="358">
        <f t="shared" si="255"/>
        <v>0</v>
      </c>
    </row>
    <row r="416" spans="1:21" s="1" customFormat="1" x14ac:dyDescent="0.2">
      <c r="A416" s="321"/>
      <c r="B416" s="330"/>
      <c r="C416" s="321"/>
      <c r="D416" s="330"/>
      <c r="E416" s="321"/>
      <c r="F416" s="330"/>
      <c r="G416" s="321"/>
      <c r="H416" s="330"/>
      <c r="I416" s="321"/>
      <c r="J416" s="321"/>
      <c r="K416" s="321"/>
      <c r="L416" s="16"/>
      <c r="M416" s="329"/>
      <c r="N416" s="96"/>
      <c r="O416" s="188"/>
      <c r="P416" s="113"/>
      <c r="Q416" s="113"/>
      <c r="R416" s="294"/>
      <c r="S416" s="294"/>
      <c r="T416" s="358"/>
      <c r="U416" s="358"/>
    </row>
    <row r="417" spans="1:21" s="1" customFormat="1" x14ac:dyDescent="0.2">
      <c r="A417" s="321"/>
      <c r="B417" s="330"/>
      <c r="C417" s="321"/>
      <c r="D417" s="330"/>
      <c r="E417" s="321"/>
      <c r="F417" s="330"/>
      <c r="G417" s="321"/>
      <c r="H417" s="330"/>
      <c r="I417" s="321"/>
      <c r="J417" s="321"/>
      <c r="K417" s="321"/>
      <c r="L417" s="16"/>
      <c r="M417" s="118"/>
      <c r="N417" s="180" t="s">
        <v>285</v>
      </c>
      <c r="O417" s="188">
        <f t="shared" ref="O417" si="274">SUM(O418:O419)</f>
        <v>27656.799999999999</v>
      </c>
      <c r="P417" s="188">
        <f>SUM(P418:P419)</f>
        <v>30000</v>
      </c>
      <c r="Q417" s="188">
        <f>SUM(Q418:Q419)</f>
        <v>30000</v>
      </c>
      <c r="R417" s="396">
        <v>0</v>
      </c>
      <c r="S417" s="396">
        <v>0</v>
      </c>
      <c r="T417" s="358">
        <f t="shared" si="254"/>
        <v>0</v>
      </c>
      <c r="U417" s="358">
        <f t="shared" si="255"/>
        <v>0</v>
      </c>
    </row>
    <row r="418" spans="1:21" s="1" customFormat="1" x14ac:dyDescent="0.2">
      <c r="A418" s="321"/>
      <c r="B418" s="330"/>
      <c r="C418" s="321"/>
      <c r="D418" s="330"/>
      <c r="E418" s="321"/>
      <c r="F418" s="330"/>
      <c r="G418" s="321"/>
      <c r="H418" s="330"/>
      <c r="I418" s="321"/>
      <c r="J418" s="321"/>
      <c r="K418" s="321"/>
      <c r="L418" s="16"/>
      <c r="M418" s="189" t="s">
        <v>352</v>
      </c>
      <c r="N418" s="180" t="s">
        <v>286</v>
      </c>
      <c r="O418" s="188">
        <v>27656.799999999999</v>
      </c>
      <c r="P418" s="188">
        <v>0</v>
      </c>
      <c r="Q418" s="188">
        <v>30000</v>
      </c>
      <c r="R418" s="396">
        <v>0</v>
      </c>
      <c r="S418" s="396">
        <v>0</v>
      </c>
      <c r="T418" s="358">
        <f t="shared" si="254"/>
        <v>0</v>
      </c>
      <c r="U418" s="358">
        <v>0</v>
      </c>
    </row>
    <row r="419" spans="1:21" s="1" customFormat="1" x14ac:dyDescent="0.2">
      <c r="A419" s="321"/>
      <c r="B419" s="330"/>
      <c r="C419" s="321"/>
      <c r="D419" s="330"/>
      <c r="E419" s="321"/>
      <c r="F419" s="330"/>
      <c r="G419" s="321"/>
      <c r="H419" s="330"/>
      <c r="I419" s="321"/>
      <c r="J419" s="321"/>
      <c r="K419" s="321"/>
      <c r="L419" s="16"/>
      <c r="M419" s="186">
        <v>43</v>
      </c>
      <c r="N419" s="187" t="s">
        <v>102</v>
      </c>
      <c r="O419" s="188">
        <v>0</v>
      </c>
      <c r="P419" s="188">
        <v>30000</v>
      </c>
      <c r="Q419" s="188">
        <v>0</v>
      </c>
      <c r="R419" s="396">
        <v>0</v>
      </c>
      <c r="S419" s="396">
        <v>0</v>
      </c>
      <c r="T419" s="358">
        <v>0</v>
      </c>
      <c r="U419" s="358">
        <v>0</v>
      </c>
    </row>
    <row r="420" spans="1:21" s="1" customFormat="1" x14ac:dyDescent="0.2">
      <c r="A420" s="321"/>
      <c r="B420" s="343"/>
      <c r="C420" s="321"/>
      <c r="D420" s="343"/>
      <c r="E420" s="321"/>
      <c r="F420" s="343"/>
      <c r="G420" s="321"/>
      <c r="H420" s="343"/>
      <c r="I420" s="321"/>
      <c r="J420" s="321"/>
      <c r="K420" s="321"/>
      <c r="L420" s="16"/>
      <c r="M420" s="186"/>
      <c r="N420" s="187"/>
      <c r="O420" s="145"/>
      <c r="P420" s="113"/>
      <c r="Q420" s="113"/>
      <c r="R420" s="294"/>
      <c r="S420" s="294"/>
      <c r="T420" s="358"/>
      <c r="U420" s="358"/>
    </row>
    <row r="421" spans="1:21" s="1" customFormat="1" x14ac:dyDescent="0.2">
      <c r="A421" s="321"/>
      <c r="B421" s="343">
        <v>1</v>
      </c>
      <c r="C421" s="321"/>
      <c r="D421" s="343"/>
      <c r="E421" s="349">
        <v>4</v>
      </c>
      <c r="F421" s="343"/>
      <c r="G421" s="321"/>
      <c r="H421" s="343"/>
      <c r="I421" s="321"/>
      <c r="J421" s="321"/>
      <c r="K421" s="321"/>
      <c r="L421" s="16" t="s">
        <v>155</v>
      </c>
      <c r="M421" s="342">
        <v>3</v>
      </c>
      <c r="N421" s="340" t="s">
        <v>116</v>
      </c>
      <c r="O421" s="113">
        <f t="shared" ref="O421:O422" si="275">SUM(O422)</f>
        <v>27656.799999999999</v>
      </c>
      <c r="P421" s="113">
        <f t="shared" ref="P421:Q422" si="276">SUM(P422)</f>
        <v>30000</v>
      </c>
      <c r="Q421" s="113">
        <f t="shared" si="276"/>
        <v>30000</v>
      </c>
      <c r="R421" s="294"/>
      <c r="S421" s="294"/>
      <c r="T421" s="358"/>
      <c r="U421" s="358"/>
    </row>
    <row r="422" spans="1:21" s="1" customFormat="1" x14ac:dyDescent="0.2">
      <c r="A422" s="321"/>
      <c r="B422" s="330">
        <v>1</v>
      </c>
      <c r="C422" s="321"/>
      <c r="D422" s="330"/>
      <c r="E422" s="349">
        <v>4</v>
      </c>
      <c r="F422" s="330"/>
      <c r="G422" s="321"/>
      <c r="H422" s="330"/>
      <c r="I422" s="321"/>
      <c r="J422" s="321"/>
      <c r="K422" s="321"/>
      <c r="L422" s="16" t="s">
        <v>155</v>
      </c>
      <c r="M422" s="308" t="s">
        <v>61</v>
      </c>
      <c r="N422" s="339" t="s">
        <v>3</v>
      </c>
      <c r="O422" s="114">
        <f t="shared" si="275"/>
        <v>27656.799999999999</v>
      </c>
      <c r="P422" s="113">
        <f t="shared" si="276"/>
        <v>30000</v>
      </c>
      <c r="Q422" s="113">
        <f t="shared" si="276"/>
        <v>30000</v>
      </c>
      <c r="R422" s="294">
        <v>0</v>
      </c>
      <c r="S422" s="294">
        <v>0</v>
      </c>
      <c r="T422" s="358">
        <f t="shared" si="254"/>
        <v>0</v>
      </c>
      <c r="U422" s="358">
        <f t="shared" si="255"/>
        <v>0</v>
      </c>
    </row>
    <row r="423" spans="1:21" s="1" customFormat="1" x14ac:dyDescent="0.2">
      <c r="A423" s="214"/>
      <c r="B423" s="215">
        <v>1</v>
      </c>
      <c r="C423" s="214"/>
      <c r="D423" s="215"/>
      <c r="E423" s="349">
        <v>4</v>
      </c>
      <c r="F423" s="215"/>
      <c r="G423" s="214"/>
      <c r="H423" s="214"/>
      <c r="I423" s="214"/>
      <c r="J423" s="214"/>
      <c r="K423" s="214"/>
      <c r="L423" s="16" t="s">
        <v>155</v>
      </c>
      <c r="M423" s="341" t="s">
        <v>64</v>
      </c>
      <c r="N423" s="96" t="s">
        <v>6</v>
      </c>
      <c r="O423" s="113">
        <v>27656.799999999999</v>
      </c>
      <c r="P423" s="113">
        <v>30000</v>
      </c>
      <c r="Q423" s="113">
        <v>30000</v>
      </c>
      <c r="R423" s="294"/>
      <c r="S423" s="294"/>
      <c r="T423" s="358"/>
      <c r="U423" s="358"/>
    </row>
    <row r="424" spans="1:21" s="1" customFormat="1" x14ac:dyDescent="0.2">
      <c r="A424" s="321"/>
      <c r="B424" s="469"/>
      <c r="C424" s="321"/>
      <c r="D424" s="469"/>
      <c r="E424" s="469"/>
      <c r="F424" s="469"/>
      <c r="G424" s="321"/>
      <c r="H424" s="321"/>
      <c r="I424" s="321"/>
      <c r="J424" s="321"/>
      <c r="K424" s="321"/>
      <c r="L424" s="16"/>
      <c r="M424" s="470"/>
      <c r="N424" s="96"/>
      <c r="O424" s="113"/>
      <c r="P424" s="113"/>
      <c r="Q424" s="113"/>
      <c r="R424" s="294"/>
      <c r="S424" s="294"/>
      <c r="T424" s="358"/>
      <c r="U424" s="358"/>
    </row>
    <row r="425" spans="1:21" s="1" customFormat="1" ht="25.5" x14ac:dyDescent="0.2">
      <c r="A425" s="53" t="s">
        <v>153</v>
      </c>
      <c r="B425" s="321"/>
      <c r="C425" s="321"/>
      <c r="D425" s="321"/>
      <c r="E425" s="321"/>
      <c r="F425" s="321"/>
      <c r="G425" s="321"/>
      <c r="H425" s="321"/>
      <c r="I425" s="321"/>
      <c r="J425" s="321"/>
      <c r="K425" s="321"/>
      <c r="L425" s="31" t="s">
        <v>187</v>
      </c>
      <c r="M425" s="103"/>
      <c r="N425" s="104" t="s">
        <v>146</v>
      </c>
      <c r="O425" s="116">
        <f>SUM(O428+O439+O450+O462)</f>
        <v>114136.52</v>
      </c>
      <c r="P425" s="116">
        <f>SUM(P428+P439+P450+P462)</f>
        <v>160000</v>
      </c>
      <c r="Q425" s="116">
        <f>SUM(Q427)</f>
        <v>70000</v>
      </c>
      <c r="R425" s="414">
        <f t="shared" ref="R425:S425" si="277">SUM(R428+R439)</f>
        <v>100000</v>
      </c>
      <c r="S425" s="414">
        <f t="shared" si="277"/>
        <v>80000</v>
      </c>
      <c r="T425" s="358">
        <f t="shared" si="254"/>
        <v>142.85714285714286</v>
      </c>
      <c r="U425" s="358">
        <f t="shared" si="255"/>
        <v>114.28571428571428</v>
      </c>
    </row>
    <row r="426" spans="1:21" s="1" customFormat="1" x14ac:dyDescent="0.2">
      <c r="A426" s="53"/>
      <c r="B426" s="321"/>
      <c r="C426" s="321"/>
      <c r="D426" s="321"/>
      <c r="E426" s="321"/>
      <c r="F426" s="321"/>
      <c r="G426" s="321"/>
      <c r="H426" s="321"/>
      <c r="I426" s="321"/>
      <c r="J426" s="321"/>
      <c r="K426" s="321"/>
      <c r="L426" s="31"/>
      <c r="M426" s="103"/>
      <c r="N426" s="104"/>
      <c r="O426" s="116"/>
      <c r="P426" s="116"/>
      <c r="Q426" s="116"/>
      <c r="R426" s="414"/>
      <c r="S426" s="414"/>
      <c r="T426" s="358"/>
      <c r="U426" s="358"/>
    </row>
    <row r="427" spans="1:21" s="1" customFormat="1" ht="25.5" x14ac:dyDescent="0.2">
      <c r="A427" s="27" t="s">
        <v>423</v>
      </c>
      <c r="B427" s="321"/>
      <c r="C427" s="321"/>
      <c r="D427" s="321"/>
      <c r="E427" s="321"/>
      <c r="F427" s="321"/>
      <c r="G427" s="321"/>
      <c r="H427" s="321"/>
      <c r="I427" s="321"/>
      <c r="J427" s="321"/>
      <c r="K427" s="321"/>
      <c r="L427" s="36" t="s">
        <v>179</v>
      </c>
      <c r="M427" s="106"/>
      <c r="N427" s="107" t="s">
        <v>422</v>
      </c>
      <c r="O427" s="144">
        <f t="shared" ref="O427" si="278">SUM(O434)</f>
        <v>0</v>
      </c>
      <c r="P427" s="144">
        <f>SUM(P434)</f>
        <v>0</v>
      </c>
      <c r="Q427" s="144">
        <f>SUM(Q434)</f>
        <v>70000</v>
      </c>
      <c r="R427" s="418">
        <v>0</v>
      </c>
      <c r="S427" s="418">
        <v>0</v>
      </c>
      <c r="T427" s="358">
        <f t="shared" si="254"/>
        <v>0</v>
      </c>
      <c r="U427" s="358">
        <f t="shared" si="255"/>
        <v>0</v>
      </c>
    </row>
    <row r="428" spans="1:21" s="1" customFormat="1" x14ac:dyDescent="0.2">
      <c r="A428" s="321"/>
      <c r="B428" s="473"/>
      <c r="C428" s="321"/>
      <c r="D428" s="473"/>
      <c r="E428" s="321"/>
      <c r="F428" s="473"/>
      <c r="G428" s="321"/>
      <c r="H428" s="473"/>
      <c r="I428" s="321"/>
      <c r="J428" s="321"/>
      <c r="K428" s="321"/>
      <c r="L428" s="16"/>
      <c r="M428" s="471"/>
      <c r="N428" s="96"/>
      <c r="O428" s="188"/>
      <c r="P428" s="113"/>
      <c r="Q428" s="113"/>
      <c r="R428" s="294"/>
      <c r="S428" s="294"/>
      <c r="T428" s="358"/>
      <c r="U428" s="358"/>
    </row>
    <row r="429" spans="1:21" s="1" customFormat="1" x14ac:dyDescent="0.2">
      <c r="A429" s="321"/>
      <c r="B429" s="473"/>
      <c r="C429" s="321"/>
      <c r="D429" s="473"/>
      <c r="E429" s="321"/>
      <c r="F429" s="473"/>
      <c r="G429" s="321"/>
      <c r="H429" s="473"/>
      <c r="I429" s="321"/>
      <c r="J429" s="321"/>
      <c r="K429" s="321"/>
      <c r="L429" s="16"/>
      <c r="M429" s="118"/>
      <c r="N429" s="180" t="s">
        <v>285</v>
      </c>
      <c r="O429" s="188">
        <f t="shared" ref="O429" si="279">SUM(O430:O431)</f>
        <v>0</v>
      </c>
      <c r="P429" s="188">
        <f>SUM(P430:P431)</f>
        <v>0</v>
      </c>
      <c r="Q429" s="188">
        <f>SUM(Q430:Q432)</f>
        <v>400000</v>
      </c>
      <c r="R429" s="396">
        <v>0</v>
      </c>
      <c r="S429" s="396">
        <v>0</v>
      </c>
      <c r="T429" s="358">
        <f t="shared" si="254"/>
        <v>0</v>
      </c>
      <c r="U429" s="358">
        <f t="shared" si="255"/>
        <v>0</v>
      </c>
    </row>
    <row r="430" spans="1:21" s="1" customFormat="1" x14ac:dyDescent="0.2">
      <c r="A430" s="321"/>
      <c r="B430" s="473"/>
      <c r="C430" s="321"/>
      <c r="D430" s="473"/>
      <c r="E430" s="321"/>
      <c r="F430" s="473"/>
      <c r="G430" s="321"/>
      <c r="H430" s="473"/>
      <c r="I430" s="321"/>
      <c r="J430" s="321"/>
      <c r="K430" s="321"/>
      <c r="L430" s="16"/>
      <c r="M430" s="189" t="s">
        <v>352</v>
      </c>
      <c r="N430" s="180" t="s">
        <v>286</v>
      </c>
      <c r="O430" s="188">
        <v>0</v>
      </c>
      <c r="P430" s="188">
        <v>0</v>
      </c>
      <c r="Q430" s="188">
        <v>30000</v>
      </c>
      <c r="R430" s="396">
        <v>0</v>
      </c>
      <c r="S430" s="396">
        <v>0</v>
      </c>
      <c r="T430" s="358">
        <f t="shared" si="254"/>
        <v>0</v>
      </c>
      <c r="U430" s="358">
        <f t="shared" si="255"/>
        <v>0</v>
      </c>
    </row>
    <row r="431" spans="1:21" s="1" customFormat="1" x14ac:dyDescent="0.2">
      <c r="A431" s="321"/>
      <c r="B431" s="473"/>
      <c r="C431" s="321"/>
      <c r="D431" s="473"/>
      <c r="E431" s="321"/>
      <c r="F431" s="473"/>
      <c r="G431" s="321"/>
      <c r="H431" s="473"/>
      <c r="I431" s="321"/>
      <c r="J431" s="321"/>
      <c r="K431" s="321"/>
      <c r="L431" s="16"/>
      <c r="M431" s="186">
        <v>43</v>
      </c>
      <c r="N431" s="187" t="s">
        <v>102</v>
      </c>
      <c r="O431" s="188">
        <v>0</v>
      </c>
      <c r="P431" s="188">
        <v>0</v>
      </c>
      <c r="Q431" s="188">
        <v>0</v>
      </c>
      <c r="R431" s="396">
        <v>0</v>
      </c>
      <c r="S431" s="396">
        <v>0</v>
      </c>
      <c r="T431" s="358">
        <v>0</v>
      </c>
      <c r="U431" s="358">
        <v>0</v>
      </c>
    </row>
    <row r="432" spans="1:21" s="1" customFormat="1" x14ac:dyDescent="0.2">
      <c r="A432" s="321"/>
      <c r="B432" s="473"/>
      <c r="C432" s="321"/>
      <c r="D432" s="473"/>
      <c r="E432" s="321"/>
      <c r="F432" s="473"/>
      <c r="G432" s="321"/>
      <c r="H432" s="473"/>
      <c r="I432" s="321"/>
      <c r="J432" s="321"/>
      <c r="K432" s="321"/>
      <c r="L432" s="16"/>
      <c r="M432" s="189" t="s">
        <v>353</v>
      </c>
      <c r="N432" s="180" t="s">
        <v>103</v>
      </c>
      <c r="O432" s="188">
        <v>0</v>
      </c>
      <c r="P432" s="188">
        <v>0</v>
      </c>
      <c r="Q432" s="188">
        <v>370000</v>
      </c>
      <c r="R432" s="396"/>
      <c r="S432" s="396"/>
      <c r="T432" s="358"/>
      <c r="U432" s="358"/>
    </row>
    <row r="433" spans="1:21" s="1" customFormat="1" x14ac:dyDescent="0.2">
      <c r="A433" s="321"/>
      <c r="B433" s="473"/>
      <c r="C433" s="321"/>
      <c r="D433" s="473"/>
      <c r="E433" s="321"/>
      <c r="F433" s="473"/>
      <c r="G433" s="321"/>
      <c r="H433" s="473"/>
      <c r="I433" s="321"/>
      <c r="J433" s="321"/>
      <c r="K433" s="321"/>
      <c r="L433" s="16"/>
      <c r="M433" s="186"/>
      <c r="N433" s="187"/>
      <c r="O433" s="145"/>
      <c r="P433" s="113"/>
      <c r="Q433" s="113"/>
      <c r="R433" s="294"/>
      <c r="S433" s="294"/>
      <c r="T433" s="358"/>
      <c r="U433" s="358"/>
    </row>
    <row r="434" spans="1:21" s="1" customFormat="1" ht="24" x14ac:dyDescent="0.2">
      <c r="A434" s="321"/>
      <c r="B434" s="473">
        <v>1</v>
      </c>
      <c r="C434" s="321"/>
      <c r="D434" s="473"/>
      <c r="E434" s="473">
        <v>4</v>
      </c>
      <c r="F434" s="473"/>
      <c r="G434" s="321"/>
      <c r="H434" s="473"/>
      <c r="I434" s="321"/>
      <c r="J434" s="321"/>
      <c r="K434" s="321"/>
      <c r="L434" s="16" t="s">
        <v>179</v>
      </c>
      <c r="M434" s="472">
        <v>4</v>
      </c>
      <c r="N434" s="476" t="s">
        <v>170</v>
      </c>
      <c r="O434" s="113">
        <f t="shared" ref="O434:O435" si="280">SUM(O435)</f>
        <v>0</v>
      </c>
      <c r="P434" s="113">
        <f t="shared" ref="P434:Q435" si="281">SUM(P435)</f>
        <v>0</v>
      </c>
      <c r="Q434" s="113">
        <f t="shared" si="281"/>
        <v>70000</v>
      </c>
      <c r="R434" s="294"/>
      <c r="S434" s="294"/>
      <c r="T434" s="358"/>
      <c r="U434" s="358"/>
    </row>
    <row r="435" spans="1:21" s="1" customFormat="1" ht="38.25" x14ac:dyDescent="0.2">
      <c r="A435" s="321"/>
      <c r="B435" s="473">
        <v>1</v>
      </c>
      <c r="C435" s="321"/>
      <c r="D435" s="473"/>
      <c r="E435" s="473">
        <v>4</v>
      </c>
      <c r="F435" s="473"/>
      <c r="G435" s="321"/>
      <c r="H435" s="473"/>
      <c r="I435" s="321"/>
      <c r="J435" s="321"/>
      <c r="K435" s="321"/>
      <c r="L435" s="16" t="s">
        <v>179</v>
      </c>
      <c r="M435" s="308" t="s">
        <v>80</v>
      </c>
      <c r="N435" s="475" t="s">
        <v>9</v>
      </c>
      <c r="O435" s="114">
        <f t="shared" si="280"/>
        <v>0</v>
      </c>
      <c r="P435" s="113">
        <f t="shared" si="281"/>
        <v>0</v>
      </c>
      <c r="Q435" s="113">
        <f t="shared" si="281"/>
        <v>70000</v>
      </c>
      <c r="R435" s="294">
        <v>0</v>
      </c>
      <c r="S435" s="294">
        <v>0</v>
      </c>
      <c r="T435" s="358">
        <f t="shared" si="254"/>
        <v>0</v>
      </c>
      <c r="U435" s="358">
        <f t="shared" si="255"/>
        <v>0</v>
      </c>
    </row>
    <row r="436" spans="1:21" s="1" customFormat="1" x14ac:dyDescent="0.2">
      <c r="A436" s="321"/>
      <c r="B436" s="473">
        <v>1</v>
      </c>
      <c r="C436" s="321"/>
      <c r="D436" s="473"/>
      <c r="E436" s="473">
        <v>4</v>
      </c>
      <c r="F436" s="473"/>
      <c r="G436" s="321"/>
      <c r="H436" s="321"/>
      <c r="I436" s="321"/>
      <c r="J436" s="321"/>
      <c r="K436" s="321"/>
      <c r="L436" s="16" t="s">
        <v>179</v>
      </c>
      <c r="M436" s="471" t="s">
        <v>424</v>
      </c>
      <c r="N436" s="96" t="s">
        <v>425</v>
      </c>
      <c r="O436" s="113">
        <v>0</v>
      </c>
      <c r="P436" s="113">
        <v>0</v>
      </c>
      <c r="Q436" s="113">
        <v>70000</v>
      </c>
      <c r="R436" s="294"/>
      <c r="S436" s="294"/>
      <c r="T436" s="358"/>
      <c r="U436" s="358"/>
    </row>
    <row r="437" spans="1:21" s="1" customFormat="1" x14ac:dyDescent="0.2">
      <c r="A437" s="321"/>
      <c r="B437" s="469"/>
      <c r="C437" s="321"/>
      <c r="D437" s="469"/>
      <c r="E437" s="469"/>
      <c r="F437" s="469"/>
      <c r="G437" s="321"/>
      <c r="H437" s="321"/>
      <c r="I437" s="321"/>
      <c r="J437" s="321"/>
      <c r="K437" s="321"/>
      <c r="L437" s="16"/>
      <c r="M437" s="470"/>
      <c r="N437" s="96"/>
      <c r="O437" s="113"/>
      <c r="P437" s="113"/>
      <c r="Q437" s="113"/>
      <c r="R437" s="294"/>
      <c r="S437" s="294"/>
      <c r="T437" s="358"/>
      <c r="U437" s="358"/>
    </row>
    <row r="438" spans="1:21" s="1" customFormat="1" x14ac:dyDescent="0.2">
      <c r="A438" s="321"/>
      <c r="B438" s="343"/>
      <c r="C438" s="321"/>
      <c r="D438" s="343"/>
      <c r="E438" s="321"/>
      <c r="F438" s="343"/>
      <c r="G438" s="321"/>
      <c r="H438" s="321"/>
      <c r="I438" s="321"/>
      <c r="J438" s="321"/>
      <c r="K438" s="321"/>
      <c r="L438" s="16"/>
      <c r="M438" s="341"/>
      <c r="N438" s="96"/>
      <c r="O438" s="113"/>
      <c r="P438" s="113"/>
      <c r="Q438" s="113"/>
      <c r="R438" s="294"/>
      <c r="S438" s="294"/>
      <c r="T438" s="358"/>
      <c r="U438" s="358"/>
    </row>
    <row r="439" spans="1:21" s="1" customFormat="1" x14ac:dyDescent="0.2">
      <c r="A439" s="51" t="s">
        <v>129</v>
      </c>
      <c r="B439" s="55">
        <v>1</v>
      </c>
      <c r="C439" s="155"/>
      <c r="D439" s="55">
        <v>3</v>
      </c>
      <c r="E439" s="155"/>
      <c r="F439" s="55"/>
      <c r="G439" s="155"/>
      <c r="H439" s="155"/>
      <c r="I439" s="202"/>
      <c r="J439" s="202"/>
      <c r="K439" s="202"/>
      <c r="L439" s="16"/>
      <c r="M439" s="153"/>
      <c r="N439" s="73" t="s">
        <v>254</v>
      </c>
      <c r="O439" s="115">
        <f t="shared" ref="O439:P439" si="282">SUM(O441)</f>
        <v>57068.26</v>
      </c>
      <c r="P439" s="115">
        <f t="shared" si="282"/>
        <v>80000</v>
      </c>
      <c r="Q439" s="115">
        <f t="shared" ref="Q439:S439" si="283">SUM(Q441)</f>
        <v>80000</v>
      </c>
      <c r="R439" s="412">
        <f t="shared" si="283"/>
        <v>100000</v>
      </c>
      <c r="S439" s="412">
        <f t="shared" si="283"/>
        <v>80000</v>
      </c>
      <c r="T439" s="358">
        <f t="shared" si="254"/>
        <v>125</v>
      </c>
      <c r="U439" s="358">
        <f t="shared" si="255"/>
        <v>100</v>
      </c>
    </row>
    <row r="440" spans="1:21" s="1" customFormat="1" x14ac:dyDescent="0.2">
      <c r="A440" s="155"/>
      <c r="B440" s="152"/>
      <c r="C440" s="155"/>
      <c r="D440" s="152"/>
      <c r="E440" s="155"/>
      <c r="F440" s="152"/>
      <c r="G440" s="155"/>
      <c r="H440" s="155"/>
      <c r="I440" s="202"/>
      <c r="J440" s="202"/>
      <c r="K440" s="202"/>
      <c r="L440" s="16"/>
      <c r="M440" s="153"/>
      <c r="N440" s="84"/>
      <c r="O440" s="113"/>
      <c r="P440" s="113"/>
      <c r="Q440" s="113"/>
      <c r="R440" s="294"/>
      <c r="S440" s="294"/>
      <c r="T440" s="358"/>
      <c r="U440" s="358"/>
    </row>
    <row r="441" spans="1:21" s="1" customFormat="1" ht="25.5" x14ac:dyDescent="0.2">
      <c r="A441" s="53" t="s">
        <v>192</v>
      </c>
      <c r="B441" s="155"/>
      <c r="C441" s="155"/>
      <c r="D441" s="155"/>
      <c r="E441" s="155"/>
      <c r="F441" s="155"/>
      <c r="G441" s="155"/>
      <c r="H441" s="155"/>
      <c r="I441" s="202"/>
      <c r="J441" s="202"/>
      <c r="K441" s="202"/>
      <c r="L441" s="31" t="s">
        <v>198</v>
      </c>
      <c r="M441" s="103"/>
      <c r="N441" s="104" t="s">
        <v>150</v>
      </c>
      <c r="O441" s="116">
        <f t="shared" ref="O441:P441" si="284">SUM(O443)</f>
        <v>57068.26</v>
      </c>
      <c r="P441" s="116">
        <f t="shared" si="284"/>
        <v>80000</v>
      </c>
      <c r="Q441" s="116">
        <f t="shared" ref="Q441:S441" si="285">SUM(Q443)</f>
        <v>80000</v>
      </c>
      <c r="R441" s="414">
        <f t="shared" si="285"/>
        <v>100000</v>
      </c>
      <c r="S441" s="414">
        <f t="shared" si="285"/>
        <v>80000</v>
      </c>
      <c r="T441" s="358">
        <f t="shared" si="254"/>
        <v>125</v>
      </c>
      <c r="U441" s="358">
        <f t="shared" si="255"/>
        <v>100</v>
      </c>
    </row>
    <row r="442" spans="1:21" s="1" customFormat="1" x14ac:dyDescent="0.2">
      <c r="A442" s="53"/>
      <c r="B442" s="155"/>
      <c r="C442" s="155"/>
      <c r="D442" s="155"/>
      <c r="E442" s="155"/>
      <c r="F442" s="155"/>
      <c r="G442" s="155"/>
      <c r="H442" s="155"/>
      <c r="I442" s="202"/>
      <c r="J442" s="202"/>
      <c r="K442" s="202"/>
      <c r="L442" s="31"/>
      <c r="M442" s="103"/>
      <c r="N442" s="104"/>
      <c r="O442" s="144"/>
      <c r="P442" s="144"/>
      <c r="Q442" s="144"/>
      <c r="R442" s="414"/>
      <c r="S442" s="414"/>
      <c r="T442" s="358"/>
      <c r="U442" s="358"/>
    </row>
    <row r="443" spans="1:21" s="1" customFormat="1" ht="25.5" x14ac:dyDescent="0.2">
      <c r="A443" s="27" t="s">
        <v>130</v>
      </c>
      <c r="B443" s="152"/>
      <c r="C443" s="155"/>
      <c r="D443" s="155"/>
      <c r="E443" s="155"/>
      <c r="F443" s="155"/>
      <c r="G443" s="155"/>
      <c r="H443" s="155"/>
      <c r="I443" s="202"/>
      <c r="J443" s="202"/>
      <c r="K443" s="202"/>
      <c r="L443" s="66" t="s">
        <v>198</v>
      </c>
      <c r="M443" s="153"/>
      <c r="N443" s="107" t="s">
        <v>214</v>
      </c>
      <c r="O443" s="144">
        <f t="shared" ref="O443:P443" si="286">SUM(O449)</f>
        <v>57068.26</v>
      </c>
      <c r="P443" s="144">
        <f t="shared" si="286"/>
        <v>80000</v>
      </c>
      <c r="Q443" s="144">
        <f t="shared" ref="Q443" si="287">SUM(Q449)</f>
        <v>80000</v>
      </c>
      <c r="R443" s="410">
        <f>SUM(R450)</f>
        <v>100000</v>
      </c>
      <c r="S443" s="410">
        <f>SUM(S450)</f>
        <v>80000</v>
      </c>
      <c r="T443" s="358">
        <f t="shared" si="254"/>
        <v>125</v>
      </c>
      <c r="U443" s="358">
        <f t="shared" si="255"/>
        <v>100</v>
      </c>
    </row>
    <row r="444" spans="1:21" s="1" customFormat="1" x14ac:dyDescent="0.2">
      <c r="A444" s="27"/>
      <c r="B444" s="176"/>
      <c r="C444" s="177"/>
      <c r="D444" s="177"/>
      <c r="E444" s="177"/>
      <c r="F444" s="177"/>
      <c r="G444" s="177"/>
      <c r="H444" s="177"/>
      <c r="I444" s="202"/>
      <c r="J444" s="202"/>
      <c r="K444" s="202"/>
      <c r="L444" s="16"/>
      <c r="M444" s="178"/>
      <c r="N444" s="107"/>
      <c r="O444" s="144"/>
      <c r="P444" s="144"/>
      <c r="Q444" s="144"/>
      <c r="R444" s="410"/>
      <c r="S444" s="410"/>
      <c r="T444" s="358"/>
      <c r="U444" s="358"/>
    </row>
    <row r="445" spans="1:21" s="1" customFormat="1" x14ac:dyDescent="0.2">
      <c r="A445" s="27"/>
      <c r="B445" s="176"/>
      <c r="C445" s="177"/>
      <c r="D445" s="177"/>
      <c r="E445" s="177"/>
      <c r="F445" s="177"/>
      <c r="G445" s="177"/>
      <c r="H445" s="177"/>
      <c r="I445" s="202"/>
      <c r="J445" s="202"/>
      <c r="K445" s="202"/>
      <c r="L445" s="16"/>
      <c r="M445" s="178"/>
      <c r="N445" s="180" t="s">
        <v>285</v>
      </c>
      <c r="O445" s="188">
        <f t="shared" ref="O445:P445" si="288">SUM(O446:O447)</f>
        <v>57068.26</v>
      </c>
      <c r="P445" s="188">
        <f t="shared" si="288"/>
        <v>80000</v>
      </c>
      <c r="Q445" s="188">
        <f t="shared" ref="Q445:S445" si="289">SUM(Q446:Q447)</f>
        <v>80000</v>
      </c>
      <c r="R445" s="396">
        <f t="shared" si="289"/>
        <v>100000</v>
      </c>
      <c r="S445" s="396">
        <f t="shared" si="289"/>
        <v>80000</v>
      </c>
      <c r="T445" s="358">
        <f t="shared" si="254"/>
        <v>125</v>
      </c>
      <c r="U445" s="358">
        <f t="shared" si="255"/>
        <v>100</v>
      </c>
    </row>
    <row r="446" spans="1:21" s="1" customFormat="1" x14ac:dyDescent="0.2">
      <c r="A446" s="27"/>
      <c r="B446" s="176"/>
      <c r="C446" s="177"/>
      <c r="D446" s="177"/>
      <c r="E446" s="177"/>
      <c r="F446" s="177"/>
      <c r="G446" s="177"/>
      <c r="H446" s="177"/>
      <c r="I446" s="202"/>
      <c r="J446" s="202"/>
      <c r="K446" s="202"/>
      <c r="L446" s="16"/>
      <c r="M446" s="189" t="s">
        <v>352</v>
      </c>
      <c r="N446" s="180" t="s">
        <v>286</v>
      </c>
      <c r="O446" s="188">
        <v>49003.25</v>
      </c>
      <c r="P446" s="188">
        <v>45000</v>
      </c>
      <c r="Q446" s="188">
        <v>45000</v>
      </c>
      <c r="R446" s="396">
        <v>70000</v>
      </c>
      <c r="S446" s="396">
        <v>30000</v>
      </c>
      <c r="T446" s="358">
        <f t="shared" ref="T446:T509" si="290">R446/Q446*100</f>
        <v>155.55555555555557</v>
      </c>
      <c r="U446" s="358">
        <f t="shared" ref="U446:U509" si="291">S446/Q446*100</f>
        <v>66.666666666666657</v>
      </c>
    </row>
    <row r="447" spans="1:21" s="1" customFormat="1" x14ac:dyDescent="0.2">
      <c r="A447" s="27"/>
      <c r="B447" s="206"/>
      <c r="C447" s="205"/>
      <c r="D447" s="205"/>
      <c r="E447" s="205"/>
      <c r="F447" s="205"/>
      <c r="G447" s="205"/>
      <c r="H447" s="205"/>
      <c r="I447" s="205"/>
      <c r="J447" s="205"/>
      <c r="K447" s="205"/>
      <c r="L447" s="16"/>
      <c r="M447" s="189" t="s">
        <v>57</v>
      </c>
      <c r="N447" s="180" t="s">
        <v>101</v>
      </c>
      <c r="O447" s="188">
        <v>8065.01</v>
      </c>
      <c r="P447" s="188">
        <v>35000</v>
      </c>
      <c r="Q447" s="188">
        <v>35000</v>
      </c>
      <c r="R447" s="396">
        <v>30000</v>
      </c>
      <c r="S447" s="396">
        <v>50000</v>
      </c>
      <c r="T447" s="358">
        <f t="shared" si="290"/>
        <v>85.714285714285708</v>
      </c>
      <c r="U447" s="358">
        <f t="shared" si="291"/>
        <v>142.85714285714286</v>
      </c>
    </row>
    <row r="448" spans="1:21" s="1" customFormat="1" x14ac:dyDescent="0.2">
      <c r="A448" s="155"/>
      <c r="B448" s="152"/>
      <c r="C448" s="155"/>
      <c r="D448" s="155"/>
      <c r="E448" s="155"/>
      <c r="F448" s="155"/>
      <c r="G448" s="155"/>
      <c r="H448" s="155"/>
      <c r="I448" s="202"/>
      <c r="J448" s="202"/>
      <c r="K448" s="202"/>
      <c r="L448" s="16"/>
      <c r="M448" s="153"/>
      <c r="N448" s="84"/>
      <c r="O448" s="144"/>
      <c r="P448" s="144"/>
      <c r="Q448" s="144"/>
      <c r="R448" s="294"/>
      <c r="S448" s="294"/>
      <c r="T448" s="358"/>
      <c r="U448" s="358"/>
    </row>
    <row r="449" spans="1:21" s="1" customFormat="1" x14ac:dyDescent="0.2">
      <c r="A449" s="155"/>
      <c r="B449" s="152">
        <v>1</v>
      </c>
      <c r="C449" s="155"/>
      <c r="D449" s="269">
        <v>3</v>
      </c>
      <c r="E449" s="155"/>
      <c r="F449" s="155"/>
      <c r="G449" s="155"/>
      <c r="H449" s="155"/>
      <c r="I449" s="202"/>
      <c r="J449" s="202"/>
      <c r="K449" s="202"/>
      <c r="L449" s="16" t="s">
        <v>303</v>
      </c>
      <c r="M449" s="154">
        <v>3</v>
      </c>
      <c r="N449" s="84" t="s">
        <v>116</v>
      </c>
      <c r="O449" s="113">
        <f t="shared" ref="O449:Q450" si="292">SUM(O450)</f>
        <v>57068.26</v>
      </c>
      <c r="P449" s="113">
        <f t="shared" si="292"/>
        <v>80000</v>
      </c>
      <c r="Q449" s="113">
        <f t="shared" si="292"/>
        <v>80000</v>
      </c>
      <c r="R449" s="294"/>
      <c r="S449" s="294"/>
      <c r="T449" s="358"/>
      <c r="U449" s="358"/>
    </row>
    <row r="450" spans="1:21" s="1" customFormat="1" ht="38.25" x14ac:dyDescent="0.2">
      <c r="A450" s="155"/>
      <c r="B450" s="152">
        <v>1</v>
      </c>
      <c r="C450" s="155"/>
      <c r="D450" s="269">
        <v>3</v>
      </c>
      <c r="E450" s="155"/>
      <c r="F450" s="155"/>
      <c r="G450" s="155"/>
      <c r="H450" s="155"/>
      <c r="I450" s="202"/>
      <c r="J450" s="202"/>
      <c r="K450" s="202"/>
      <c r="L450" s="16" t="s">
        <v>303</v>
      </c>
      <c r="M450" s="92" t="s">
        <v>70</v>
      </c>
      <c r="N450" s="70" t="s">
        <v>24</v>
      </c>
      <c r="O450" s="114">
        <f t="shared" si="292"/>
        <v>57068.26</v>
      </c>
      <c r="P450" s="114">
        <f t="shared" si="292"/>
        <v>80000</v>
      </c>
      <c r="Q450" s="114">
        <f t="shared" si="292"/>
        <v>80000</v>
      </c>
      <c r="R450" s="294">
        <v>100000</v>
      </c>
      <c r="S450" s="294">
        <v>80000</v>
      </c>
      <c r="T450" s="358">
        <f t="shared" si="290"/>
        <v>125</v>
      </c>
      <c r="U450" s="358">
        <f t="shared" si="291"/>
        <v>100</v>
      </c>
    </row>
    <row r="451" spans="1:21" s="1" customFormat="1" ht="25.5" x14ac:dyDescent="0.2">
      <c r="A451" s="155"/>
      <c r="B451" s="152">
        <v>1</v>
      </c>
      <c r="C451" s="155"/>
      <c r="D451" s="269">
        <v>3</v>
      </c>
      <c r="E451" s="155"/>
      <c r="F451" s="155"/>
      <c r="G451" s="155"/>
      <c r="H451" s="155"/>
      <c r="I451" s="202"/>
      <c r="J451" s="202"/>
      <c r="K451" s="202"/>
      <c r="L451" s="16" t="s">
        <v>303</v>
      </c>
      <c r="M451" s="153" t="s">
        <v>71</v>
      </c>
      <c r="N451" s="84" t="s">
        <v>25</v>
      </c>
      <c r="O451" s="113">
        <v>57068.26</v>
      </c>
      <c r="P451" s="113">
        <v>80000</v>
      </c>
      <c r="Q451" s="113">
        <v>80000</v>
      </c>
      <c r="R451" s="294"/>
      <c r="S451" s="294"/>
      <c r="T451" s="358"/>
      <c r="U451" s="358"/>
    </row>
    <row r="452" spans="1:21" s="1" customFormat="1" x14ac:dyDescent="0.2">
      <c r="A452" s="155"/>
      <c r="B452" s="152"/>
      <c r="C452" s="155"/>
      <c r="D452" s="152"/>
      <c r="E452" s="155"/>
      <c r="F452" s="152"/>
      <c r="G452" s="155"/>
      <c r="H452" s="155"/>
      <c r="I452" s="202"/>
      <c r="J452" s="202"/>
      <c r="K452" s="202"/>
      <c r="L452" s="16"/>
      <c r="M452" s="153"/>
      <c r="N452" s="84"/>
      <c r="O452" s="113"/>
      <c r="P452" s="113"/>
      <c r="Q452" s="113"/>
      <c r="R452" s="294"/>
      <c r="S452" s="294"/>
      <c r="T452" s="358"/>
      <c r="U452" s="358"/>
    </row>
    <row r="453" spans="1:21" s="1" customFormat="1" ht="25.5" x14ac:dyDescent="0.2">
      <c r="A453" s="51" t="s">
        <v>131</v>
      </c>
      <c r="B453" s="55">
        <v>1</v>
      </c>
      <c r="C453" s="155"/>
      <c r="D453" s="155"/>
      <c r="E453" s="155"/>
      <c r="F453" s="55"/>
      <c r="G453" s="155"/>
      <c r="H453" s="55">
        <v>7</v>
      </c>
      <c r="I453" s="55"/>
      <c r="J453" s="55">
        <v>9</v>
      </c>
      <c r="K453" s="202"/>
      <c r="L453" s="16"/>
      <c r="M453" s="153"/>
      <c r="N453" s="73" t="s">
        <v>255</v>
      </c>
      <c r="O453" s="115">
        <f t="shared" ref="O453:P453" si="293">SUM(O455+O467+O478)</f>
        <v>15851.470000000001</v>
      </c>
      <c r="P453" s="115">
        <f t="shared" si="293"/>
        <v>35000</v>
      </c>
      <c r="Q453" s="115">
        <f t="shared" ref="Q453" si="294">SUM(Q455+Q467+Q478)</f>
        <v>25000</v>
      </c>
      <c r="R453" s="412">
        <f>SUM(R457+R469+R480)</f>
        <v>45000</v>
      </c>
      <c r="S453" s="412">
        <f>SUM(S457+S469+S480)</f>
        <v>45000</v>
      </c>
      <c r="T453" s="358">
        <f t="shared" si="290"/>
        <v>180</v>
      </c>
      <c r="U453" s="358">
        <f t="shared" si="291"/>
        <v>180</v>
      </c>
    </row>
    <row r="454" spans="1:21" s="1" customFormat="1" x14ac:dyDescent="0.2">
      <c r="A454" s="155"/>
      <c r="B454" s="152"/>
      <c r="C454" s="155"/>
      <c r="D454" s="152"/>
      <c r="E454" s="155"/>
      <c r="F454" s="152"/>
      <c r="G454" s="155"/>
      <c r="H454" s="155"/>
      <c r="I454" s="202"/>
      <c r="J454" s="202"/>
      <c r="K454" s="202"/>
      <c r="L454" s="16"/>
      <c r="M454" s="153"/>
      <c r="N454" s="84"/>
      <c r="O454" s="116"/>
      <c r="P454" s="116"/>
      <c r="Q454" s="116"/>
      <c r="R454" s="414"/>
      <c r="S454" s="414"/>
      <c r="T454" s="358"/>
      <c r="U454" s="358"/>
    </row>
    <row r="455" spans="1:21" s="1" customFormat="1" ht="25.5" x14ac:dyDescent="0.2">
      <c r="A455" s="53" t="s">
        <v>192</v>
      </c>
      <c r="B455" s="155"/>
      <c r="C455" s="155"/>
      <c r="D455" s="155"/>
      <c r="E455" s="155"/>
      <c r="F455" s="155"/>
      <c r="G455" s="155"/>
      <c r="H455" s="155"/>
      <c r="I455" s="202"/>
      <c r="J455" s="202"/>
      <c r="K455" s="202"/>
      <c r="L455" s="31" t="s">
        <v>198</v>
      </c>
      <c r="M455" s="103"/>
      <c r="N455" s="104" t="s">
        <v>150</v>
      </c>
      <c r="O455" s="116">
        <f t="shared" ref="O455:P455" si="295">SUM(O457)</f>
        <v>8097.1</v>
      </c>
      <c r="P455" s="116">
        <f t="shared" si="295"/>
        <v>20000</v>
      </c>
      <c r="Q455" s="116">
        <f t="shared" ref="Q455:S455" si="296">SUM(Q457)</f>
        <v>10000</v>
      </c>
      <c r="R455" s="414">
        <f t="shared" si="296"/>
        <v>20000</v>
      </c>
      <c r="S455" s="414">
        <f t="shared" si="296"/>
        <v>20000</v>
      </c>
      <c r="T455" s="358">
        <f t="shared" si="290"/>
        <v>200</v>
      </c>
      <c r="U455" s="358">
        <f t="shared" si="291"/>
        <v>200</v>
      </c>
    </row>
    <row r="456" spans="1:21" s="1" customFormat="1" x14ac:dyDescent="0.2">
      <c r="A456" s="53"/>
      <c r="B456" s="155"/>
      <c r="C456" s="155"/>
      <c r="D456" s="155"/>
      <c r="E456" s="155"/>
      <c r="F456" s="155"/>
      <c r="G456" s="155"/>
      <c r="H456" s="155"/>
      <c r="I456" s="202"/>
      <c r="J456" s="202"/>
      <c r="K456" s="202"/>
      <c r="L456" s="31"/>
      <c r="M456" s="103"/>
      <c r="N456" s="104"/>
      <c r="O456" s="144"/>
      <c r="P456" s="144"/>
      <c r="Q456" s="144"/>
      <c r="R456" s="418"/>
      <c r="S456" s="418"/>
      <c r="T456" s="358"/>
      <c r="U456" s="358"/>
    </row>
    <row r="457" spans="1:21" s="1" customFormat="1" ht="38.25" x14ac:dyDescent="0.2">
      <c r="A457" s="27" t="s">
        <v>132</v>
      </c>
      <c r="B457" s="155"/>
      <c r="C457" s="155"/>
      <c r="D457" s="155"/>
      <c r="E457" s="155"/>
      <c r="F457" s="155"/>
      <c r="G457" s="155"/>
      <c r="H457" s="155"/>
      <c r="I457" s="202"/>
      <c r="J457" s="202"/>
      <c r="K457" s="202"/>
      <c r="L457" s="36" t="s">
        <v>165</v>
      </c>
      <c r="M457" s="106"/>
      <c r="N457" s="266" t="s">
        <v>326</v>
      </c>
      <c r="O457" s="144">
        <f t="shared" ref="O457:P457" si="297">SUM(O463)</f>
        <v>8097.1</v>
      </c>
      <c r="P457" s="144">
        <f t="shared" si="297"/>
        <v>20000</v>
      </c>
      <c r="Q457" s="144">
        <f t="shared" ref="Q457" si="298">SUM(Q463)</f>
        <v>10000</v>
      </c>
      <c r="R457" s="410">
        <f>SUM(R464)</f>
        <v>20000</v>
      </c>
      <c r="S457" s="410">
        <f>SUM(S464)</f>
        <v>20000</v>
      </c>
      <c r="T457" s="358">
        <f t="shared" si="290"/>
        <v>200</v>
      </c>
      <c r="U457" s="358">
        <f t="shared" si="291"/>
        <v>200</v>
      </c>
    </row>
    <row r="458" spans="1:21" s="1" customFormat="1" x14ac:dyDescent="0.2">
      <c r="A458" s="27"/>
      <c r="B458" s="177"/>
      <c r="C458" s="177"/>
      <c r="D458" s="177"/>
      <c r="E458" s="177"/>
      <c r="F458" s="177"/>
      <c r="G458" s="177"/>
      <c r="H458" s="177"/>
      <c r="I458" s="202"/>
      <c r="J458" s="202"/>
      <c r="K458" s="202"/>
      <c r="L458" s="36"/>
      <c r="M458" s="106"/>
      <c r="N458" s="107"/>
      <c r="O458" s="144"/>
      <c r="P458" s="144"/>
      <c r="Q458" s="144"/>
      <c r="R458" s="410"/>
      <c r="S458" s="410"/>
      <c r="T458" s="358"/>
      <c r="U458" s="358"/>
    </row>
    <row r="459" spans="1:21" s="1" customFormat="1" x14ac:dyDescent="0.2">
      <c r="A459" s="27"/>
      <c r="B459" s="177"/>
      <c r="C459" s="177"/>
      <c r="D459" s="177"/>
      <c r="E459" s="177"/>
      <c r="F459" s="177"/>
      <c r="G459" s="177"/>
      <c r="H459" s="177"/>
      <c r="I459" s="202"/>
      <c r="J459" s="202"/>
      <c r="K459" s="202"/>
      <c r="L459" s="36"/>
      <c r="M459" s="106"/>
      <c r="N459" s="180" t="s">
        <v>285</v>
      </c>
      <c r="O459" s="188">
        <f t="shared" ref="O459" si="299">SUM(O460:O461)</f>
        <v>8097.1</v>
      </c>
      <c r="P459" s="188">
        <f t="shared" ref="P459" si="300">SUM(P460:P461)</f>
        <v>20000</v>
      </c>
      <c r="Q459" s="188">
        <f t="shared" ref="Q459:R459" si="301">SUM(Q460:Q461)</f>
        <v>10000</v>
      </c>
      <c r="R459" s="396">
        <f t="shared" si="301"/>
        <v>20000</v>
      </c>
      <c r="S459" s="396">
        <f t="shared" ref="S459" si="302">SUM(S460:S461)</f>
        <v>20000</v>
      </c>
      <c r="T459" s="358">
        <f t="shared" si="290"/>
        <v>200</v>
      </c>
      <c r="U459" s="358">
        <f t="shared" si="291"/>
        <v>200</v>
      </c>
    </row>
    <row r="460" spans="1:21" s="1" customFormat="1" x14ac:dyDescent="0.2">
      <c r="A460" s="27"/>
      <c r="B460" s="177"/>
      <c r="C460" s="177"/>
      <c r="D460" s="177"/>
      <c r="E460" s="177"/>
      <c r="F460" s="177"/>
      <c r="G460" s="177"/>
      <c r="H460" s="177"/>
      <c r="I460" s="202"/>
      <c r="J460" s="202"/>
      <c r="K460" s="202"/>
      <c r="L460" s="36"/>
      <c r="M460" s="189" t="s">
        <v>352</v>
      </c>
      <c r="N460" s="180" t="s">
        <v>286</v>
      </c>
      <c r="O460" s="188">
        <v>8097.1</v>
      </c>
      <c r="P460" s="188">
        <v>20000</v>
      </c>
      <c r="Q460" s="188">
        <v>0</v>
      </c>
      <c r="R460" s="396">
        <v>20000</v>
      </c>
      <c r="S460" s="396">
        <v>20000</v>
      </c>
      <c r="T460" s="358">
        <v>0</v>
      </c>
      <c r="U460" s="358">
        <v>0</v>
      </c>
    </row>
    <row r="461" spans="1:21" s="1" customFormat="1" x14ac:dyDescent="0.2">
      <c r="A461" s="27"/>
      <c r="B461" s="243"/>
      <c r="C461" s="243"/>
      <c r="D461" s="243"/>
      <c r="E461" s="243"/>
      <c r="F461" s="243"/>
      <c r="G461" s="243"/>
      <c r="H461" s="243"/>
      <c r="I461" s="243"/>
      <c r="J461" s="243"/>
      <c r="K461" s="243"/>
      <c r="L461" s="36"/>
      <c r="M461" s="186">
        <v>91</v>
      </c>
      <c r="N461" s="180" t="s">
        <v>290</v>
      </c>
      <c r="O461" s="188">
        <v>0</v>
      </c>
      <c r="P461" s="188">
        <v>0</v>
      </c>
      <c r="Q461" s="188">
        <v>10000</v>
      </c>
      <c r="R461" s="396">
        <v>0</v>
      </c>
      <c r="S461" s="396">
        <v>0</v>
      </c>
      <c r="T461" s="358">
        <f t="shared" si="290"/>
        <v>0</v>
      </c>
      <c r="U461" s="358">
        <f t="shared" si="291"/>
        <v>0</v>
      </c>
    </row>
    <row r="462" spans="1:21" s="1" customFormat="1" x14ac:dyDescent="0.2">
      <c r="A462" s="155"/>
      <c r="B462" s="155"/>
      <c r="C462" s="155"/>
      <c r="D462" s="155"/>
      <c r="E462" s="155"/>
      <c r="F462" s="155"/>
      <c r="G462" s="155"/>
      <c r="H462" s="155"/>
      <c r="I462" s="202"/>
      <c r="J462" s="202"/>
      <c r="K462" s="202"/>
      <c r="L462" s="16"/>
      <c r="M462" s="96"/>
      <c r="N462" s="84"/>
      <c r="O462" s="144"/>
      <c r="P462" s="144"/>
      <c r="Q462" s="144"/>
      <c r="R462" s="294"/>
      <c r="S462" s="294"/>
      <c r="T462" s="358"/>
      <c r="U462" s="358"/>
    </row>
    <row r="463" spans="1:21" s="1" customFormat="1" x14ac:dyDescent="0.2">
      <c r="A463" s="155"/>
      <c r="B463" s="152">
        <v>1</v>
      </c>
      <c r="C463" s="155"/>
      <c r="D463" s="155"/>
      <c r="E463" s="155"/>
      <c r="F463" s="155"/>
      <c r="G463" s="155"/>
      <c r="H463" s="155"/>
      <c r="I463" s="202"/>
      <c r="J463" s="269">
        <v>9</v>
      </c>
      <c r="K463" s="202"/>
      <c r="L463" s="16" t="s">
        <v>165</v>
      </c>
      <c r="M463" s="154">
        <v>3</v>
      </c>
      <c r="N463" s="84" t="s">
        <v>116</v>
      </c>
      <c r="O463" s="113">
        <f t="shared" ref="O463:Q464" si="303">SUM(O464)</f>
        <v>8097.1</v>
      </c>
      <c r="P463" s="113">
        <f t="shared" si="303"/>
        <v>20000</v>
      </c>
      <c r="Q463" s="113">
        <f t="shared" si="303"/>
        <v>10000</v>
      </c>
      <c r="R463" s="294"/>
      <c r="S463" s="294"/>
      <c r="T463" s="358"/>
      <c r="U463" s="358"/>
    </row>
    <row r="464" spans="1:21" s="1" customFormat="1" ht="38.25" x14ac:dyDescent="0.2">
      <c r="A464" s="155"/>
      <c r="B464" s="152">
        <v>1</v>
      </c>
      <c r="C464" s="155"/>
      <c r="D464" s="155"/>
      <c r="E464" s="155"/>
      <c r="F464" s="155"/>
      <c r="G464" s="155"/>
      <c r="H464" s="155"/>
      <c r="I464" s="202"/>
      <c r="J464" s="269">
        <v>9</v>
      </c>
      <c r="K464" s="202"/>
      <c r="L464" s="16" t="s">
        <v>165</v>
      </c>
      <c r="M464" s="92" t="s">
        <v>70</v>
      </c>
      <c r="N464" s="70" t="s">
        <v>24</v>
      </c>
      <c r="O464" s="114">
        <f t="shared" si="303"/>
        <v>8097.1</v>
      </c>
      <c r="P464" s="114">
        <f t="shared" si="303"/>
        <v>20000</v>
      </c>
      <c r="Q464" s="114">
        <f t="shared" si="303"/>
        <v>10000</v>
      </c>
      <c r="R464" s="294">
        <v>20000</v>
      </c>
      <c r="S464" s="294">
        <v>20000</v>
      </c>
      <c r="T464" s="358">
        <f t="shared" si="290"/>
        <v>200</v>
      </c>
      <c r="U464" s="358">
        <f t="shared" si="291"/>
        <v>200</v>
      </c>
    </row>
    <row r="465" spans="1:21" s="1" customFormat="1" ht="25.5" x14ac:dyDescent="0.2">
      <c r="A465" s="155"/>
      <c r="B465" s="152">
        <v>1</v>
      </c>
      <c r="C465" s="155"/>
      <c r="D465" s="155"/>
      <c r="E465" s="155"/>
      <c r="F465" s="155"/>
      <c r="G465" s="155"/>
      <c r="H465" s="155"/>
      <c r="I465" s="202"/>
      <c r="J465" s="269">
        <v>9</v>
      </c>
      <c r="K465" s="202"/>
      <c r="L465" s="16" t="s">
        <v>165</v>
      </c>
      <c r="M465" s="153" t="s">
        <v>71</v>
      </c>
      <c r="N465" s="84" t="s">
        <v>25</v>
      </c>
      <c r="O465" s="113">
        <v>8097.1</v>
      </c>
      <c r="P465" s="113">
        <v>20000</v>
      </c>
      <c r="Q465" s="113">
        <v>10000</v>
      </c>
      <c r="R465" s="294"/>
      <c r="S465" s="294"/>
      <c r="T465" s="358"/>
      <c r="U465" s="358"/>
    </row>
    <row r="466" spans="1:21" s="1" customFormat="1" x14ac:dyDescent="0.2">
      <c r="A466" s="155"/>
      <c r="B466" s="152"/>
      <c r="C466" s="155"/>
      <c r="D466" s="155"/>
      <c r="E466" s="155"/>
      <c r="F466" s="155"/>
      <c r="G466" s="155"/>
      <c r="H466" s="155"/>
      <c r="I466" s="202"/>
      <c r="J466" s="202"/>
      <c r="K466" s="202"/>
      <c r="L466" s="16"/>
      <c r="M466" s="153"/>
      <c r="N466" s="84"/>
      <c r="O466" s="144"/>
      <c r="P466" s="144"/>
      <c r="Q466" s="144"/>
      <c r="R466" s="294"/>
      <c r="S466" s="294"/>
      <c r="T466" s="358"/>
      <c r="U466" s="358"/>
    </row>
    <row r="467" spans="1:21" s="1" customFormat="1" ht="25.5" x14ac:dyDescent="0.2">
      <c r="A467" s="53" t="s">
        <v>192</v>
      </c>
      <c r="B467" s="221"/>
      <c r="C467" s="221"/>
      <c r="D467" s="221"/>
      <c r="E467" s="221"/>
      <c r="F467" s="221"/>
      <c r="G467" s="221"/>
      <c r="H467" s="221"/>
      <c r="I467" s="221"/>
      <c r="J467" s="221"/>
      <c r="K467" s="221"/>
      <c r="L467" s="31" t="s">
        <v>307</v>
      </c>
      <c r="M467" s="103"/>
      <c r="N467" s="104" t="s">
        <v>150</v>
      </c>
      <c r="O467" s="116">
        <f t="shared" ref="O467:P467" si="304">SUM(O469)</f>
        <v>7754.37</v>
      </c>
      <c r="P467" s="116">
        <f t="shared" si="304"/>
        <v>10000</v>
      </c>
      <c r="Q467" s="116">
        <f t="shared" ref="Q467:R467" si="305">SUM(Q469)</f>
        <v>10000</v>
      </c>
      <c r="R467" s="414">
        <f t="shared" si="305"/>
        <v>20000</v>
      </c>
      <c r="S467" s="414">
        <f t="shared" ref="S467" si="306">SUM(S469)</f>
        <v>20000</v>
      </c>
      <c r="T467" s="358">
        <f t="shared" si="290"/>
        <v>200</v>
      </c>
      <c r="U467" s="358">
        <f t="shared" si="291"/>
        <v>200</v>
      </c>
    </row>
    <row r="468" spans="1:21" s="1" customFormat="1" x14ac:dyDescent="0.2">
      <c r="A468" s="221"/>
      <c r="B468" s="220"/>
      <c r="C468" s="221"/>
      <c r="D468" s="221"/>
      <c r="E468" s="221"/>
      <c r="F468" s="221"/>
      <c r="G468" s="221"/>
      <c r="H468" s="221"/>
      <c r="I468" s="221"/>
      <c r="J468" s="221"/>
      <c r="K468" s="221"/>
      <c r="L468" s="16"/>
      <c r="M468" s="222"/>
      <c r="N468" s="223"/>
      <c r="O468" s="144"/>
      <c r="P468" s="144"/>
      <c r="Q468" s="144"/>
      <c r="R468" s="294"/>
      <c r="S468" s="294"/>
      <c r="T468" s="358"/>
      <c r="U468" s="358"/>
    </row>
    <row r="469" spans="1:21" s="1" customFormat="1" ht="25.5" x14ac:dyDescent="0.2">
      <c r="A469" s="27" t="s">
        <v>256</v>
      </c>
      <c r="B469" s="155"/>
      <c r="C469" s="155"/>
      <c r="D469" s="155"/>
      <c r="E469" s="155"/>
      <c r="F469" s="155"/>
      <c r="G469" s="155"/>
      <c r="H469" s="155"/>
      <c r="I469" s="202"/>
      <c r="J469" s="202"/>
      <c r="K469" s="202"/>
      <c r="L469" s="36" t="s">
        <v>304</v>
      </c>
      <c r="M469" s="106"/>
      <c r="N469" s="107" t="s">
        <v>164</v>
      </c>
      <c r="O469" s="144">
        <f t="shared" ref="O469:P469" si="307">SUM(O474)</f>
        <v>7754.37</v>
      </c>
      <c r="P469" s="144">
        <f t="shared" si="307"/>
        <v>10000</v>
      </c>
      <c r="Q469" s="144">
        <f t="shared" ref="Q469" si="308">SUM(Q474)</f>
        <v>10000</v>
      </c>
      <c r="R469" s="410">
        <f>SUM(R475)</f>
        <v>20000</v>
      </c>
      <c r="S469" s="410">
        <f>SUM(S475)</f>
        <v>20000</v>
      </c>
      <c r="T469" s="358">
        <f t="shared" si="290"/>
        <v>200</v>
      </c>
      <c r="U469" s="358">
        <f t="shared" si="291"/>
        <v>200</v>
      </c>
    </row>
    <row r="470" spans="1:21" s="1" customFormat="1" x14ac:dyDescent="0.2">
      <c r="A470" s="155"/>
      <c r="B470" s="155"/>
      <c r="C470" s="155"/>
      <c r="D470" s="155"/>
      <c r="E470" s="155"/>
      <c r="F470" s="155"/>
      <c r="G470" s="155"/>
      <c r="H470" s="155"/>
      <c r="I470" s="202"/>
      <c r="J470" s="202"/>
      <c r="K470" s="202"/>
      <c r="L470" s="16"/>
      <c r="M470" s="96"/>
      <c r="N470" s="84"/>
      <c r="O470" s="143"/>
      <c r="P470" s="143"/>
      <c r="Q470" s="143"/>
      <c r="R470" s="413"/>
      <c r="S470" s="413"/>
      <c r="T470" s="358"/>
      <c r="U470" s="358"/>
    </row>
    <row r="471" spans="1:21" s="1" customFormat="1" x14ac:dyDescent="0.2">
      <c r="A471" s="177"/>
      <c r="B471" s="177"/>
      <c r="C471" s="177"/>
      <c r="D471" s="177"/>
      <c r="E471" s="177"/>
      <c r="F471" s="177"/>
      <c r="G471" s="177"/>
      <c r="H471" s="177"/>
      <c r="I471" s="202"/>
      <c r="J471" s="202"/>
      <c r="K471" s="202"/>
      <c r="L471" s="16"/>
      <c r="M471" s="96"/>
      <c r="N471" s="180" t="s">
        <v>285</v>
      </c>
      <c r="O471" s="188">
        <f t="shared" ref="O471:Q471" si="309">SUM(O472)</f>
        <v>7754.37</v>
      </c>
      <c r="P471" s="188">
        <f t="shared" si="309"/>
        <v>10000</v>
      </c>
      <c r="Q471" s="188">
        <f t="shared" si="309"/>
        <v>10000</v>
      </c>
      <c r="R471" s="396">
        <f t="shared" ref="R471:S471" si="310">SUM(R472)</f>
        <v>20000</v>
      </c>
      <c r="S471" s="396">
        <f t="shared" si="310"/>
        <v>20000</v>
      </c>
      <c r="T471" s="358">
        <f t="shared" si="290"/>
        <v>200</v>
      </c>
      <c r="U471" s="358">
        <f t="shared" si="291"/>
        <v>200</v>
      </c>
    </row>
    <row r="472" spans="1:21" s="1" customFormat="1" x14ac:dyDescent="0.2">
      <c r="A472" s="177"/>
      <c r="B472" s="177"/>
      <c r="C472" s="177"/>
      <c r="D472" s="177"/>
      <c r="E472" s="177"/>
      <c r="F472" s="177"/>
      <c r="G472" s="177"/>
      <c r="H472" s="177"/>
      <c r="I472" s="202"/>
      <c r="J472" s="202"/>
      <c r="K472" s="202"/>
      <c r="L472" s="16"/>
      <c r="M472" s="189" t="s">
        <v>352</v>
      </c>
      <c r="N472" s="180" t="s">
        <v>286</v>
      </c>
      <c r="O472" s="188">
        <v>7754.37</v>
      </c>
      <c r="P472" s="188">
        <v>10000</v>
      </c>
      <c r="Q472" s="188">
        <v>10000</v>
      </c>
      <c r="R472" s="396">
        <v>20000</v>
      </c>
      <c r="S472" s="396">
        <v>20000</v>
      </c>
      <c r="T472" s="358">
        <f t="shared" si="290"/>
        <v>200</v>
      </c>
      <c r="U472" s="358">
        <f t="shared" si="291"/>
        <v>200</v>
      </c>
    </row>
    <row r="473" spans="1:21" s="1" customFormat="1" x14ac:dyDescent="0.2">
      <c r="A473" s="177"/>
      <c r="B473" s="177"/>
      <c r="C473" s="177"/>
      <c r="D473" s="177"/>
      <c r="E473" s="177"/>
      <c r="F473" s="177"/>
      <c r="G473" s="177"/>
      <c r="H473" s="177"/>
      <c r="I473" s="202"/>
      <c r="J473" s="202"/>
      <c r="K473" s="202"/>
      <c r="L473" s="16"/>
      <c r="M473" s="96"/>
      <c r="N473" s="84"/>
      <c r="O473" s="143"/>
      <c r="P473" s="143"/>
      <c r="Q473" s="143"/>
      <c r="R473" s="413"/>
      <c r="S473" s="413"/>
      <c r="T473" s="358"/>
      <c r="U473" s="358"/>
    </row>
    <row r="474" spans="1:21" s="1" customFormat="1" x14ac:dyDescent="0.2">
      <c r="A474" s="155"/>
      <c r="B474" s="152">
        <v>1</v>
      </c>
      <c r="C474" s="155"/>
      <c r="D474" s="155"/>
      <c r="E474" s="155"/>
      <c r="F474" s="155"/>
      <c r="G474" s="155"/>
      <c r="H474" s="155"/>
      <c r="I474" s="202"/>
      <c r="J474" s="202"/>
      <c r="K474" s="202"/>
      <c r="L474" s="16" t="s">
        <v>304</v>
      </c>
      <c r="M474" s="154">
        <v>3</v>
      </c>
      <c r="N474" s="84" t="s">
        <v>116</v>
      </c>
      <c r="O474" s="113">
        <f t="shared" ref="O474:Q475" si="311">SUM(O475)</f>
        <v>7754.37</v>
      </c>
      <c r="P474" s="113">
        <f t="shared" si="311"/>
        <v>10000</v>
      </c>
      <c r="Q474" s="113">
        <f t="shared" si="311"/>
        <v>10000</v>
      </c>
      <c r="R474" s="294"/>
      <c r="S474" s="294"/>
      <c r="T474" s="358"/>
      <c r="U474" s="358"/>
    </row>
    <row r="475" spans="1:21" s="1" customFormat="1" ht="38.25" x14ac:dyDescent="0.2">
      <c r="A475" s="155"/>
      <c r="B475" s="152">
        <v>1</v>
      </c>
      <c r="C475" s="155"/>
      <c r="D475" s="155"/>
      <c r="E475" s="155"/>
      <c r="F475" s="155"/>
      <c r="G475" s="155"/>
      <c r="H475" s="155"/>
      <c r="I475" s="202"/>
      <c r="J475" s="202"/>
      <c r="K475" s="202"/>
      <c r="L475" s="16" t="s">
        <v>304</v>
      </c>
      <c r="M475" s="92" t="s">
        <v>70</v>
      </c>
      <c r="N475" s="70" t="s">
        <v>24</v>
      </c>
      <c r="O475" s="114">
        <f t="shared" si="311"/>
        <v>7754.37</v>
      </c>
      <c r="P475" s="114">
        <f t="shared" si="311"/>
        <v>10000</v>
      </c>
      <c r="Q475" s="114">
        <f t="shared" si="311"/>
        <v>10000</v>
      </c>
      <c r="R475" s="294">
        <v>20000</v>
      </c>
      <c r="S475" s="294">
        <v>20000</v>
      </c>
      <c r="T475" s="358">
        <f t="shared" si="290"/>
        <v>200</v>
      </c>
      <c r="U475" s="358">
        <f t="shared" si="291"/>
        <v>200</v>
      </c>
    </row>
    <row r="476" spans="1:21" s="1" customFormat="1" ht="25.5" x14ac:dyDescent="0.2">
      <c r="A476" s="155"/>
      <c r="B476" s="152">
        <v>1</v>
      </c>
      <c r="C476" s="155"/>
      <c r="D476" s="155"/>
      <c r="E476" s="155"/>
      <c r="F476" s="155"/>
      <c r="G476" s="155"/>
      <c r="H476" s="155"/>
      <c r="I476" s="202"/>
      <c r="J476" s="202"/>
      <c r="K476" s="202"/>
      <c r="L476" s="16" t="s">
        <v>304</v>
      </c>
      <c r="M476" s="153" t="s">
        <v>71</v>
      </c>
      <c r="N476" s="84" t="s">
        <v>25</v>
      </c>
      <c r="O476" s="113">
        <v>7754.37</v>
      </c>
      <c r="P476" s="113">
        <v>10000</v>
      </c>
      <c r="Q476" s="113">
        <v>10000</v>
      </c>
      <c r="R476" s="294"/>
      <c r="S476" s="294"/>
      <c r="T476" s="358"/>
      <c r="U476" s="358"/>
    </row>
    <row r="477" spans="1:21" s="1" customFormat="1" x14ac:dyDescent="0.2">
      <c r="A477" s="221"/>
      <c r="B477" s="220"/>
      <c r="C477" s="221"/>
      <c r="D477" s="221"/>
      <c r="E477" s="221"/>
      <c r="F477" s="221"/>
      <c r="G477" s="221"/>
      <c r="H477" s="221"/>
      <c r="I477" s="221"/>
      <c r="J477" s="221"/>
      <c r="K477" s="221"/>
      <c r="L477" s="16"/>
      <c r="M477" s="222"/>
      <c r="N477" s="223"/>
      <c r="O477" s="113"/>
      <c r="P477" s="113"/>
      <c r="Q477" s="113"/>
      <c r="R477" s="294"/>
      <c r="S477" s="294"/>
      <c r="T477" s="358"/>
      <c r="U477" s="358"/>
    </row>
    <row r="478" spans="1:21" s="1" customFormat="1" ht="25.5" x14ac:dyDescent="0.2">
      <c r="A478" s="53" t="s">
        <v>192</v>
      </c>
      <c r="B478" s="221"/>
      <c r="C478" s="221"/>
      <c r="D478" s="221"/>
      <c r="E478" s="221"/>
      <c r="F478" s="221"/>
      <c r="G478" s="221"/>
      <c r="H478" s="221"/>
      <c r="I478" s="221"/>
      <c r="J478" s="221"/>
      <c r="K478" s="221"/>
      <c r="L478" s="31" t="s">
        <v>198</v>
      </c>
      <c r="M478" s="103"/>
      <c r="N478" s="104" t="s">
        <v>150</v>
      </c>
      <c r="O478" s="116">
        <f t="shared" ref="O478:P478" si="312">SUM(O480)</f>
        <v>0</v>
      </c>
      <c r="P478" s="116">
        <f t="shared" si="312"/>
        <v>5000</v>
      </c>
      <c r="Q478" s="116">
        <f t="shared" ref="Q478:S478" si="313">SUM(Q480)</f>
        <v>5000</v>
      </c>
      <c r="R478" s="414">
        <f t="shared" si="313"/>
        <v>5000</v>
      </c>
      <c r="S478" s="414">
        <f t="shared" si="313"/>
        <v>5000</v>
      </c>
      <c r="T478" s="358">
        <f t="shared" si="290"/>
        <v>100</v>
      </c>
      <c r="U478" s="358">
        <f t="shared" si="291"/>
        <v>100</v>
      </c>
    </row>
    <row r="479" spans="1:21" s="1" customFormat="1" x14ac:dyDescent="0.2">
      <c r="A479" s="159"/>
      <c r="B479" s="158"/>
      <c r="C479" s="159"/>
      <c r="D479" s="159"/>
      <c r="E479" s="159"/>
      <c r="F479" s="159"/>
      <c r="G479" s="159"/>
      <c r="H479" s="159"/>
      <c r="I479" s="202"/>
      <c r="J479" s="202"/>
      <c r="K479" s="202"/>
      <c r="L479" s="16"/>
      <c r="M479" s="160"/>
      <c r="N479" s="84"/>
      <c r="O479" s="113"/>
      <c r="P479" s="113"/>
      <c r="Q479" s="113"/>
      <c r="R479" s="294"/>
      <c r="S479" s="294"/>
      <c r="T479" s="358"/>
      <c r="U479" s="358"/>
    </row>
    <row r="480" spans="1:21" s="127" customFormat="1" ht="25.5" x14ac:dyDescent="0.2">
      <c r="A480" s="27" t="s">
        <v>311</v>
      </c>
      <c r="L480" s="66" t="s">
        <v>165</v>
      </c>
      <c r="M480" s="141"/>
      <c r="N480" s="121" t="s">
        <v>263</v>
      </c>
      <c r="O480" s="144">
        <f t="shared" ref="O480" si="314">SUM(O486)</f>
        <v>0</v>
      </c>
      <c r="P480" s="144">
        <f>SUM(P486)</f>
        <v>5000</v>
      </c>
      <c r="Q480" s="144">
        <f>SUM(Q486)</f>
        <v>5000</v>
      </c>
      <c r="R480" s="418">
        <f>SUM(R487+R489)</f>
        <v>5000</v>
      </c>
      <c r="S480" s="418">
        <f>SUM(S487+S489)</f>
        <v>5000</v>
      </c>
      <c r="T480" s="358">
        <f t="shared" si="290"/>
        <v>100</v>
      </c>
      <c r="U480" s="358">
        <f t="shared" si="291"/>
        <v>100</v>
      </c>
    </row>
    <row r="481" spans="1:21" s="127" customFormat="1" x14ac:dyDescent="0.2">
      <c r="A481" s="27"/>
      <c r="L481" s="66"/>
      <c r="M481" s="141"/>
      <c r="N481" s="121"/>
      <c r="O481" s="144"/>
      <c r="P481" s="144"/>
      <c r="Q481" s="144"/>
      <c r="R481" s="418"/>
      <c r="S481" s="418"/>
      <c r="T481" s="358"/>
      <c r="U481" s="358"/>
    </row>
    <row r="482" spans="1:21" s="127" customFormat="1" x14ac:dyDescent="0.2">
      <c r="A482" s="27"/>
      <c r="L482" s="66"/>
      <c r="M482" s="96"/>
      <c r="N482" s="180" t="s">
        <v>285</v>
      </c>
      <c r="O482" s="188">
        <f t="shared" ref="O482" si="315">SUM(O483:O484)</f>
        <v>0</v>
      </c>
      <c r="P482" s="188">
        <f t="shared" ref="P482" si="316">SUM(P483:P484)</f>
        <v>5000</v>
      </c>
      <c r="Q482" s="188">
        <f t="shared" ref="Q482:R482" si="317">SUM(Q483:Q484)</f>
        <v>5000</v>
      </c>
      <c r="R482" s="396">
        <f t="shared" si="317"/>
        <v>5000</v>
      </c>
      <c r="S482" s="396">
        <f t="shared" ref="S482" si="318">SUM(S483:S484)</f>
        <v>5000</v>
      </c>
      <c r="T482" s="358">
        <f t="shared" si="290"/>
        <v>100</v>
      </c>
      <c r="U482" s="358">
        <f t="shared" si="291"/>
        <v>100</v>
      </c>
    </row>
    <row r="483" spans="1:21" s="127" customFormat="1" x14ac:dyDescent="0.2">
      <c r="A483" s="27"/>
      <c r="L483" s="66"/>
      <c r="M483" s="189" t="s">
        <v>352</v>
      </c>
      <c r="N483" s="180" t="s">
        <v>286</v>
      </c>
      <c r="O483" s="188">
        <v>0</v>
      </c>
      <c r="P483" s="188">
        <v>5000</v>
      </c>
      <c r="Q483" s="188">
        <v>5000</v>
      </c>
      <c r="R483" s="396">
        <v>0</v>
      </c>
      <c r="S483" s="396">
        <v>0</v>
      </c>
      <c r="T483" s="358">
        <f t="shared" si="290"/>
        <v>0</v>
      </c>
      <c r="U483" s="358">
        <f t="shared" si="291"/>
        <v>0</v>
      </c>
    </row>
    <row r="484" spans="1:21" s="127" customFormat="1" ht="51" x14ac:dyDescent="0.2">
      <c r="A484" s="27"/>
      <c r="L484" s="66"/>
      <c r="M484" s="189" t="s">
        <v>52</v>
      </c>
      <c r="N484" s="190" t="s">
        <v>105</v>
      </c>
      <c r="O484" s="188">
        <v>0</v>
      </c>
      <c r="P484" s="188">
        <v>0</v>
      </c>
      <c r="Q484" s="188">
        <v>0</v>
      </c>
      <c r="R484" s="396">
        <v>5000</v>
      </c>
      <c r="S484" s="396">
        <v>5000</v>
      </c>
      <c r="T484" s="358">
        <v>0</v>
      </c>
      <c r="U484" s="358">
        <v>0</v>
      </c>
    </row>
    <row r="485" spans="1:21" s="1" customFormat="1" x14ac:dyDescent="0.2">
      <c r="A485" s="163"/>
      <c r="B485" s="163"/>
      <c r="C485" s="163"/>
      <c r="D485" s="163"/>
      <c r="E485" s="163"/>
      <c r="F485" s="163"/>
      <c r="G485" s="163"/>
      <c r="H485" s="163"/>
      <c r="I485" s="202"/>
      <c r="J485" s="202"/>
      <c r="K485" s="202"/>
      <c r="L485" s="16"/>
      <c r="M485" s="92"/>
      <c r="N485" s="70"/>
      <c r="O485" s="113"/>
      <c r="P485" s="113"/>
      <c r="Q485" s="113"/>
      <c r="R485" s="294"/>
      <c r="S485" s="294"/>
      <c r="T485" s="358"/>
      <c r="U485" s="358"/>
    </row>
    <row r="486" spans="1:21" s="1" customFormat="1" x14ac:dyDescent="0.2">
      <c r="A486" s="163"/>
      <c r="B486" s="288">
        <v>1</v>
      </c>
      <c r="C486" s="163"/>
      <c r="D486" s="163"/>
      <c r="E486" s="163"/>
      <c r="F486" s="162"/>
      <c r="G486" s="163"/>
      <c r="H486" s="288">
        <v>7</v>
      </c>
      <c r="I486" s="202"/>
      <c r="J486" s="202"/>
      <c r="K486" s="202"/>
      <c r="L486" s="295" t="s">
        <v>165</v>
      </c>
      <c r="M486" s="165">
        <v>3</v>
      </c>
      <c r="N486" s="84" t="s">
        <v>116</v>
      </c>
      <c r="O486" s="113">
        <f t="shared" ref="O486" si="319">SUM(O487)</f>
        <v>0</v>
      </c>
      <c r="P486" s="113">
        <f>SUM(P487+P489)</f>
        <v>5000</v>
      </c>
      <c r="Q486" s="113">
        <f>SUM(Q487+Q489)</f>
        <v>5000</v>
      </c>
      <c r="R486" s="294"/>
      <c r="S486" s="294"/>
      <c r="T486" s="358"/>
      <c r="U486" s="358"/>
    </row>
    <row r="487" spans="1:21" s="38" customFormat="1" ht="25.5" x14ac:dyDescent="0.2">
      <c r="B487" s="288">
        <v>1</v>
      </c>
      <c r="F487" s="9"/>
      <c r="H487" s="288">
        <v>7</v>
      </c>
      <c r="L487" s="295" t="s">
        <v>165</v>
      </c>
      <c r="M487" s="92" t="s">
        <v>261</v>
      </c>
      <c r="N487" s="70" t="s">
        <v>280</v>
      </c>
      <c r="O487" s="114">
        <f t="shared" ref="O487:Q487" si="320">SUM(O488:O488)</f>
        <v>0</v>
      </c>
      <c r="P487" s="114">
        <f t="shared" si="320"/>
        <v>0</v>
      </c>
      <c r="Q487" s="114">
        <f t="shared" si="320"/>
        <v>0</v>
      </c>
      <c r="R487" s="294">
        <v>0</v>
      </c>
      <c r="S487" s="294">
        <v>0</v>
      </c>
      <c r="T487" s="358">
        <v>0</v>
      </c>
      <c r="U487" s="358">
        <v>0</v>
      </c>
    </row>
    <row r="488" spans="1:21" s="280" customFormat="1" ht="25.5" x14ac:dyDescent="0.2">
      <c r="B488" s="298">
        <v>1</v>
      </c>
      <c r="F488" s="281"/>
      <c r="H488" s="288">
        <v>7</v>
      </c>
      <c r="L488" s="295" t="s">
        <v>165</v>
      </c>
      <c r="M488" s="296" t="s">
        <v>260</v>
      </c>
      <c r="N488" s="297" t="s">
        <v>279</v>
      </c>
      <c r="O488" s="294">
        <v>0</v>
      </c>
      <c r="P488" s="294">
        <v>0</v>
      </c>
      <c r="Q488" s="294">
        <v>0</v>
      </c>
      <c r="R488" s="419"/>
      <c r="S488" s="419"/>
      <c r="T488" s="358"/>
      <c r="U488" s="358"/>
    </row>
    <row r="489" spans="1:21" s="280" customFormat="1" x14ac:dyDescent="0.2">
      <c r="B489" s="298"/>
      <c r="F489" s="281"/>
      <c r="H489" s="288">
        <v>7</v>
      </c>
      <c r="L489" s="295" t="s">
        <v>165</v>
      </c>
      <c r="M489" s="283">
        <v>38</v>
      </c>
      <c r="N489" s="70" t="s">
        <v>281</v>
      </c>
      <c r="O489" s="114">
        <v>0</v>
      </c>
      <c r="P489" s="114">
        <f>SUM(P490)</f>
        <v>5000</v>
      </c>
      <c r="Q489" s="114">
        <f>SUM(Q490)</f>
        <v>5000</v>
      </c>
      <c r="R489" s="294">
        <v>5000</v>
      </c>
      <c r="S489" s="294">
        <v>5000</v>
      </c>
      <c r="T489" s="358">
        <f t="shared" si="290"/>
        <v>100</v>
      </c>
      <c r="U489" s="358">
        <f t="shared" si="291"/>
        <v>100</v>
      </c>
    </row>
    <row r="490" spans="1:21" s="1" customFormat="1" x14ac:dyDescent="0.2">
      <c r="A490" s="248"/>
      <c r="B490" s="288">
        <v>1</v>
      </c>
      <c r="C490" s="248"/>
      <c r="D490" s="248"/>
      <c r="E490" s="248"/>
      <c r="F490" s="251"/>
      <c r="G490" s="248"/>
      <c r="H490" s="288">
        <v>7</v>
      </c>
      <c r="I490" s="248"/>
      <c r="J490" s="248"/>
      <c r="K490" s="248"/>
      <c r="L490" s="295" t="s">
        <v>165</v>
      </c>
      <c r="M490" s="249" t="s">
        <v>73</v>
      </c>
      <c r="N490" s="250" t="s">
        <v>8</v>
      </c>
      <c r="O490" s="113">
        <v>0</v>
      </c>
      <c r="P490" s="113">
        <v>5000</v>
      </c>
      <c r="Q490" s="113">
        <v>5000</v>
      </c>
      <c r="R490" s="294"/>
      <c r="S490" s="294"/>
      <c r="T490" s="358"/>
      <c r="U490" s="358"/>
    </row>
    <row r="491" spans="1:21" s="1" customFormat="1" x14ac:dyDescent="0.2">
      <c r="A491" s="53"/>
      <c r="B491" s="155"/>
      <c r="C491" s="155"/>
      <c r="D491" s="155"/>
      <c r="E491" s="155"/>
      <c r="F491" s="155"/>
      <c r="G491" s="155"/>
      <c r="H491" s="155"/>
      <c r="I491" s="202"/>
      <c r="J491" s="202"/>
      <c r="K491" s="202"/>
      <c r="L491" s="295"/>
      <c r="M491" s="103"/>
      <c r="N491" s="104"/>
      <c r="O491" s="144"/>
      <c r="P491" s="144"/>
      <c r="Q491" s="144"/>
      <c r="R491" s="418"/>
      <c r="S491" s="418"/>
      <c r="T491" s="358"/>
      <c r="U491" s="358"/>
    </row>
    <row r="492" spans="1:21" s="1" customFormat="1" ht="25.5" x14ac:dyDescent="0.2">
      <c r="A492" s="51" t="s">
        <v>133</v>
      </c>
      <c r="B492" s="55">
        <v>1</v>
      </c>
      <c r="C492" s="155"/>
      <c r="D492" s="155"/>
      <c r="E492" s="155"/>
      <c r="F492" s="55"/>
      <c r="G492" s="155"/>
      <c r="H492" s="155"/>
      <c r="I492" s="202"/>
      <c r="J492" s="55">
        <v>9</v>
      </c>
      <c r="K492" s="202"/>
      <c r="L492" s="16"/>
      <c r="M492" s="153"/>
      <c r="N492" s="73" t="s">
        <v>257</v>
      </c>
      <c r="O492" s="115">
        <f t="shared" ref="O492:P492" si="321">SUM(O494)</f>
        <v>28000</v>
      </c>
      <c r="P492" s="115">
        <f t="shared" si="321"/>
        <v>30000</v>
      </c>
      <c r="Q492" s="115">
        <f t="shared" ref="Q492:S492" si="322">SUM(Q494)</f>
        <v>35000</v>
      </c>
      <c r="R492" s="412">
        <f t="shared" si="322"/>
        <v>42000</v>
      </c>
      <c r="S492" s="412">
        <f t="shared" si="322"/>
        <v>42000</v>
      </c>
      <c r="T492" s="358">
        <f t="shared" si="290"/>
        <v>120</v>
      </c>
      <c r="U492" s="358">
        <f t="shared" si="291"/>
        <v>120</v>
      </c>
    </row>
    <row r="493" spans="1:21" s="1" customFormat="1" x14ac:dyDescent="0.2">
      <c r="A493" s="155"/>
      <c r="B493" s="152"/>
      <c r="C493" s="155"/>
      <c r="D493" s="152"/>
      <c r="E493" s="155"/>
      <c r="F493" s="152"/>
      <c r="G493" s="155"/>
      <c r="H493" s="155"/>
      <c r="I493" s="202"/>
      <c r="J493" s="202"/>
      <c r="K493" s="202"/>
      <c r="L493" s="16"/>
      <c r="M493" s="153"/>
      <c r="N493" s="84"/>
      <c r="O493" s="116"/>
      <c r="P493" s="116"/>
      <c r="Q493" s="116"/>
      <c r="R493" s="414"/>
      <c r="S493" s="414"/>
      <c r="T493" s="358"/>
      <c r="U493" s="358"/>
    </row>
    <row r="494" spans="1:21" s="1" customFormat="1" ht="25.5" x14ac:dyDescent="0.2">
      <c r="A494" s="53" t="s">
        <v>192</v>
      </c>
      <c r="B494" s="155"/>
      <c r="C494" s="155"/>
      <c r="D494" s="155"/>
      <c r="E494" s="155"/>
      <c r="F494" s="155"/>
      <c r="G494" s="155"/>
      <c r="H494" s="155"/>
      <c r="I494" s="202"/>
      <c r="J494" s="202"/>
      <c r="K494" s="202"/>
      <c r="L494" s="31" t="s">
        <v>306</v>
      </c>
      <c r="M494" s="103"/>
      <c r="N494" s="104" t="s">
        <v>150</v>
      </c>
      <c r="O494" s="116">
        <f t="shared" ref="O494:P494" si="323">SUM(O496+O506)</f>
        <v>28000</v>
      </c>
      <c r="P494" s="116">
        <f t="shared" si="323"/>
        <v>30000</v>
      </c>
      <c r="Q494" s="116">
        <f t="shared" ref="Q494" si="324">SUM(Q496+Q506)</f>
        <v>35000</v>
      </c>
      <c r="R494" s="414">
        <f>SUM(R496+R506)</f>
        <v>42000</v>
      </c>
      <c r="S494" s="414">
        <f>SUM(S496+S506)</f>
        <v>42000</v>
      </c>
      <c r="T494" s="358">
        <f t="shared" si="290"/>
        <v>120</v>
      </c>
      <c r="U494" s="358">
        <f t="shared" si="291"/>
        <v>120</v>
      </c>
    </row>
    <row r="495" spans="1:21" s="1" customFormat="1" x14ac:dyDescent="0.2">
      <c r="A495" s="53"/>
      <c r="B495" s="177"/>
      <c r="C495" s="177"/>
      <c r="D495" s="177"/>
      <c r="E495" s="177"/>
      <c r="F495" s="177"/>
      <c r="G495" s="177"/>
      <c r="H495" s="177"/>
      <c r="I495" s="202"/>
      <c r="J495" s="202"/>
      <c r="K495" s="202"/>
      <c r="L495" s="31"/>
      <c r="M495" s="103"/>
      <c r="N495" s="104"/>
      <c r="O495" s="116"/>
      <c r="P495" s="116"/>
      <c r="Q495" s="116"/>
      <c r="R495" s="414"/>
      <c r="S495" s="414"/>
      <c r="T495" s="358"/>
      <c r="U495" s="358"/>
    </row>
    <row r="496" spans="1:21" s="1" customFormat="1" x14ac:dyDescent="0.2">
      <c r="A496" s="27" t="s">
        <v>134</v>
      </c>
      <c r="B496" s="155"/>
      <c r="C496" s="155"/>
      <c r="D496" s="155"/>
      <c r="E496" s="155"/>
      <c r="F496" s="155"/>
      <c r="G496" s="155"/>
      <c r="H496" s="155"/>
      <c r="I496" s="202"/>
      <c r="J496" s="202"/>
      <c r="K496" s="202"/>
      <c r="L496" s="36" t="s">
        <v>305</v>
      </c>
      <c r="M496" s="106"/>
      <c r="N496" s="107" t="s">
        <v>161</v>
      </c>
      <c r="O496" s="144">
        <f t="shared" ref="O496:P496" si="325">SUM(O502)</f>
        <v>28000</v>
      </c>
      <c r="P496" s="144">
        <f t="shared" si="325"/>
        <v>30000</v>
      </c>
      <c r="Q496" s="144">
        <f t="shared" ref="Q496" si="326">SUM(Q502)</f>
        <v>35000</v>
      </c>
      <c r="R496" s="410">
        <f>SUM(R503)</f>
        <v>42000</v>
      </c>
      <c r="S496" s="410">
        <f>SUM(S503)</f>
        <v>42000</v>
      </c>
      <c r="T496" s="358">
        <f t="shared" si="290"/>
        <v>120</v>
      </c>
      <c r="U496" s="358">
        <f t="shared" si="291"/>
        <v>120</v>
      </c>
    </row>
    <row r="497" spans="1:21" s="1" customFormat="1" x14ac:dyDescent="0.2">
      <c r="A497" s="27"/>
      <c r="B497" s="177"/>
      <c r="C497" s="177"/>
      <c r="D497" s="177"/>
      <c r="E497" s="177"/>
      <c r="F497" s="177"/>
      <c r="G497" s="177"/>
      <c r="H497" s="177"/>
      <c r="I497" s="202"/>
      <c r="J497" s="202"/>
      <c r="K497" s="202"/>
      <c r="L497" s="36"/>
      <c r="M497" s="106"/>
      <c r="N497" s="107"/>
      <c r="O497" s="144"/>
      <c r="P497" s="144"/>
      <c r="Q497" s="144"/>
      <c r="R497" s="410"/>
      <c r="S497" s="410"/>
      <c r="T497" s="358"/>
      <c r="U497" s="358"/>
    </row>
    <row r="498" spans="1:21" s="1" customFormat="1" x14ac:dyDescent="0.2">
      <c r="A498" s="27"/>
      <c r="B498" s="177"/>
      <c r="C498" s="177"/>
      <c r="D498" s="177"/>
      <c r="E498" s="177"/>
      <c r="F498" s="177"/>
      <c r="G498" s="177"/>
      <c r="H498" s="177"/>
      <c r="I498" s="202"/>
      <c r="J498" s="202"/>
      <c r="K498" s="202"/>
      <c r="L498" s="36"/>
      <c r="M498" s="103"/>
      <c r="N498" s="180" t="s">
        <v>285</v>
      </c>
      <c r="O498" s="188">
        <f t="shared" ref="O498" si="327">SUM(O499:O500)</f>
        <v>28000</v>
      </c>
      <c r="P498" s="188">
        <f t="shared" ref="P498" si="328">SUM(P499:P500)</f>
        <v>30000</v>
      </c>
      <c r="Q498" s="188">
        <f t="shared" ref="Q498:R498" si="329">SUM(Q499:Q500)</f>
        <v>35000</v>
      </c>
      <c r="R498" s="396">
        <f t="shared" si="329"/>
        <v>42000</v>
      </c>
      <c r="S498" s="396">
        <f t="shared" ref="S498" si="330">SUM(S499:S500)</f>
        <v>42000</v>
      </c>
      <c r="T498" s="358">
        <f t="shared" si="290"/>
        <v>120</v>
      </c>
      <c r="U498" s="358">
        <f t="shared" si="291"/>
        <v>120</v>
      </c>
    </row>
    <row r="499" spans="1:21" s="1" customFormat="1" x14ac:dyDescent="0.2">
      <c r="A499" s="27"/>
      <c r="B499" s="177"/>
      <c r="C499" s="177"/>
      <c r="D499" s="177"/>
      <c r="E499" s="177"/>
      <c r="F499" s="177"/>
      <c r="G499" s="177"/>
      <c r="H499" s="177"/>
      <c r="I499" s="202"/>
      <c r="J499" s="202"/>
      <c r="K499" s="202"/>
      <c r="L499" s="36"/>
      <c r="M499" s="189" t="s">
        <v>352</v>
      </c>
      <c r="N499" s="180" t="s">
        <v>286</v>
      </c>
      <c r="O499" s="188">
        <v>28000</v>
      </c>
      <c r="P499" s="188">
        <v>30000</v>
      </c>
      <c r="Q499" s="188">
        <v>35000</v>
      </c>
      <c r="R499" s="396">
        <v>0</v>
      </c>
      <c r="S499" s="396">
        <v>0</v>
      </c>
      <c r="T499" s="358">
        <f t="shared" si="290"/>
        <v>0</v>
      </c>
      <c r="U499" s="358">
        <f t="shared" si="291"/>
        <v>0</v>
      </c>
    </row>
    <row r="500" spans="1:21" s="1" customFormat="1" x14ac:dyDescent="0.2">
      <c r="A500" s="27"/>
      <c r="B500" s="205"/>
      <c r="C500" s="205"/>
      <c r="D500" s="205"/>
      <c r="E500" s="205"/>
      <c r="F500" s="205"/>
      <c r="G500" s="205"/>
      <c r="H500" s="205"/>
      <c r="I500" s="205"/>
      <c r="J500" s="205"/>
      <c r="K500" s="205"/>
      <c r="L500" s="36"/>
      <c r="M500" s="186">
        <v>91</v>
      </c>
      <c r="N500" s="180" t="s">
        <v>290</v>
      </c>
      <c r="O500" s="188">
        <v>0</v>
      </c>
      <c r="P500" s="188">
        <v>0</v>
      </c>
      <c r="Q500" s="188">
        <v>0</v>
      </c>
      <c r="R500" s="396">
        <v>42000</v>
      </c>
      <c r="S500" s="396">
        <v>42000</v>
      </c>
      <c r="T500" s="358">
        <v>0</v>
      </c>
      <c r="U500" s="358">
        <v>0</v>
      </c>
    </row>
    <row r="501" spans="1:21" s="1" customFormat="1" x14ac:dyDescent="0.2">
      <c r="A501" s="155"/>
      <c r="B501" s="155"/>
      <c r="C501" s="155"/>
      <c r="D501" s="155"/>
      <c r="E501" s="155"/>
      <c r="F501" s="155"/>
      <c r="G501" s="155"/>
      <c r="H501" s="155"/>
      <c r="I501" s="202"/>
      <c r="J501" s="202"/>
      <c r="K501" s="202"/>
      <c r="L501" s="16"/>
      <c r="M501" s="96"/>
      <c r="N501" s="84"/>
      <c r="O501" s="146"/>
      <c r="P501" s="146"/>
      <c r="Q501" s="146"/>
      <c r="R501" s="408"/>
      <c r="S501" s="408"/>
      <c r="T501" s="358"/>
      <c r="U501" s="358"/>
    </row>
    <row r="502" spans="1:21" s="1" customFormat="1" x14ac:dyDescent="0.2">
      <c r="A502" s="155"/>
      <c r="B502" s="152">
        <v>1</v>
      </c>
      <c r="C502" s="155"/>
      <c r="D502" s="155"/>
      <c r="E502" s="155"/>
      <c r="F502" s="55"/>
      <c r="G502" s="155"/>
      <c r="H502" s="155"/>
      <c r="I502" s="202"/>
      <c r="J502" s="269">
        <v>9</v>
      </c>
      <c r="K502" s="202"/>
      <c r="L502" s="16" t="s">
        <v>305</v>
      </c>
      <c r="M502" s="154">
        <v>3</v>
      </c>
      <c r="N502" s="84" t="s">
        <v>116</v>
      </c>
      <c r="O502" s="113">
        <f t="shared" ref="O502:Q503" si="331">SUM(O503)</f>
        <v>28000</v>
      </c>
      <c r="P502" s="113">
        <f t="shared" si="331"/>
        <v>30000</v>
      </c>
      <c r="Q502" s="113">
        <f t="shared" si="331"/>
        <v>35000</v>
      </c>
      <c r="R502" s="294"/>
      <c r="S502" s="294"/>
      <c r="T502" s="358"/>
      <c r="U502" s="358"/>
    </row>
    <row r="503" spans="1:21" s="1" customFormat="1" ht="38.25" x14ac:dyDescent="0.2">
      <c r="A503" s="155"/>
      <c r="B503" s="152">
        <v>1</v>
      </c>
      <c r="C503" s="155"/>
      <c r="D503" s="155"/>
      <c r="E503" s="155"/>
      <c r="F503" s="155"/>
      <c r="G503" s="155"/>
      <c r="H503" s="155"/>
      <c r="I503" s="202"/>
      <c r="J503" s="269">
        <v>9</v>
      </c>
      <c r="K503" s="202"/>
      <c r="L503" s="16" t="s">
        <v>305</v>
      </c>
      <c r="M503" s="92" t="s">
        <v>70</v>
      </c>
      <c r="N503" s="70" t="s">
        <v>24</v>
      </c>
      <c r="O503" s="114">
        <f t="shared" si="331"/>
        <v>28000</v>
      </c>
      <c r="P503" s="114">
        <f t="shared" si="331"/>
        <v>30000</v>
      </c>
      <c r="Q503" s="114">
        <f t="shared" si="331"/>
        <v>35000</v>
      </c>
      <c r="R503" s="294">
        <v>42000</v>
      </c>
      <c r="S503" s="294">
        <v>42000</v>
      </c>
      <c r="T503" s="358">
        <f t="shared" si="290"/>
        <v>120</v>
      </c>
      <c r="U503" s="358">
        <f t="shared" si="291"/>
        <v>120</v>
      </c>
    </row>
    <row r="504" spans="1:21" s="1" customFormat="1" ht="25.5" x14ac:dyDescent="0.2">
      <c r="A504" s="155"/>
      <c r="B504" s="152">
        <v>1</v>
      </c>
      <c r="C504" s="155"/>
      <c r="D504" s="155"/>
      <c r="E504" s="155"/>
      <c r="F504" s="155"/>
      <c r="G504" s="155"/>
      <c r="H504" s="155"/>
      <c r="I504" s="202"/>
      <c r="J504" s="269">
        <v>9</v>
      </c>
      <c r="K504" s="202"/>
      <c r="L504" s="16" t="s">
        <v>305</v>
      </c>
      <c r="M504" s="153" t="s">
        <v>71</v>
      </c>
      <c r="N504" s="84" t="s">
        <v>25</v>
      </c>
      <c r="O504" s="113">
        <v>28000</v>
      </c>
      <c r="P504" s="113">
        <v>30000</v>
      </c>
      <c r="Q504" s="113">
        <v>35000</v>
      </c>
      <c r="R504" s="294"/>
      <c r="S504" s="294"/>
      <c r="T504" s="358"/>
      <c r="U504" s="358"/>
    </row>
    <row r="505" spans="1:21" s="1" customFormat="1" x14ac:dyDescent="0.2">
      <c r="A505" s="245"/>
      <c r="B505" s="244"/>
      <c r="C505" s="245"/>
      <c r="D505" s="245"/>
      <c r="E505" s="245"/>
      <c r="F505" s="245"/>
      <c r="G505" s="245"/>
      <c r="H505" s="245"/>
      <c r="I505" s="245"/>
      <c r="J505" s="245"/>
      <c r="K505" s="245"/>
      <c r="L505" s="16"/>
      <c r="M505" s="246"/>
      <c r="N505" s="247"/>
      <c r="O505" s="113"/>
      <c r="P505" s="113"/>
      <c r="Q505" s="113"/>
      <c r="R505" s="294"/>
      <c r="S505" s="294"/>
      <c r="T505" s="358"/>
      <c r="U505" s="358"/>
    </row>
    <row r="506" spans="1:21" s="1" customFormat="1" x14ac:dyDescent="0.2">
      <c r="A506" s="53"/>
      <c r="B506" s="155"/>
      <c r="C506" s="155"/>
      <c r="D506" s="155"/>
      <c r="E506" s="155"/>
      <c r="F506" s="155"/>
      <c r="G506" s="155"/>
      <c r="H506" s="155"/>
      <c r="I506" s="202"/>
      <c r="J506" s="202"/>
      <c r="K506" s="202"/>
      <c r="L506" s="31"/>
      <c r="M506" s="103"/>
      <c r="N506" s="104"/>
      <c r="O506" s="144"/>
      <c r="P506" s="144"/>
      <c r="Q506" s="144"/>
      <c r="R506" s="418"/>
      <c r="S506" s="418"/>
      <c r="T506" s="358"/>
      <c r="U506" s="358"/>
    </row>
    <row r="507" spans="1:21" s="1" customFormat="1" x14ac:dyDescent="0.2">
      <c r="A507" s="51" t="s">
        <v>135</v>
      </c>
      <c r="B507" s="55">
        <v>1</v>
      </c>
      <c r="C507" s="155"/>
      <c r="D507" s="155"/>
      <c r="E507" s="155"/>
      <c r="F507" s="55">
        <v>5</v>
      </c>
      <c r="G507" s="155"/>
      <c r="H507" s="155"/>
      <c r="I507" s="202"/>
      <c r="J507" s="55">
        <v>9</v>
      </c>
      <c r="K507" s="202"/>
      <c r="L507" s="16"/>
      <c r="M507" s="153"/>
      <c r="N507" s="73" t="s">
        <v>258</v>
      </c>
      <c r="O507" s="115">
        <f t="shared" ref="O507:P507" si="332">SUM(O509+O521)</f>
        <v>27215.54</v>
      </c>
      <c r="P507" s="115">
        <f t="shared" si="332"/>
        <v>50000</v>
      </c>
      <c r="Q507" s="115">
        <f t="shared" ref="Q507:S507" si="333">SUM(Q509+Q521)</f>
        <v>54000</v>
      </c>
      <c r="R507" s="412">
        <f t="shared" si="333"/>
        <v>51000</v>
      </c>
      <c r="S507" s="412">
        <f t="shared" si="333"/>
        <v>51000</v>
      </c>
      <c r="T507" s="358">
        <f t="shared" si="290"/>
        <v>94.444444444444443</v>
      </c>
      <c r="U507" s="358">
        <f t="shared" si="291"/>
        <v>94.444444444444443</v>
      </c>
    </row>
    <row r="508" spans="1:21" s="1" customFormat="1" x14ac:dyDescent="0.2">
      <c r="A508" s="155"/>
      <c r="B508" s="155"/>
      <c r="C508" s="155"/>
      <c r="D508" s="155"/>
      <c r="E508" s="155"/>
      <c r="F508" s="155"/>
      <c r="G508" s="155"/>
      <c r="H508" s="155"/>
      <c r="I508" s="202"/>
      <c r="J508" s="202"/>
      <c r="K508" s="202"/>
      <c r="L508" s="16"/>
      <c r="M508" s="153"/>
      <c r="N508" s="84"/>
      <c r="O508" s="146"/>
      <c r="P508" s="146"/>
      <c r="Q508" s="146"/>
      <c r="R508" s="408"/>
      <c r="S508" s="408"/>
      <c r="T508" s="358"/>
      <c r="U508" s="358"/>
    </row>
    <row r="509" spans="1:21" s="1" customFormat="1" ht="25.5" x14ac:dyDescent="0.2">
      <c r="A509" s="53" t="s">
        <v>191</v>
      </c>
      <c r="B509" s="155"/>
      <c r="C509" s="155"/>
      <c r="D509" s="155"/>
      <c r="E509" s="155"/>
      <c r="F509" s="155"/>
      <c r="G509" s="155"/>
      <c r="H509" s="155"/>
      <c r="I509" s="202"/>
      <c r="J509" s="202"/>
      <c r="K509" s="202"/>
      <c r="L509" s="31" t="s">
        <v>308</v>
      </c>
      <c r="M509" s="103"/>
      <c r="N509" s="104" t="s">
        <v>151</v>
      </c>
      <c r="O509" s="116">
        <f t="shared" ref="O509:P509" si="334">SUM(O511)</f>
        <v>12000</v>
      </c>
      <c r="P509" s="116">
        <f t="shared" si="334"/>
        <v>16000</v>
      </c>
      <c r="Q509" s="116">
        <f t="shared" ref="Q509:S509" si="335">SUM(Q511)</f>
        <v>30000</v>
      </c>
      <c r="R509" s="414">
        <f t="shared" si="335"/>
        <v>16000</v>
      </c>
      <c r="S509" s="414">
        <f t="shared" si="335"/>
        <v>16000</v>
      </c>
      <c r="T509" s="358">
        <f t="shared" si="290"/>
        <v>53.333333333333336</v>
      </c>
      <c r="U509" s="358">
        <f t="shared" si="291"/>
        <v>53.333333333333336</v>
      </c>
    </row>
    <row r="510" spans="1:21" s="1" customFormat="1" x14ac:dyDescent="0.2">
      <c r="A510" s="53"/>
      <c r="B510" s="155"/>
      <c r="C510" s="155"/>
      <c r="D510" s="155"/>
      <c r="E510" s="155"/>
      <c r="F510" s="155"/>
      <c r="G510" s="155"/>
      <c r="H510" s="155"/>
      <c r="I510" s="202"/>
      <c r="J510" s="202"/>
      <c r="K510" s="202"/>
      <c r="L510" s="31"/>
      <c r="M510" s="103"/>
      <c r="N510" s="104"/>
      <c r="O510" s="144"/>
      <c r="P510" s="144"/>
      <c r="Q510" s="144"/>
      <c r="R510" s="418"/>
      <c r="S510" s="418"/>
      <c r="T510" s="358"/>
      <c r="U510" s="358"/>
    </row>
    <row r="511" spans="1:21" s="1" customFormat="1" ht="25.5" x14ac:dyDescent="0.2">
      <c r="A511" s="27" t="s">
        <v>136</v>
      </c>
      <c r="B511" s="155"/>
      <c r="C511" s="155"/>
      <c r="D511" s="155"/>
      <c r="E511" s="155"/>
      <c r="F511" s="155"/>
      <c r="G511" s="155"/>
      <c r="H511" s="155"/>
      <c r="I511" s="202"/>
      <c r="J511" s="202"/>
      <c r="K511" s="202"/>
      <c r="L511" s="36" t="s">
        <v>163</v>
      </c>
      <c r="M511" s="106"/>
      <c r="N511" s="107" t="s">
        <v>162</v>
      </c>
      <c r="O511" s="144">
        <f t="shared" ref="O511:P511" si="336">SUM(O517)</f>
        <v>12000</v>
      </c>
      <c r="P511" s="144">
        <f t="shared" si="336"/>
        <v>16000</v>
      </c>
      <c r="Q511" s="144">
        <f t="shared" ref="Q511" si="337">SUM(Q517)</f>
        <v>30000</v>
      </c>
      <c r="R511" s="410">
        <f>SUM(R518)</f>
        <v>16000</v>
      </c>
      <c r="S511" s="410">
        <f>SUM(S518)</f>
        <v>16000</v>
      </c>
      <c r="T511" s="358">
        <f t="shared" ref="T511:T571" si="338">R511/Q511*100</f>
        <v>53.333333333333336</v>
      </c>
      <c r="U511" s="358">
        <f t="shared" ref="U511:U571" si="339">S511/Q511*100</f>
        <v>53.333333333333336</v>
      </c>
    </row>
    <row r="512" spans="1:21" s="1" customFormat="1" x14ac:dyDescent="0.2">
      <c r="A512" s="27"/>
      <c r="B512" s="177"/>
      <c r="C512" s="177"/>
      <c r="D512" s="177"/>
      <c r="E512" s="177"/>
      <c r="F512" s="177"/>
      <c r="G512" s="177"/>
      <c r="H512" s="177"/>
      <c r="I512" s="202"/>
      <c r="J512" s="202"/>
      <c r="K512" s="202"/>
      <c r="L512" s="36"/>
      <c r="M512" s="106"/>
      <c r="N512" s="107"/>
      <c r="O512" s="144"/>
      <c r="P512" s="144"/>
      <c r="Q512" s="144"/>
      <c r="R512" s="410"/>
      <c r="S512" s="410"/>
      <c r="T512" s="358"/>
      <c r="U512" s="358"/>
    </row>
    <row r="513" spans="1:21" s="1" customFormat="1" x14ac:dyDescent="0.2">
      <c r="A513" s="27"/>
      <c r="B513" s="177"/>
      <c r="C513" s="177"/>
      <c r="D513" s="177"/>
      <c r="E513" s="177"/>
      <c r="F513" s="177"/>
      <c r="G513" s="177"/>
      <c r="H513" s="177"/>
      <c r="I513" s="202"/>
      <c r="J513" s="202"/>
      <c r="K513" s="202"/>
      <c r="L513" s="36"/>
      <c r="M513" s="106"/>
      <c r="N513" s="180" t="s">
        <v>285</v>
      </c>
      <c r="O513" s="188">
        <f t="shared" ref="O513" si="340">SUM(O514:O515)</f>
        <v>12000</v>
      </c>
      <c r="P513" s="188">
        <f t="shared" ref="P513" si="341">SUM(P514:P515)</f>
        <v>16000</v>
      </c>
      <c r="Q513" s="188">
        <f t="shared" ref="Q513:S513" si="342">SUM(Q514:Q515)</f>
        <v>30000</v>
      </c>
      <c r="R513" s="396">
        <f t="shared" si="342"/>
        <v>16000</v>
      </c>
      <c r="S513" s="396">
        <f t="shared" si="342"/>
        <v>16000</v>
      </c>
      <c r="T513" s="358">
        <f t="shared" si="338"/>
        <v>53.333333333333336</v>
      </c>
      <c r="U513" s="358">
        <f t="shared" si="339"/>
        <v>53.333333333333336</v>
      </c>
    </row>
    <row r="514" spans="1:21" s="1" customFormat="1" x14ac:dyDescent="0.2">
      <c r="A514" s="27"/>
      <c r="B514" s="177"/>
      <c r="C514" s="177"/>
      <c r="D514" s="177"/>
      <c r="E514" s="177"/>
      <c r="F514" s="177"/>
      <c r="G514" s="177"/>
      <c r="H514" s="177"/>
      <c r="I514" s="202"/>
      <c r="J514" s="202"/>
      <c r="K514" s="202"/>
      <c r="L514" s="36"/>
      <c r="M514" s="189" t="s">
        <v>352</v>
      </c>
      <c r="N514" s="180" t="s">
        <v>286</v>
      </c>
      <c r="O514" s="188">
        <v>12000</v>
      </c>
      <c r="P514" s="188">
        <v>16000</v>
      </c>
      <c r="Q514" s="188">
        <v>30000</v>
      </c>
      <c r="R514" s="396">
        <v>0</v>
      </c>
      <c r="S514" s="396">
        <v>0</v>
      </c>
      <c r="T514" s="358">
        <f t="shared" si="338"/>
        <v>0</v>
      </c>
      <c r="U514" s="358">
        <f t="shared" si="339"/>
        <v>0</v>
      </c>
    </row>
    <row r="515" spans="1:21" s="1" customFormat="1" x14ac:dyDescent="0.2">
      <c r="A515" s="155"/>
      <c r="B515" s="155"/>
      <c r="C515" s="155"/>
      <c r="D515" s="155"/>
      <c r="E515" s="155"/>
      <c r="F515" s="155"/>
      <c r="G515" s="155"/>
      <c r="H515" s="155"/>
      <c r="I515" s="202"/>
      <c r="J515" s="202"/>
      <c r="K515" s="202"/>
      <c r="L515" s="16"/>
      <c r="M515" s="186">
        <v>91</v>
      </c>
      <c r="N515" s="180" t="s">
        <v>290</v>
      </c>
      <c r="O515" s="188">
        <v>0</v>
      </c>
      <c r="P515" s="188">
        <v>0</v>
      </c>
      <c r="Q515" s="188">
        <v>0</v>
      </c>
      <c r="R515" s="396">
        <v>16000</v>
      </c>
      <c r="S515" s="396">
        <v>16000</v>
      </c>
      <c r="T515" s="358">
        <v>0</v>
      </c>
      <c r="U515" s="358">
        <v>0</v>
      </c>
    </row>
    <row r="516" spans="1:21" s="1" customFormat="1" x14ac:dyDescent="0.2">
      <c r="A516" s="207"/>
      <c r="B516" s="207"/>
      <c r="C516" s="207"/>
      <c r="D516" s="207"/>
      <c r="E516" s="207"/>
      <c r="F516" s="207"/>
      <c r="G516" s="207"/>
      <c r="H516" s="207"/>
      <c r="I516" s="207"/>
      <c r="J516" s="207"/>
      <c r="K516" s="207"/>
      <c r="L516" s="16"/>
      <c r="M516" s="186"/>
      <c r="N516" s="180"/>
      <c r="O516" s="144"/>
      <c r="P516" s="144"/>
      <c r="Q516" s="144"/>
      <c r="R516" s="294"/>
      <c r="S516" s="294"/>
      <c r="T516" s="358"/>
      <c r="U516" s="358"/>
    </row>
    <row r="517" spans="1:21" s="1" customFormat="1" x14ac:dyDescent="0.2">
      <c r="A517" s="155"/>
      <c r="B517" s="152">
        <v>1</v>
      </c>
      <c r="C517" s="155"/>
      <c r="D517" s="155"/>
      <c r="E517" s="155"/>
      <c r="F517" s="155"/>
      <c r="G517" s="155"/>
      <c r="H517" s="155"/>
      <c r="I517" s="202"/>
      <c r="J517" s="269">
        <v>9</v>
      </c>
      <c r="K517" s="202"/>
      <c r="L517" s="16" t="s">
        <v>163</v>
      </c>
      <c r="M517" s="154">
        <v>3</v>
      </c>
      <c r="N517" s="84" t="s">
        <v>116</v>
      </c>
      <c r="O517" s="113">
        <f t="shared" ref="O517:Q518" si="343">SUM(O518)</f>
        <v>12000</v>
      </c>
      <c r="P517" s="113">
        <f t="shared" si="343"/>
        <v>16000</v>
      </c>
      <c r="Q517" s="113">
        <f t="shared" si="343"/>
        <v>30000</v>
      </c>
      <c r="R517" s="294"/>
      <c r="S517" s="294"/>
      <c r="T517" s="358"/>
      <c r="U517" s="358"/>
    </row>
    <row r="518" spans="1:21" s="1" customFormat="1" ht="38.25" x14ac:dyDescent="0.2">
      <c r="A518" s="155"/>
      <c r="B518" s="152">
        <v>1</v>
      </c>
      <c r="C518" s="155"/>
      <c r="D518" s="155"/>
      <c r="E518" s="155"/>
      <c r="F518" s="155"/>
      <c r="G518" s="155"/>
      <c r="H518" s="155"/>
      <c r="I518" s="202"/>
      <c r="J518" s="269">
        <v>9</v>
      </c>
      <c r="K518" s="202"/>
      <c r="L518" s="16" t="s">
        <v>163</v>
      </c>
      <c r="M518" s="92" t="s">
        <v>70</v>
      </c>
      <c r="N518" s="70" t="s">
        <v>24</v>
      </c>
      <c r="O518" s="114">
        <f t="shared" si="343"/>
        <v>12000</v>
      </c>
      <c r="P518" s="114">
        <f t="shared" si="343"/>
        <v>16000</v>
      </c>
      <c r="Q518" s="114">
        <f t="shared" si="343"/>
        <v>30000</v>
      </c>
      <c r="R518" s="294">
        <v>16000</v>
      </c>
      <c r="S518" s="294">
        <v>16000</v>
      </c>
      <c r="T518" s="358">
        <f t="shared" si="338"/>
        <v>53.333333333333336</v>
      </c>
      <c r="U518" s="358">
        <f t="shared" si="339"/>
        <v>53.333333333333336</v>
      </c>
    </row>
    <row r="519" spans="1:21" s="1" customFormat="1" ht="25.5" x14ac:dyDescent="0.2">
      <c r="A519" s="155"/>
      <c r="B519" s="152">
        <v>1</v>
      </c>
      <c r="C519" s="155"/>
      <c r="D519" s="155"/>
      <c r="E519" s="155"/>
      <c r="F519" s="155"/>
      <c r="G519" s="155"/>
      <c r="H519" s="155"/>
      <c r="I519" s="202"/>
      <c r="J519" s="269">
        <v>9</v>
      </c>
      <c r="K519" s="202"/>
      <c r="L519" s="16" t="s">
        <v>163</v>
      </c>
      <c r="M519" s="153" t="s">
        <v>71</v>
      </c>
      <c r="N519" s="84" t="s">
        <v>25</v>
      </c>
      <c r="O519" s="113">
        <v>12000</v>
      </c>
      <c r="P519" s="113">
        <v>16000</v>
      </c>
      <c r="Q519" s="113">
        <v>30000</v>
      </c>
      <c r="R519" s="294"/>
      <c r="S519" s="294"/>
      <c r="T519" s="358"/>
      <c r="U519" s="358"/>
    </row>
    <row r="520" spans="1:21" s="1" customFormat="1" x14ac:dyDescent="0.2">
      <c r="A520" s="53"/>
      <c r="B520" s="155"/>
      <c r="C520" s="155"/>
      <c r="D520" s="155"/>
      <c r="E520" s="155"/>
      <c r="F520" s="155"/>
      <c r="G520" s="155"/>
      <c r="H520" s="155"/>
      <c r="I520" s="202"/>
      <c r="J520" s="202"/>
      <c r="K520" s="202"/>
      <c r="L520" s="31"/>
      <c r="M520" s="103"/>
      <c r="N520" s="104"/>
      <c r="O520" s="144"/>
      <c r="P520" s="144"/>
      <c r="Q520" s="144"/>
      <c r="R520" s="418"/>
      <c r="S520" s="418"/>
      <c r="T520" s="358"/>
      <c r="U520" s="358"/>
    </row>
    <row r="521" spans="1:21" s="1" customFormat="1" ht="25.5" x14ac:dyDescent="0.2">
      <c r="A521" s="53" t="s">
        <v>191</v>
      </c>
      <c r="B521" s="221"/>
      <c r="C521" s="221"/>
      <c r="D521" s="221"/>
      <c r="E521" s="221"/>
      <c r="F521" s="221"/>
      <c r="G521" s="221"/>
      <c r="H521" s="221"/>
      <c r="I521" s="221"/>
      <c r="J521" s="221"/>
      <c r="K521" s="221"/>
      <c r="L521" s="31" t="s">
        <v>197</v>
      </c>
      <c r="M521" s="103"/>
      <c r="N521" s="104" t="s">
        <v>151</v>
      </c>
      <c r="O521" s="116">
        <f t="shared" ref="O521:P521" si="344">SUM(O523+O534)</f>
        <v>15215.54</v>
      </c>
      <c r="P521" s="116">
        <f t="shared" si="344"/>
        <v>34000</v>
      </c>
      <c r="Q521" s="116">
        <f t="shared" ref="Q521:R521" si="345">SUM(Q523+Q534)</f>
        <v>24000</v>
      </c>
      <c r="R521" s="414">
        <f t="shared" si="345"/>
        <v>35000</v>
      </c>
      <c r="S521" s="414">
        <f t="shared" ref="S521" si="346">SUM(S523+S534)</f>
        <v>35000</v>
      </c>
      <c r="T521" s="358">
        <f t="shared" si="338"/>
        <v>145.83333333333331</v>
      </c>
      <c r="U521" s="358">
        <f t="shared" si="339"/>
        <v>145.83333333333331</v>
      </c>
    </row>
    <row r="522" spans="1:21" s="1" customFormat="1" x14ac:dyDescent="0.2">
      <c r="A522" s="53"/>
      <c r="B522" s="221"/>
      <c r="C522" s="221"/>
      <c r="D522" s="221"/>
      <c r="E522" s="221"/>
      <c r="F522" s="221"/>
      <c r="G522" s="221"/>
      <c r="H522" s="221"/>
      <c r="I522" s="221"/>
      <c r="J522" s="221"/>
      <c r="K522" s="221"/>
      <c r="L522" s="31"/>
      <c r="M522" s="103"/>
      <c r="N522" s="104"/>
      <c r="O522" s="144"/>
      <c r="P522" s="144"/>
      <c r="Q522" s="144"/>
      <c r="R522" s="418"/>
      <c r="S522" s="418"/>
      <c r="T522" s="358"/>
      <c r="U522" s="358"/>
    </row>
    <row r="523" spans="1:21" s="1" customFormat="1" ht="38.25" customHeight="1" x14ac:dyDescent="0.2">
      <c r="A523" s="27" t="s">
        <v>205</v>
      </c>
      <c r="B523" s="41"/>
      <c r="C523" s="41"/>
      <c r="D523" s="41"/>
      <c r="E523" s="41"/>
      <c r="F523" s="41"/>
      <c r="G523" s="41"/>
      <c r="H523" s="41"/>
      <c r="I523" s="202"/>
      <c r="J523" s="202"/>
      <c r="K523" s="202"/>
      <c r="L523" s="36" t="s">
        <v>141</v>
      </c>
      <c r="M523" s="106"/>
      <c r="N523" s="107" t="s">
        <v>167</v>
      </c>
      <c r="O523" s="144">
        <f t="shared" ref="O523:P523" si="347">SUM(O530)</f>
        <v>13115.54</v>
      </c>
      <c r="P523" s="144">
        <f t="shared" si="347"/>
        <v>30000</v>
      </c>
      <c r="Q523" s="144">
        <f t="shared" ref="Q523" si="348">SUM(Q530)</f>
        <v>20000</v>
      </c>
      <c r="R523" s="410">
        <f>SUM(R531)</f>
        <v>30000</v>
      </c>
      <c r="S523" s="410">
        <f>SUM(S531)</f>
        <v>30000</v>
      </c>
      <c r="T523" s="358">
        <f t="shared" si="338"/>
        <v>150</v>
      </c>
      <c r="U523" s="358">
        <f t="shared" si="339"/>
        <v>150</v>
      </c>
    </row>
    <row r="524" spans="1:21" s="1" customFormat="1" x14ac:dyDescent="0.2">
      <c r="A524" s="27"/>
      <c r="B524" s="177"/>
      <c r="C524" s="177"/>
      <c r="D524" s="177"/>
      <c r="E524" s="177"/>
      <c r="F524" s="177"/>
      <c r="G524" s="177"/>
      <c r="H524" s="177"/>
      <c r="I524" s="202"/>
      <c r="J524" s="202"/>
      <c r="K524" s="202"/>
      <c r="L524" s="36"/>
      <c r="M524" s="106"/>
      <c r="N524" s="107"/>
      <c r="O524" s="144"/>
      <c r="P524" s="144"/>
      <c r="Q524" s="144"/>
      <c r="R524" s="410"/>
      <c r="S524" s="410"/>
      <c r="T524" s="358"/>
      <c r="U524" s="358"/>
    </row>
    <row r="525" spans="1:21" s="1" customFormat="1" x14ac:dyDescent="0.2">
      <c r="A525" s="27"/>
      <c r="B525" s="229"/>
      <c r="C525" s="229"/>
      <c r="D525" s="229"/>
      <c r="E525" s="229"/>
      <c r="F525" s="229"/>
      <c r="G525" s="229"/>
      <c r="H525" s="229"/>
      <c r="I525" s="229"/>
      <c r="J525" s="229"/>
      <c r="K525" s="229"/>
      <c r="L525" s="36"/>
      <c r="M525" s="106"/>
      <c r="N525" s="107"/>
      <c r="O525" s="144"/>
      <c r="P525" s="144"/>
      <c r="Q525" s="144"/>
      <c r="R525" s="410"/>
      <c r="S525" s="410"/>
      <c r="T525" s="358"/>
      <c r="U525" s="358"/>
    </row>
    <row r="526" spans="1:21" s="1" customFormat="1" x14ac:dyDescent="0.2">
      <c r="A526" s="27"/>
      <c r="B526" s="177"/>
      <c r="C526" s="177"/>
      <c r="D526" s="177"/>
      <c r="E526" s="177"/>
      <c r="F526" s="177"/>
      <c r="G526" s="177"/>
      <c r="H526" s="177"/>
      <c r="I526" s="202"/>
      <c r="J526" s="202"/>
      <c r="K526" s="202"/>
      <c r="L526" s="36"/>
      <c r="M526" s="106"/>
      <c r="N526" s="180" t="s">
        <v>285</v>
      </c>
      <c r="O526" s="188">
        <f>SUM(O527:O528)</f>
        <v>13115.54</v>
      </c>
      <c r="P526" s="188">
        <f>SUM(P527:P528)</f>
        <v>30000</v>
      </c>
      <c r="Q526" s="188">
        <f>SUM(Q527:Q528)</f>
        <v>20000</v>
      </c>
      <c r="R526" s="396">
        <f>SUM(R527:R528)</f>
        <v>30000</v>
      </c>
      <c r="S526" s="396">
        <f>SUM(S527:S528)</f>
        <v>30000</v>
      </c>
      <c r="T526" s="358">
        <f t="shared" si="338"/>
        <v>150</v>
      </c>
      <c r="U526" s="358">
        <f t="shared" si="339"/>
        <v>150</v>
      </c>
    </row>
    <row r="527" spans="1:21" s="1" customFormat="1" x14ac:dyDescent="0.2">
      <c r="A527" s="27"/>
      <c r="B527" s="177"/>
      <c r="C527" s="177"/>
      <c r="D527" s="177"/>
      <c r="E527" s="177"/>
      <c r="F527" s="177"/>
      <c r="G527" s="177"/>
      <c r="H527" s="177"/>
      <c r="I527" s="202"/>
      <c r="J527" s="202"/>
      <c r="K527" s="202"/>
      <c r="L527" s="36"/>
      <c r="M527" s="189" t="s">
        <v>352</v>
      </c>
      <c r="N527" s="180" t="s">
        <v>286</v>
      </c>
      <c r="O527" s="188">
        <v>13115.54</v>
      </c>
      <c r="P527" s="188">
        <v>30000</v>
      </c>
      <c r="Q527" s="188">
        <v>0</v>
      </c>
      <c r="R527" s="396">
        <v>0</v>
      </c>
      <c r="S527" s="396">
        <v>10000</v>
      </c>
      <c r="T527" s="358">
        <v>0</v>
      </c>
      <c r="U527" s="358">
        <v>0</v>
      </c>
    </row>
    <row r="528" spans="1:21" s="1" customFormat="1" x14ac:dyDescent="0.2">
      <c r="A528" s="27"/>
      <c r="B528" s="237"/>
      <c r="C528" s="237"/>
      <c r="D528" s="237"/>
      <c r="E528" s="237"/>
      <c r="F528" s="237"/>
      <c r="G528" s="237"/>
      <c r="H528" s="237"/>
      <c r="I528" s="237"/>
      <c r="J528" s="237"/>
      <c r="K528" s="237"/>
      <c r="L528" s="36"/>
      <c r="M528" s="186">
        <v>91</v>
      </c>
      <c r="N528" s="180" t="s">
        <v>290</v>
      </c>
      <c r="O528" s="188">
        <v>0</v>
      </c>
      <c r="P528" s="188">
        <v>0</v>
      </c>
      <c r="Q528" s="188">
        <v>20000</v>
      </c>
      <c r="R528" s="396">
        <v>30000</v>
      </c>
      <c r="S528" s="396">
        <v>20000</v>
      </c>
      <c r="T528" s="358">
        <f t="shared" si="338"/>
        <v>150</v>
      </c>
      <c r="U528" s="358">
        <f t="shared" si="339"/>
        <v>100</v>
      </c>
    </row>
    <row r="529" spans="1:21" s="1" customFormat="1" x14ac:dyDescent="0.2">
      <c r="A529" s="27"/>
      <c r="B529" s="123"/>
      <c r="C529" s="123"/>
      <c r="D529" s="123"/>
      <c r="E529" s="123"/>
      <c r="F529" s="123"/>
      <c r="G529" s="123"/>
      <c r="H529" s="123"/>
      <c r="I529" s="202"/>
      <c r="J529" s="202"/>
      <c r="K529" s="202"/>
      <c r="L529" s="36"/>
      <c r="M529" s="106"/>
      <c r="N529" s="107"/>
      <c r="O529" s="144"/>
      <c r="P529" s="144"/>
      <c r="Q529" s="144"/>
      <c r="R529" s="410"/>
      <c r="S529" s="410"/>
      <c r="T529" s="358"/>
      <c r="U529" s="358"/>
    </row>
    <row r="530" spans="1:21" s="1" customFormat="1" x14ac:dyDescent="0.2">
      <c r="A530" s="41"/>
      <c r="B530" s="48">
        <v>1</v>
      </c>
      <c r="C530" s="41"/>
      <c r="D530" s="41"/>
      <c r="E530" s="41"/>
      <c r="F530" s="41"/>
      <c r="G530" s="41"/>
      <c r="H530" s="41"/>
      <c r="I530" s="202"/>
      <c r="J530" s="269">
        <v>9</v>
      </c>
      <c r="K530" s="202"/>
      <c r="L530" s="16" t="s">
        <v>141</v>
      </c>
      <c r="M530" s="72">
        <v>3</v>
      </c>
      <c r="N530" s="84" t="s">
        <v>116</v>
      </c>
      <c r="O530" s="113">
        <f t="shared" ref="O530:Q531" si="349">SUM(O531)</f>
        <v>13115.54</v>
      </c>
      <c r="P530" s="113">
        <f t="shared" si="349"/>
        <v>30000</v>
      </c>
      <c r="Q530" s="113">
        <f t="shared" si="349"/>
        <v>20000</v>
      </c>
      <c r="R530" s="294"/>
      <c r="S530" s="294"/>
      <c r="T530" s="358"/>
      <c r="U530" s="358"/>
    </row>
    <row r="531" spans="1:21" s="1" customFormat="1" ht="38.25" x14ac:dyDescent="0.2">
      <c r="A531" s="41"/>
      <c r="B531" s="48">
        <v>1</v>
      </c>
      <c r="C531" s="41"/>
      <c r="D531" s="41"/>
      <c r="E531" s="41"/>
      <c r="F531" s="41"/>
      <c r="G531" s="41"/>
      <c r="H531" s="41"/>
      <c r="I531" s="202"/>
      <c r="J531" s="269">
        <v>9</v>
      </c>
      <c r="K531" s="202"/>
      <c r="L531" s="16" t="s">
        <v>141</v>
      </c>
      <c r="M531" s="92" t="s">
        <v>70</v>
      </c>
      <c r="N531" s="70" t="s">
        <v>24</v>
      </c>
      <c r="O531" s="114">
        <f t="shared" si="349"/>
        <v>13115.54</v>
      </c>
      <c r="P531" s="114">
        <f t="shared" si="349"/>
        <v>30000</v>
      </c>
      <c r="Q531" s="114">
        <f t="shared" si="349"/>
        <v>20000</v>
      </c>
      <c r="R531" s="294">
        <v>30000</v>
      </c>
      <c r="S531" s="294">
        <v>30000</v>
      </c>
      <c r="T531" s="358">
        <f t="shared" si="338"/>
        <v>150</v>
      </c>
      <c r="U531" s="358">
        <f t="shared" si="339"/>
        <v>150</v>
      </c>
    </row>
    <row r="532" spans="1:21" s="1" customFormat="1" ht="25.5" x14ac:dyDescent="0.2">
      <c r="A532" s="41"/>
      <c r="B532" s="48">
        <v>1</v>
      </c>
      <c r="C532" s="41"/>
      <c r="D532" s="41"/>
      <c r="E532" s="41"/>
      <c r="F532" s="41"/>
      <c r="G532" s="41"/>
      <c r="H532" s="41"/>
      <c r="I532" s="202"/>
      <c r="J532" s="269">
        <v>9</v>
      </c>
      <c r="K532" s="202"/>
      <c r="L532" s="16" t="s">
        <v>141</v>
      </c>
      <c r="M532" s="83" t="s">
        <v>71</v>
      </c>
      <c r="N532" s="84" t="s">
        <v>25</v>
      </c>
      <c r="O532" s="113">
        <v>13115.54</v>
      </c>
      <c r="P532" s="113">
        <v>30000</v>
      </c>
      <c r="Q532" s="113">
        <v>20000</v>
      </c>
      <c r="R532" s="294"/>
      <c r="S532" s="294"/>
      <c r="T532" s="358"/>
      <c r="U532" s="358"/>
    </row>
    <row r="533" spans="1:21" s="1" customFormat="1" x14ac:dyDescent="0.2">
      <c r="A533" s="221"/>
      <c r="B533" s="220"/>
      <c r="C533" s="221"/>
      <c r="D533" s="221"/>
      <c r="E533" s="221"/>
      <c r="F533" s="221"/>
      <c r="G533" s="221"/>
      <c r="H533" s="221"/>
      <c r="I533" s="221"/>
      <c r="J533" s="221"/>
      <c r="K533" s="221"/>
      <c r="L533" s="16"/>
      <c r="M533" s="222"/>
      <c r="N533" s="223"/>
      <c r="O533" s="113"/>
      <c r="P533" s="113"/>
      <c r="Q533" s="113"/>
      <c r="R533" s="294"/>
      <c r="S533" s="294"/>
      <c r="T533" s="358"/>
      <c r="U533" s="358"/>
    </row>
    <row r="534" spans="1:21" s="1" customFormat="1" ht="38.25" x14ac:dyDescent="0.2">
      <c r="A534" s="27" t="s">
        <v>206</v>
      </c>
      <c r="B534" s="42"/>
      <c r="C534" s="42"/>
      <c r="D534" s="42"/>
      <c r="E534" s="42"/>
      <c r="F534" s="42"/>
      <c r="G534" s="42"/>
      <c r="H534" s="42"/>
      <c r="I534" s="202"/>
      <c r="J534" s="202"/>
      <c r="K534" s="202"/>
      <c r="L534" s="36" t="s">
        <v>141</v>
      </c>
      <c r="M534" s="106"/>
      <c r="N534" s="107" t="s">
        <v>166</v>
      </c>
      <c r="O534" s="144">
        <f t="shared" ref="O534:P534" si="350">SUM(O539)</f>
        <v>2100</v>
      </c>
      <c r="P534" s="144">
        <f t="shared" si="350"/>
        <v>4000</v>
      </c>
      <c r="Q534" s="144">
        <f t="shared" ref="Q534" si="351">SUM(Q539)</f>
        <v>4000</v>
      </c>
      <c r="R534" s="410">
        <f>SUM(R540)</f>
        <v>5000</v>
      </c>
      <c r="S534" s="410">
        <f>SUM(S540)</f>
        <v>5000</v>
      </c>
      <c r="T534" s="358">
        <f t="shared" si="338"/>
        <v>125</v>
      </c>
      <c r="U534" s="358">
        <f t="shared" si="339"/>
        <v>125</v>
      </c>
    </row>
    <row r="535" spans="1:21" s="1" customFormat="1" x14ac:dyDescent="0.2">
      <c r="A535" s="27"/>
      <c r="B535" s="56"/>
      <c r="C535" s="56"/>
      <c r="D535" s="56"/>
      <c r="E535" s="56"/>
      <c r="F535" s="56"/>
      <c r="G535" s="56"/>
      <c r="H535" s="56"/>
      <c r="I535" s="202"/>
      <c r="J535" s="202"/>
      <c r="K535" s="202"/>
      <c r="L535" s="36"/>
      <c r="M535" s="106"/>
      <c r="N535" s="107"/>
      <c r="O535" s="144"/>
      <c r="P535" s="144"/>
      <c r="Q535" s="144"/>
      <c r="R535" s="410"/>
      <c r="S535" s="410"/>
      <c r="T535" s="358"/>
      <c r="U535" s="358"/>
    </row>
    <row r="536" spans="1:21" s="1" customFormat="1" x14ac:dyDescent="0.2">
      <c r="A536" s="27"/>
      <c r="B536" s="177"/>
      <c r="C536" s="177"/>
      <c r="D536" s="177"/>
      <c r="E536" s="177"/>
      <c r="F536" s="177"/>
      <c r="G536" s="177"/>
      <c r="H536" s="177"/>
      <c r="I536" s="202"/>
      <c r="J536" s="202"/>
      <c r="K536" s="202"/>
      <c r="L536" s="36"/>
      <c r="M536" s="106"/>
      <c r="N536" s="180" t="s">
        <v>285</v>
      </c>
      <c r="O536" s="188">
        <f t="shared" ref="O536:Q536" si="352">SUM(O537)</f>
        <v>2100</v>
      </c>
      <c r="P536" s="188">
        <f t="shared" si="352"/>
        <v>4000</v>
      </c>
      <c r="Q536" s="188">
        <f t="shared" si="352"/>
        <v>4000</v>
      </c>
      <c r="R536" s="396">
        <f t="shared" ref="R536:S536" si="353">SUM(R537)</f>
        <v>5000</v>
      </c>
      <c r="S536" s="396">
        <f t="shared" si="353"/>
        <v>5000</v>
      </c>
      <c r="T536" s="358">
        <f t="shared" si="338"/>
        <v>125</v>
      </c>
      <c r="U536" s="358">
        <f t="shared" si="339"/>
        <v>125</v>
      </c>
    </row>
    <row r="537" spans="1:21" s="1" customFormat="1" x14ac:dyDescent="0.2">
      <c r="A537" s="27"/>
      <c r="B537" s="177"/>
      <c r="C537" s="177"/>
      <c r="D537" s="177"/>
      <c r="E537" s="177"/>
      <c r="F537" s="177"/>
      <c r="G537" s="177"/>
      <c r="H537" s="177"/>
      <c r="I537" s="202"/>
      <c r="J537" s="202"/>
      <c r="K537" s="202"/>
      <c r="L537" s="36"/>
      <c r="M537" s="186">
        <v>52</v>
      </c>
      <c r="N537" s="180" t="s">
        <v>103</v>
      </c>
      <c r="O537" s="188">
        <v>2100</v>
      </c>
      <c r="P537" s="188">
        <v>4000</v>
      </c>
      <c r="Q537" s="188">
        <v>4000</v>
      </c>
      <c r="R537" s="396">
        <v>5000</v>
      </c>
      <c r="S537" s="396">
        <v>5000</v>
      </c>
      <c r="T537" s="358">
        <f t="shared" si="338"/>
        <v>125</v>
      </c>
      <c r="U537" s="358">
        <f t="shared" si="339"/>
        <v>125</v>
      </c>
    </row>
    <row r="538" spans="1:21" s="1" customFormat="1" x14ac:dyDescent="0.2">
      <c r="A538" s="27"/>
      <c r="B538" s="177"/>
      <c r="C538" s="177"/>
      <c r="D538" s="177"/>
      <c r="E538" s="177"/>
      <c r="F538" s="177"/>
      <c r="G538" s="177"/>
      <c r="H538" s="177"/>
      <c r="I538" s="202"/>
      <c r="J538" s="202"/>
      <c r="K538" s="202"/>
      <c r="L538" s="36"/>
      <c r="M538" s="106"/>
      <c r="N538" s="180"/>
      <c r="O538" s="144"/>
      <c r="P538" s="144"/>
      <c r="Q538" s="144"/>
      <c r="R538" s="410"/>
      <c r="S538" s="410"/>
      <c r="T538" s="358"/>
      <c r="U538" s="358"/>
    </row>
    <row r="539" spans="1:21" s="1" customFormat="1" x14ac:dyDescent="0.2">
      <c r="A539" s="42"/>
      <c r="B539" s="48"/>
      <c r="C539" s="42"/>
      <c r="D539" s="42"/>
      <c r="E539" s="42"/>
      <c r="F539" s="201">
        <v>5</v>
      </c>
      <c r="G539" s="42"/>
      <c r="H539" s="42"/>
      <c r="I539" s="202"/>
      <c r="J539" s="202"/>
      <c r="K539" s="202"/>
      <c r="L539" s="16" t="s">
        <v>141</v>
      </c>
      <c r="M539" s="72">
        <v>3</v>
      </c>
      <c r="N539" s="84" t="s">
        <v>116</v>
      </c>
      <c r="O539" s="113">
        <f t="shared" ref="O539:Q540" si="354">SUM(O540)</f>
        <v>2100</v>
      </c>
      <c r="P539" s="113">
        <f t="shared" si="354"/>
        <v>4000</v>
      </c>
      <c r="Q539" s="113">
        <f t="shared" si="354"/>
        <v>4000</v>
      </c>
      <c r="R539" s="294"/>
      <c r="S539" s="294"/>
      <c r="T539" s="358"/>
      <c r="U539" s="358"/>
    </row>
    <row r="540" spans="1:21" s="1" customFormat="1" ht="38.25" x14ac:dyDescent="0.2">
      <c r="A540" s="42"/>
      <c r="B540" s="48"/>
      <c r="C540" s="42"/>
      <c r="D540" s="42"/>
      <c r="E540" s="42"/>
      <c r="F540" s="201">
        <v>5</v>
      </c>
      <c r="G540" s="42"/>
      <c r="H540" s="42"/>
      <c r="I540" s="202"/>
      <c r="J540" s="202"/>
      <c r="K540" s="202"/>
      <c r="L540" s="16" t="s">
        <v>141</v>
      </c>
      <c r="M540" s="92" t="s">
        <v>70</v>
      </c>
      <c r="N540" s="70" t="s">
        <v>24</v>
      </c>
      <c r="O540" s="114">
        <f t="shared" si="354"/>
        <v>2100</v>
      </c>
      <c r="P540" s="114">
        <f t="shared" si="354"/>
        <v>4000</v>
      </c>
      <c r="Q540" s="114">
        <f t="shared" si="354"/>
        <v>4000</v>
      </c>
      <c r="R540" s="294">
        <v>5000</v>
      </c>
      <c r="S540" s="294">
        <v>5000</v>
      </c>
      <c r="T540" s="358">
        <f t="shared" si="338"/>
        <v>125</v>
      </c>
      <c r="U540" s="358">
        <f t="shared" si="339"/>
        <v>125</v>
      </c>
    </row>
    <row r="541" spans="1:21" s="1" customFormat="1" ht="25.5" x14ac:dyDescent="0.2">
      <c r="A541" s="42"/>
      <c r="B541" s="48"/>
      <c r="C541" s="42"/>
      <c r="D541" s="42"/>
      <c r="E541" s="42"/>
      <c r="F541" s="201">
        <v>5</v>
      </c>
      <c r="G541" s="42"/>
      <c r="H541" s="42"/>
      <c r="I541" s="202"/>
      <c r="J541" s="202"/>
      <c r="K541" s="202"/>
      <c r="L541" s="16" t="s">
        <v>141</v>
      </c>
      <c r="M541" s="83" t="s">
        <v>71</v>
      </c>
      <c r="N541" s="84" t="s">
        <v>25</v>
      </c>
      <c r="O541" s="113">
        <v>2100</v>
      </c>
      <c r="P541" s="113">
        <v>4000</v>
      </c>
      <c r="Q541" s="113">
        <v>4000</v>
      </c>
      <c r="R541" s="294"/>
      <c r="S541" s="294"/>
      <c r="T541" s="358"/>
      <c r="U541" s="358"/>
    </row>
    <row r="542" spans="1:21" s="1" customFormat="1" x14ac:dyDescent="0.2">
      <c r="A542" s="60"/>
      <c r="B542" s="61"/>
      <c r="C542" s="60"/>
      <c r="D542" s="60"/>
      <c r="E542" s="60"/>
      <c r="F542" s="60"/>
      <c r="G542" s="60"/>
      <c r="H542" s="60"/>
      <c r="I542" s="202"/>
      <c r="J542" s="202"/>
      <c r="K542" s="202"/>
      <c r="L542" s="16"/>
      <c r="M542" s="83"/>
      <c r="N542" s="84"/>
      <c r="O542" s="144"/>
      <c r="P542" s="144"/>
      <c r="Q542" s="144"/>
      <c r="R542" s="294"/>
      <c r="S542" s="294"/>
      <c r="T542" s="358"/>
      <c r="U542" s="358"/>
    </row>
    <row r="543" spans="1:21" s="1" customFormat="1" ht="25.5" x14ac:dyDescent="0.2">
      <c r="A543" s="51" t="s">
        <v>138</v>
      </c>
      <c r="B543" s="55">
        <v>1</v>
      </c>
      <c r="C543" s="44"/>
      <c r="D543" s="55">
        <v>3</v>
      </c>
      <c r="E543" s="55"/>
      <c r="F543" s="55">
        <v>5</v>
      </c>
      <c r="G543" s="44"/>
      <c r="H543" s="44"/>
      <c r="I543" s="202"/>
      <c r="J543" s="55">
        <v>9</v>
      </c>
      <c r="K543" s="202"/>
      <c r="L543" s="16"/>
      <c r="M543" s="83"/>
      <c r="N543" s="73" t="s">
        <v>272</v>
      </c>
      <c r="O543" s="115">
        <f t="shared" ref="O543" si="355">SUM(O545+O562)</f>
        <v>222891.81</v>
      </c>
      <c r="P543" s="115">
        <f t="shared" ref="P543" si="356">SUM(P545+P562)</f>
        <v>153000</v>
      </c>
      <c r="Q543" s="115">
        <f t="shared" ref="Q543:S543" si="357">SUM(Q545+Q562)</f>
        <v>113000</v>
      </c>
      <c r="R543" s="412">
        <f t="shared" si="357"/>
        <v>109300</v>
      </c>
      <c r="S543" s="412">
        <f t="shared" si="357"/>
        <v>109300</v>
      </c>
      <c r="T543" s="358">
        <f t="shared" si="338"/>
        <v>96.725663716814154</v>
      </c>
      <c r="U543" s="358">
        <f t="shared" si="339"/>
        <v>96.725663716814154</v>
      </c>
    </row>
    <row r="544" spans="1:21" s="1" customFormat="1" x14ac:dyDescent="0.2">
      <c r="A544" s="47"/>
      <c r="B544" s="47"/>
      <c r="C544" s="47"/>
      <c r="D544" s="47"/>
      <c r="E544" s="47"/>
      <c r="F544" s="47"/>
      <c r="G544" s="47"/>
      <c r="H544" s="47"/>
      <c r="I544" s="202"/>
      <c r="J544" s="202"/>
      <c r="K544" s="202"/>
      <c r="L544" s="16"/>
      <c r="M544" s="83"/>
      <c r="N544" s="109"/>
      <c r="O544" s="143"/>
      <c r="P544" s="143"/>
      <c r="Q544" s="143"/>
      <c r="R544" s="413"/>
      <c r="S544" s="413"/>
      <c r="T544" s="358"/>
      <c r="U544" s="358"/>
    </row>
    <row r="545" spans="1:21" s="1" customFormat="1" ht="25.5" x14ac:dyDescent="0.2">
      <c r="A545" s="53" t="s">
        <v>193</v>
      </c>
      <c r="B545" s="47"/>
      <c r="C545" s="47"/>
      <c r="D545" s="47"/>
      <c r="E545" s="47"/>
      <c r="F545" s="47"/>
      <c r="G545" s="47"/>
      <c r="H545" s="47"/>
      <c r="I545" s="202"/>
      <c r="J545" s="202"/>
      <c r="K545" s="202"/>
      <c r="L545" s="31" t="s">
        <v>199</v>
      </c>
      <c r="M545" s="103"/>
      <c r="N545" s="104" t="s">
        <v>144</v>
      </c>
      <c r="O545" s="116">
        <f t="shared" ref="O545:P545" si="358">SUM(O547)</f>
        <v>162433.20000000001</v>
      </c>
      <c r="P545" s="116">
        <f t="shared" si="358"/>
        <v>80000</v>
      </c>
      <c r="Q545" s="116">
        <f t="shared" ref="Q545:S545" si="359">SUM(Q547)</f>
        <v>85000</v>
      </c>
      <c r="R545" s="414">
        <f t="shared" si="359"/>
        <v>71300</v>
      </c>
      <c r="S545" s="414">
        <f t="shared" si="359"/>
        <v>71300</v>
      </c>
      <c r="T545" s="358">
        <f t="shared" si="338"/>
        <v>83.882352941176478</v>
      </c>
      <c r="U545" s="358">
        <f t="shared" si="339"/>
        <v>83.882352941176478</v>
      </c>
    </row>
    <row r="546" spans="1:21" s="1" customFormat="1" x14ac:dyDescent="0.2">
      <c r="A546" s="44"/>
      <c r="B546" s="44"/>
      <c r="C546" s="44"/>
      <c r="D546" s="44"/>
      <c r="E546" s="44"/>
      <c r="F546" s="44"/>
      <c r="G546" s="44"/>
      <c r="H546" s="44"/>
      <c r="I546" s="202"/>
      <c r="J546" s="202"/>
      <c r="K546" s="202"/>
      <c r="L546" s="16"/>
      <c r="M546" s="83"/>
      <c r="N546" s="84"/>
      <c r="O546" s="143"/>
      <c r="P546" s="143"/>
      <c r="Q546" s="143"/>
      <c r="R546" s="413"/>
      <c r="S546" s="413"/>
      <c r="T546" s="358"/>
      <c r="U546" s="358"/>
    </row>
    <row r="547" spans="1:21" s="1" customFormat="1" ht="16.5" customHeight="1" x14ac:dyDescent="0.2">
      <c r="A547" s="27" t="s">
        <v>139</v>
      </c>
      <c r="B547" s="44"/>
      <c r="C547" s="44"/>
      <c r="D547" s="44"/>
      <c r="E547" s="44"/>
      <c r="F547" s="44"/>
      <c r="G547" s="44"/>
      <c r="H547" s="44"/>
      <c r="I547" s="202"/>
      <c r="J547" s="202"/>
      <c r="K547" s="202"/>
      <c r="L547" s="36" t="s">
        <v>181</v>
      </c>
      <c r="M547" s="106"/>
      <c r="N547" s="107" t="s">
        <v>168</v>
      </c>
      <c r="O547" s="144">
        <f t="shared" ref="O547:P547" si="360">SUM(O555)</f>
        <v>162433.20000000001</v>
      </c>
      <c r="P547" s="144">
        <f t="shared" si="360"/>
        <v>80000</v>
      </c>
      <c r="Q547" s="144">
        <f t="shared" ref="Q547" si="361">SUM(Q555)</f>
        <v>85000</v>
      </c>
      <c r="R547" s="418">
        <f>SUM(R556+R558)</f>
        <v>71300</v>
      </c>
      <c r="S547" s="418">
        <f>SUM(S556+S558)</f>
        <v>71300</v>
      </c>
      <c r="T547" s="358">
        <f t="shared" si="338"/>
        <v>83.882352941176478</v>
      </c>
      <c r="U547" s="358">
        <f t="shared" si="339"/>
        <v>83.882352941176478</v>
      </c>
    </row>
    <row r="548" spans="1:21" s="1" customFormat="1" x14ac:dyDescent="0.2">
      <c r="A548" s="27"/>
      <c r="B548" s="155"/>
      <c r="C548" s="155"/>
      <c r="D548" s="155"/>
      <c r="E548" s="155"/>
      <c r="F548" s="155"/>
      <c r="G548" s="155"/>
      <c r="H548" s="155"/>
      <c r="I548" s="202"/>
      <c r="J548" s="202"/>
      <c r="K548" s="202"/>
      <c r="L548" s="36"/>
      <c r="M548" s="106"/>
      <c r="N548" s="107"/>
      <c r="O548" s="144"/>
      <c r="P548" s="144"/>
      <c r="Q548" s="144"/>
      <c r="R548" s="410"/>
      <c r="S548" s="410"/>
      <c r="T548" s="358"/>
      <c r="U548" s="358"/>
    </row>
    <row r="549" spans="1:21" s="1" customFormat="1" x14ac:dyDescent="0.2">
      <c r="A549" s="27"/>
      <c r="B549" s="177"/>
      <c r="C549" s="177"/>
      <c r="D549" s="177"/>
      <c r="E549" s="177"/>
      <c r="F549" s="177"/>
      <c r="G549" s="177"/>
      <c r="H549" s="177"/>
      <c r="I549" s="202"/>
      <c r="J549" s="202"/>
      <c r="K549" s="202"/>
      <c r="L549" s="36"/>
      <c r="M549" s="106"/>
      <c r="N549" s="180" t="s">
        <v>285</v>
      </c>
      <c r="O549" s="188">
        <f t="shared" ref="O549" si="362">SUM(O550:O553)</f>
        <v>162433.20000000001</v>
      </c>
      <c r="P549" s="188">
        <f t="shared" ref="P549" si="363">SUM(P550:P553)</f>
        <v>80000</v>
      </c>
      <c r="Q549" s="188">
        <f t="shared" ref="Q549:R549" si="364">SUM(Q550:Q553)</f>
        <v>85000</v>
      </c>
      <c r="R549" s="396">
        <f t="shared" si="364"/>
        <v>71300</v>
      </c>
      <c r="S549" s="396">
        <f>SUM(S550:S553)</f>
        <v>71300</v>
      </c>
      <c r="T549" s="358">
        <f t="shared" si="338"/>
        <v>83.882352941176478</v>
      </c>
      <c r="U549" s="358">
        <f t="shared" si="339"/>
        <v>83.882352941176478</v>
      </c>
    </row>
    <row r="550" spans="1:21" s="1" customFormat="1" x14ac:dyDescent="0.2">
      <c r="A550" s="27"/>
      <c r="B550" s="177"/>
      <c r="C550" s="177"/>
      <c r="D550" s="177"/>
      <c r="E550" s="177"/>
      <c r="F550" s="177"/>
      <c r="G550" s="177"/>
      <c r="H550" s="177"/>
      <c r="I550" s="202"/>
      <c r="J550" s="202"/>
      <c r="K550" s="202"/>
      <c r="L550" s="36"/>
      <c r="M550" s="189" t="s">
        <v>352</v>
      </c>
      <c r="N550" s="180" t="s">
        <v>286</v>
      </c>
      <c r="O550" s="188">
        <v>42433.2</v>
      </c>
      <c r="P550" s="188">
        <v>30000</v>
      </c>
      <c r="Q550" s="188">
        <v>54500</v>
      </c>
      <c r="R550" s="396">
        <v>71300</v>
      </c>
      <c r="S550" s="396">
        <v>17600</v>
      </c>
      <c r="T550" s="358">
        <f t="shared" si="338"/>
        <v>130.8256880733945</v>
      </c>
      <c r="U550" s="358">
        <f t="shared" si="339"/>
        <v>32.293577981651381</v>
      </c>
    </row>
    <row r="551" spans="1:21" s="1" customFormat="1" x14ac:dyDescent="0.2">
      <c r="A551" s="27"/>
      <c r="B551" s="229"/>
      <c r="C551" s="229"/>
      <c r="D551" s="229"/>
      <c r="E551" s="229"/>
      <c r="F551" s="229"/>
      <c r="G551" s="229"/>
      <c r="H551" s="229"/>
      <c r="I551" s="229"/>
      <c r="J551" s="229"/>
      <c r="K551" s="229"/>
      <c r="L551" s="36"/>
      <c r="M551" s="189" t="s">
        <v>57</v>
      </c>
      <c r="N551" s="180" t="s">
        <v>101</v>
      </c>
      <c r="O551" s="188">
        <v>0</v>
      </c>
      <c r="P551" s="188">
        <v>20000</v>
      </c>
      <c r="Q551" s="188">
        <v>20000</v>
      </c>
      <c r="R551" s="396">
        <v>0</v>
      </c>
      <c r="S551" s="396">
        <v>0</v>
      </c>
      <c r="T551" s="358">
        <f t="shared" si="338"/>
        <v>0</v>
      </c>
      <c r="U551" s="358">
        <f t="shared" si="339"/>
        <v>0</v>
      </c>
    </row>
    <row r="552" spans="1:21" s="1" customFormat="1" x14ac:dyDescent="0.2">
      <c r="A552" s="27"/>
      <c r="B552" s="204"/>
      <c r="C552" s="204"/>
      <c r="D552" s="204"/>
      <c r="E552" s="204"/>
      <c r="F552" s="204"/>
      <c r="G552" s="204"/>
      <c r="H552" s="204"/>
      <c r="I552" s="204"/>
      <c r="J552" s="204"/>
      <c r="K552" s="204"/>
      <c r="L552" s="36"/>
      <c r="M552" s="186">
        <v>52</v>
      </c>
      <c r="N552" s="180" t="s">
        <v>103</v>
      </c>
      <c r="O552" s="188">
        <v>0</v>
      </c>
      <c r="P552" s="188">
        <v>30000</v>
      </c>
      <c r="Q552" s="188">
        <v>10500</v>
      </c>
      <c r="R552" s="396">
        <v>0</v>
      </c>
      <c r="S552" s="396">
        <v>53700</v>
      </c>
      <c r="T552" s="358">
        <f t="shared" si="338"/>
        <v>0</v>
      </c>
      <c r="U552" s="358">
        <f t="shared" si="339"/>
        <v>511.42857142857139</v>
      </c>
    </row>
    <row r="553" spans="1:21" s="1" customFormat="1" x14ac:dyDescent="0.2">
      <c r="A553" s="27"/>
      <c r="B553" s="177"/>
      <c r="C553" s="177"/>
      <c r="D553" s="177"/>
      <c r="E553" s="177"/>
      <c r="F553" s="177"/>
      <c r="G553" s="177"/>
      <c r="H553" s="177"/>
      <c r="I553" s="202"/>
      <c r="J553" s="202"/>
      <c r="K553" s="202"/>
      <c r="L553" s="36"/>
      <c r="M553" s="186">
        <v>91</v>
      </c>
      <c r="N553" s="180" t="s">
        <v>290</v>
      </c>
      <c r="O553" s="188">
        <v>120000</v>
      </c>
      <c r="P553" s="188">
        <v>0</v>
      </c>
      <c r="Q553" s="188">
        <v>0</v>
      </c>
      <c r="R553" s="396">
        <v>0</v>
      </c>
      <c r="S553" s="396">
        <v>0</v>
      </c>
      <c r="T553" s="358">
        <v>0</v>
      </c>
      <c r="U553" s="358">
        <v>0</v>
      </c>
    </row>
    <row r="554" spans="1:21" s="1" customFormat="1" x14ac:dyDescent="0.2">
      <c r="A554" s="27"/>
      <c r="B554" s="202"/>
      <c r="C554" s="202"/>
      <c r="D554" s="202"/>
      <c r="E554" s="202"/>
      <c r="F554" s="202"/>
      <c r="G554" s="202"/>
      <c r="H554" s="202"/>
      <c r="I554" s="202"/>
      <c r="J554" s="202"/>
      <c r="K554" s="202"/>
      <c r="L554" s="36"/>
      <c r="M554" s="186"/>
      <c r="N554" s="180"/>
      <c r="O554" s="144"/>
      <c r="P554" s="144"/>
      <c r="Q554" s="144"/>
      <c r="R554" s="410"/>
      <c r="S554" s="410"/>
      <c r="T554" s="358"/>
      <c r="U554" s="358"/>
    </row>
    <row r="555" spans="1:21" s="1" customFormat="1" x14ac:dyDescent="0.2">
      <c r="A555" s="44"/>
      <c r="B555" s="48">
        <v>1</v>
      </c>
      <c r="C555" s="44"/>
      <c r="D555" s="269">
        <v>3</v>
      </c>
      <c r="E555" s="269"/>
      <c r="F555" s="269">
        <v>5</v>
      </c>
      <c r="G555" s="269"/>
      <c r="H555" s="269"/>
      <c r="I555" s="269"/>
      <c r="J555" s="269">
        <v>9</v>
      </c>
      <c r="K555" s="202"/>
      <c r="L555" s="16" t="s">
        <v>181</v>
      </c>
      <c r="M555" s="72">
        <v>3</v>
      </c>
      <c r="N555" s="84" t="s">
        <v>116</v>
      </c>
      <c r="O555" s="113">
        <f t="shared" ref="O555:P555" si="365">SUM(O556+O558)</f>
        <v>162433.20000000001</v>
      </c>
      <c r="P555" s="113">
        <f t="shared" si="365"/>
        <v>80000</v>
      </c>
      <c r="Q555" s="113">
        <f t="shared" ref="Q555" si="366">SUM(Q556+Q558)</f>
        <v>85000</v>
      </c>
      <c r="R555" s="294"/>
      <c r="S555" s="294"/>
      <c r="T555" s="358"/>
      <c r="U555" s="358"/>
    </row>
    <row r="556" spans="1:21" s="1" customFormat="1" x14ac:dyDescent="0.2">
      <c r="A556" s="174"/>
      <c r="B556" s="173">
        <v>1</v>
      </c>
      <c r="C556" s="174"/>
      <c r="D556" s="269">
        <v>3</v>
      </c>
      <c r="E556" s="269"/>
      <c r="F556" s="269">
        <v>5</v>
      </c>
      <c r="G556" s="269"/>
      <c r="H556" s="269"/>
      <c r="I556" s="269"/>
      <c r="J556" s="269">
        <v>9</v>
      </c>
      <c r="K556" s="202"/>
      <c r="L556" s="16" t="s">
        <v>181</v>
      </c>
      <c r="M556" s="71">
        <v>32</v>
      </c>
      <c r="N556" s="70" t="s">
        <v>3</v>
      </c>
      <c r="O556" s="114">
        <f t="shared" ref="O556:Q556" si="367">SUM(O557)</f>
        <v>0</v>
      </c>
      <c r="P556" s="114">
        <f t="shared" si="367"/>
        <v>10000</v>
      </c>
      <c r="Q556" s="114">
        <f t="shared" si="367"/>
        <v>10000</v>
      </c>
      <c r="R556" s="294">
        <v>0</v>
      </c>
      <c r="S556" s="294">
        <v>0</v>
      </c>
      <c r="T556" s="358"/>
      <c r="U556" s="358"/>
    </row>
    <row r="557" spans="1:21" s="1" customFormat="1" x14ac:dyDescent="0.2">
      <c r="A557" s="174"/>
      <c r="B557" s="173">
        <v>1</v>
      </c>
      <c r="C557" s="174"/>
      <c r="D557" s="269">
        <v>3</v>
      </c>
      <c r="E557" s="269"/>
      <c r="F557" s="269">
        <v>5</v>
      </c>
      <c r="G557" s="269"/>
      <c r="H557" s="269"/>
      <c r="I557" s="269"/>
      <c r="J557" s="269">
        <v>9</v>
      </c>
      <c r="K557" s="202"/>
      <c r="L557" s="16" t="s">
        <v>181</v>
      </c>
      <c r="M557" s="175">
        <v>323</v>
      </c>
      <c r="N557" s="96" t="s">
        <v>6</v>
      </c>
      <c r="O557" s="113">
        <v>0</v>
      </c>
      <c r="P557" s="113">
        <v>10000</v>
      </c>
      <c r="Q557" s="113">
        <v>10000</v>
      </c>
      <c r="R557" s="294"/>
      <c r="S557" s="294"/>
      <c r="T557" s="358"/>
      <c r="U557" s="358"/>
    </row>
    <row r="558" spans="1:21" s="1" customFormat="1" x14ac:dyDescent="0.2">
      <c r="A558" s="44"/>
      <c r="B558" s="48">
        <v>1</v>
      </c>
      <c r="C558" s="44"/>
      <c r="D558" s="269">
        <v>3</v>
      </c>
      <c r="E558" s="269"/>
      <c r="F558" s="269">
        <v>5</v>
      </c>
      <c r="G558" s="269"/>
      <c r="H558" s="269"/>
      <c r="I558" s="269"/>
      <c r="J558" s="269">
        <v>9</v>
      </c>
      <c r="K558" s="202"/>
      <c r="L558" s="16" t="s">
        <v>181</v>
      </c>
      <c r="M558" s="92" t="s">
        <v>72</v>
      </c>
      <c r="N558" s="70" t="s">
        <v>137</v>
      </c>
      <c r="O558" s="114">
        <f t="shared" ref="O558" si="368">SUM(O559:O560)</f>
        <v>162433.20000000001</v>
      </c>
      <c r="P558" s="114">
        <f t="shared" ref="P558" si="369">SUM(P559:P560)</f>
        <v>70000</v>
      </c>
      <c r="Q558" s="114">
        <f t="shared" ref="Q558" si="370">SUM(Q559:Q560)</f>
        <v>75000</v>
      </c>
      <c r="R558" s="294">
        <v>71300</v>
      </c>
      <c r="S558" s="294">
        <v>71300</v>
      </c>
      <c r="T558" s="358">
        <f t="shared" si="338"/>
        <v>95.066666666666663</v>
      </c>
      <c r="U558" s="358">
        <f t="shared" si="339"/>
        <v>95.066666666666663</v>
      </c>
    </row>
    <row r="559" spans="1:21" s="1" customFormat="1" x14ac:dyDescent="0.2">
      <c r="A559" s="44"/>
      <c r="B559" s="48">
        <v>1</v>
      </c>
      <c r="C559" s="44"/>
      <c r="D559" s="269">
        <v>3</v>
      </c>
      <c r="E559" s="269"/>
      <c r="F559" s="269">
        <v>5</v>
      </c>
      <c r="G559" s="269"/>
      <c r="H559" s="269"/>
      <c r="I559" s="269"/>
      <c r="J559" s="269">
        <v>9</v>
      </c>
      <c r="K559" s="202"/>
      <c r="L559" s="16" t="s">
        <v>181</v>
      </c>
      <c r="M559" s="83" t="s">
        <v>73</v>
      </c>
      <c r="N559" s="84" t="s">
        <v>8</v>
      </c>
      <c r="O559" s="113">
        <v>42433.2</v>
      </c>
      <c r="P559" s="113">
        <v>50000</v>
      </c>
      <c r="Q559" s="113">
        <v>50000</v>
      </c>
      <c r="R559" s="294"/>
      <c r="S559" s="294"/>
      <c r="T559" s="358"/>
      <c r="U559" s="358"/>
    </row>
    <row r="560" spans="1:21" s="1" customFormat="1" x14ac:dyDescent="0.2">
      <c r="A560" s="44"/>
      <c r="B560" s="48">
        <v>1</v>
      </c>
      <c r="C560" s="44"/>
      <c r="D560" s="269">
        <v>3</v>
      </c>
      <c r="E560" s="269"/>
      <c r="F560" s="269">
        <v>5</v>
      </c>
      <c r="G560" s="269"/>
      <c r="H560" s="269"/>
      <c r="I560" s="269"/>
      <c r="J560" s="269">
        <v>9</v>
      </c>
      <c r="K560" s="202"/>
      <c r="L560" s="16" t="s">
        <v>181</v>
      </c>
      <c r="M560" s="83" t="s">
        <v>74</v>
      </c>
      <c r="N560" s="84" t="s">
        <v>30</v>
      </c>
      <c r="O560" s="113">
        <v>120000</v>
      </c>
      <c r="P560" s="113">
        <v>20000</v>
      </c>
      <c r="Q560" s="113">
        <v>25000</v>
      </c>
      <c r="R560" s="294"/>
      <c r="S560" s="294"/>
      <c r="T560" s="358"/>
      <c r="U560" s="358"/>
    </row>
    <row r="561" spans="1:21" s="1" customFormat="1" x14ac:dyDescent="0.2">
      <c r="A561" s="221"/>
      <c r="B561" s="220"/>
      <c r="C561" s="221"/>
      <c r="D561" s="221"/>
      <c r="E561" s="221"/>
      <c r="F561" s="221"/>
      <c r="G561" s="221"/>
      <c r="H561" s="221"/>
      <c r="I561" s="221"/>
      <c r="J561" s="220"/>
      <c r="K561" s="221"/>
      <c r="L561" s="16"/>
      <c r="M561" s="222"/>
      <c r="N561" s="223"/>
      <c r="O561" s="113"/>
      <c r="P561" s="113"/>
      <c r="Q561" s="113"/>
      <c r="R561" s="294"/>
      <c r="S561" s="294"/>
      <c r="T561" s="358"/>
      <c r="U561" s="358"/>
    </row>
    <row r="562" spans="1:21" s="1" customFormat="1" ht="25.5" x14ac:dyDescent="0.2">
      <c r="A562" s="53" t="s">
        <v>193</v>
      </c>
      <c r="B562" s="221"/>
      <c r="C562" s="221"/>
      <c r="D562" s="221"/>
      <c r="E562" s="221"/>
      <c r="F562" s="221"/>
      <c r="G562" s="221"/>
      <c r="H562" s="221"/>
      <c r="I562" s="221"/>
      <c r="J562" s="221"/>
      <c r="K562" s="221"/>
      <c r="L562" s="31" t="s">
        <v>309</v>
      </c>
      <c r="M562" s="103"/>
      <c r="N562" s="104" t="s">
        <v>144</v>
      </c>
      <c r="O562" s="116">
        <f t="shared" ref="O562" si="371">SUM(O564)</f>
        <v>60458.61</v>
      </c>
      <c r="P562" s="116">
        <f t="shared" ref="P562" si="372">SUM(P564)</f>
        <v>73000</v>
      </c>
      <c r="Q562" s="116">
        <f t="shared" ref="Q562:S562" si="373">SUM(Q564)</f>
        <v>28000</v>
      </c>
      <c r="R562" s="414">
        <f t="shared" si="373"/>
        <v>38000</v>
      </c>
      <c r="S562" s="414">
        <f t="shared" si="373"/>
        <v>38000</v>
      </c>
      <c r="T562" s="358">
        <f t="shared" si="338"/>
        <v>135.71428571428572</v>
      </c>
      <c r="U562" s="358">
        <f t="shared" si="339"/>
        <v>135.71428571428572</v>
      </c>
    </row>
    <row r="563" spans="1:21" s="1" customFormat="1" x14ac:dyDescent="0.2">
      <c r="A563" s="129"/>
      <c r="B563" s="128"/>
      <c r="C563" s="129"/>
      <c r="D563" s="129"/>
      <c r="E563" s="129"/>
      <c r="F563" s="129"/>
      <c r="G563" s="129"/>
      <c r="H563" s="129"/>
      <c r="I563" s="202"/>
      <c r="J563" s="202"/>
      <c r="K563" s="202"/>
      <c r="L563" s="16"/>
      <c r="M563" s="130"/>
      <c r="N563" s="84"/>
      <c r="O563" s="144"/>
      <c r="P563" s="144"/>
      <c r="Q563" s="144"/>
      <c r="R563" s="294"/>
      <c r="S563" s="294"/>
      <c r="T563" s="358"/>
      <c r="U563" s="358"/>
    </row>
    <row r="564" spans="1:21" s="1" customFormat="1" ht="38.25" x14ac:dyDescent="0.2">
      <c r="A564" s="27" t="s">
        <v>207</v>
      </c>
      <c r="B564" s="44"/>
      <c r="C564" s="44"/>
      <c r="D564" s="44"/>
      <c r="E564" s="44"/>
      <c r="F564" s="44"/>
      <c r="G564" s="44"/>
      <c r="H564" s="44"/>
      <c r="I564" s="202"/>
      <c r="J564" s="202"/>
      <c r="K564" s="202"/>
      <c r="L564" s="36" t="s">
        <v>182</v>
      </c>
      <c r="M564" s="106"/>
      <c r="N564" s="107" t="s">
        <v>322</v>
      </c>
      <c r="O564" s="144">
        <f t="shared" ref="O564" si="374">SUM(O570)</f>
        <v>60458.61</v>
      </c>
      <c r="P564" s="144">
        <f>SUM(P570)</f>
        <v>73000</v>
      </c>
      <c r="Q564" s="144">
        <f>SUM(Q570)</f>
        <v>28000</v>
      </c>
      <c r="R564" s="418">
        <f>SUM(R571+R575)</f>
        <v>38000</v>
      </c>
      <c r="S564" s="418">
        <f>SUM(S571+S575)</f>
        <v>38000</v>
      </c>
      <c r="T564" s="358">
        <f t="shared" si="338"/>
        <v>135.71428571428572</v>
      </c>
      <c r="U564" s="358">
        <f t="shared" si="339"/>
        <v>135.71428571428572</v>
      </c>
    </row>
    <row r="565" spans="1:21" s="1" customFormat="1" x14ac:dyDescent="0.2">
      <c r="A565" s="27"/>
      <c r="B565" s="155"/>
      <c r="C565" s="155"/>
      <c r="D565" s="155"/>
      <c r="E565" s="155"/>
      <c r="F565" s="155"/>
      <c r="G565" s="155"/>
      <c r="H565" s="155"/>
      <c r="I565" s="202"/>
      <c r="J565" s="202"/>
      <c r="K565" s="202"/>
      <c r="L565" s="36"/>
      <c r="M565" s="106"/>
      <c r="N565" s="107"/>
      <c r="O565" s="144"/>
      <c r="P565" s="144"/>
      <c r="Q565" s="144"/>
      <c r="R565" s="410"/>
      <c r="S565" s="410"/>
      <c r="T565" s="358"/>
      <c r="U565" s="358"/>
    </row>
    <row r="566" spans="1:21" s="1" customFormat="1" x14ac:dyDescent="0.2">
      <c r="A566" s="27"/>
      <c r="B566" s="177"/>
      <c r="C566" s="177"/>
      <c r="D566" s="177"/>
      <c r="E566" s="177"/>
      <c r="F566" s="177"/>
      <c r="G566" s="177"/>
      <c r="H566" s="177"/>
      <c r="I566" s="202"/>
      <c r="J566" s="202"/>
      <c r="K566" s="202"/>
      <c r="L566" s="36"/>
      <c r="M566" s="106"/>
      <c r="N566" s="180" t="s">
        <v>285</v>
      </c>
      <c r="O566" s="188">
        <f>SUM(O567:O568)</f>
        <v>60458.61</v>
      </c>
      <c r="P566" s="188">
        <f>SUM(P567:P568)</f>
        <v>73000</v>
      </c>
      <c r="Q566" s="188">
        <f>SUM(Q567:Q568)</f>
        <v>28000</v>
      </c>
      <c r="R566" s="396">
        <f>SUM(R567:R568)</f>
        <v>38000</v>
      </c>
      <c r="S566" s="396">
        <f>SUM(S567:S568)</f>
        <v>38000</v>
      </c>
      <c r="T566" s="358">
        <f t="shared" si="338"/>
        <v>135.71428571428572</v>
      </c>
      <c r="U566" s="358">
        <f t="shared" si="339"/>
        <v>135.71428571428572</v>
      </c>
    </row>
    <row r="567" spans="1:21" s="1" customFormat="1" x14ac:dyDescent="0.2">
      <c r="A567" s="27"/>
      <c r="B567" s="177"/>
      <c r="C567" s="177"/>
      <c r="D567" s="177"/>
      <c r="E567" s="177"/>
      <c r="F567" s="177"/>
      <c r="G567" s="177"/>
      <c r="H567" s="177"/>
      <c r="I567" s="202"/>
      <c r="J567" s="202"/>
      <c r="K567" s="202"/>
      <c r="L567" s="36"/>
      <c r="M567" s="189" t="s">
        <v>352</v>
      </c>
      <c r="N567" s="180" t="s">
        <v>286</v>
      </c>
      <c r="O567" s="188">
        <v>5000</v>
      </c>
      <c r="P567" s="188">
        <v>0</v>
      </c>
      <c r="Q567" s="188">
        <v>0</v>
      </c>
      <c r="R567" s="396">
        <v>0</v>
      </c>
      <c r="S567" s="396">
        <v>0</v>
      </c>
      <c r="T567" s="358">
        <v>0</v>
      </c>
      <c r="U567" s="358">
        <v>0</v>
      </c>
    </row>
    <row r="568" spans="1:21" s="1" customFormat="1" x14ac:dyDescent="0.2">
      <c r="A568" s="27"/>
      <c r="B568" s="321"/>
      <c r="C568" s="321"/>
      <c r="D568" s="321"/>
      <c r="E568" s="321"/>
      <c r="F568" s="321"/>
      <c r="G568" s="321"/>
      <c r="H568" s="321"/>
      <c r="I568" s="321"/>
      <c r="J568" s="321"/>
      <c r="K568" s="321"/>
      <c r="L568" s="36"/>
      <c r="M568" s="186">
        <v>52</v>
      </c>
      <c r="N568" s="180" t="s">
        <v>103</v>
      </c>
      <c r="O568" s="188">
        <v>55458.61</v>
      </c>
      <c r="P568" s="188">
        <v>73000</v>
      </c>
      <c r="Q568" s="188">
        <v>28000</v>
      </c>
      <c r="R568" s="396">
        <v>38000</v>
      </c>
      <c r="S568" s="396">
        <v>38000</v>
      </c>
      <c r="T568" s="358">
        <f t="shared" si="338"/>
        <v>135.71428571428572</v>
      </c>
      <c r="U568" s="358">
        <f t="shared" si="339"/>
        <v>135.71428571428572</v>
      </c>
    </row>
    <row r="569" spans="1:21" s="1" customFormat="1" x14ac:dyDescent="0.2">
      <c r="A569" s="27"/>
      <c r="B569" s="177"/>
      <c r="C569" s="177"/>
      <c r="D569" s="177"/>
      <c r="E569" s="177"/>
      <c r="F569" s="177"/>
      <c r="G569" s="177"/>
      <c r="H569" s="177"/>
      <c r="I569" s="202"/>
      <c r="J569" s="202"/>
      <c r="K569" s="202"/>
      <c r="L569" s="36"/>
      <c r="M569" s="106"/>
      <c r="N569" s="180"/>
      <c r="O569" s="144"/>
      <c r="P569" s="144"/>
      <c r="Q569" s="144"/>
      <c r="R569" s="410"/>
      <c r="S569" s="410"/>
      <c r="T569" s="358"/>
      <c r="U569" s="358"/>
    </row>
    <row r="570" spans="1:21" s="1" customFormat="1" x14ac:dyDescent="0.2">
      <c r="A570" s="41"/>
      <c r="B570" s="48">
        <v>1</v>
      </c>
      <c r="C570" s="41"/>
      <c r="D570" s="41"/>
      <c r="E570" s="41"/>
      <c r="F570" s="41"/>
      <c r="G570" s="41"/>
      <c r="H570" s="41"/>
      <c r="I570" s="202"/>
      <c r="J570" s="202"/>
      <c r="K570" s="202"/>
      <c r="L570" s="16" t="s">
        <v>182</v>
      </c>
      <c r="M570" s="72">
        <v>3</v>
      </c>
      <c r="N570" s="84" t="s">
        <v>116</v>
      </c>
      <c r="O570" s="113">
        <f>SUM(O571+O573+O575)</f>
        <v>60458.61</v>
      </c>
      <c r="P570" s="113">
        <f>SUM(P571+P573+P575)</f>
        <v>73000</v>
      </c>
      <c r="Q570" s="113">
        <f>SUM(Q571+Q573+Q575)</f>
        <v>28000</v>
      </c>
      <c r="R570" s="294"/>
      <c r="S570" s="294"/>
      <c r="T570" s="358"/>
      <c r="U570" s="358"/>
    </row>
    <row r="571" spans="1:21" s="1" customFormat="1" x14ac:dyDescent="0.2">
      <c r="A571" s="304"/>
      <c r="B571" s="303"/>
      <c r="C571" s="304"/>
      <c r="D571" s="304"/>
      <c r="E571" s="304"/>
      <c r="F571" s="304"/>
      <c r="G571" s="304"/>
      <c r="H571" s="304"/>
      <c r="I571" s="304"/>
      <c r="J571" s="304"/>
      <c r="K571" s="304"/>
      <c r="L571" s="36"/>
      <c r="M571" s="308" t="s">
        <v>61</v>
      </c>
      <c r="N571" s="70" t="s">
        <v>3</v>
      </c>
      <c r="O571" s="114">
        <f>SUM(O572)</f>
        <v>31458.61</v>
      </c>
      <c r="P571" s="114">
        <f>SUM(P572)</f>
        <v>35000</v>
      </c>
      <c r="Q571" s="114">
        <f>SUM(Q572)</f>
        <v>10000</v>
      </c>
      <c r="R571" s="294">
        <v>30000</v>
      </c>
      <c r="S571" s="294">
        <v>30000</v>
      </c>
      <c r="T571" s="358">
        <f t="shared" si="338"/>
        <v>300</v>
      </c>
      <c r="U571" s="358">
        <f t="shared" si="339"/>
        <v>300</v>
      </c>
    </row>
    <row r="572" spans="1:21" s="1" customFormat="1" ht="25.5" x14ac:dyDescent="0.2">
      <c r="A572" s="304"/>
      <c r="B572" s="303"/>
      <c r="C572" s="304"/>
      <c r="D572" s="304"/>
      <c r="E572" s="304"/>
      <c r="F572" s="304"/>
      <c r="G572" s="304"/>
      <c r="H572" s="304"/>
      <c r="I572" s="304"/>
      <c r="J572" s="304"/>
      <c r="K572" s="304"/>
      <c r="L572" s="16"/>
      <c r="M572" s="305" t="s">
        <v>65</v>
      </c>
      <c r="N572" s="307" t="s">
        <v>7</v>
      </c>
      <c r="O572" s="113">
        <v>31458.61</v>
      </c>
      <c r="P572" s="113">
        <v>35000</v>
      </c>
      <c r="Q572" s="113">
        <v>10000</v>
      </c>
      <c r="R572" s="294"/>
      <c r="S572" s="294"/>
      <c r="T572" s="358"/>
      <c r="U572" s="358"/>
    </row>
    <row r="573" spans="1:21" s="38" customFormat="1" ht="25.5" x14ac:dyDescent="0.2">
      <c r="B573" s="9"/>
      <c r="L573" s="18"/>
      <c r="M573" s="308" t="s">
        <v>261</v>
      </c>
      <c r="N573" s="426" t="s">
        <v>280</v>
      </c>
      <c r="O573" s="114">
        <f>SUM(O574)</f>
        <v>24000</v>
      </c>
      <c r="P573" s="114">
        <f>SUM(P574)</f>
        <v>30000</v>
      </c>
      <c r="Q573" s="114">
        <f>SUM(Q574)</f>
        <v>10000</v>
      </c>
      <c r="R573" s="114"/>
      <c r="S573" s="114"/>
      <c r="T573" s="358"/>
      <c r="U573" s="358"/>
    </row>
    <row r="574" spans="1:21" s="1" customFormat="1" ht="25.5" x14ac:dyDescent="0.2">
      <c r="A574" s="321"/>
      <c r="B574" s="427"/>
      <c r="C574" s="321"/>
      <c r="D574" s="321"/>
      <c r="E574" s="321"/>
      <c r="F574" s="321"/>
      <c r="G574" s="321"/>
      <c r="H574" s="321"/>
      <c r="I574" s="321"/>
      <c r="J574" s="321"/>
      <c r="K574" s="321"/>
      <c r="L574" s="16"/>
      <c r="M574" s="428" t="s">
        <v>372</v>
      </c>
      <c r="N574" s="429" t="s">
        <v>395</v>
      </c>
      <c r="O574" s="113">
        <v>24000</v>
      </c>
      <c r="P574" s="113">
        <v>30000</v>
      </c>
      <c r="Q574" s="113">
        <v>10000</v>
      </c>
      <c r="R574" s="294"/>
      <c r="S574" s="294"/>
      <c r="T574" s="358"/>
      <c r="U574" s="358"/>
    </row>
    <row r="575" spans="1:21" s="1" customFormat="1" x14ac:dyDescent="0.2">
      <c r="A575" s="41"/>
      <c r="B575" s="48">
        <v>1</v>
      </c>
      <c r="C575" s="41"/>
      <c r="D575" s="41"/>
      <c r="E575" s="41"/>
      <c r="F575" s="41"/>
      <c r="G575" s="41"/>
      <c r="H575" s="41"/>
      <c r="I575" s="202"/>
      <c r="J575" s="202"/>
      <c r="K575" s="202"/>
      <c r="L575" s="16" t="s">
        <v>182</v>
      </c>
      <c r="M575" s="92" t="s">
        <v>72</v>
      </c>
      <c r="N575" s="70" t="s">
        <v>137</v>
      </c>
      <c r="O575" s="114">
        <f t="shared" ref="O575:Q575" si="375">SUM(O576:O576)</f>
        <v>5000</v>
      </c>
      <c r="P575" s="114">
        <f t="shared" si="375"/>
        <v>8000</v>
      </c>
      <c r="Q575" s="114">
        <f t="shared" si="375"/>
        <v>8000</v>
      </c>
      <c r="R575" s="294">
        <v>8000</v>
      </c>
      <c r="S575" s="294">
        <v>8000</v>
      </c>
      <c r="T575" s="358">
        <f t="shared" ref="T575:T633" si="376">R575/Q575*100</f>
        <v>100</v>
      </c>
      <c r="U575" s="358">
        <f t="shared" ref="U575:U633" si="377">S575/Q575*100</f>
        <v>100</v>
      </c>
    </row>
    <row r="576" spans="1:21" s="1" customFormat="1" x14ac:dyDescent="0.2">
      <c r="A576" s="41"/>
      <c r="B576" s="48">
        <v>1</v>
      </c>
      <c r="C576" s="41"/>
      <c r="D576" s="41"/>
      <c r="E576" s="41"/>
      <c r="F576" s="41"/>
      <c r="G576" s="41"/>
      <c r="H576" s="41"/>
      <c r="I576" s="202"/>
      <c r="J576" s="202"/>
      <c r="K576" s="202"/>
      <c r="L576" s="16" t="s">
        <v>182</v>
      </c>
      <c r="M576" s="83" t="s">
        <v>73</v>
      </c>
      <c r="N576" s="84" t="s">
        <v>8</v>
      </c>
      <c r="O576" s="113">
        <v>5000</v>
      </c>
      <c r="P576" s="113">
        <v>8000</v>
      </c>
      <c r="Q576" s="113">
        <v>8000</v>
      </c>
      <c r="R576" s="294"/>
      <c r="S576" s="294"/>
      <c r="T576" s="358"/>
      <c r="U576" s="358"/>
    </row>
    <row r="577" spans="1:21" s="1" customFormat="1" x14ac:dyDescent="0.2">
      <c r="A577" s="65"/>
      <c r="B577" s="64"/>
      <c r="C577" s="65"/>
      <c r="D577" s="65"/>
      <c r="E577" s="65"/>
      <c r="F577" s="65"/>
      <c r="G577" s="65"/>
      <c r="H577" s="65"/>
      <c r="I577" s="202"/>
      <c r="J577" s="202"/>
      <c r="K577" s="202"/>
      <c r="L577" s="16"/>
      <c r="M577" s="83"/>
      <c r="N577" s="84"/>
      <c r="O577" s="144"/>
      <c r="P577" s="144"/>
      <c r="Q577" s="144"/>
      <c r="R577" s="294"/>
      <c r="S577" s="294"/>
      <c r="T577" s="358"/>
      <c r="U577" s="358"/>
    </row>
    <row r="578" spans="1:21" s="1" customFormat="1" ht="25.5" x14ac:dyDescent="0.2">
      <c r="A578" s="51" t="s">
        <v>204</v>
      </c>
      <c r="B578" s="55">
        <v>1</v>
      </c>
      <c r="C578" s="32"/>
      <c r="D578" s="32"/>
      <c r="E578" s="32"/>
      <c r="F578" s="55"/>
      <c r="G578" s="32"/>
      <c r="H578" s="32"/>
      <c r="I578" s="32"/>
      <c r="J578" s="55">
        <v>9</v>
      </c>
      <c r="K578" s="32"/>
      <c r="L578" s="33"/>
      <c r="M578" s="101"/>
      <c r="N578" s="73" t="s">
        <v>259</v>
      </c>
      <c r="O578" s="115">
        <f t="shared" ref="O578:P578" si="378">SUM(O580+O593+O605)</f>
        <v>5940.65</v>
      </c>
      <c r="P578" s="115">
        <f t="shared" si="378"/>
        <v>22000</v>
      </c>
      <c r="Q578" s="115">
        <f t="shared" ref="Q578:R578" si="379">SUM(Q580+Q593+Q605)</f>
        <v>18000</v>
      </c>
      <c r="R578" s="412">
        <f t="shared" si="379"/>
        <v>15000</v>
      </c>
      <c r="S578" s="412">
        <f t="shared" ref="S578" si="380">SUM(S580+S593+S605)</f>
        <v>15000</v>
      </c>
      <c r="T578" s="358">
        <f t="shared" si="376"/>
        <v>83.333333333333343</v>
      </c>
      <c r="U578" s="358">
        <f t="shared" si="377"/>
        <v>83.333333333333343</v>
      </c>
    </row>
    <row r="579" spans="1:21" s="1" customFormat="1" x14ac:dyDescent="0.2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3"/>
      <c r="M579" s="101"/>
      <c r="N579" s="73"/>
      <c r="O579" s="146"/>
      <c r="P579" s="146"/>
      <c r="Q579" s="146"/>
      <c r="R579" s="408"/>
      <c r="S579" s="408"/>
      <c r="T579" s="358"/>
      <c r="U579" s="358"/>
    </row>
    <row r="580" spans="1:21" s="1" customFormat="1" ht="25.5" x14ac:dyDescent="0.2">
      <c r="A580" s="53" t="s">
        <v>194</v>
      </c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1" t="s">
        <v>200</v>
      </c>
      <c r="M580" s="103"/>
      <c r="N580" s="104" t="s">
        <v>149</v>
      </c>
      <c r="O580" s="116">
        <f t="shared" ref="O580:P580" si="381">SUM(O582)</f>
        <v>0</v>
      </c>
      <c r="P580" s="116">
        <f t="shared" si="381"/>
        <v>5000</v>
      </c>
      <c r="Q580" s="116">
        <f t="shared" ref="Q580:R580" si="382">SUM(Q582)</f>
        <v>6000</v>
      </c>
      <c r="R580" s="414">
        <f t="shared" si="382"/>
        <v>5000</v>
      </c>
      <c r="S580" s="414">
        <f t="shared" ref="S580" si="383">SUM(S582)</f>
        <v>5000</v>
      </c>
      <c r="T580" s="358">
        <f t="shared" si="376"/>
        <v>83.333333333333343</v>
      </c>
      <c r="U580" s="358">
        <f t="shared" si="377"/>
        <v>83.333333333333343</v>
      </c>
    </row>
    <row r="581" spans="1:21" s="1" customFormat="1" x14ac:dyDescent="0.2">
      <c r="A581" s="53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1"/>
      <c r="M581" s="103"/>
      <c r="N581" s="104"/>
      <c r="O581" s="144"/>
      <c r="P581" s="144"/>
      <c r="Q581" s="144"/>
      <c r="R581" s="414"/>
      <c r="S581" s="414"/>
      <c r="T581" s="358"/>
      <c r="U581" s="358"/>
    </row>
    <row r="582" spans="1:21" s="1" customFormat="1" ht="25.5" x14ac:dyDescent="0.2">
      <c r="A582" s="27" t="s">
        <v>208</v>
      </c>
      <c r="B582" s="15"/>
      <c r="C582" s="15"/>
      <c r="D582" s="15"/>
      <c r="E582" s="15"/>
      <c r="F582" s="15"/>
      <c r="G582" s="15"/>
      <c r="H582" s="15"/>
      <c r="I582" s="202"/>
      <c r="J582" s="202"/>
      <c r="K582" s="202"/>
      <c r="L582" s="36" t="s">
        <v>183</v>
      </c>
      <c r="M582" s="106"/>
      <c r="N582" s="107" t="s">
        <v>226</v>
      </c>
      <c r="O582" s="144">
        <f t="shared" ref="O582:P582" si="384">SUM(O588)</f>
        <v>0</v>
      </c>
      <c r="P582" s="144">
        <f t="shared" si="384"/>
        <v>5000</v>
      </c>
      <c r="Q582" s="144">
        <f t="shared" ref="Q582" si="385">SUM(Q588)</f>
        <v>6000</v>
      </c>
      <c r="R582" s="410">
        <f>SUM(R589)</f>
        <v>5000</v>
      </c>
      <c r="S582" s="410">
        <f>SUM(S589)</f>
        <v>5000</v>
      </c>
      <c r="T582" s="358">
        <f t="shared" si="376"/>
        <v>83.333333333333343</v>
      </c>
      <c r="U582" s="358">
        <f t="shared" si="377"/>
        <v>83.333333333333343</v>
      </c>
    </row>
    <row r="583" spans="1:21" s="15" customFormat="1" x14ac:dyDescent="0.2">
      <c r="I583" s="202"/>
      <c r="J583" s="202"/>
      <c r="K583" s="202"/>
      <c r="L583" s="16"/>
      <c r="M583" s="92"/>
      <c r="N583" s="70"/>
      <c r="O583" s="146"/>
      <c r="P583" s="146"/>
      <c r="Q583" s="146"/>
      <c r="R583" s="408"/>
      <c r="S583" s="408"/>
      <c r="T583" s="358"/>
      <c r="U583" s="358"/>
    </row>
    <row r="584" spans="1:21" s="177" customFormat="1" x14ac:dyDescent="0.2">
      <c r="I584" s="202"/>
      <c r="J584" s="202"/>
      <c r="K584" s="202"/>
      <c r="L584" s="16"/>
      <c r="M584" s="92"/>
      <c r="N584" s="180" t="s">
        <v>285</v>
      </c>
      <c r="O584" s="188">
        <f t="shared" ref="O584:Q584" si="386">SUM(O586)</f>
        <v>0</v>
      </c>
      <c r="P584" s="188">
        <f>SUM(P585:P586)</f>
        <v>5000</v>
      </c>
      <c r="Q584" s="188">
        <f t="shared" si="386"/>
        <v>6000</v>
      </c>
      <c r="R584" s="396">
        <f t="shared" ref="R584:S584" si="387">SUM(R586)</f>
        <v>5000</v>
      </c>
      <c r="S584" s="396">
        <f t="shared" si="387"/>
        <v>5000</v>
      </c>
      <c r="T584" s="358">
        <f t="shared" si="376"/>
        <v>83.333333333333343</v>
      </c>
      <c r="U584" s="358">
        <f t="shared" si="377"/>
        <v>83.333333333333343</v>
      </c>
    </row>
    <row r="585" spans="1:21" s="321" customFormat="1" x14ac:dyDescent="0.2">
      <c r="L585" s="16"/>
      <c r="M585" s="189" t="s">
        <v>352</v>
      </c>
      <c r="N585" s="180" t="s">
        <v>286</v>
      </c>
      <c r="O585" s="188">
        <v>0</v>
      </c>
      <c r="P585" s="188">
        <v>5000</v>
      </c>
      <c r="Q585" s="188">
        <v>0</v>
      </c>
      <c r="R585" s="396"/>
      <c r="S585" s="396"/>
      <c r="T585" s="358"/>
      <c r="U585" s="358"/>
    </row>
    <row r="586" spans="1:21" s="202" customFormat="1" x14ac:dyDescent="0.2">
      <c r="L586" s="16"/>
      <c r="M586" s="186">
        <v>91</v>
      </c>
      <c r="N586" s="180" t="s">
        <v>290</v>
      </c>
      <c r="O586" s="188">
        <v>0</v>
      </c>
      <c r="P586" s="188">
        <v>0</v>
      </c>
      <c r="Q586" s="188">
        <v>6000</v>
      </c>
      <c r="R586" s="396">
        <v>5000</v>
      </c>
      <c r="S586" s="396">
        <v>5000</v>
      </c>
      <c r="T586" s="358">
        <f t="shared" si="376"/>
        <v>83.333333333333343</v>
      </c>
      <c r="U586" s="358">
        <f t="shared" si="377"/>
        <v>83.333333333333343</v>
      </c>
    </row>
    <row r="587" spans="1:21" s="177" customFormat="1" x14ac:dyDescent="0.2">
      <c r="I587" s="202"/>
      <c r="J587" s="202"/>
      <c r="K587" s="202"/>
      <c r="L587" s="16"/>
      <c r="M587" s="92"/>
      <c r="N587" s="180"/>
      <c r="O587" s="146"/>
      <c r="P587" s="146"/>
      <c r="Q587" s="146"/>
      <c r="R587" s="408"/>
      <c r="S587" s="408"/>
      <c r="T587" s="358"/>
      <c r="U587" s="358"/>
    </row>
    <row r="588" spans="1:21" s="15" customFormat="1" x14ac:dyDescent="0.2">
      <c r="B588" s="48"/>
      <c r="I588" s="202"/>
      <c r="J588" s="201">
        <v>9</v>
      </c>
      <c r="K588" s="202"/>
      <c r="L588" s="16" t="s">
        <v>183</v>
      </c>
      <c r="M588" s="72">
        <v>3</v>
      </c>
      <c r="N588" s="84" t="s">
        <v>116</v>
      </c>
      <c r="O588" s="113">
        <f t="shared" ref="O588:Q588" si="388">SUM(O589)</f>
        <v>0</v>
      </c>
      <c r="P588" s="113">
        <f t="shared" si="388"/>
        <v>5000</v>
      </c>
      <c r="Q588" s="113">
        <f t="shared" si="388"/>
        <v>6000</v>
      </c>
      <c r="R588" s="294"/>
      <c r="S588" s="294"/>
      <c r="T588" s="358"/>
      <c r="U588" s="358"/>
    </row>
    <row r="589" spans="1:21" s="38" customFormat="1" x14ac:dyDescent="0.2">
      <c r="B589" s="48"/>
      <c r="J589" s="9">
        <v>9</v>
      </c>
      <c r="L589" s="16" t="s">
        <v>183</v>
      </c>
      <c r="M589" s="92" t="s">
        <v>72</v>
      </c>
      <c r="N589" s="70" t="s">
        <v>137</v>
      </c>
      <c r="O589" s="114">
        <f t="shared" ref="O589:P589" si="389">SUM(O590:O591)</f>
        <v>0</v>
      </c>
      <c r="P589" s="114">
        <f t="shared" si="389"/>
        <v>5000</v>
      </c>
      <c r="Q589" s="114">
        <f t="shared" ref="Q589" si="390">SUM(Q590:Q591)</f>
        <v>6000</v>
      </c>
      <c r="R589" s="294">
        <v>5000</v>
      </c>
      <c r="S589" s="294">
        <v>5000</v>
      </c>
      <c r="T589" s="358">
        <f t="shared" si="376"/>
        <v>83.333333333333343</v>
      </c>
      <c r="U589" s="358">
        <f t="shared" si="377"/>
        <v>83.333333333333343</v>
      </c>
    </row>
    <row r="590" spans="1:21" s="15" customFormat="1" x14ac:dyDescent="0.2">
      <c r="B590" s="48"/>
      <c r="I590" s="202"/>
      <c r="J590" s="201">
        <v>9</v>
      </c>
      <c r="K590" s="202"/>
      <c r="L590" s="16" t="s">
        <v>183</v>
      </c>
      <c r="M590" s="83" t="s">
        <v>73</v>
      </c>
      <c r="N590" s="84" t="s">
        <v>8</v>
      </c>
      <c r="O590" s="113">
        <v>0</v>
      </c>
      <c r="P590" s="113">
        <v>5000</v>
      </c>
      <c r="Q590" s="113">
        <v>6000</v>
      </c>
      <c r="R590" s="294"/>
      <c r="S590" s="294"/>
      <c r="T590" s="358"/>
      <c r="U590" s="358"/>
    </row>
    <row r="591" spans="1:21" s="15" customFormat="1" x14ac:dyDescent="0.2">
      <c r="B591" s="48"/>
      <c r="I591" s="202"/>
      <c r="J591" s="201">
        <v>9</v>
      </c>
      <c r="K591" s="202"/>
      <c r="L591" s="16" t="s">
        <v>183</v>
      </c>
      <c r="M591" s="83" t="s">
        <v>74</v>
      </c>
      <c r="N591" s="84" t="s">
        <v>30</v>
      </c>
      <c r="O591" s="113">
        <v>0</v>
      </c>
      <c r="P591" s="113">
        <v>0</v>
      </c>
      <c r="Q591" s="113">
        <v>0</v>
      </c>
      <c r="R591" s="294"/>
      <c r="S591" s="294"/>
      <c r="T591" s="358"/>
      <c r="U591" s="358"/>
    </row>
    <row r="592" spans="1:21" s="208" customFormat="1" x14ac:dyDescent="0.2">
      <c r="B592" s="209"/>
      <c r="J592" s="209"/>
      <c r="L592" s="16"/>
      <c r="M592" s="210"/>
      <c r="N592" s="211"/>
      <c r="O592" s="113"/>
      <c r="P592" s="113"/>
      <c r="Q592" s="113"/>
      <c r="R592" s="294"/>
      <c r="S592" s="294"/>
      <c r="T592" s="358"/>
      <c r="U592" s="358"/>
    </row>
    <row r="593" spans="1:21" s="155" customFormat="1" ht="25.5" x14ac:dyDescent="0.2">
      <c r="A593" s="67">
        <v>10</v>
      </c>
      <c r="B593" s="152"/>
      <c r="I593" s="202"/>
      <c r="J593" s="202"/>
      <c r="K593" s="202"/>
      <c r="L593" s="31" t="s">
        <v>197</v>
      </c>
      <c r="M593" s="153"/>
      <c r="N593" s="104" t="s">
        <v>151</v>
      </c>
      <c r="O593" s="116">
        <f t="shared" ref="O593:P593" si="391">SUM(O595)</f>
        <v>5940.65</v>
      </c>
      <c r="P593" s="116">
        <f t="shared" si="391"/>
        <v>7000</v>
      </c>
      <c r="Q593" s="116">
        <f t="shared" ref="Q593:R593" si="392">SUM(Q595)</f>
        <v>7000</v>
      </c>
      <c r="R593" s="414">
        <f t="shared" si="392"/>
        <v>5000</v>
      </c>
      <c r="S593" s="414">
        <f t="shared" ref="S593" si="393">SUM(S595)</f>
        <v>5000</v>
      </c>
      <c r="T593" s="358">
        <f t="shared" si="376"/>
        <v>71.428571428571431</v>
      </c>
      <c r="U593" s="358">
        <f t="shared" si="377"/>
        <v>71.428571428571431</v>
      </c>
    </row>
    <row r="594" spans="1:21" s="155" customFormat="1" x14ac:dyDescent="0.2">
      <c r="A594" s="67"/>
      <c r="B594" s="152"/>
      <c r="I594" s="202"/>
      <c r="J594" s="202"/>
      <c r="K594" s="202"/>
      <c r="L594" s="31"/>
      <c r="M594" s="153"/>
      <c r="N594" s="104"/>
      <c r="O594" s="144"/>
      <c r="P594" s="144"/>
      <c r="Q594" s="144"/>
      <c r="R594" s="294"/>
      <c r="S594" s="294"/>
      <c r="T594" s="358"/>
      <c r="U594" s="358"/>
    </row>
    <row r="595" spans="1:21" s="155" customFormat="1" ht="25.5" x14ac:dyDescent="0.2">
      <c r="A595" s="27" t="s">
        <v>320</v>
      </c>
      <c r="B595" s="152"/>
      <c r="I595" s="202"/>
      <c r="J595" s="202"/>
      <c r="K595" s="202"/>
      <c r="L595" s="66" t="s">
        <v>141</v>
      </c>
      <c r="M595" s="120"/>
      <c r="N595" s="121" t="s">
        <v>217</v>
      </c>
      <c r="O595" s="144">
        <f t="shared" ref="O595:P595" si="394">SUM(O601)</f>
        <v>5940.65</v>
      </c>
      <c r="P595" s="144">
        <f t="shared" si="394"/>
        <v>7000</v>
      </c>
      <c r="Q595" s="144">
        <f t="shared" ref="Q595" si="395">SUM(Q601)</f>
        <v>7000</v>
      </c>
      <c r="R595" s="410">
        <f>SUM(R602)</f>
        <v>5000</v>
      </c>
      <c r="S595" s="410">
        <f>SUM(S602)</f>
        <v>5000</v>
      </c>
      <c r="T595" s="358">
        <f t="shared" si="376"/>
        <v>71.428571428571431</v>
      </c>
      <c r="U595" s="358">
        <f t="shared" si="377"/>
        <v>71.428571428571431</v>
      </c>
    </row>
    <row r="596" spans="1:21" s="155" customFormat="1" x14ac:dyDescent="0.2">
      <c r="B596" s="152"/>
      <c r="I596" s="202"/>
      <c r="J596" s="202"/>
      <c r="K596" s="202"/>
      <c r="L596" s="16"/>
      <c r="M596" s="153"/>
      <c r="N596" s="84"/>
      <c r="O596" s="144"/>
      <c r="P596" s="144"/>
      <c r="Q596" s="144"/>
      <c r="R596" s="294"/>
      <c r="S596" s="294"/>
      <c r="T596" s="358"/>
      <c r="U596" s="358"/>
    </row>
    <row r="597" spans="1:21" s="177" customFormat="1" x14ac:dyDescent="0.2">
      <c r="B597" s="176"/>
      <c r="I597" s="202"/>
      <c r="J597" s="202"/>
      <c r="K597" s="202"/>
      <c r="L597" s="16"/>
      <c r="M597" s="178"/>
      <c r="N597" s="180" t="s">
        <v>285</v>
      </c>
      <c r="O597" s="188">
        <f t="shared" ref="O597" si="396">SUM(O598:O599)</f>
        <v>5940.65</v>
      </c>
      <c r="P597" s="188">
        <f t="shared" ref="P597" si="397">SUM(P598:P599)</f>
        <v>7000</v>
      </c>
      <c r="Q597" s="188">
        <f t="shared" ref="Q597:R597" si="398">SUM(Q598:Q599)</f>
        <v>7000</v>
      </c>
      <c r="R597" s="396">
        <f t="shared" si="398"/>
        <v>5000</v>
      </c>
      <c r="S597" s="396">
        <f t="shared" ref="S597" si="399">SUM(S598:S599)</f>
        <v>5000</v>
      </c>
      <c r="T597" s="358">
        <f t="shared" si="376"/>
        <v>71.428571428571431</v>
      </c>
      <c r="U597" s="358">
        <f t="shared" si="377"/>
        <v>71.428571428571431</v>
      </c>
    </row>
    <row r="598" spans="1:21" s="177" customFormat="1" x14ac:dyDescent="0.2">
      <c r="B598" s="176"/>
      <c r="I598" s="202"/>
      <c r="J598" s="202"/>
      <c r="K598" s="202"/>
      <c r="L598" s="16"/>
      <c r="M598" s="189" t="s">
        <v>352</v>
      </c>
      <c r="N598" s="180" t="s">
        <v>286</v>
      </c>
      <c r="O598" s="188">
        <v>5940.65</v>
      </c>
      <c r="P598" s="188">
        <v>7000</v>
      </c>
      <c r="Q598" s="188">
        <v>7000</v>
      </c>
      <c r="R598" s="396">
        <v>0</v>
      </c>
      <c r="S598" s="396">
        <v>0</v>
      </c>
      <c r="T598" s="358">
        <f t="shared" si="376"/>
        <v>0</v>
      </c>
      <c r="U598" s="358">
        <f t="shared" si="377"/>
        <v>0</v>
      </c>
    </row>
    <row r="599" spans="1:21" s="177" customFormat="1" x14ac:dyDescent="0.2">
      <c r="B599" s="176"/>
      <c r="I599" s="202"/>
      <c r="J599" s="202"/>
      <c r="K599" s="202"/>
      <c r="L599" s="16"/>
      <c r="M599" s="186">
        <v>91</v>
      </c>
      <c r="N599" s="180" t="s">
        <v>290</v>
      </c>
      <c r="O599" s="188">
        <v>0</v>
      </c>
      <c r="P599" s="188">
        <v>0</v>
      </c>
      <c r="Q599" s="188">
        <v>0</v>
      </c>
      <c r="R599" s="396">
        <v>5000</v>
      </c>
      <c r="S599" s="396">
        <v>5000</v>
      </c>
      <c r="T599" s="358">
        <v>0</v>
      </c>
      <c r="U599" s="358">
        <v>0</v>
      </c>
    </row>
    <row r="600" spans="1:21" s="205" customFormat="1" x14ac:dyDescent="0.2">
      <c r="B600" s="206"/>
      <c r="L600" s="16"/>
      <c r="M600" s="186"/>
      <c r="N600" s="180"/>
      <c r="O600" s="144"/>
      <c r="P600" s="144"/>
      <c r="Q600" s="144"/>
      <c r="R600" s="294"/>
      <c r="S600" s="294"/>
      <c r="T600" s="358"/>
      <c r="U600" s="358"/>
    </row>
    <row r="601" spans="1:21" s="155" customFormat="1" x14ac:dyDescent="0.2">
      <c r="B601" s="152">
        <v>1</v>
      </c>
      <c r="I601" s="202"/>
      <c r="J601" s="269">
        <v>9</v>
      </c>
      <c r="K601" s="202"/>
      <c r="L601" s="16" t="s">
        <v>141</v>
      </c>
      <c r="M601" s="153" t="s">
        <v>56</v>
      </c>
      <c r="N601" s="84" t="s">
        <v>116</v>
      </c>
      <c r="O601" s="113">
        <f t="shared" ref="O601:Q602" si="400">SUM(O602)</f>
        <v>5940.65</v>
      </c>
      <c r="P601" s="113">
        <f t="shared" si="400"/>
        <v>7000</v>
      </c>
      <c r="Q601" s="113">
        <f t="shared" si="400"/>
        <v>7000</v>
      </c>
      <c r="R601" s="294"/>
      <c r="S601" s="294"/>
      <c r="T601" s="358"/>
      <c r="U601" s="358"/>
    </row>
    <row r="602" spans="1:21" s="155" customFormat="1" x14ac:dyDescent="0.2">
      <c r="A602" s="38"/>
      <c r="B602" s="152">
        <v>1</v>
      </c>
      <c r="C602" s="38"/>
      <c r="D602" s="38"/>
      <c r="E602" s="38"/>
      <c r="F602" s="38"/>
      <c r="G602" s="38"/>
      <c r="H602" s="38"/>
      <c r="I602" s="38"/>
      <c r="J602" s="9">
        <v>9</v>
      </c>
      <c r="K602" s="38"/>
      <c r="L602" s="16" t="s">
        <v>141</v>
      </c>
      <c r="M602" s="92" t="s">
        <v>72</v>
      </c>
      <c r="N602" s="70" t="s">
        <v>137</v>
      </c>
      <c r="O602" s="114">
        <f t="shared" si="400"/>
        <v>5940.65</v>
      </c>
      <c r="P602" s="114">
        <f t="shared" si="400"/>
        <v>7000</v>
      </c>
      <c r="Q602" s="114">
        <f t="shared" si="400"/>
        <v>7000</v>
      </c>
      <c r="R602" s="294">
        <v>5000</v>
      </c>
      <c r="S602" s="294">
        <v>5000</v>
      </c>
      <c r="T602" s="358">
        <f t="shared" si="376"/>
        <v>71.428571428571431</v>
      </c>
      <c r="U602" s="358">
        <f t="shared" si="377"/>
        <v>71.428571428571431</v>
      </c>
    </row>
    <row r="603" spans="1:21" s="155" customFormat="1" x14ac:dyDescent="0.2">
      <c r="B603" s="152">
        <v>1</v>
      </c>
      <c r="I603" s="202"/>
      <c r="J603" s="269">
        <v>9</v>
      </c>
      <c r="K603" s="202"/>
      <c r="L603" s="16" t="s">
        <v>141</v>
      </c>
      <c r="M603" s="153" t="s">
        <v>73</v>
      </c>
      <c r="N603" s="84" t="s">
        <v>8</v>
      </c>
      <c r="O603" s="113">
        <v>5940.65</v>
      </c>
      <c r="P603" s="113">
        <v>7000</v>
      </c>
      <c r="Q603" s="113">
        <v>7000</v>
      </c>
      <c r="R603" s="294"/>
      <c r="S603" s="294"/>
      <c r="T603" s="358"/>
      <c r="U603" s="358"/>
    </row>
    <row r="604" spans="1:21" s="270" customFormat="1" x14ac:dyDescent="0.2">
      <c r="B604" s="269"/>
      <c r="L604" s="16"/>
      <c r="M604" s="271"/>
      <c r="N604" s="272"/>
      <c r="O604" s="113"/>
      <c r="P604" s="113"/>
      <c r="Q604" s="113"/>
      <c r="R604" s="294"/>
      <c r="S604" s="294"/>
      <c r="T604" s="358"/>
      <c r="U604" s="358"/>
    </row>
    <row r="605" spans="1:21" s="270" customFormat="1" ht="25.5" x14ac:dyDescent="0.2">
      <c r="A605" s="274" t="s">
        <v>194</v>
      </c>
      <c r="B605" s="269"/>
      <c r="L605" s="31" t="s">
        <v>334</v>
      </c>
      <c r="M605" s="271"/>
      <c r="N605" s="104" t="s">
        <v>149</v>
      </c>
      <c r="O605" s="116">
        <f t="shared" ref="O605:P605" si="401">SUM(O607)</f>
        <v>0</v>
      </c>
      <c r="P605" s="116">
        <f t="shared" si="401"/>
        <v>10000</v>
      </c>
      <c r="Q605" s="116">
        <f t="shared" ref="Q605:R605" si="402">SUM(Q607)</f>
        <v>5000</v>
      </c>
      <c r="R605" s="414">
        <f t="shared" si="402"/>
        <v>5000</v>
      </c>
      <c r="S605" s="414">
        <f t="shared" ref="S605" si="403">SUM(S607)</f>
        <v>5000</v>
      </c>
      <c r="T605" s="358">
        <f t="shared" si="376"/>
        <v>100</v>
      </c>
      <c r="U605" s="358">
        <f t="shared" si="377"/>
        <v>100</v>
      </c>
    </row>
    <row r="606" spans="1:21" s="270" customFormat="1" x14ac:dyDescent="0.2">
      <c r="B606" s="269"/>
      <c r="L606" s="16"/>
      <c r="M606" s="271"/>
      <c r="N606" s="272"/>
      <c r="O606" s="113"/>
      <c r="P606" s="113"/>
      <c r="Q606" s="113"/>
      <c r="R606" s="294"/>
      <c r="S606" s="294"/>
      <c r="T606" s="358"/>
      <c r="U606" s="358"/>
    </row>
    <row r="607" spans="1:21" s="270" customFormat="1" ht="25.5" x14ac:dyDescent="0.2">
      <c r="A607" s="27" t="s">
        <v>331</v>
      </c>
      <c r="B607" s="269"/>
      <c r="L607" s="66" t="s">
        <v>332</v>
      </c>
      <c r="M607" s="120"/>
      <c r="N607" s="121" t="s">
        <v>333</v>
      </c>
      <c r="O607" s="233">
        <f t="shared" ref="O607:P607" si="404">SUM(O613)</f>
        <v>0</v>
      </c>
      <c r="P607" s="233">
        <f t="shared" si="404"/>
        <v>10000</v>
      </c>
      <c r="Q607" s="233">
        <f t="shared" ref="Q607" si="405">SUM(Q613)</f>
        <v>5000</v>
      </c>
      <c r="R607" s="410">
        <f>SUM(R614)</f>
        <v>5000</v>
      </c>
      <c r="S607" s="410">
        <f>SUM(S614)</f>
        <v>5000</v>
      </c>
      <c r="T607" s="358">
        <f t="shared" si="376"/>
        <v>100</v>
      </c>
      <c r="U607" s="358">
        <f t="shared" si="377"/>
        <v>100</v>
      </c>
    </row>
    <row r="608" spans="1:21" s="270" customFormat="1" x14ac:dyDescent="0.2">
      <c r="B608" s="269"/>
      <c r="L608" s="16"/>
      <c r="M608" s="271"/>
      <c r="N608" s="272"/>
      <c r="O608" s="113"/>
      <c r="P608" s="113"/>
      <c r="Q608" s="113"/>
      <c r="R608" s="294"/>
      <c r="S608" s="294"/>
      <c r="T608" s="358"/>
      <c r="U608" s="358"/>
    </row>
    <row r="609" spans="1:21" s="270" customFormat="1" x14ac:dyDescent="0.2">
      <c r="B609" s="269"/>
      <c r="L609" s="16"/>
      <c r="M609" s="271"/>
      <c r="N609" s="180" t="s">
        <v>285</v>
      </c>
      <c r="O609" s="188">
        <f>SUM(O610)</f>
        <v>0</v>
      </c>
      <c r="P609" s="188">
        <f>SUM(P610:P611)</f>
        <v>10000</v>
      </c>
      <c r="Q609" s="188">
        <f>SUM(Q610:Q611)</f>
        <v>5000</v>
      </c>
      <c r="R609" s="396">
        <f t="shared" ref="R609" si="406">SUM(R610:R611)</f>
        <v>5000</v>
      </c>
      <c r="S609" s="396">
        <f t="shared" ref="S609" si="407">SUM(S610:S611)</f>
        <v>5000</v>
      </c>
      <c r="T609" s="358">
        <f t="shared" si="376"/>
        <v>100</v>
      </c>
      <c r="U609" s="358">
        <f t="shared" si="377"/>
        <v>100</v>
      </c>
    </row>
    <row r="610" spans="1:21" s="270" customFormat="1" x14ac:dyDescent="0.2">
      <c r="B610" s="269"/>
      <c r="L610" s="16"/>
      <c r="M610" s="189" t="s">
        <v>352</v>
      </c>
      <c r="N610" s="180" t="s">
        <v>286</v>
      </c>
      <c r="O610" s="188">
        <v>0</v>
      </c>
      <c r="P610" s="188">
        <v>10000</v>
      </c>
      <c r="Q610" s="188">
        <v>5000</v>
      </c>
      <c r="R610" s="396">
        <v>0</v>
      </c>
      <c r="S610" s="396">
        <v>0</v>
      </c>
      <c r="T610" s="358">
        <f t="shared" si="376"/>
        <v>0</v>
      </c>
      <c r="U610" s="358">
        <f t="shared" si="377"/>
        <v>0</v>
      </c>
    </row>
    <row r="611" spans="1:21" s="270" customFormat="1" x14ac:dyDescent="0.2">
      <c r="B611" s="269"/>
      <c r="L611" s="16"/>
      <c r="M611" s="186">
        <v>91</v>
      </c>
      <c r="N611" s="180" t="s">
        <v>290</v>
      </c>
      <c r="O611" s="188">
        <v>0</v>
      </c>
      <c r="P611" s="188">
        <v>0</v>
      </c>
      <c r="Q611" s="188">
        <v>0</v>
      </c>
      <c r="R611" s="396">
        <v>5000</v>
      </c>
      <c r="S611" s="396">
        <v>5000</v>
      </c>
      <c r="T611" s="358">
        <v>0</v>
      </c>
      <c r="U611" s="358">
        <v>0</v>
      </c>
    </row>
    <row r="612" spans="1:21" s="270" customFormat="1" x14ac:dyDescent="0.2">
      <c r="B612" s="269"/>
      <c r="L612" s="16"/>
      <c r="M612" s="271"/>
      <c r="N612" s="272"/>
      <c r="O612" s="113"/>
      <c r="P612" s="113"/>
      <c r="Q612" s="113"/>
      <c r="R612" s="294"/>
      <c r="S612" s="294"/>
      <c r="T612" s="358"/>
      <c r="U612" s="358"/>
    </row>
    <row r="613" spans="1:21" s="270" customFormat="1" x14ac:dyDescent="0.2">
      <c r="B613" s="269">
        <v>1</v>
      </c>
      <c r="J613" s="269">
        <v>9</v>
      </c>
      <c r="L613" s="16" t="s">
        <v>332</v>
      </c>
      <c r="M613" s="271" t="s">
        <v>56</v>
      </c>
      <c r="N613" s="272" t="s">
        <v>116</v>
      </c>
      <c r="O613" s="113">
        <f>SUM(O614)</f>
        <v>0</v>
      </c>
      <c r="P613" s="113">
        <f t="shared" ref="P613:Q614" si="408">SUM(P614)</f>
        <v>10000</v>
      </c>
      <c r="Q613" s="113">
        <f t="shared" si="408"/>
        <v>5000</v>
      </c>
      <c r="R613" s="294"/>
      <c r="S613" s="294"/>
      <c r="T613" s="358"/>
      <c r="U613" s="358"/>
    </row>
    <row r="614" spans="1:21" s="270" customFormat="1" x14ac:dyDescent="0.2">
      <c r="B614" s="269">
        <v>1</v>
      </c>
      <c r="J614" s="269">
        <v>9</v>
      </c>
      <c r="L614" s="16" t="s">
        <v>332</v>
      </c>
      <c r="M614" s="273" t="s">
        <v>72</v>
      </c>
      <c r="N614" s="70" t="s">
        <v>137</v>
      </c>
      <c r="O614" s="114">
        <f>SUM(O615)</f>
        <v>0</v>
      </c>
      <c r="P614" s="114">
        <f t="shared" si="408"/>
        <v>10000</v>
      </c>
      <c r="Q614" s="114">
        <f t="shared" si="408"/>
        <v>5000</v>
      </c>
      <c r="R614" s="294">
        <v>5000</v>
      </c>
      <c r="S614" s="294">
        <v>5000</v>
      </c>
      <c r="T614" s="358">
        <f t="shared" si="376"/>
        <v>100</v>
      </c>
      <c r="U614" s="358">
        <f t="shared" si="377"/>
        <v>100</v>
      </c>
    </row>
    <row r="615" spans="1:21" s="270" customFormat="1" x14ac:dyDescent="0.2">
      <c r="B615" s="269">
        <v>1</v>
      </c>
      <c r="J615" s="269">
        <v>9</v>
      </c>
      <c r="L615" s="16" t="s">
        <v>332</v>
      </c>
      <c r="M615" s="271" t="s">
        <v>74</v>
      </c>
      <c r="N615" s="272" t="s">
        <v>30</v>
      </c>
      <c r="O615" s="113">
        <v>0</v>
      </c>
      <c r="P615" s="113">
        <v>10000</v>
      </c>
      <c r="Q615" s="113">
        <v>5000</v>
      </c>
      <c r="R615" s="294"/>
      <c r="S615" s="294"/>
      <c r="T615" s="358"/>
      <c r="U615" s="358"/>
    </row>
    <row r="616" spans="1:21" s="155" customFormat="1" x14ac:dyDescent="0.2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18"/>
      <c r="M616" s="92"/>
      <c r="N616" s="70"/>
      <c r="O616" s="146"/>
      <c r="P616" s="146"/>
      <c r="Q616" s="146"/>
      <c r="R616" s="408"/>
      <c r="S616" s="408"/>
      <c r="T616" s="358"/>
      <c r="U616" s="358"/>
    </row>
    <row r="617" spans="1:21" s="159" customFormat="1" x14ac:dyDescent="0.2">
      <c r="A617" s="51" t="s">
        <v>264</v>
      </c>
      <c r="B617" s="55">
        <v>1</v>
      </c>
      <c r="C617" s="32"/>
      <c r="D617" s="32"/>
      <c r="E617" s="32"/>
      <c r="F617" s="55"/>
      <c r="G617" s="32"/>
      <c r="H617" s="32"/>
      <c r="I617" s="32"/>
      <c r="J617" s="32"/>
      <c r="K617" s="32"/>
      <c r="L617" s="33"/>
      <c r="M617" s="101"/>
      <c r="N617" s="73" t="s">
        <v>265</v>
      </c>
      <c r="O617" s="115">
        <f t="shared" ref="O617:P617" si="409">SUM(O619)</f>
        <v>0</v>
      </c>
      <c r="P617" s="115">
        <f t="shared" si="409"/>
        <v>5000</v>
      </c>
      <c r="Q617" s="115">
        <f t="shared" ref="Q617:S617" si="410">SUM(Q619)</f>
        <v>5000</v>
      </c>
      <c r="R617" s="412">
        <f t="shared" si="410"/>
        <v>5000</v>
      </c>
      <c r="S617" s="412">
        <f t="shared" si="410"/>
        <v>5000</v>
      </c>
      <c r="T617" s="358">
        <f t="shared" si="376"/>
        <v>100</v>
      </c>
      <c r="U617" s="358">
        <f t="shared" si="377"/>
        <v>100</v>
      </c>
    </row>
    <row r="618" spans="1:21" s="159" customFormat="1" x14ac:dyDescent="0.2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18"/>
      <c r="M618" s="92"/>
      <c r="N618" s="70"/>
      <c r="O618" s="146"/>
      <c r="P618" s="146"/>
      <c r="Q618" s="146"/>
      <c r="R618" s="408"/>
      <c r="S618" s="408"/>
      <c r="T618" s="358"/>
      <c r="U618" s="358"/>
    </row>
    <row r="619" spans="1:21" s="42" customFormat="1" ht="25.5" x14ac:dyDescent="0.2">
      <c r="A619" s="53" t="s">
        <v>195</v>
      </c>
      <c r="I619" s="202"/>
      <c r="J619" s="202"/>
      <c r="K619" s="202"/>
      <c r="L619" s="31" t="s">
        <v>203</v>
      </c>
      <c r="M619" s="103"/>
      <c r="N619" s="104" t="s">
        <v>148</v>
      </c>
      <c r="O619" s="116">
        <f t="shared" ref="O619:P619" si="411">SUM(O621)</f>
        <v>0</v>
      </c>
      <c r="P619" s="116">
        <f t="shared" si="411"/>
        <v>5000</v>
      </c>
      <c r="Q619" s="116">
        <f t="shared" ref="Q619:S619" si="412">SUM(Q621)</f>
        <v>5000</v>
      </c>
      <c r="R619" s="414">
        <f t="shared" si="412"/>
        <v>5000</v>
      </c>
      <c r="S619" s="414">
        <f t="shared" si="412"/>
        <v>5000</v>
      </c>
      <c r="T619" s="358">
        <f t="shared" si="376"/>
        <v>100</v>
      </c>
      <c r="U619" s="358">
        <f t="shared" si="377"/>
        <v>100</v>
      </c>
    </row>
    <row r="620" spans="1:21" s="177" customFormat="1" x14ac:dyDescent="0.2">
      <c r="A620" s="53"/>
      <c r="I620" s="202"/>
      <c r="J620" s="202"/>
      <c r="K620" s="202"/>
      <c r="L620" s="31"/>
      <c r="M620" s="103"/>
      <c r="N620" s="104"/>
      <c r="O620" s="116"/>
      <c r="P620" s="116"/>
      <c r="Q620" s="116"/>
      <c r="R620" s="414"/>
      <c r="S620" s="414"/>
      <c r="T620" s="358"/>
      <c r="U620" s="358"/>
    </row>
    <row r="621" spans="1:21" s="127" customFormat="1" ht="25.5" x14ac:dyDescent="0.2">
      <c r="A621" s="27" t="s">
        <v>310</v>
      </c>
      <c r="L621" s="66" t="s">
        <v>186</v>
      </c>
      <c r="M621" s="141"/>
      <c r="N621" s="121" t="s">
        <v>262</v>
      </c>
      <c r="O621" s="144">
        <f t="shared" ref="O621" si="413">SUM(O626)</f>
        <v>0</v>
      </c>
      <c r="P621" s="144">
        <f>SUM(P626)</f>
        <v>5000</v>
      </c>
      <c r="Q621" s="144">
        <f>SUM(Q626)</f>
        <v>5000</v>
      </c>
      <c r="R621" s="418">
        <f>SUM(R627+R629)</f>
        <v>5000</v>
      </c>
      <c r="S621" s="418">
        <f>SUM(S627+S629)</f>
        <v>5000</v>
      </c>
      <c r="T621" s="358">
        <f t="shared" si="376"/>
        <v>100</v>
      </c>
      <c r="U621" s="358">
        <f t="shared" si="377"/>
        <v>100</v>
      </c>
    </row>
    <row r="622" spans="1:21" s="127" customFormat="1" x14ac:dyDescent="0.2">
      <c r="A622" s="27"/>
      <c r="L622" s="66"/>
      <c r="M622" s="141"/>
      <c r="N622" s="121"/>
      <c r="O622" s="144"/>
      <c r="P622" s="144"/>
      <c r="Q622" s="144"/>
      <c r="R622" s="418"/>
      <c r="S622" s="418"/>
      <c r="T622" s="358"/>
      <c r="U622" s="358"/>
    </row>
    <row r="623" spans="1:21" s="194" customFormat="1" x14ac:dyDescent="0.2">
      <c r="I623" s="202"/>
      <c r="J623" s="202"/>
      <c r="K623" s="202"/>
      <c r="L623" s="16"/>
      <c r="M623" s="103"/>
      <c r="N623" s="180" t="s">
        <v>285</v>
      </c>
      <c r="O623" s="185">
        <f t="shared" ref="O623:Q623" si="414">SUM(O624)</f>
        <v>0</v>
      </c>
      <c r="P623" s="185">
        <f t="shared" si="414"/>
        <v>5000</v>
      </c>
      <c r="Q623" s="185">
        <f t="shared" si="414"/>
        <v>5000</v>
      </c>
      <c r="R623" s="417">
        <f t="shared" ref="R623:S623" si="415">SUM(R624)</f>
        <v>5000</v>
      </c>
      <c r="S623" s="417">
        <f t="shared" si="415"/>
        <v>5000</v>
      </c>
      <c r="T623" s="358">
        <f t="shared" si="376"/>
        <v>100</v>
      </c>
      <c r="U623" s="358">
        <f t="shared" si="377"/>
        <v>100</v>
      </c>
    </row>
    <row r="624" spans="1:21" s="194" customFormat="1" x14ac:dyDescent="0.2">
      <c r="I624" s="202"/>
      <c r="J624" s="202"/>
      <c r="K624" s="202"/>
      <c r="L624" s="16"/>
      <c r="M624" s="189" t="s">
        <v>352</v>
      </c>
      <c r="N624" s="180" t="s">
        <v>286</v>
      </c>
      <c r="O624" s="185">
        <v>0</v>
      </c>
      <c r="P624" s="185">
        <v>5000</v>
      </c>
      <c r="Q624" s="185">
        <v>5000</v>
      </c>
      <c r="R624" s="417">
        <v>5000</v>
      </c>
      <c r="S624" s="417">
        <v>5000</v>
      </c>
      <c r="T624" s="358">
        <f t="shared" si="376"/>
        <v>100</v>
      </c>
      <c r="U624" s="358">
        <f t="shared" si="377"/>
        <v>100</v>
      </c>
    </row>
    <row r="625" spans="1:21" s="194" customFormat="1" x14ac:dyDescent="0.2">
      <c r="I625" s="202"/>
      <c r="J625" s="202"/>
      <c r="K625" s="202"/>
      <c r="L625" s="16"/>
      <c r="M625" s="196"/>
      <c r="N625" s="70"/>
      <c r="O625" s="117"/>
      <c r="P625" s="117"/>
      <c r="Q625" s="117"/>
      <c r="R625" s="408"/>
      <c r="S625" s="408"/>
      <c r="T625" s="358"/>
      <c r="U625" s="358"/>
    </row>
    <row r="626" spans="1:21" s="44" customFormat="1" x14ac:dyDescent="0.2">
      <c r="A626" s="163"/>
      <c r="B626" s="162">
        <v>1</v>
      </c>
      <c r="C626" s="163"/>
      <c r="D626" s="163"/>
      <c r="E626" s="163"/>
      <c r="F626" s="163"/>
      <c r="G626" s="163"/>
      <c r="H626" s="163"/>
      <c r="I626" s="202"/>
      <c r="J626" s="202"/>
      <c r="K626" s="202"/>
      <c r="L626" s="16" t="s">
        <v>186</v>
      </c>
      <c r="M626" s="165">
        <v>3</v>
      </c>
      <c r="N626" s="84" t="s">
        <v>116</v>
      </c>
      <c r="O626" s="113">
        <f>SUM(O627+O629)</f>
        <v>0</v>
      </c>
      <c r="P626" s="113">
        <f>SUM(P627+P629)</f>
        <v>5000</v>
      </c>
      <c r="Q626" s="113">
        <f>SUM(Q627+Q629)</f>
        <v>5000</v>
      </c>
      <c r="R626" s="294"/>
      <c r="S626" s="294"/>
      <c r="T626" s="358"/>
      <c r="U626" s="358"/>
    </row>
    <row r="627" spans="1:21" s="44" customFormat="1" ht="25.5" x14ac:dyDescent="0.2">
      <c r="A627" s="163"/>
      <c r="B627" s="162">
        <v>1</v>
      </c>
      <c r="C627" s="163"/>
      <c r="D627" s="163"/>
      <c r="E627" s="163"/>
      <c r="F627" s="163"/>
      <c r="G627" s="163"/>
      <c r="H627" s="163"/>
      <c r="I627" s="202"/>
      <c r="J627" s="202"/>
      <c r="K627" s="202"/>
      <c r="L627" s="16" t="s">
        <v>186</v>
      </c>
      <c r="M627" s="92" t="s">
        <v>261</v>
      </c>
      <c r="N627" s="70" t="s">
        <v>280</v>
      </c>
      <c r="O627" s="114">
        <f t="shared" ref="O627:Q627" si="416">SUM(O628:O628)</f>
        <v>0</v>
      </c>
      <c r="P627" s="114">
        <f t="shared" si="416"/>
        <v>0</v>
      </c>
      <c r="Q627" s="114">
        <f t="shared" si="416"/>
        <v>0</v>
      </c>
      <c r="R627" s="294">
        <v>0</v>
      </c>
      <c r="S627" s="294">
        <v>0</v>
      </c>
      <c r="T627" s="358">
        <v>0</v>
      </c>
      <c r="U627" s="358">
        <v>0</v>
      </c>
    </row>
    <row r="628" spans="1:21" s="44" customFormat="1" ht="25.5" x14ac:dyDescent="0.2">
      <c r="A628" s="163"/>
      <c r="B628" s="162">
        <v>1</v>
      </c>
      <c r="C628" s="163"/>
      <c r="D628" s="163"/>
      <c r="E628" s="163"/>
      <c r="F628" s="163"/>
      <c r="G628" s="163"/>
      <c r="H628" s="163"/>
      <c r="I628" s="202"/>
      <c r="J628" s="202"/>
      <c r="K628" s="202"/>
      <c r="L628" s="16" t="s">
        <v>186</v>
      </c>
      <c r="M628" s="284" t="s">
        <v>260</v>
      </c>
      <c r="N628" s="286" t="s">
        <v>279</v>
      </c>
      <c r="O628" s="113">
        <v>0</v>
      </c>
      <c r="P628" s="113">
        <v>0</v>
      </c>
      <c r="Q628" s="113">
        <v>0</v>
      </c>
      <c r="R628" s="294"/>
      <c r="S628" s="294"/>
      <c r="T628" s="358"/>
      <c r="U628" s="358"/>
    </row>
    <row r="629" spans="1:21" s="285" customFormat="1" x14ac:dyDescent="0.2">
      <c r="B629" s="288">
        <v>1</v>
      </c>
      <c r="L629" s="16" t="s">
        <v>186</v>
      </c>
      <c r="M629" s="283">
        <v>38</v>
      </c>
      <c r="N629" s="70" t="s">
        <v>281</v>
      </c>
      <c r="O629" s="114">
        <f>SUM(O630:O631)</f>
        <v>0</v>
      </c>
      <c r="P629" s="114">
        <f>SUM(P630:P631)</f>
        <v>5000</v>
      </c>
      <c r="Q629" s="114">
        <f>SUM(Q630:Q631)</f>
        <v>5000</v>
      </c>
      <c r="R629" s="294">
        <v>5000</v>
      </c>
      <c r="S629" s="294">
        <v>5000</v>
      </c>
      <c r="T629" s="358">
        <f t="shared" si="376"/>
        <v>100</v>
      </c>
      <c r="U629" s="358">
        <f t="shared" si="377"/>
        <v>100</v>
      </c>
    </row>
    <row r="630" spans="1:21" s="279" customFormat="1" x14ac:dyDescent="0.2">
      <c r="B630" s="278">
        <v>1</v>
      </c>
      <c r="L630" s="16" t="s">
        <v>186</v>
      </c>
      <c r="M630" s="284" t="s">
        <v>73</v>
      </c>
      <c r="N630" s="286" t="s">
        <v>8</v>
      </c>
      <c r="O630" s="113">
        <v>0</v>
      </c>
      <c r="P630" s="113">
        <v>0</v>
      </c>
      <c r="Q630" s="113">
        <v>0</v>
      </c>
      <c r="R630" s="294"/>
      <c r="S630" s="294"/>
      <c r="T630" s="358"/>
      <c r="U630" s="358"/>
    </row>
    <row r="631" spans="1:21" s="321" customFormat="1" x14ac:dyDescent="0.2">
      <c r="B631" s="354">
        <v>1</v>
      </c>
      <c r="L631" s="16" t="s">
        <v>186</v>
      </c>
      <c r="M631" s="355" t="s">
        <v>74</v>
      </c>
      <c r="N631" s="356" t="s">
        <v>30</v>
      </c>
      <c r="O631" s="113">
        <v>0</v>
      </c>
      <c r="P631" s="113">
        <v>5000</v>
      </c>
      <c r="Q631" s="113">
        <v>5000</v>
      </c>
      <c r="R631" s="294"/>
      <c r="S631" s="294"/>
      <c r="T631" s="358"/>
      <c r="U631" s="358"/>
    </row>
    <row r="632" spans="1:21" s="221" customFormat="1" x14ac:dyDescent="0.2">
      <c r="B632" s="220"/>
      <c r="L632" s="16"/>
      <c r="M632" s="222"/>
      <c r="N632" s="223"/>
      <c r="O632" s="113"/>
      <c r="P632" s="113"/>
      <c r="Q632" s="113"/>
      <c r="R632" s="294"/>
      <c r="S632" s="294"/>
      <c r="T632" s="358"/>
      <c r="U632" s="358"/>
    </row>
    <row r="633" spans="1:21" s="15" customFormat="1" ht="25.5" x14ac:dyDescent="0.2">
      <c r="A633" s="51" t="s">
        <v>228</v>
      </c>
      <c r="B633" s="55"/>
      <c r="C633" s="55"/>
      <c r="D633" s="55"/>
      <c r="E633" s="55"/>
      <c r="F633" s="55">
        <v>5</v>
      </c>
      <c r="G633" s="32"/>
      <c r="H633" s="32"/>
      <c r="I633" s="32"/>
      <c r="J633" s="55">
        <v>9</v>
      </c>
      <c r="K633" s="32"/>
      <c r="L633" s="33"/>
      <c r="M633" s="101"/>
      <c r="N633" s="73" t="s">
        <v>266</v>
      </c>
      <c r="O633" s="115">
        <f>SUM(O635+O648)</f>
        <v>0</v>
      </c>
      <c r="P633" s="115">
        <f>SUM(P635+P648+P679)</f>
        <v>25000</v>
      </c>
      <c r="Q633" s="115">
        <f>SUM(Q635+Q648+Q679)</f>
        <v>35000</v>
      </c>
      <c r="R633" s="412">
        <f>SUM(R635+R648+R679)</f>
        <v>20000</v>
      </c>
      <c r="S633" s="412">
        <f t="shared" ref="S633" si="417">SUM(S635+S648+S679)</f>
        <v>20000</v>
      </c>
      <c r="T633" s="358">
        <f t="shared" si="376"/>
        <v>57.142857142857139</v>
      </c>
      <c r="U633" s="358">
        <f t="shared" si="377"/>
        <v>57.142857142857139</v>
      </c>
    </row>
    <row r="634" spans="1:21" s="47" customFormat="1" x14ac:dyDescent="0.2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3"/>
      <c r="M634" s="101"/>
      <c r="N634" s="73"/>
      <c r="O634" s="146"/>
      <c r="P634" s="146"/>
      <c r="Q634" s="146"/>
      <c r="R634" s="408"/>
      <c r="S634" s="408"/>
      <c r="T634" s="358"/>
      <c r="U634" s="358"/>
    </row>
    <row r="635" spans="1:21" s="47" customFormat="1" ht="25.5" x14ac:dyDescent="0.2">
      <c r="A635" s="53" t="s">
        <v>153</v>
      </c>
      <c r="B635" s="159"/>
      <c r="C635" s="159"/>
      <c r="D635" s="159"/>
      <c r="E635" s="159"/>
      <c r="F635" s="159"/>
      <c r="G635" s="159"/>
      <c r="H635" s="159"/>
      <c r="I635" s="202"/>
      <c r="J635" s="202"/>
      <c r="K635" s="202"/>
      <c r="L635" s="31" t="s">
        <v>187</v>
      </c>
      <c r="M635" s="103"/>
      <c r="N635" s="104" t="s">
        <v>188</v>
      </c>
      <c r="O635" s="116">
        <f t="shared" ref="O635:P635" si="418">SUM(O637)</f>
        <v>0</v>
      </c>
      <c r="P635" s="116">
        <f t="shared" si="418"/>
        <v>10000</v>
      </c>
      <c r="Q635" s="116">
        <f t="shared" ref="Q635:S635" si="419">SUM(Q637)</f>
        <v>0</v>
      </c>
      <c r="R635" s="414">
        <f t="shared" si="419"/>
        <v>10000</v>
      </c>
      <c r="S635" s="414">
        <f t="shared" si="419"/>
        <v>10000</v>
      </c>
      <c r="T635" s="358">
        <v>0</v>
      </c>
      <c r="U635" s="358">
        <v>0</v>
      </c>
    </row>
    <row r="636" spans="1:21" s="177" customFormat="1" x14ac:dyDescent="0.2">
      <c r="A636" s="53"/>
      <c r="I636" s="202"/>
      <c r="J636" s="202"/>
      <c r="K636" s="202"/>
      <c r="L636" s="31"/>
      <c r="M636" s="103"/>
      <c r="N636" s="104"/>
      <c r="O636" s="116"/>
      <c r="P636" s="116"/>
      <c r="Q636" s="116"/>
      <c r="R636" s="414"/>
      <c r="S636" s="414"/>
      <c r="T636" s="358"/>
      <c r="U636" s="358"/>
    </row>
    <row r="637" spans="1:21" s="15" customFormat="1" ht="25.5" x14ac:dyDescent="0.2">
      <c r="A637" s="27" t="s">
        <v>229</v>
      </c>
      <c r="I637" s="202"/>
      <c r="J637" s="202"/>
      <c r="K637" s="202"/>
      <c r="L637" s="36" t="s">
        <v>179</v>
      </c>
      <c r="M637" s="106"/>
      <c r="N637" s="107" t="s">
        <v>267</v>
      </c>
      <c r="O637" s="144">
        <f t="shared" ref="O637:P637" si="420">SUM(O643)</f>
        <v>0</v>
      </c>
      <c r="P637" s="144">
        <f t="shared" si="420"/>
        <v>10000</v>
      </c>
      <c r="Q637" s="144">
        <f t="shared" ref="Q637" si="421">SUM(Q643)</f>
        <v>0</v>
      </c>
      <c r="R637" s="410">
        <f>SUM(R644)</f>
        <v>10000</v>
      </c>
      <c r="S637" s="410">
        <f>SUM(S644)</f>
        <v>10000</v>
      </c>
      <c r="T637" s="358">
        <v>0</v>
      </c>
      <c r="U637" s="358">
        <v>0</v>
      </c>
    </row>
    <row r="638" spans="1:21" s="15" customFormat="1" x14ac:dyDescent="0.2">
      <c r="I638" s="202"/>
      <c r="J638" s="202"/>
      <c r="K638" s="202"/>
      <c r="L638" s="16"/>
      <c r="M638" s="83"/>
      <c r="N638" s="84"/>
      <c r="O638" s="146"/>
      <c r="P638" s="146"/>
      <c r="Q638" s="146"/>
      <c r="R638" s="408"/>
      <c r="S638" s="408"/>
      <c r="T638" s="358"/>
      <c r="U638" s="358"/>
    </row>
    <row r="639" spans="1:21" s="177" customFormat="1" x14ac:dyDescent="0.2">
      <c r="I639" s="202"/>
      <c r="J639" s="202"/>
      <c r="K639" s="202"/>
      <c r="L639" s="16"/>
      <c r="M639" s="103"/>
      <c r="N639" s="180" t="s">
        <v>285</v>
      </c>
      <c r="O639" s="188">
        <f t="shared" ref="O639:Q639" si="422">SUM(O641)</f>
        <v>0</v>
      </c>
      <c r="P639" s="188">
        <f>SUM(P640:P641)</f>
        <v>10000</v>
      </c>
      <c r="Q639" s="188">
        <f t="shared" si="422"/>
        <v>0</v>
      </c>
      <c r="R639" s="396">
        <f t="shared" ref="R639:S639" si="423">SUM(R641)</f>
        <v>10000</v>
      </c>
      <c r="S639" s="396">
        <f t="shared" si="423"/>
        <v>10000</v>
      </c>
      <c r="T639" s="358">
        <v>0</v>
      </c>
      <c r="U639" s="358">
        <v>0</v>
      </c>
    </row>
    <row r="640" spans="1:21" s="321" customFormat="1" x14ac:dyDescent="0.2">
      <c r="L640" s="16"/>
      <c r="M640" s="189" t="s">
        <v>352</v>
      </c>
      <c r="N640" s="180" t="s">
        <v>286</v>
      </c>
      <c r="O640" s="188">
        <v>0</v>
      </c>
      <c r="P640" s="188">
        <v>10000</v>
      </c>
      <c r="Q640" s="188">
        <v>0</v>
      </c>
      <c r="R640" s="396"/>
      <c r="S640" s="396"/>
      <c r="T640" s="358"/>
      <c r="U640" s="358"/>
    </row>
    <row r="641" spans="1:21" s="177" customFormat="1" x14ac:dyDescent="0.2">
      <c r="I641" s="202"/>
      <c r="J641" s="202"/>
      <c r="K641" s="202"/>
      <c r="L641" s="16"/>
      <c r="M641" s="186">
        <v>91</v>
      </c>
      <c r="N641" s="180" t="s">
        <v>290</v>
      </c>
      <c r="O641" s="188">
        <v>0</v>
      </c>
      <c r="P641" s="188">
        <v>0</v>
      </c>
      <c r="Q641" s="188">
        <v>0</v>
      </c>
      <c r="R641" s="396">
        <v>10000</v>
      </c>
      <c r="S641" s="396">
        <v>10000</v>
      </c>
      <c r="T641" s="358">
        <v>0</v>
      </c>
      <c r="U641" s="358">
        <v>0</v>
      </c>
    </row>
    <row r="642" spans="1:21" s="177" customFormat="1" x14ac:dyDescent="0.2">
      <c r="I642" s="202"/>
      <c r="J642" s="202"/>
      <c r="K642" s="202"/>
      <c r="L642" s="16"/>
      <c r="M642" s="186"/>
      <c r="N642" s="187"/>
      <c r="O642" s="188"/>
      <c r="P642" s="188"/>
      <c r="Q642" s="188"/>
      <c r="R642" s="408"/>
      <c r="S642" s="408"/>
      <c r="T642" s="358"/>
      <c r="U642" s="358"/>
    </row>
    <row r="643" spans="1:21" s="15" customFormat="1" x14ac:dyDescent="0.2">
      <c r="A643" s="159"/>
      <c r="B643" s="176"/>
      <c r="C643" s="159"/>
      <c r="D643" s="158"/>
      <c r="E643" s="158"/>
      <c r="F643" s="159"/>
      <c r="G643" s="159"/>
      <c r="H643" s="159"/>
      <c r="I643" s="202"/>
      <c r="J643" s="201">
        <v>9</v>
      </c>
      <c r="K643" s="202"/>
      <c r="L643" s="16" t="s">
        <v>179</v>
      </c>
      <c r="M643" s="161">
        <v>3</v>
      </c>
      <c r="N643" s="84" t="s">
        <v>116</v>
      </c>
      <c r="O643" s="113">
        <f t="shared" ref="O643:Q644" si="424">SUM(O644)</f>
        <v>0</v>
      </c>
      <c r="P643" s="113">
        <f t="shared" si="424"/>
        <v>10000</v>
      </c>
      <c r="Q643" s="113">
        <f t="shared" si="424"/>
        <v>0</v>
      </c>
      <c r="R643" s="294"/>
      <c r="S643" s="294"/>
      <c r="T643" s="358"/>
      <c r="U643" s="358"/>
    </row>
    <row r="644" spans="1:21" s="15" customFormat="1" x14ac:dyDescent="0.2">
      <c r="A644" s="159"/>
      <c r="B644" s="176"/>
      <c r="C644" s="159"/>
      <c r="D644" s="158"/>
      <c r="E644" s="158"/>
      <c r="F644" s="159"/>
      <c r="G644" s="159"/>
      <c r="H644" s="159"/>
      <c r="I644" s="202"/>
      <c r="J644" s="201">
        <v>9</v>
      </c>
      <c r="K644" s="202"/>
      <c r="L644" s="16" t="s">
        <v>179</v>
      </c>
      <c r="M644" s="71">
        <v>32</v>
      </c>
      <c r="N644" s="70" t="s">
        <v>3</v>
      </c>
      <c r="O644" s="114">
        <f t="shared" si="424"/>
        <v>0</v>
      </c>
      <c r="P644" s="114">
        <f t="shared" si="424"/>
        <v>10000</v>
      </c>
      <c r="Q644" s="114">
        <f t="shared" si="424"/>
        <v>0</v>
      </c>
      <c r="R644" s="294">
        <v>10000</v>
      </c>
      <c r="S644" s="294">
        <v>10000</v>
      </c>
      <c r="T644" s="358">
        <v>0</v>
      </c>
      <c r="U644" s="358">
        <v>0</v>
      </c>
    </row>
    <row r="645" spans="1:21" s="15" customFormat="1" x14ac:dyDescent="0.2">
      <c r="A645" s="159"/>
      <c r="B645" s="176"/>
      <c r="C645" s="159"/>
      <c r="D645" s="158"/>
      <c r="E645" s="158"/>
      <c r="F645" s="159"/>
      <c r="G645" s="159"/>
      <c r="H645" s="159"/>
      <c r="I645" s="202"/>
      <c r="J645" s="201">
        <v>9</v>
      </c>
      <c r="K645" s="202"/>
      <c r="L645" s="16" t="s">
        <v>179</v>
      </c>
      <c r="M645" s="161">
        <v>323</v>
      </c>
      <c r="N645" s="96" t="s">
        <v>6</v>
      </c>
      <c r="O645" s="113">
        <v>0</v>
      </c>
      <c r="P645" s="113">
        <v>10000</v>
      </c>
      <c r="Q645" s="113">
        <v>0</v>
      </c>
      <c r="R645" s="294"/>
      <c r="S645" s="294"/>
      <c r="T645" s="358"/>
      <c r="U645" s="358"/>
    </row>
    <row r="646" spans="1:21" s="285" customFormat="1" x14ac:dyDescent="0.2">
      <c r="B646" s="288"/>
      <c r="D646" s="288"/>
      <c r="E646" s="288"/>
      <c r="J646" s="288"/>
      <c r="L646" s="16"/>
      <c r="M646" s="287"/>
      <c r="N646" s="96"/>
      <c r="O646" s="113"/>
      <c r="P646" s="113"/>
      <c r="Q646" s="113"/>
      <c r="R646" s="294"/>
      <c r="S646" s="294"/>
      <c r="T646" s="358"/>
      <c r="U646" s="358"/>
    </row>
    <row r="647" spans="1:21" s="285" customFormat="1" x14ac:dyDescent="0.2">
      <c r="B647" s="288"/>
      <c r="D647" s="288"/>
      <c r="E647" s="288"/>
      <c r="J647" s="288"/>
      <c r="L647" s="16"/>
      <c r="M647" s="287"/>
      <c r="N647" s="96"/>
      <c r="O647" s="113"/>
      <c r="P647" s="113"/>
      <c r="Q647" s="113"/>
      <c r="R647" s="294"/>
      <c r="S647" s="294"/>
      <c r="T647" s="358"/>
      <c r="U647" s="358"/>
    </row>
    <row r="648" spans="1:21" s="285" customFormat="1" ht="25.5" x14ac:dyDescent="0.2">
      <c r="A648" s="53" t="s">
        <v>194</v>
      </c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1" t="s">
        <v>343</v>
      </c>
      <c r="M648" s="103"/>
      <c r="N648" s="104" t="s">
        <v>149</v>
      </c>
      <c r="O648" s="116">
        <f>SUM(O650)</f>
        <v>0</v>
      </c>
      <c r="P648" s="116">
        <f>SUM(P650+P664)</f>
        <v>10000</v>
      </c>
      <c r="Q648" s="116">
        <f>SUM(Q650+Q664)</f>
        <v>0</v>
      </c>
      <c r="R648" s="414">
        <f t="shared" ref="R648" si="425">SUM(R650+R664)</f>
        <v>10000</v>
      </c>
      <c r="S648" s="414">
        <f t="shared" ref="S648" si="426">SUM(S650+S664)</f>
        <v>10000</v>
      </c>
      <c r="T648" s="358">
        <v>0</v>
      </c>
      <c r="U648" s="358">
        <v>0</v>
      </c>
    </row>
    <row r="649" spans="1:21" s="285" customFormat="1" x14ac:dyDescent="0.2">
      <c r="A649" s="53"/>
      <c r="L649" s="31"/>
      <c r="M649" s="103"/>
      <c r="N649" s="104"/>
      <c r="O649" s="113"/>
      <c r="P649" s="113"/>
      <c r="Q649" s="113"/>
      <c r="R649" s="294"/>
      <c r="S649" s="294"/>
      <c r="T649" s="358"/>
      <c r="U649" s="358"/>
    </row>
    <row r="650" spans="1:21" s="285" customFormat="1" ht="38.25" x14ac:dyDescent="0.2">
      <c r="L650" s="36" t="s">
        <v>342</v>
      </c>
      <c r="M650" s="106"/>
      <c r="N650" s="107" t="s">
        <v>344</v>
      </c>
      <c r="O650" s="233">
        <f>SUM(O656+O660)</f>
        <v>0</v>
      </c>
      <c r="P650" s="233">
        <f>SUM(P656)</f>
        <v>0</v>
      </c>
      <c r="Q650" s="233">
        <f>SUM(Q656)</f>
        <v>0</v>
      </c>
      <c r="R650" s="410">
        <f>SUM(R657)</f>
        <v>0</v>
      </c>
      <c r="S650" s="410">
        <f>SUM(S657)</f>
        <v>0</v>
      </c>
      <c r="T650" s="358">
        <v>0</v>
      </c>
      <c r="U650" s="358">
        <v>0</v>
      </c>
    </row>
    <row r="651" spans="1:21" s="285" customFormat="1" x14ac:dyDescent="0.2">
      <c r="L651" s="16"/>
      <c r="M651" s="284"/>
      <c r="N651" s="286"/>
      <c r="O651" s="113"/>
      <c r="P651" s="113"/>
      <c r="Q651" s="113"/>
      <c r="R651" s="294"/>
      <c r="S651" s="294"/>
      <c r="T651" s="358"/>
      <c r="U651" s="358"/>
    </row>
    <row r="652" spans="1:21" s="285" customFormat="1" x14ac:dyDescent="0.2">
      <c r="L652" s="16"/>
      <c r="M652" s="103"/>
      <c r="N652" s="180" t="s">
        <v>285</v>
      </c>
      <c r="O652" s="188">
        <f>SUM(O653:O654)</f>
        <v>0</v>
      </c>
      <c r="P652" s="188">
        <f>SUM(P653:P654)</f>
        <v>0</v>
      </c>
      <c r="Q652" s="188">
        <f>SUM(Q653:Q654)</f>
        <v>0</v>
      </c>
      <c r="R652" s="396">
        <f t="shared" ref="R652" si="427">SUM(R653)</f>
        <v>0</v>
      </c>
      <c r="S652" s="396">
        <f t="shared" ref="S652" si="428">SUM(S653)</f>
        <v>0</v>
      </c>
      <c r="T652" s="358">
        <v>0</v>
      </c>
      <c r="U652" s="358">
        <v>0</v>
      </c>
    </row>
    <row r="653" spans="1:21" s="285" customFormat="1" x14ac:dyDescent="0.2">
      <c r="L653" s="16"/>
      <c r="M653" s="189" t="s">
        <v>353</v>
      </c>
      <c r="N653" s="180" t="s">
        <v>287</v>
      </c>
      <c r="O653" s="188">
        <v>0</v>
      </c>
      <c r="P653" s="188">
        <v>0</v>
      </c>
      <c r="Q653" s="188">
        <v>0</v>
      </c>
      <c r="R653" s="396">
        <v>0</v>
      </c>
      <c r="S653" s="396">
        <v>0</v>
      </c>
      <c r="T653" s="358">
        <v>0</v>
      </c>
      <c r="U653" s="358">
        <v>0</v>
      </c>
    </row>
    <row r="654" spans="1:21" s="321" customFormat="1" x14ac:dyDescent="0.2">
      <c r="L654" s="16"/>
      <c r="M654" s="186">
        <v>91</v>
      </c>
      <c r="N654" s="180" t="s">
        <v>290</v>
      </c>
      <c r="O654" s="188">
        <v>0</v>
      </c>
      <c r="P654" s="188">
        <v>0</v>
      </c>
      <c r="Q654" s="188">
        <v>0</v>
      </c>
      <c r="R654" s="396">
        <v>0</v>
      </c>
      <c r="S654" s="396">
        <v>0</v>
      </c>
      <c r="T654" s="358">
        <v>0</v>
      </c>
      <c r="U654" s="358">
        <v>0</v>
      </c>
    </row>
    <row r="655" spans="1:21" s="285" customFormat="1" x14ac:dyDescent="0.2">
      <c r="L655" s="16"/>
      <c r="M655" s="186"/>
      <c r="N655" s="180"/>
      <c r="O655" s="113"/>
      <c r="P655" s="113"/>
      <c r="Q655" s="113"/>
      <c r="R655" s="294"/>
      <c r="S655" s="294"/>
      <c r="T655" s="358"/>
      <c r="U655" s="358"/>
    </row>
    <row r="656" spans="1:21" s="285" customFormat="1" x14ac:dyDescent="0.2">
      <c r="B656" s="288"/>
      <c r="D656" s="288"/>
      <c r="E656" s="288"/>
      <c r="F656" s="349">
        <v>5</v>
      </c>
      <c r="J656" s="288">
        <v>9</v>
      </c>
      <c r="L656" s="16" t="s">
        <v>342</v>
      </c>
      <c r="M656" s="287">
        <v>3</v>
      </c>
      <c r="N656" s="286" t="s">
        <v>116</v>
      </c>
      <c r="O656" s="113">
        <f>SUM(O657)</f>
        <v>0</v>
      </c>
      <c r="P656" s="113">
        <f>SUM(P657)</f>
        <v>0</v>
      </c>
      <c r="Q656" s="113">
        <f>SUM(Q657)</f>
        <v>0</v>
      </c>
      <c r="R656" s="294"/>
      <c r="S656" s="294"/>
      <c r="T656" s="358"/>
      <c r="U656" s="358"/>
    </row>
    <row r="657" spans="1:21" s="285" customFormat="1" x14ac:dyDescent="0.2">
      <c r="B657" s="288"/>
      <c r="D657" s="288"/>
      <c r="E657" s="288"/>
      <c r="F657" s="349">
        <v>5</v>
      </c>
      <c r="J657" s="288">
        <v>9</v>
      </c>
      <c r="L657" s="16" t="s">
        <v>342</v>
      </c>
      <c r="M657" s="283">
        <v>32</v>
      </c>
      <c r="N657" s="70" t="s">
        <v>3</v>
      </c>
      <c r="O657" s="114">
        <f>SUM(O658:O659)</f>
        <v>0</v>
      </c>
      <c r="P657" s="114">
        <f>SUM(P658:P659)</f>
        <v>0</v>
      </c>
      <c r="Q657" s="114">
        <f>SUM(Q658:Q659)</f>
        <v>0</v>
      </c>
      <c r="R657" s="294">
        <v>0</v>
      </c>
      <c r="S657" s="294">
        <v>0</v>
      </c>
      <c r="T657" s="358">
        <v>0</v>
      </c>
      <c r="U657" s="358">
        <v>0</v>
      </c>
    </row>
    <row r="658" spans="1:21" s="285" customFormat="1" x14ac:dyDescent="0.2">
      <c r="B658" s="288"/>
      <c r="D658" s="288"/>
      <c r="E658" s="288"/>
      <c r="F658" s="349">
        <v>5</v>
      </c>
      <c r="J658" s="288">
        <v>9</v>
      </c>
      <c r="L658" s="16" t="s">
        <v>342</v>
      </c>
      <c r="M658" s="287">
        <v>323</v>
      </c>
      <c r="N658" s="96" t="s">
        <v>6</v>
      </c>
      <c r="O658" s="113">
        <v>0</v>
      </c>
      <c r="P658" s="113">
        <v>0</v>
      </c>
      <c r="Q658" s="113">
        <v>0</v>
      </c>
      <c r="R658" s="294"/>
      <c r="S658" s="294"/>
      <c r="T658" s="358"/>
      <c r="U658" s="358"/>
    </row>
    <row r="659" spans="1:21" s="285" customFormat="1" ht="25.5" x14ac:dyDescent="0.2">
      <c r="B659" s="288"/>
      <c r="D659" s="288"/>
      <c r="E659" s="288"/>
      <c r="F659" s="349">
        <v>5</v>
      </c>
      <c r="J659" s="288">
        <v>9</v>
      </c>
      <c r="L659" s="16" t="s">
        <v>342</v>
      </c>
      <c r="M659" s="287">
        <v>329</v>
      </c>
      <c r="N659" s="299" t="s">
        <v>7</v>
      </c>
      <c r="O659" s="113">
        <v>0</v>
      </c>
      <c r="P659" s="113">
        <v>0</v>
      </c>
      <c r="Q659" s="113">
        <v>0</v>
      </c>
      <c r="R659" s="294"/>
      <c r="S659" s="294"/>
      <c r="T659" s="358"/>
      <c r="U659" s="358"/>
    </row>
    <row r="660" spans="1:21" s="321" customFormat="1" ht="25.5" x14ac:dyDescent="0.2">
      <c r="B660" s="359"/>
      <c r="D660" s="359"/>
      <c r="E660" s="359"/>
      <c r="F660" s="359"/>
      <c r="J660" s="359"/>
      <c r="L660" s="16"/>
      <c r="M660" s="360">
        <v>4</v>
      </c>
      <c r="N660" s="361" t="s">
        <v>170</v>
      </c>
      <c r="O660" s="113">
        <f>SUM(O661)</f>
        <v>0</v>
      </c>
      <c r="P660" s="113">
        <v>0</v>
      </c>
      <c r="Q660" s="113">
        <v>0</v>
      </c>
      <c r="R660" s="294"/>
      <c r="S660" s="294"/>
      <c r="T660" s="358"/>
      <c r="U660" s="358"/>
    </row>
    <row r="661" spans="1:21" s="38" customFormat="1" ht="38.25" x14ac:dyDescent="0.2">
      <c r="B661" s="9"/>
      <c r="D661" s="9"/>
      <c r="E661" s="9"/>
      <c r="F661" s="359">
        <v>5</v>
      </c>
      <c r="G661" s="321"/>
      <c r="H661" s="321"/>
      <c r="I661" s="321"/>
      <c r="J661" s="359">
        <v>9</v>
      </c>
      <c r="K661" s="321"/>
      <c r="L661" s="16" t="s">
        <v>342</v>
      </c>
      <c r="M661" s="319">
        <v>42</v>
      </c>
      <c r="N661" s="362" t="s">
        <v>9</v>
      </c>
      <c r="O661" s="114">
        <f>SUM(O662)</f>
        <v>0</v>
      </c>
      <c r="P661" s="114">
        <v>0</v>
      </c>
      <c r="Q661" s="114">
        <v>0</v>
      </c>
      <c r="R661" s="416">
        <v>0</v>
      </c>
      <c r="S661" s="416">
        <v>0</v>
      </c>
      <c r="T661" s="358">
        <v>0</v>
      </c>
      <c r="U661" s="358">
        <v>0</v>
      </c>
    </row>
    <row r="662" spans="1:21" s="321" customFormat="1" x14ac:dyDescent="0.2">
      <c r="B662" s="359"/>
      <c r="D662" s="359"/>
      <c r="E662" s="359"/>
      <c r="F662" s="359">
        <v>5</v>
      </c>
      <c r="J662" s="359">
        <v>9</v>
      </c>
      <c r="L662" s="16" t="s">
        <v>342</v>
      </c>
      <c r="M662" s="360">
        <v>421</v>
      </c>
      <c r="N662" s="361" t="s">
        <v>172</v>
      </c>
      <c r="O662" s="113">
        <v>0</v>
      </c>
      <c r="P662" s="113">
        <v>0</v>
      </c>
      <c r="Q662" s="113">
        <v>0</v>
      </c>
      <c r="R662" s="294"/>
      <c r="S662" s="294"/>
      <c r="T662" s="358"/>
      <c r="U662" s="358"/>
    </row>
    <row r="663" spans="1:21" s="321" customFormat="1" x14ac:dyDescent="0.2">
      <c r="B663" s="371"/>
      <c r="D663" s="371"/>
      <c r="E663" s="371"/>
      <c r="F663" s="371"/>
      <c r="J663" s="371"/>
      <c r="L663" s="16"/>
      <c r="M663" s="369"/>
      <c r="N663" s="367"/>
      <c r="O663" s="113"/>
      <c r="P663" s="113"/>
      <c r="Q663" s="113"/>
      <c r="R663" s="294"/>
      <c r="S663" s="294"/>
      <c r="T663" s="358"/>
      <c r="U663" s="358"/>
    </row>
    <row r="664" spans="1:21" s="321" customFormat="1" ht="24.75" customHeight="1" x14ac:dyDescent="0.2">
      <c r="A664" s="27"/>
      <c r="L664" s="36" t="s">
        <v>342</v>
      </c>
      <c r="M664" s="106"/>
      <c r="N664" s="107" t="s">
        <v>393</v>
      </c>
      <c r="O664" s="233">
        <f>SUM(O670+O674)</f>
        <v>0</v>
      </c>
      <c r="P664" s="233">
        <f>SUM(P670)</f>
        <v>10000</v>
      </c>
      <c r="Q664" s="233">
        <f>SUM(Q670)</f>
        <v>0</v>
      </c>
      <c r="R664" s="410">
        <f>SUM(R671)</f>
        <v>10000</v>
      </c>
      <c r="S664" s="410">
        <f>SUM(S671)</f>
        <v>10000</v>
      </c>
      <c r="T664" s="358">
        <v>0</v>
      </c>
      <c r="U664" s="358">
        <v>0</v>
      </c>
    </row>
    <row r="665" spans="1:21" s="321" customFormat="1" x14ac:dyDescent="0.2">
      <c r="L665" s="16"/>
      <c r="M665" s="368"/>
      <c r="N665" s="367"/>
      <c r="O665" s="113"/>
      <c r="P665" s="113"/>
      <c r="Q665" s="113"/>
      <c r="R665" s="294"/>
      <c r="S665" s="294"/>
      <c r="T665" s="358"/>
      <c r="U665" s="358"/>
    </row>
    <row r="666" spans="1:21" s="321" customFormat="1" x14ac:dyDescent="0.2">
      <c r="L666" s="16"/>
      <c r="M666" s="103"/>
      <c r="N666" s="180" t="s">
        <v>285</v>
      </c>
      <c r="O666" s="188">
        <f>SUM(O667:O668)</f>
        <v>0</v>
      </c>
      <c r="P666" s="188">
        <f>SUM(P667:P668)</f>
        <v>10000</v>
      </c>
      <c r="Q666" s="188">
        <f>SUM(Q667:Q668)</f>
        <v>0</v>
      </c>
      <c r="R666" s="396">
        <f t="shared" ref="R666" si="429">SUM(R667:R668)</f>
        <v>10000</v>
      </c>
      <c r="S666" s="396">
        <f t="shared" ref="S666" si="430">SUM(S667:S668)</f>
        <v>10000</v>
      </c>
      <c r="T666" s="358">
        <v>0</v>
      </c>
      <c r="U666" s="358">
        <v>0</v>
      </c>
    </row>
    <row r="667" spans="1:21" s="321" customFormat="1" x14ac:dyDescent="0.2">
      <c r="L667" s="16"/>
      <c r="M667" s="189" t="s">
        <v>353</v>
      </c>
      <c r="N667" s="180" t="s">
        <v>287</v>
      </c>
      <c r="O667" s="188">
        <v>0</v>
      </c>
      <c r="P667" s="188">
        <v>10000</v>
      </c>
      <c r="Q667" s="188">
        <v>0</v>
      </c>
      <c r="R667" s="396">
        <v>10000</v>
      </c>
      <c r="S667" s="396">
        <v>10000</v>
      </c>
      <c r="T667" s="358">
        <v>0</v>
      </c>
      <c r="U667" s="358">
        <v>0</v>
      </c>
    </row>
    <row r="668" spans="1:21" s="321" customFormat="1" x14ac:dyDescent="0.2">
      <c r="L668" s="16"/>
      <c r="M668" s="186">
        <v>91</v>
      </c>
      <c r="N668" s="180" t="s">
        <v>290</v>
      </c>
      <c r="O668" s="188">
        <v>0</v>
      </c>
      <c r="P668" s="188">
        <v>0</v>
      </c>
      <c r="Q668" s="188">
        <v>0</v>
      </c>
      <c r="R668" s="396">
        <v>0</v>
      </c>
      <c r="S668" s="396">
        <v>0</v>
      </c>
      <c r="T668" s="358">
        <v>0</v>
      </c>
      <c r="U668" s="358">
        <v>0</v>
      </c>
    </row>
    <row r="669" spans="1:21" s="321" customFormat="1" x14ac:dyDescent="0.2">
      <c r="L669" s="16"/>
      <c r="M669" s="186"/>
      <c r="N669" s="180"/>
      <c r="O669" s="113"/>
      <c r="P669" s="113"/>
      <c r="Q669" s="113"/>
      <c r="R669" s="294"/>
      <c r="S669" s="294"/>
      <c r="T669" s="358"/>
      <c r="U669" s="358"/>
    </row>
    <row r="670" spans="1:21" s="321" customFormat="1" x14ac:dyDescent="0.2">
      <c r="B670" s="371"/>
      <c r="D670" s="371"/>
      <c r="E670" s="371"/>
      <c r="F670" s="371">
        <v>5</v>
      </c>
      <c r="J670" s="371">
        <v>9</v>
      </c>
      <c r="L670" s="16" t="s">
        <v>342</v>
      </c>
      <c r="M670" s="369">
        <v>3</v>
      </c>
      <c r="N670" s="367" t="s">
        <v>116</v>
      </c>
      <c r="O670" s="113">
        <f>SUM(O671)</f>
        <v>0</v>
      </c>
      <c r="P670" s="113">
        <f>SUM(P671)</f>
        <v>10000</v>
      </c>
      <c r="Q670" s="113">
        <f>SUM(Q671)</f>
        <v>0</v>
      </c>
      <c r="R670" s="294"/>
      <c r="S670" s="294"/>
      <c r="T670" s="358"/>
      <c r="U670" s="358"/>
    </row>
    <row r="671" spans="1:21" s="321" customFormat="1" x14ac:dyDescent="0.2">
      <c r="B671" s="371"/>
      <c r="D671" s="371"/>
      <c r="E671" s="371"/>
      <c r="F671" s="371">
        <v>5</v>
      </c>
      <c r="J671" s="371">
        <v>9</v>
      </c>
      <c r="L671" s="16" t="s">
        <v>342</v>
      </c>
      <c r="M671" s="319">
        <v>32</v>
      </c>
      <c r="N671" s="370" t="s">
        <v>3</v>
      </c>
      <c r="O671" s="114">
        <f>SUM(O672:O673)</f>
        <v>0</v>
      </c>
      <c r="P671" s="114">
        <f>SUM(P672:P673)</f>
        <v>10000</v>
      </c>
      <c r="Q671" s="114">
        <f>SUM(Q672:Q673)</f>
        <v>0</v>
      </c>
      <c r="R671" s="294">
        <v>10000</v>
      </c>
      <c r="S671" s="294">
        <v>10000</v>
      </c>
      <c r="T671" s="358">
        <v>0</v>
      </c>
      <c r="U671" s="358">
        <v>0</v>
      </c>
    </row>
    <row r="672" spans="1:21" s="321" customFormat="1" x14ac:dyDescent="0.2">
      <c r="B672" s="371"/>
      <c r="D672" s="371"/>
      <c r="E672" s="371"/>
      <c r="F672" s="371">
        <v>5</v>
      </c>
      <c r="J672" s="371">
        <v>9</v>
      </c>
      <c r="L672" s="16" t="s">
        <v>342</v>
      </c>
      <c r="M672" s="369">
        <v>323</v>
      </c>
      <c r="N672" s="96" t="s">
        <v>6</v>
      </c>
      <c r="O672" s="113">
        <v>0</v>
      </c>
      <c r="P672" s="113">
        <v>8000</v>
      </c>
      <c r="Q672" s="113">
        <v>0</v>
      </c>
      <c r="R672" s="294">
        <v>0</v>
      </c>
      <c r="S672" s="294">
        <v>0</v>
      </c>
      <c r="T672" s="358">
        <v>0</v>
      </c>
      <c r="U672" s="358">
        <v>0</v>
      </c>
    </row>
    <row r="673" spans="1:21" s="321" customFormat="1" ht="25.5" x14ac:dyDescent="0.2">
      <c r="B673" s="371"/>
      <c r="D673" s="371"/>
      <c r="E673" s="371"/>
      <c r="F673" s="371">
        <v>5</v>
      </c>
      <c r="J673" s="371">
        <v>9</v>
      </c>
      <c r="L673" s="16" t="s">
        <v>342</v>
      </c>
      <c r="M673" s="369">
        <v>329</v>
      </c>
      <c r="N673" s="367" t="s">
        <v>7</v>
      </c>
      <c r="O673" s="113">
        <v>0</v>
      </c>
      <c r="P673" s="113">
        <v>2000</v>
      </c>
      <c r="Q673" s="113">
        <v>0</v>
      </c>
      <c r="R673" s="294">
        <v>0</v>
      </c>
      <c r="S673" s="294">
        <v>0</v>
      </c>
      <c r="T673" s="358">
        <v>0</v>
      </c>
      <c r="U673" s="358">
        <v>0</v>
      </c>
    </row>
    <row r="674" spans="1:21" s="321" customFormat="1" ht="25.5" x14ac:dyDescent="0.2">
      <c r="B674" s="371"/>
      <c r="D674" s="371"/>
      <c r="E674" s="371"/>
      <c r="F674" s="371"/>
      <c r="J674" s="371"/>
      <c r="L674" s="16"/>
      <c r="M674" s="369">
        <v>4</v>
      </c>
      <c r="N674" s="367" t="s">
        <v>170</v>
      </c>
      <c r="O674" s="113">
        <f>SUM(O675)</f>
        <v>0</v>
      </c>
      <c r="P674" s="113">
        <v>0</v>
      </c>
      <c r="Q674" s="113">
        <v>0</v>
      </c>
      <c r="R674" s="294">
        <v>0</v>
      </c>
      <c r="S674" s="294">
        <v>0</v>
      </c>
      <c r="T674" s="358">
        <v>0</v>
      </c>
      <c r="U674" s="358">
        <v>0</v>
      </c>
    </row>
    <row r="675" spans="1:21" s="321" customFormat="1" ht="38.25" x14ac:dyDescent="0.2">
      <c r="A675" s="38"/>
      <c r="B675" s="9"/>
      <c r="C675" s="38"/>
      <c r="D675" s="9"/>
      <c r="E675" s="9"/>
      <c r="F675" s="371">
        <v>5</v>
      </c>
      <c r="J675" s="371">
        <v>9</v>
      </c>
      <c r="L675" s="16" t="s">
        <v>342</v>
      </c>
      <c r="M675" s="319">
        <v>42</v>
      </c>
      <c r="N675" s="370" t="s">
        <v>9</v>
      </c>
      <c r="O675" s="114">
        <f>SUM(O676)</f>
        <v>0</v>
      </c>
      <c r="P675" s="114">
        <v>0</v>
      </c>
      <c r="Q675" s="114">
        <v>0</v>
      </c>
      <c r="R675" s="416">
        <v>0</v>
      </c>
      <c r="S675" s="416">
        <v>0</v>
      </c>
      <c r="T675" s="358">
        <v>0</v>
      </c>
      <c r="U675" s="358">
        <v>0</v>
      </c>
    </row>
    <row r="676" spans="1:21" s="321" customFormat="1" x14ac:dyDescent="0.2">
      <c r="B676" s="371"/>
      <c r="D676" s="371"/>
      <c r="E676" s="371"/>
      <c r="F676" s="371">
        <v>5</v>
      </c>
      <c r="J676" s="371">
        <v>9</v>
      </c>
      <c r="L676" s="16" t="s">
        <v>342</v>
      </c>
      <c r="M676" s="369">
        <v>421</v>
      </c>
      <c r="N676" s="367" t="s">
        <v>172</v>
      </c>
      <c r="O676" s="113">
        <v>0</v>
      </c>
      <c r="P676" s="113">
        <v>0</v>
      </c>
      <c r="Q676" s="113">
        <v>0</v>
      </c>
      <c r="R676" s="294">
        <v>0</v>
      </c>
      <c r="S676" s="294">
        <v>0</v>
      </c>
      <c r="T676" s="358">
        <v>0</v>
      </c>
      <c r="U676" s="358">
        <v>0</v>
      </c>
    </row>
    <row r="677" spans="1:21" s="321" customFormat="1" x14ac:dyDescent="0.2">
      <c r="B677" s="371"/>
      <c r="D677" s="371"/>
      <c r="E677" s="371"/>
      <c r="F677" s="371"/>
      <c r="J677" s="371"/>
      <c r="L677" s="16"/>
      <c r="M677" s="369"/>
      <c r="N677" s="367"/>
      <c r="O677" s="113"/>
      <c r="P677" s="113"/>
      <c r="Q677" s="113"/>
      <c r="R677" s="294"/>
      <c r="S677" s="294"/>
      <c r="T677" s="358"/>
      <c r="U677" s="358"/>
    </row>
    <row r="678" spans="1:21" s="311" customFormat="1" x14ac:dyDescent="0.2">
      <c r="B678" s="314"/>
      <c r="D678" s="314"/>
      <c r="E678" s="314"/>
      <c r="J678" s="314"/>
      <c r="L678" s="16"/>
      <c r="M678" s="313"/>
      <c r="N678" s="312"/>
      <c r="O678" s="113"/>
      <c r="P678" s="113"/>
      <c r="Q678" s="113"/>
      <c r="R678" s="294"/>
      <c r="S678" s="294"/>
      <c r="T678" s="358"/>
      <c r="U678" s="358"/>
    </row>
    <row r="679" spans="1:21" s="311" customFormat="1" ht="25.5" x14ac:dyDescent="0.2">
      <c r="A679" s="53" t="s">
        <v>194</v>
      </c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1" t="s">
        <v>343</v>
      </c>
      <c r="M679" s="103"/>
      <c r="N679" s="104" t="s">
        <v>149</v>
      </c>
      <c r="O679" s="116">
        <v>0</v>
      </c>
      <c r="P679" s="116">
        <f>SUM(P681)</f>
        <v>5000</v>
      </c>
      <c r="Q679" s="116">
        <f>SUM(Q681+Q695)</f>
        <v>35000</v>
      </c>
      <c r="R679" s="414">
        <f>SUM(R681)</f>
        <v>0</v>
      </c>
      <c r="S679" s="414">
        <f>SUM(S681)</f>
        <v>0</v>
      </c>
      <c r="T679" s="358">
        <f t="shared" ref="T679:T698" si="431">R679/Q679*100</f>
        <v>0</v>
      </c>
      <c r="U679" s="358">
        <f t="shared" ref="U679:U698" si="432">S679/Q679*100</f>
        <v>0</v>
      </c>
    </row>
    <row r="680" spans="1:21" s="311" customFormat="1" x14ac:dyDescent="0.2">
      <c r="A680" s="53"/>
      <c r="L680" s="31"/>
      <c r="M680" s="103"/>
      <c r="N680" s="104"/>
      <c r="O680" s="113"/>
      <c r="P680" s="113"/>
      <c r="Q680" s="113"/>
      <c r="R680" s="294"/>
      <c r="S680" s="294"/>
      <c r="T680" s="358"/>
      <c r="U680" s="358"/>
    </row>
    <row r="681" spans="1:21" s="311" customFormat="1" ht="38.25" x14ac:dyDescent="0.2">
      <c r="A681" s="27"/>
      <c r="L681" s="36" t="s">
        <v>342</v>
      </c>
      <c r="M681" s="106"/>
      <c r="N681" s="267" t="s">
        <v>345</v>
      </c>
      <c r="O681" s="233">
        <v>0</v>
      </c>
      <c r="P681" s="144">
        <f>SUM(P687+P691)</f>
        <v>5000</v>
      </c>
      <c r="Q681" s="144">
        <f>SUM(Q687+Q691)</f>
        <v>0</v>
      </c>
      <c r="R681" s="418">
        <f>SUM(R688+R692)</f>
        <v>0</v>
      </c>
      <c r="S681" s="418">
        <f>SUM(S688+S692)</f>
        <v>0</v>
      </c>
      <c r="T681" s="358">
        <v>0</v>
      </c>
      <c r="U681" s="358">
        <v>0</v>
      </c>
    </row>
    <row r="682" spans="1:21" s="311" customFormat="1" x14ac:dyDescent="0.2">
      <c r="L682" s="16"/>
      <c r="M682" s="310"/>
      <c r="N682" s="312"/>
      <c r="O682" s="113"/>
      <c r="P682" s="113"/>
      <c r="Q682" s="113"/>
      <c r="R682" s="294"/>
      <c r="S682" s="294"/>
      <c r="T682" s="358"/>
      <c r="U682" s="358"/>
    </row>
    <row r="683" spans="1:21" s="311" customFormat="1" x14ac:dyDescent="0.2">
      <c r="L683" s="16"/>
      <c r="M683" s="103"/>
      <c r="N683" s="180" t="s">
        <v>285</v>
      </c>
      <c r="O683" s="188">
        <v>0</v>
      </c>
      <c r="P683" s="188">
        <f>SUM(P684:P685)</f>
        <v>5000</v>
      </c>
      <c r="Q683" s="188">
        <f>SUM(Q684:Q685)</f>
        <v>0</v>
      </c>
      <c r="R683" s="396">
        <f>SUM(R684)</f>
        <v>0</v>
      </c>
      <c r="S683" s="396">
        <f>SUM(S684)</f>
        <v>0</v>
      </c>
      <c r="T683" s="358">
        <v>0</v>
      </c>
      <c r="U683" s="358">
        <v>0</v>
      </c>
    </row>
    <row r="684" spans="1:21" s="311" customFormat="1" x14ac:dyDescent="0.2">
      <c r="L684" s="16"/>
      <c r="M684" s="189" t="s">
        <v>353</v>
      </c>
      <c r="N684" s="180" t="s">
        <v>287</v>
      </c>
      <c r="O684" s="188">
        <v>0</v>
      </c>
      <c r="P684" s="188">
        <v>5000</v>
      </c>
      <c r="Q684" s="188">
        <v>0</v>
      </c>
      <c r="R684" s="396">
        <v>0</v>
      </c>
      <c r="S684" s="396">
        <v>0</v>
      </c>
      <c r="T684" s="358">
        <v>0</v>
      </c>
      <c r="U684" s="358">
        <v>0</v>
      </c>
    </row>
    <row r="685" spans="1:21" s="321" customFormat="1" x14ac:dyDescent="0.2">
      <c r="L685" s="16"/>
      <c r="M685" s="186">
        <v>91</v>
      </c>
      <c r="N685" s="180" t="s">
        <v>290</v>
      </c>
      <c r="O685" s="188">
        <v>0</v>
      </c>
      <c r="P685" s="188">
        <v>0</v>
      </c>
      <c r="Q685" s="188">
        <v>0</v>
      </c>
      <c r="R685" s="396">
        <v>0</v>
      </c>
      <c r="S685" s="396">
        <v>0</v>
      </c>
      <c r="T685" s="358">
        <v>0</v>
      </c>
      <c r="U685" s="358">
        <v>0</v>
      </c>
    </row>
    <row r="686" spans="1:21" s="311" customFormat="1" x14ac:dyDescent="0.2">
      <c r="L686" s="16"/>
      <c r="M686" s="186"/>
      <c r="N686" s="180"/>
      <c r="O686" s="113"/>
      <c r="P686" s="113"/>
      <c r="Q686" s="113"/>
      <c r="R686" s="294"/>
      <c r="S686" s="294"/>
      <c r="T686" s="358"/>
      <c r="U686" s="358"/>
    </row>
    <row r="687" spans="1:21" s="311" customFormat="1" x14ac:dyDescent="0.2">
      <c r="B687" s="314"/>
      <c r="D687" s="314"/>
      <c r="E687" s="314"/>
      <c r="F687" s="349">
        <v>5</v>
      </c>
      <c r="G687" s="321"/>
      <c r="H687" s="321"/>
      <c r="I687" s="321"/>
      <c r="J687" s="349">
        <v>9</v>
      </c>
      <c r="L687" s="16" t="s">
        <v>342</v>
      </c>
      <c r="M687" s="313">
        <v>3</v>
      </c>
      <c r="N687" s="312" t="s">
        <v>116</v>
      </c>
      <c r="O687" s="113">
        <v>0</v>
      </c>
      <c r="P687" s="113">
        <f>SUM(P688)</f>
        <v>5000</v>
      </c>
      <c r="Q687" s="113">
        <f>SUM(Q688)</f>
        <v>0</v>
      </c>
      <c r="R687" s="294"/>
      <c r="S687" s="294"/>
      <c r="T687" s="358"/>
      <c r="U687" s="358"/>
    </row>
    <row r="688" spans="1:21" s="38" customFormat="1" x14ac:dyDescent="0.2">
      <c r="B688" s="9"/>
      <c r="D688" s="9"/>
      <c r="E688" s="9"/>
      <c r="F688" s="349">
        <v>5</v>
      </c>
      <c r="G688" s="321"/>
      <c r="H688" s="321"/>
      <c r="I688" s="321"/>
      <c r="J688" s="349">
        <v>9</v>
      </c>
      <c r="L688" s="18" t="s">
        <v>342</v>
      </c>
      <c r="M688" s="319">
        <v>32</v>
      </c>
      <c r="N688" s="70" t="s">
        <v>3</v>
      </c>
      <c r="O688" s="114">
        <v>0</v>
      </c>
      <c r="P688" s="114">
        <f>SUM(P689:P690)</f>
        <v>5000</v>
      </c>
      <c r="Q688" s="114">
        <f>SUM(Q689:Q690)</f>
        <v>0</v>
      </c>
      <c r="R688" s="294">
        <v>0</v>
      </c>
      <c r="S688" s="294">
        <v>0</v>
      </c>
      <c r="T688" s="358">
        <v>0</v>
      </c>
      <c r="U688" s="358">
        <v>0</v>
      </c>
    </row>
    <row r="689" spans="1:21" s="311" customFormat="1" x14ac:dyDescent="0.2">
      <c r="B689" s="314"/>
      <c r="D689" s="314"/>
      <c r="E689" s="314"/>
      <c r="F689" s="349">
        <v>5</v>
      </c>
      <c r="G689" s="321"/>
      <c r="H689" s="321"/>
      <c r="I689" s="321"/>
      <c r="J689" s="349">
        <v>9</v>
      </c>
      <c r="L689" s="16" t="s">
        <v>342</v>
      </c>
      <c r="M689" s="313">
        <v>323</v>
      </c>
      <c r="N689" s="96" t="s">
        <v>6</v>
      </c>
      <c r="O689" s="113">
        <v>0</v>
      </c>
      <c r="P689" s="113">
        <v>5000</v>
      </c>
      <c r="Q689" s="113">
        <v>0</v>
      </c>
      <c r="R689" s="294"/>
      <c r="S689" s="294"/>
      <c r="T689" s="358"/>
      <c r="U689" s="358"/>
    </row>
    <row r="690" spans="1:21" s="311" customFormat="1" ht="25.5" x14ac:dyDescent="0.2">
      <c r="B690" s="314"/>
      <c r="D690" s="314"/>
      <c r="E690" s="314"/>
      <c r="F690" s="349">
        <v>5</v>
      </c>
      <c r="G690" s="321"/>
      <c r="H690" s="321"/>
      <c r="I690" s="321"/>
      <c r="J690" s="349">
        <v>9</v>
      </c>
      <c r="L690" s="16" t="s">
        <v>342</v>
      </c>
      <c r="M690" s="313">
        <v>329</v>
      </c>
      <c r="N690" s="312" t="s">
        <v>7</v>
      </c>
      <c r="O690" s="113">
        <v>0</v>
      </c>
      <c r="P690" s="113">
        <v>0</v>
      </c>
      <c r="Q690" s="113">
        <v>0</v>
      </c>
      <c r="R690" s="294"/>
      <c r="S690" s="294"/>
      <c r="T690" s="358"/>
      <c r="U690" s="358"/>
    </row>
    <row r="691" spans="1:21" s="316" customFormat="1" ht="25.5" x14ac:dyDescent="0.2">
      <c r="B691" s="315"/>
      <c r="D691" s="315"/>
      <c r="E691" s="315"/>
      <c r="F691" s="349">
        <v>5</v>
      </c>
      <c r="G691" s="321"/>
      <c r="H691" s="321"/>
      <c r="I691" s="321"/>
      <c r="J691" s="349">
        <v>9</v>
      </c>
      <c r="L691" s="16" t="s">
        <v>342</v>
      </c>
      <c r="M691" s="317">
        <v>4</v>
      </c>
      <c r="N691" s="318" t="s">
        <v>170</v>
      </c>
      <c r="O691" s="113">
        <v>0</v>
      </c>
      <c r="P691" s="113">
        <f t="shared" ref="P691:Q692" si="433">SUM(P692)</f>
        <v>0</v>
      </c>
      <c r="Q691" s="113">
        <f t="shared" si="433"/>
        <v>0</v>
      </c>
      <c r="R691" s="294"/>
      <c r="S691" s="294"/>
      <c r="T691" s="358"/>
      <c r="U691" s="358"/>
    </row>
    <row r="692" spans="1:21" s="38" customFormat="1" ht="38.25" x14ac:dyDescent="0.2">
      <c r="B692" s="9"/>
      <c r="D692" s="9"/>
      <c r="E692" s="9"/>
      <c r="F692" s="349">
        <v>5</v>
      </c>
      <c r="G692" s="321"/>
      <c r="H692" s="321"/>
      <c r="I692" s="321"/>
      <c r="J692" s="349">
        <v>9</v>
      </c>
      <c r="L692" s="18" t="s">
        <v>342</v>
      </c>
      <c r="M692" s="319">
        <v>41</v>
      </c>
      <c r="N692" s="70" t="s">
        <v>171</v>
      </c>
      <c r="O692" s="114">
        <v>0</v>
      </c>
      <c r="P692" s="114">
        <f t="shared" si="433"/>
        <v>0</v>
      </c>
      <c r="Q692" s="114">
        <f t="shared" si="433"/>
        <v>0</v>
      </c>
      <c r="R692" s="294">
        <v>0</v>
      </c>
      <c r="S692" s="294">
        <v>0</v>
      </c>
      <c r="T692" s="358">
        <v>0</v>
      </c>
      <c r="U692" s="358">
        <v>0</v>
      </c>
    </row>
    <row r="693" spans="1:21" s="311" customFormat="1" x14ac:dyDescent="0.2">
      <c r="B693" s="314"/>
      <c r="D693" s="314"/>
      <c r="E693" s="314"/>
      <c r="F693" s="349">
        <v>5</v>
      </c>
      <c r="G693" s="321"/>
      <c r="H693" s="321"/>
      <c r="I693" s="321"/>
      <c r="J693" s="349">
        <v>9</v>
      </c>
      <c r="L693" s="16" t="s">
        <v>342</v>
      </c>
      <c r="M693" s="313">
        <v>411</v>
      </c>
      <c r="N693" s="312" t="s">
        <v>26</v>
      </c>
      <c r="O693" s="113">
        <v>0</v>
      </c>
      <c r="P693" s="113">
        <v>0</v>
      </c>
      <c r="Q693" s="113">
        <v>0</v>
      </c>
      <c r="R693" s="294"/>
      <c r="S693" s="294"/>
      <c r="T693" s="358"/>
      <c r="U693" s="358"/>
    </row>
    <row r="694" spans="1:21" s="321" customFormat="1" x14ac:dyDescent="0.2">
      <c r="B694" s="460"/>
      <c r="D694" s="460"/>
      <c r="E694" s="460"/>
      <c r="F694" s="460"/>
      <c r="J694" s="460"/>
      <c r="L694" s="16"/>
      <c r="M694" s="462"/>
      <c r="N694" s="463"/>
      <c r="O694" s="113"/>
      <c r="P694" s="113"/>
      <c r="Q694" s="113"/>
      <c r="R694" s="294"/>
      <c r="S694" s="294"/>
      <c r="T694" s="358"/>
      <c r="U694" s="358"/>
    </row>
    <row r="695" spans="1:21" s="321" customFormat="1" ht="25.5" x14ac:dyDescent="0.2">
      <c r="A695" s="27" t="s">
        <v>383</v>
      </c>
      <c r="L695" s="36" t="s">
        <v>342</v>
      </c>
      <c r="M695" s="106"/>
      <c r="N695" s="107" t="s">
        <v>421</v>
      </c>
      <c r="O695" s="233">
        <f>SUM(O702+O706)</f>
        <v>0</v>
      </c>
      <c r="P695" s="233">
        <f>SUM(P702)</f>
        <v>0</v>
      </c>
      <c r="Q695" s="233">
        <f>SUM(Q702)</f>
        <v>35000</v>
      </c>
      <c r="R695" s="410">
        <f>SUM(R703)</f>
        <v>10000</v>
      </c>
      <c r="S695" s="410">
        <f>SUM(S703)</f>
        <v>10000</v>
      </c>
      <c r="T695" s="358">
        <f t="shared" si="431"/>
        <v>28.571428571428569</v>
      </c>
      <c r="U695" s="358">
        <f t="shared" si="432"/>
        <v>28.571428571428569</v>
      </c>
    </row>
    <row r="696" spans="1:21" s="321" customFormat="1" x14ac:dyDescent="0.2">
      <c r="L696" s="16"/>
      <c r="M696" s="461"/>
      <c r="N696" s="463"/>
      <c r="O696" s="113"/>
      <c r="P696" s="113"/>
      <c r="Q696" s="113"/>
      <c r="R696" s="294"/>
      <c r="S696" s="294"/>
      <c r="T696" s="358"/>
      <c r="U696" s="358"/>
    </row>
    <row r="697" spans="1:21" s="321" customFormat="1" x14ac:dyDescent="0.2">
      <c r="L697" s="16"/>
      <c r="M697" s="103"/>
      <c r="N697" s="180" t="s">
        <v>285</v>
      </c>
      <c r="O697" s="188">
        <f>SUM(O698:O699)</f>
        <v>0</v>
      </c>
      <c r="P697" s="188">
        <f>SUM(P698:P699)</f>
        <v>0</v>
      </c>
      <c r="Q697" s="188">
        <f>SUM(Q698:Q700)</f>
        <v>35000</v>
      </c>
      <c r="R697" s="396">
        <f t="shared" ref="R697:S697" si="434">SUM(R698:R699)</f>
        <v>10000</v>
      </c>
      <c r="S697" s="396">
        <f t="shared" si="434"/>
        <v>10000</v>
      </c>
      <c r="T697" s="358">
        <f t="shared" si="431"/>
        <v>28.571428571428569</v>
      </c>
      <c r="U697" s="358">
        <f t="shared" si="432"/>
        <v>28.571428571428569</v>
      </c>
    </row>
    <row r="698" spans="1:21" s="321" customFormat="1" x14ac:dyDescent="0.2">
      <c r="L698" s="16"/>
      <c r="M698" s="189" t="s">
        <v>353</v>
      </c>
      <c r="N698" s="180" t="s">
        <v>287</v>
      </c>
      <c r="O698" s="188">
        <v>0</v>
      </c>
      <c r="P698" s="188">
        <v>0</v>
      </c>
      <c r="Q698" s="188">
        <v>25000</v>
      </c>
      <c r="R698" s="396">
        <v>10000</v>
      </c>
      <c r="S698" s="396">
        <v>10000</v>
      </c>
      <c r="T698" s="358">
        <f t="shared" si="431"/>
        <v>40</v>
      </c>
      <c r="U698" s="358">
        <f t="shared" si="432"/>
        <v>40</v>
      </c>
    </row>
    <row r="699" spans="1:21" s="321" customFormat="1" x14ac:dyDescent="0.2">
      <c r="L699" s="16"/>
      <c r="M699" s="186">
        <v>91</v>
      </c>
      <c r="N699" s="180" t="s">
        <v>290</v>
      </c>
      <c r="O699" s="188">
        <v>0</v>
      </c>
      <c r="P699" s="188">
        <v>0</v>
      </c>
      <c r="Q699" s="188">
        <v>0</v>
      </c>
      <c r="R699" s="396">
        <v>0</v>
      </c>
      <c r="S699" s="396">
        <v>0</v>
      </c>
      <c r="T699" s="358">
        <v>0</v>
      </c>
      <c r="U699" s="358">
        <v>0</v>
      </c>
    </row>
    <row r="700" spans="1:21" s="321" customFormat="1" x14ac:dyDescent="0.2">
      <c r="L700" s="16"/>
      <c r="M700" s="186">
        <v>61</v>
      </c>
      <c r="N700" s="180" t="s">
        <v>104</v>
      </c>
      <c r="O700" s="188">
        <v>0</v>
      </c>
      <c r="P700" s="188">
        <v>0</v>
      </c>
      <c r="Q700" s="188">
        <v>10000</v>
      </c>
      <c r="R700" s="396"/>
      <c r="S700" s="396"/>
      <c r="T700" s="358"/>
      <c r="U700" s="358"/>
    </row>
    <row r="701" spans="1:21" s="321" customFormat="1" x14ac:dyDescent="0.2">
      <c r="L701" s="16"/>
      <c r="M701" s="186"/>
      <c r="N701" s="180"/>
      <c r="O701" s="113"/>
      <c r="P701" s="113"/>
      <c r="Q701" s="113"/>
      <c r="R701" s="294"/>
      <c r="S701" s="294"/>
      <c r="T701" s="358"/>
      <c r="U701" s="358"/>
    </row>
    <row r="702" spans="1:21" s="321" customFormat="1" x14ac:dyDescent="0.2">
      <c r="B702" s="460"/>
      <c r="D702" s="460"/>
      <c r="E702" s="460"/>
      <c r="F702" s="460">
        <v>5</v>
      </c>
      <c r="J702" s="460">
        <v>9</v>
      </c>
      <c r="L702" s="16" t="s">
        <v>342</v>
      </c>
      <c r="M702" s="462">
        <v>3</v>
      </c>
      <c r="N702" s="463" t="s">
        <v>116</v>
      </c>
      <c r="O702" s="113">
        <f>SUM(O703)</f>
        <v>0</v>
      </c>
      <c r="P702" s="113">
        <f>SUM(P703)</f>
        <v>0</v>
      </c>
      <c r="Q702" s="113">
        <f>SUM(Q703)</f>
        <v>35000</v>
      </c>
      <c r="R702" s="294"/>
      <c r="S702" s="294"/>
      <c r="T702" s="358"/>
      <c r="U702" s="358"/>
    </row>
    <row r="703" spans="1:21" s="321" customFormat="1" x14ac:dyDescent="0.2">
      <c r="B703" s="460"/>
      <c r="D703" s="460"/>
      <c r="E703" s="460"/>
      <c r="F703" s="460">
        <v>5</v>
      </c>
      <c r="J703" s="460">
        <v>9</v>
      </c>
      <c r="L703" s="16" t="s">
        <v>342</v>
      </c>
      <c r="M703" s="319">
        <v>32</v>
      </c>
      <c r="N703" s="464" t="s">
        <v>3</v>
      </c>
      <c r="O703" s="114">
        <f>SUM(O704:O705)</f>
        <v>0</v>
      </c>
      <c r="P703" s="114">
        <f>SUM(P704:P705)</f>
        <v>0</v>
      </c>
      <c r="Q703" s="114">
        <f>SUM(Q704:Q705)</f>
        <v>35000</v>
      </c>
      <c r="R703" s="294">
        <v>10000</v>
      </c>
      <c r="S703" s="294">
        <v>10000</v>
      </c>
      <c r="T703" s="358">
        <f t="shared" ref="T703:T761" si="435">R703/Q703*100</f>
        <v>28.571428571428569</v>
      </c>
      <c r="U703" s="358">
        <f t="shared" ref="U703:U761" si="436">S703/Q703*100</f>
        <v>28.571428571428569</v>
      </c>
    </row>
    <row r="704" spans="1:21" s="321" customFormat="1" x14ac:dyDescent="0.2">
      <c r="B704" s="460"/>
      <c r="D704" s="460"/>
      <c r="E704" s="460"/>
      <c r="F704" s="460">
        <v>5</v>
      </c>
      <c r="J704" s="460">
        <v>9</v>
      </c>
      <c r="L704" s="16" t="s">
        <v>342</v>
      </c>
      <c r="M704" s="462">
        <v>323</v>
      </c>
      <c r="N704" s="96" t="s">
        <v>6</v>
      </c>
      <c r="O704" s="113">
        <v>0</v>
      </c>
      <c r="P704" s="113">
        <v>0</v>
      </c>
      <c r="Q704" s="113">
        <v>15000</v>
      </c>
      <c r="R704" s="294">
        <v>0</v>
      </c>
      <c r="S704" s="294">
        <v>0</v>
      </c>
      <c r="T704" s="358">
        <f t="shared" si="435"/>
        <v>0</v>
      </c>
      <c r="U704" s="358">
        <f t="shared" si="436"/>
        <v>0</v>
      </c>
    </row>
    <row r="705" spans="1:21" s="321" customFormat="1" ht="25.5" x14ac:dyDescent="0.2">
      <c r="B705" s="460"/>
      <c r="D705" s="460"/>
      <c r="E705" s="460"/>
      <c r="F705" s="460">
        <v>5</v>
      </c>
      <c r="J705" s="460">
        <v>9</v>
      </c>
      <c r="L705" s="16" t="s">
        <v>342</v>
      </c>
      <c r="M705" s="462">
        <v>329</v>
      </c>
      <c r="N705" s="463" t="s">
        <v>7</v>
      </c>
      <c r="O705" s="113">
        <v>0</v>
      </c>
      <c r="P705" s="113">
        <v>0</v>
      </c>
      <c r="Q705" s="113">
        <v>20000</v>
      </c>
      <c r="R705" s="294">
        <v>0</v>
      </c>
      <c r="S705" s="294">
        <v>0</v>
      </c>
      <c r="T705" s="358">
        <f t="shared" si="435"/>
        <v>0</v>
      </c>
      <c r="U705" s="358">
        <f t="shared" si="436"/>
        <v>0</v>
      </c>
    </row>
    <row r="706" spans="1:21" s="321" customFormat="1" ht="25.5" x14ac:dyDescent="0.2">
      <c r="B706" s="460"/>
      <c r="D706" s="460"/>
      <c r="E706" s="460"/>
      <c r="F706" s="460"/>
      <c r="J706" s="460"/>
      <c r="L706" s="16"/>
      <c r="M706" s="462">
        <v>4</v>
      </c>
      <c r="N706" s="463" t="s">
        <v>170</v>
      </c>
      <c r="O706" s="113">
        <f>SUM(O707)</f>
        <v>0</v>
      </c>
      <c r="P706" s="113">
        <v>0</v>
      </c>
      <c r="Q706" s="113">
        <v>0</v>
      </c>
      <c r="R706" s="294">
        <v>0</v>
      </c>
      <c r="S706" s="294">
        <v>0</v>
      </c>
      <c r="T706" s="358">
        <v>0</v>
      </c>
      <c r="U706" s="358">
        <v>0</v>
      </c>
    </row>
    <row r="707" spans="1:21" s="321" customFormat="1" ht="38.25" x14ac:dyDescent="0.2">
      <c r="A707" s="38"/>
      <c r="B707" s="9"/>
      <c r="C707" s="38"/>
      <c r="D707" s="9"/>
      <c r="E707" s="9"/>
      <c r="F707" s="460">
        <v>5</v>
      </c>
      <c r="J707" s="460">
        <v>9</v>
      </c>
      <c r="L707" s="16" t="s">
        <v>342</v>
      </c>
      <c r="M707" s="319">
        <v>42</v>
      </c>
      <c r="N707" s="464" t="s">
        <v>9</v>
      </c>
      <c r="O707" s="114">
        <f>SUM(O708)</f>
        <v>0</v>
      </c>
      <c r="P707" s="114">
        <v>0</v>
      </c>
      <c r="Q707" s="114">
        <v>0</v>
      </c>
      <c r="R707" s="416">
        <v>0</v>
      </c>
      <c r="S707" s="416">
        <v>0</v>
      </c>
      <c r="T707" s="358">
        <v>0</v>
      </c>
      <c r="U707" s="358">
        <v>0</v>
      </c>
    </row>
    <row r="708" spans="1:21" s="321" customFormat="1" x14ac:dyDescent="0.2">
      <c r="B708" s="460"/>
      <c r="D708" s="460"/>
      <c r="E708" s="460"/>
      <c r="F708" s="460">
        <v>5</v>
      </c>
      <c r="J708" s="460">
        <v>9</v>
      </c>
      <c r="L708" s="16" t="s">
        <v>342</v>
      </c>
      <c r="M708" s="462">
        <v>421</v>
      </c>
      <c r="N708" s="463" t="s">
        <v>172</v>
      </c>
      <c r="O708" s="113">
        <v>0</v>
      </c>
      <c r="P708" s="113">
        <v>0</v>
      </c>
      <c r="Q708" s="113">
        <v>0</v>
      </c>
      <c r="R708" s="294">
        <v>0</v>
      </c>
      <c r="S708" s="294">
        <v>0</v>
      </c>
      <c r="T708" s="358">
        <v>0</v>
      </c>
      <c r="U708" s="358">
        <v>0</v>
      </c>
    </row>
    <row r="709" spans="1:21" s="321" customFormat="1" x14ac:dyDescent="0.2">
      <c r="B709" s="460"/>
      <c r="D709" s="460"/>
      <c r="E709" s="460"/>
      <c r="F709" s="460"/>
      <c r="J709" s="460"/>
      <c r="L709" s="16"/>
      <c r="M709" s="462"/>
      <c r="N709" s="463"/>
      <c r="O709" s="113"/>
      <c r="P709" s="113"/>
      <c r="Q709" s="113"/>
      <c r="R709" s="294"/>
      <c r="S709" s="294"/>
      <c r="T709" s="358"/>
      <c r="U709" s="358"/>
    </row>
    <row r="710" spans="1:21" s="159" customFormat="1" ht="25.5" x14ac:dyDescent="0.2">
      <c r="A710" s="51" t="s">
        <v>230</v>
      </c>
      <c r="B710" s="55"/>
      <c r="C710" s="32"/>
      <c r="D710" s="32"/>
      <c r="E710" s="32"/>
      <c r="F710" s="55">
        <v>5</v>
      </c>
      <c r="G710" s="55">
        <v>6</v>
      </c>
      <c r="H710" s="55"/>
      <c r="I710" s="55"/>
      <c r="J710" s="55">
        <v>9</v>
      </c>
      <c r="K710" s="32"/>
      <c r="L710" s="33"/>
      <c r="M710" s="101"/>
      <c r="N710" s="73" t="s">
        <v>268</v>
      </c>
      <c r="O710" s="115">
        <f t="shared" ref="O710:P710" si="437">SUM(O712)</f>
        <v>0</v>
      </c>
      <c r="P710" s="115">
        <f t="shared" si="437"/>
        <v>10000</v>
      </c>
      <c r="Q710" s="115">
        <f t="shared" ref="Q710:R710" si="438">SUM(Q712)</f>
        <v>9000</v>
      </c>
      <c r="R710" s="412">
        <f t="shared" si="438"/>
        <v>10000</v>
      </c>
      <c r="S710" s="412">
        <f t="shared" ref="S710" si="439">SUM(S712)</f>
        <v>10000</v>
      </c>
      <c r="T710" s="358">
        <f t="shared" si="435"/>
        <v>111.11111111111111</v>
      </c>
      <c r="U710" s="358">
        <f t="shared" si="436"/>
        <v>111.11111111111111</v>
      </c>
    </row>
    <row r="711" spans="1:21" s="159" customFormat="1" x14ac:dyDescent="0.2">
      <c r="A711" s="51"/>
      <c r="B711" s="55"/>
      <c r="C711" s="32"/>
      <c r="D711" s="32"/>
      <c r="E711" s="32"/>
      <c r="F711" s="32"/>
      <c r="G711" s="32"/>
      <c r="H711" s="32"/>
      <c r="I711" s="32"/>
      <c r="J711" s="32"/>
      <c r="K711" s="32"/>
      <c r="L711" s="33"/>
      <c r="M711" s="101"/>
      <c r="N711" s="73"/>
      <c r="O711" s="115"/>
      <c r="P711" s="115"/>
      <c r="Q711" s="115"/>
      <c r="R711" s="412"/>
      <c r="S711" s="412"/>
      <c r="T711" s="358"/>
      <c r="U711" s="358"/>
    </row>
    <row r="712" spans="1:21" s="159" customFormat="1" ht="25.5" x14ac:dyDescent="0.2">
      <c r="A712" s="53" t="s">
        <v>152</v>
      </c>
      <c r="I712" s="202"/>
      <c r="J712" s="202"/>
      <c r="K712" s="202"/>
      <c r="L712" s="31" t="s">
        <v>201</v>
      </c>
      <c r="M712" s="103"/>
      <c r="N712" s="104" t="s">
        <v>145</v>
      </c>
      <c r="O712" s="116">
        <f t="shared" ref="O712:P712" si="440">SUM(O714+O731)</f>
        <v>0</v>
      </c>
      <c r="P712" s="116">
        <f t="shared" si="440"/>
        <v>10000</v>
      </c>
      <c r="Q712" s="116">
        <f t="shared" ref="Q712:R712" si="441">SUM(Q714+Q731)</f>
        <v>9000</v>
      </c>
      <c r="R712" s="414">
        <f t="shared" si="441"/>
        <v>10000</v>
      </c>
      <c r="S712" s="414">
        <f t="shared" ref="S712" si="442">SUM(S714+S731)</f>
        <v>10000</v>
      </c>
      <c r="T712" s="358">
        <f t="shared" si="435"/>
        <v>111.11111111111111</v>
      </c>
      <c r="U712" s="358">
        <f t="shared" si="436"/>
        <v>111.11111111111111</v>
      </c>
    </row>
    <row r="713" spans="1:21" s="159" customFormat="1" x14ac:dyDescent="0.2">
      <c r="A713" s="53"/>
      <c r="I713" s="202"/>
      <c r="J713" s="202"/>
      <c r="K713" s="202"/>
      <c r="L713" s="31"/>
      <c r="M713" s="103"/>
      <c r="N713" s="104"/>
      <c r="O713" s="144"/>
      <c r="P713" s="144"/>
      <c r="Q713" s="144"/>
      <c r="R713" s="414"/>
      <c r="S713" s="414"/>
      <c r="T713" s="358"/>
      <c r="U713" s="358"/>
    </row>
    <row r="714" spans="1:21" s="159" customFormat="1" ht="51" x14ac:dyDescent="0.2">
      <c r="A714" s="127" t="s">
        <v>394</v>
      </c>
      <c r="B714" s="158"/>
      <c r="C714" s="158"/>
      <c r="D714" s="158"/>
      <c r="E714" s="158"/>
      <c r="F714" s="158"/>
      <c r="G714" s="158"/>
      <c r="H714" s="158"/>
      <c r="I714" s="201"/>
      <c r="J714" s="201"/>
      <c r="K714" s="201"/>
      <c r="L714" s="36" t="s">
        <v>184</v>
      </c>
      <c r="M714" s="106"/>
      <c r="N714" s="107" t="s">
        <v>379</v>
      </c>
      <c r="O714" s="144">
        <f t="shared" ref="O714" si="443">SUM(O727)</f>
        <v>0</v>
      </c>
      <c r="P714" s="144">
        <f>SUM(P721+P727)</f>
        <v>10000</v>
      </c>
      <c r="Q714" s="144">
        <f>SUM(Q721+Q727)</f>
        <v>9000</v>
      </c>
      <c r="R714" s="418">
        <f>SUM(R722+R728)</f>
        <v>10000</v>
      </c>
      <c r="S714" s="418">
        <f>SUM(S722+S728)</f>
        <v>10000</v>
      </c>
      <c r="T714" s="358">
        <f t="shared" si="435"/>
        <v>111.11111111111111</v>
      </c>
      <c r="U714" s="358">
        <f t="shared" si="436"/>
        <v>111.11111111111111</v>
      </c>
    </row>
    <row r="715" spans="1:21" s="159" customFormat="1" x14ac:dyDescent="0.2">
      <c r="B715" s="158"/>
      <c r="C715" s="158"/>
      <c r="D715" s="158"/>
      <c r="E715" s="158"/>
      <c r="F715" s="158"/>
      <c r="G715" s="158"/>
      <c r="H715" s="158"/>
      <c r="I715" s="201"/>
      <c r="J715" s="201"/>
      <c r="K715" s="201"/>
      <c r="L715" s="16"/>
      <c r="M715" s="160"/>
      <c r="N715" s="84"/>
      <c r="O715" s="144"/>
      <c r="P715" s="144"/>
      <c r="Q715" s="144"/>
      <c r="R715" s="294"/>
      <c r="S715" s="294"/>
      <c r="T715" s="358"/>
      <c r="U715" s="358"/>
    </row>
    <row r="716" spans="1:21" s="177" customFormat="1" x14ac:dyDescent="0.2">
      <c r="B716" s="176"/>
      <c r="C716" s="176"/>
      <c r="D716" s="176"/>
      <c r="E716" s="176"/>
      <c r="F716" s="176"/>
      <c r="G716" s="176"/>
      <c r="H716" s="176"/>
      <c r="I716" s="201"/>
      <c r="J716" s="201"/>
      <c r="K716" s="201"/>
      <c r="L716" s="16"/>
      <c r="M716" s="178"/>
      <c r="N716" s="180" t="s">
        <v>285</v>
      </c>
      <c r="O716" s="188">
        <f t="shared" ref="O716" si="444">SUM(O717:O719)</f>
        <v>0</v>
      </c>
      <c r="P716" s="188">
        <f t="shared" ref="P716" si="445">SUM(P717:P719)</f>
        <v>10000</v>
      </c>
      <c r="Q716" s="188">
        <f t="shared" ref="Q716:R716" si="446">SUM(Q717:Q719)</f>
        <v>9000</v>
      </c>
      <c r="R716" s="396">
        <f t="shared" si="446"/>
        <v>10000</v>
      </c>
      <c r="S716" s="396">
        <f t="shared" ref="S716" si="447">SUM(S717:S719)</f>
        <v>10000</v>
      </c>
      <c r="T716" s="358">
        <f t="shared" si="435"/>
        <v>111.11111111111111</v>
      </c>
      <c r="U716" s="358">
        <f t="shared" si="436"/>
        <v>111.11111111111111</v>
      </c>
    </row>
    <row r="717" spans="1:21" s="177" customFormat="1" x14ac:dyDescent="0.2">
      <c r="B717" s="176"/>
      <c r="C717" s="176"/>
      <c r="D717" s="176"/>
      <c r="E717" s="176"/>
      <c r="F717" s="176"/>
      <c r="G717" s="176"/>
      <c r="H717" s="176"/>
      <c r="I717" s="201"/>
      <c r="J717" s="201"/>
      <c r="K717" s="201"/>
      <c r="L717" s="16"/>
      <c r="M717" s="189" t="s">
        <v>39</v>
      </c>
      <c r="N717" s="187" t="s">
        <v>104</v>
      </c>
      <c r="O717" s="188">
        <v>0</v>
      </c>
      <c r="P717" s="188">
        <v>10000</v>
      </c>
      <c r="Q717" s="188">
        <v>0</v>
      </c>
      <c r="R717" s="396">
        <v>10000</v>
      </c>
      <c r="S717" s="396">
        <v>10000</v>
      </c>
      <c r="T717" s="358">
        <v>0</v>
      </c>
      <c r="U717" s="358">
        <v>0</v>
      </c>
    </row>
    <row r="718" spans="1:21" s="205" customFormat="1" x14ac:dyDescent="0.2">
      <c r="B718" s="206"/>
      <c r="C718" s="206"/>
      <c r="D718" s="206"/>
      <c r="E718" s="206"/>
      <c r="F718" s="206"/>
      <c r="G718" s="206"/>
      <c r="H718" s="206"/>
      <c r="I718" s="206"/>
      <c r="J718" s="206"/>
      <c r="K718" s="206"/>
      <c r="L718" s="16"/>
      <c r="M718" s="189" t="s">
        <v>353</v>
      </c>
      <c r="N718" s="180" t="s">
        <v>287</v>
      </c>
      <c r="O718" s="188">
        <v>0</v>
      </c>
      <c r="P718" s="188">
        <v>0</v>
      </c>
      <c r="Q718" s="188">
        <v>9000</v>
      </c>
      <c r="R718" s="396">
        <v>0</v>
      </c>
      <c r="S718" s="396">
        <v>0</v>
      </c>
      <c r="T718" s="358">
        <f t="shared" si="435"/>
        <v>0</v>
      </c>
      <c r="U718" s="358">
        <f t="shared" si="436"/>
        <v>0</v>
      </c>
    </row>
    <row r="719" spans="1:21" s="202" customFormat="1" x14ac:dyDescent="0.2">
      <c r="B719" s="201"/>
      <c r="C719" s="201"/>
      <c r="D719" s="201"/>
      <c r="E719" s="201"/>
      <c r="F719" s="201"/>
      <c r="G719" s="201"/>
      <c r="H719" s="201"/>
      <c r="I719" s="201"/>
      <c r="J719" s="201"/>
      <c r="K719" s="201"/>
      <c r="L719" s="16"/>
      <c r="M719" s="186">
        <v>91</v>
      </c>
      <c r="N719" s="180" t="s">
        <v>290</v>
      </c>
      <c r="O719" s="188">
        <v>0</v>
      </c>
      <c r="P719" s="188">
        <v>0</v>
      </c>
      <c r="Q719" s="188">
        <v>0</v>
      </c>
      <c r="R719" s="396">
        <v>0</v>
      </c>
      <c r="S719" s="396">
        <v>0</v>
      </c>
      <c r="T719" s="358">
        <v>0</v>
      </c>
      <c r="U719" s="358">
        <v>0</v>
      </c>
    </row>
    <row r="720" spans="1:21" s="177" customFormat="1" x14ac:dyDescent="0.2">
      <c r="B720" s="176"/>
      <c r="C720" s="176"/>
      <c r="D720" s="176"/>
      <c r="E720" s="176"/>
      <c r="F720" s="176"/>
      <c r="G720" s="176"/>
      <c r="H720" s="176"/>
      <c r="I720" s="201"/>
      <c r="J720" s="201"/>
      <c r="K720" s="201"/>
      <c r="L720" s="16"/>
      <c r="M720" s="178"/>
      <c r="N720" s="84"/>
      <c r="O720" s="144"/>
      <c r="P720" s="144"/>
      <c r="Q720" s="144"/>
      <c r="R720" s="294"/>
      <c r="S720" s="294"/>
      <c r="T720" s="358"/>
      <c r="U720" s="358"/>
    </row>
    <row r="721" spans="1:21" s="285" customFormat="1" x14ac:dyDescent="0.2">
      <c r="B721" s="288"/>
      <c r="C721" s="288"/>
      <c r="D721" s="288"/>
      <c r="E721" s="288"/>
      <c r="F721" s="288">
        <v>5</v>
      </c>
      <c r="G721" s="288">
        <v>6</v>
      </c>
      <c r="H721" s="288"/>
      <c r="I721" s="288"/>
      <c r="J721" s="288">
        <v>9</v>
      </c>
      <c r="K721" s="288"/>
      <c r="L721" s="16" t="s">
        <v>184</v>
      </c>
      <c r="M721" s="284" t="s">
        <v>56</v>
      </c>
      <c r="N721" s="286" t="s">
        <v>116</v>
      </c>
      <c r="O721" s="113">
        <v>0</v>
      </c>
      <c r="P721" s="113">
        <f t="shared" ref="P721:Q722" si="448">SUM(P722)</f>
        <v>10000</v>
      </c>
      <c r="Q721" s="113">
        <f>SUM(Q722+Q724)</f>
        <v>9000</v>
      </c>
      <c r="R721" s="294"/>
      <c r="S721" s="294"/>
      <c r="T721" s="358"/>
      <c r="U721" s="358"/>
    </row>
    <row r="722" spans="1:21" s="38" customFormat="1" x14ac:dyDescent="0.2">
      <c r="B722" s="9"/>
      <c r="C722" s="9"/>
      <c r="D722" s="9"/>
      <c r="E722" s="9"/>
      <c r="F722" s="349">
        <v>5</v>
      </c>
      <c r="G722" s="9">
        <v>6</v>
      </c>
      <c r="H722" s="9"/>
      <c r="I722" s="9"/>
      <c r="J722" s="288">
        <v>9</v>
      </c>
      <c r="K722" s="9"/>
      <c r="L722" s="18" t="s">
        <v>184</v>
      </c>
      <c r="M722" s="282" t="s">
        <v>61</v>
      </c>
      <c r="N722" s="70" t="s">
        <v>3</v>
      </c>
      <c r="O722" s="114">
        <v>0</v>
      </c>
      <c r="P722" s="114">
        <f t="shared" si="448"/>
        <v>10000</v>
      </c>
      <c r="Q722" s="114">
        <f t="shared" si="448"/>
        <v>0</v>
      </c>
      <c r="R722" s="294">
        <v>10000</v>
      </c>
      <c r="S722" s="294">
        <v>10000</v>
      </c>
      <c r="T722" s="358">
        <v>0</v>
      </c>
      <c r="U722" s="358">
        <v>0</v>
      </c>
    </row>
    <row r="723" spans="1:21" s="285" customFormat="1" x14ac:dyDescent="0.2">
      <c r="B723" s="288"/>
      <c r="C723" s="288"/>
      <c r="D723" s="288"/>
      <c r="E723" s="288"/>
      <c r="F723" s="288">
        <v>5</v>
      </c>
      <c r="G723" s="288">
        <v>6</v>
      </c>
      <c r="H723" s="288"/>
      <c r="I723" s="288"/>
      <c r="J723" s="288">
        <v>9</v>
      </c>
      <c r="K723" s="288"/>
      <c r="L723" s="16" t="s">
        <v>184</v>
      </c>
      <c r="M723" s="284" t="s">
        <v>64</v>
      </c>
      <c r="N723" s="286" t="s">
        <v>6</v>
      </c>
      <c r="O723" s="113">
        <v>0</v>
      </c>
      <c r="P723" s="113">
        <v>10000</v>
      </c>
      <c r="Q723" s="113">
        <v>0</v>
      </c>
      <c r="R723" s="294"/>
      <c r="S723" s="294"/>
      <c r="T723" s="358"/>
      <c r="U723" s="358"/>
    </row>
    <row r="724" spans="1:21" s="38" customFormat="1" x14ac:dyDescent="0.2">
      <c r="B724" s="9"/>
      <c r="C724" s="9"/>
      <c r="D724" s="9"/>
      <c r="E724" s="9"/>
      <c r="F724" s="9"/>
      <c r="G724" s="9">
        <v>6</v>
      </c>
      <c r="H724" s="9"/>
      <c r="I724" s="9"/>
      <c r="J724" s="9">
        <v>9</v>
      </c>
      <c r="K724" s="9"/>
      <c r="L724" s="18" t="s">
        <v>184</v>
      </c>
      <c r="M724" s="308" t="s">
        <v>72</v>
      </c>
      <c r="N724" s="468" t="s">
        <v>137</v>
      </c>
      <c r="O724" s="114">
        <v>0</v>
      </c>
      <c r="P724" s="114">
        <v>0</v>
      </c>
      <c r="Q724" s="114">
        <f>SUM(Q725)</f>
        <v>9000</v>
      </c>
      <c r="R724" s="114"/>
      <c r="S724" s="114"/>
      <c r="T724" s="358"/>
      <c r="U724" s="358"/>
    </row>
    <row r="725" spans="1:21" s="321" customFormat="1" x14ac:dyDescent="0.2">
      <c r="B725" s="465"/>
      <c r="C725" s="465"/>
      <c r="D725" s="465"/>
      <c r="E725" s="465"/>
      <c r="F725" s="465">
        <v>5</v>
      </c>
      <c r="G725" s="465">
        <v>5</v>
      </c>
      <c r="H725" s="465"/>
      <c r="I725" s="465"/>
      <c r="J725" s="465">
        <v>9</v>
      </c>
      <c r="K725" s="465"/>
      <c r="L725" s="16" t="s">
        <v>184</v>
      </c>
      <c r="M725" s="466" t="s">
        <v>73</v>
      </c>
      <c r="N725" s="467" t="s">
        <v>8</v>
      </c>
      <c r="O725" s="113">
        <v>0</v>
      </c>
      <c r="P725" s="113">
        <v>0</v>
      </c>
      <c r="Q725" s="113">
        <v>9000</v>
      </c>
      <c r="R725" s="294"/>
      <c r="S725" s="294"/>
      <c r="T725" s="358"/>
      <c r="U725" s="358"/>
    </row>
    <row r="726" spans="1:21" s="285" customFormat="1" x14ac:dyDescent="0.2">
      <c r="B726" s="288"/>
      <c r="C726" s="288"/>
      <c r="D726" s="288"/>
      <c r="E726" s="288"/>
      <c r="F726" s="288"/>
      <c r="G726" s="288"/>
      <c r="H726" s="288"/>
      <c r="I726" s="288"/>
      <c r="J726" s="288"/>
      <c r="K726" s="288"/>
      <c r="L726" s="16"/>
      <c r="M726" s="284"/>
      <c r="N726" s="286"/>
      <c r="O726" s="144"/>
      <c r="P726" s="144"/>
      <c r="Q726" s="144"/>
      <c r="R726" s="294"/>
      <c r="S726" s="294"/>
      <c r="T726" s="358"/>
      <c r="U726" s="358"/>
    </row>
    <row r="727" spans="1:21" s="159" customFormat="1" ht="25.5" x14ac:dyDescent="0.2">
      <c r="B727" s="158"/>
      <c r="C727" s="158"/>
      <c r="D727" s="158"/>
      <c r="E727" s="158"/>
      <c r="F727" s="158">
        <v>5</v>
      </c>
      <c r="G727" s="158">
        <v>6</v>
      </c>
      <c r="H727" s="158"/>
      <c r="I727" s="201"/>
      <c r="J727" s="201">
        <v>9</v>
      </c>
      <c r="K727" s="201"/>
      <c r="L727" s="16" t="s">
        <v>184</v>
      </c>
      <c r="M727" s="160" t="s">
        <v>76</v>
      </c>
      <c r="N727" s="84" t="s">
        <v>170</v>
      </c>
      <c r="O727" s="113">
        <f t="shared" ref="O727:Q728" si="449">SUM(O728)</f>
        <v>0</v>
      </c>
      <c r="P727" s="113">
        <f t="shared" si="449"/>
        <v>0</v>
      </c>
      <c r="Q727" s="113">
        <f t="shared" si="449"/>
        <v>0</v>
      </c>
      <c r="R727" s="294"/>
      <c r="S727" s="294"/>
      <c r="T727" s="358"/>
      <c r="U727" s="358"/>
    </row>
    <row r="728" spans="1:21" s="159" customFormat="1" ht="38.25" x14ac:dyDescent="0.2">
      <c r="A728" s="38"/>
      <c r="B728" s="158"/>
      <c r="C728" s="158"/>
      <c r="D728" s="158"/>
      <c r="E728" s="158"/>
      <c r="F728" s="158">
        <v>5</v>
      </c>
      <c r="G728" s="158">
        <v>6</v>
      </c>
      <c r="H728" s="158"/>
      <c r="I728" s="201"/>
      <c r="J728" s="201">
        <v>9</v>
      </c>
      <c r="K728" s="201"/>
      <c r="L728" s="16" t="s">
        <v>184</v>
      </c>
      <c r="M728" s="92" t="s">
        <v>80</v>
      </c>
      <c r="N728" s="70" t="s">
        <v>9</v>
      </c>
      <c r="O728" s="114">
        <f t="shared" si="449"/>
        <v>0</v>
      </c>
      <c r="P728" s="114">
        <f t="shared" si="449"/>
        <v>0</v>
      </c>
      <c r="Q728" s="114">
        <f t="shared" si="449"/>
        <v>0</v>
      </c>
      <c r="R728" s="294">
        <v>0</v>
      </c>
      <c r="S728" s="294">
        <v>0</v>
      </c>
      <c r="T728" s="358">
        <v>0</v>
      </c>
      <c r="U728" s="358">
        <v>0</v>
      </c>
    </row>
    <row r="729" spans="1:21" s="159" customFormat="1" x14ac:dyDescent="0.2">
      <c r="B729" s="158"/>
      <c r="C729" s="158"/>
      <c r="D729" s="158"/>
      <c r="E729" s="158"/>
      <c r="F729" s="158">
        <v>5</v>
      </c>
      <c r="G729" s="158">
        <v>6</v>
      </c>
      <c r="H729" s="158"/>
      <c r="I729" s="201"/>
      <c r="J729" s="201">
        <v>9</v>
      </c>
      <c r="K729" s="201"/>
      <c r="L729" s="16" t="s">
        <v>184</v>
      </c>
      <c r="M729" s="160" t="s">
        <v>81</v>
      </c>
      <c r="N729" s="84" t="s">
        <v>172</v>
      </c>
      <c r="O729" s="113">
        <v>0</v>
      </c>
      <c r="P729" s="113">
        <v>0</v>
      </c>
      <c r="Q729" s="113">
        <v>0</v>
      </c>
      <c r="R729" s="294"/>
      <c r="S729" s="294"/>
      <c r="T729" s="358"/>
      <c r="U729" s="358"/>
    </row>
    <row r="730" spans="1:21" s="221" customFormat="1" x14ac:dyDescent="0.2">
      <c r="B730" s="220"/>
      <c r="C730" s="220"/>
      <c r="D730" s="220"/>
      <c r="E730" s="220"/>
      <c r="F730" s="220"/>
      <c r="G730" s="220"/>
      <c r="H730" s="220"/>
      <c r="I730" s="220"/>
      <c r="J730" s="220"/>
      <c r="K730" s="220"/>
      <c r="L730" s="288"/>
      <c r="M730" s="285"/>
      <c r="N730" s="285"/>
      <c r="O730" s="285"/>
      <c r="P730" s="321"/>
      <c r="Q730" s="321"/>
      <c r="R730" s="399"/>
      <c r="S730" s="420"/>
      <c r="T730" s="358"/>
      <c r="U730" s="358"/>
    </row>
    <row r="731" spans="1:21" s="159" customFormat="1" ht="25.5" x14ac:dyDescent="0.2">
      <c r="A731" s="127" t="s">
        <v>269</v>
      </c>
      <c r="B731" s="158"/>
      <c r="C731" s="158"/>
      <c r="D731" s="158"/>
      <c r="E731" s="158"/>
      <c r="F731" s="158"/>
      <c r="G731" s="158"/>
      <c r="H731" s="158"/>
      <c r="I731" s="201"/>
      <c r="J731" s="201"/>
      <c r="K731" s="201"/>
      <c r="L731" s="36" t="s">
        <v>184</v>
      </c>
      <c r="M731" s="106"/>
      <c r="N731" s="107" t="s">
        <v>270</v>
      </c>
      <c r="O731" s="144">
        <f t="shared" ref="O731:P731" si="450">SUM(O738)</f>
        <v>0</v>
      </c>
      <c r="P731" s="144">
        <f t="shared" si="450"/>
        <v>0</v>
      </c>
      <c r="Q731" s="144">
        <f t="shared" ref="Q731" si="451">SUM(Q738)</f>
        <v>0</v>
      </c>
      <c r="R731" s="418">
        <f>SUM(R739)</f>
        <v>0</v>
      </c>
      <c r="S731" s="418">
        <f>SUM(S739)</f>
        <v>0</v>
      </c>
      <c r="T731" s="358">
        <v>0</v>
      </c>
      <c r="U731" s="358">
        <v>0</v>
      </c>
    </row>
    <row r="732" spans="1:21" s="159" customFormat="1" x14ac:dyDescent="0.2">
      <c r="B732" s="158"/>
      <c r="C732" s="158"/>
      <c r="D732" s="158"/>
      <c r="E732" s="158"/>
      <c r="F732" s="158"/>
      <c r="G732" s="158"/>
      <c r="H732" s="158"/>
      <c r="I732" s="201"/>
      <c r="J732" s="201"/>
      <c r="K732" s="201"/>
      <c r="L732" s="16"/>
      <c r="M732" s="160"/>
      <c r="N732" s="84"/>
      <c r="O732" s="144"/>
      <c r="P732" s="144"/>
      <c r="Q732" s="144"/>
      <c r="R732" s="294"/>
      <c r="S732" s="294"/>
      <c r="T732" s="358"/>
      <c r="U732" s="358"/>
    </row>
    <row r="733" spans="1:21" s="177" customFormat="1" x14ac:dyDescent="0.2">
      <c r="B733" s="176"/>
      <c r="C733" s="176"/>
      <c r="D733" s="176"/>
      <c r="E733" s="176"/>
      <c r="F733" s="176"/>
      <c r="G733" s="176"/>
      <c r="H733" s="176"/>
      <c r="I733" s="201"/>
      <c r="J733" s="201"/>
      <c r="K733" s="201"/>
      <c r="L733" s="16"/>
      <c r="M733" s="178"/>
      <c r="N733" s="180" t="s">
        <v>285</v>
      </c>
      <c r="O733" s="188">
        <f t="shared" ref="O733:P733" si="452">SUM(O734:O736)</f>
        <v>0</v>
      </c>
      <c r="P733" s="188">
        <f t="shared" si="452"/>
        <v>0</v>
      </c>
      <c r="Q733" s="188">
        <f t="shared" ref="Q733" si="453">SUM(Q734:Q736)</f>
        <v>0</v>
      </c>
      <c r="R733" s="396">
        <f>SUM(R734:R736)</f>
        <v>0</v>
      </c>
      <c r="S733" s="396">
        <f>SUM(S734:S736)</f>
        <v>0</v>
      </c>
      <c r="T733" s="358">
        <v>0</v>
      </c>
      <c r="U733" s="358">
        <v>0</v>
      </c>
    </row>
    <row r="734" spans="1:21" s="229" customFormat="1" x14ac:dyDescent="0.2">
      <c r="B734" s="228"/>
      <c r="C734" s="228"/>
      <c r="D734" s="228"/>
      <c r="E734" s="228"/>
      <c r="F734" s="228"/>
      <c r="G734" s="228"/>
      <c r="H734" s="228"/>
      <c r="I734" s="228"/>
      <c r="J734" s="228"/>
      <c r="K734" s="228"/>
      <c r="L734" s="16"/>
      <c r="M734" s="186">
        <v>43</v>
      </c>
      <c r="N734" s="187" t="s">
        <v>102</v>
      </c>
      <c r="O734" s="188">
        <v>0</v>
      </c>
      <c r="P734" s="188">
        <v>0</v>
      </c>
      <c r="Q734" s="188">
        <v>0</v>
      </c>
      <c r="R734" s="396">
        <v>0</v>
      </c>
      <c r="S734" s="396">
        <v>0</v>
      </c>
      <c r="T734" s="358">
        <v>0</v>
      </c>
      <c r="U734" s="358">
        <v>0</v>
      </c>
    </row>
    <row r="735" spans="1:21" s="270" customFormat="1" x14ac:dyDescent="0.2">
      <c r="B735" s="269"/>
      <c r="C735" s="269"/>
      <c r="D735" s="269"/>
      <c r="E735" s="269"/>
      <c r="F735" s="269"/>
      <c r="G735" s="269"/>
      <c r="H735" s="269"/>
      <c r="I735" s="269"/>
      <c r="J735" s="269"/>
      <c r="K735" s="269"/>
      <c r="L735" s="16"/>
      <c r="M735" s="189" t="s">
        <v>353</v>
      </c>
      <c r="N735" s="180" t="s">
        <v>287</v>
      </c>
      <c r="O735" s="188">
        <v>0</v>
      </c>
      <c r="P735" s="188">
        <v>0</v>
      </c>
      <c r="Q735" s="188">
        <v>0</v>
      </c>
      <c r="R735" s="396">
        <v>0</v>
      </c>
      <c r="S735" s="396">
        <v>0</v>
      </c>
      <c r="T735" s="358">
        <v>0</v>
      </c>
      <c r="U735" s="358">
        <v>0</v>
      </c>
    </row>
    <row r="736" spans="1:21" s="177" customFormat="1" x14ac:dyDescent="0.2">
      <c r="B736" s="176"/>
      <c r="C736" s="176"/>
      <c r="D736" s="176"/>
      <c r="E736" s="176"/>
      <c r="F736" s="176"/>
      <c r="G736" s="176"/>
      <c r="H736" s="176"/>
      <c r="I736" s="201"/>
      <c r="J736" s="201"/>
      <c r="K736" s="201"/>
      <c r="L736" s="16"/>
      <c r="M736" s="186">
        <v>91</v>
      </c>
      <c r="N736" s="180" t="s">
        <v>290</v>
      </c>
      <c r="O736" s="188">
        <v>0</v>
      </c>
      <c r="P736" s="188">
        <v>0</v>
      </c>
      <c r="Q736" s="188">
        <v>0</v>
      </c>
      <c r="R736" s="396">
        <v>0</v>
      </c>
      <c r="S736" s="396">
        <v>0</v>
      </c>
      <c r="T736" s="358">
        <v>0</v>
      </c>
      <c r="U736" s="358">
        <v>0</v>
      </c>
    </row>
    <row r="737" spans="1:21" s="177" customFormat="1" x14ac:dyDescent="0.2">
      <c r="B737" s="176"/>
      <c r="C737" s="176"/>
      <c r="D737" s="176"/>
      <c r="E737" s="176"/>
      <c r="F737" s="176"/>
      <c r="G737" s="176"/>
      <c r="H737" s="176"/>
      <c r="I737" s="201"/>
      <c r="J737" s="201"/>
      <c r="K737" s="201"/>
      <c r="L737" s="16"/>
      <c r="M737" s="178"/>
      <c r="N737" s="180"/>
      <c r="O737" s="144"/>
      <c r="P737" s="144"/>
      <c r="Q737" s="144"/>
      <c r="R737" s="294"/>
      <c r="S737" s="294"/>
      <c r="T737" s="358"/>
      <c r="U737" s="358"/>
    </row>
    <row r="738" spans="1:21" s="159" customFormat="1" x14ac:dyDescent="0.2">
      <c r="D738" s="158"/>
      <c r="E738" s="269">
        <v>4</v>
      </c>
      <c r="F738" s="269">
        <v>5</v>
      </c>
      <c r="I738" s="202"/>
      <c r="J738" s="201">
        <v>9</v>
      </c>
      <c r="K738" s="202"/>
      <c r="L738" s="16" t="s">
        <v>184</v>
      </c>
      <c r="M738" s="161">
        <v>3</v>
      </c>
      <c r="N738" s="84" t="s">
        <v>116</v>
      </c>
      <c r="O738" s="113">
        <f t="shared" ref="O738:Q739" si="454">SUM(O739)</f>
        <v>0</v>
      </c>
      <c r="P738" s="113">
        <f t="shared" si="454"/>
        <v>0</v>
      </c>
      <c r="Q738" s="113">
        <f t="shared" si="454"/>
        <v>0</v>
      </c>
      <c r="R738" s="294"/>
      <c r="S738" s="294"/>
      <c r="T738" s="358"/>
      <c r="U738" s="358"/>
    </row>
    <row r="739" spans="1:21" s="159" customFormat="1" x14ac:dyDescent="0.2">
      <c r="D739" s="158"/>
      <c r="E739" s="269">
        <v>4</v>
      </c>
      <c r="F739" s="269">
        <v>5</v>
      </c>
      <c r="I739" s="202"/>
      <c r="J739" s="201">
        <v>9</v>
      </c>
      <c r="K739" s="202"/>
      <c r="L739" s="16" t="s">
        <v>184</v>
      </c>
      <c r="M739" s="71">
        <v>32</v>
      </c>
      <c r="N739" s="70" t="s">
        <v>3</v>
      </c>
      <c r="O739" s="114">
        <f t="shared" si="454"/>
        <v>0</v>
      </c>
      <c r="P739" s="114">
        <f t="shared" si="454"/>
        <v>0</v>
      </c>
      <c r="Q739" s="114">
        <f t="shared" si="454"/>
        <v>0</v>
      </c>
      <c r="R739" s="294">
        <v>0</v>
      </c>
      <c r="S739" s="294">
        <v>0</v>
      </c>
      <c r="T739" s="358">
        <v>0</v>
      </c>
      <c r="U739" s="358">
        <v>0</v>
      </c>
    </row>
    <row r="740" spans="1:21" s="159" customFormat="1" x14ac:dyDescent="0.2">
      <c r="D740" s="158"/>
      <c r="E740" s="269">
        <v>4</v>
      </c>
      <c r="F740" s="269">
        <v>5</v>
      </c>
      <c r="I740" s="202"/>
      <c r="J740" s="201">
        <v>9</v>
      </c>
      <c r="K740" s="202"/>
      <c r="L740" s="16" t="s">
        <v>184</v>
      </c>
      <c r="M740" s="161">
        <v>323</v>
      </c>
      <c r="N740" s="96" t="s">
        <v>6</v>
      </c>
      <c r="O740" s="113">
        <v>0</v>
      </c>
      <c r="P740" s="113">
        <v>0</v>
      </c>
      <c r="Q740" s="113">
        <v>0</v>
      </c>
      <c r="R740" s="294"/>
      <c r="S740" s="294"/>
      <c r="T740" s="358"/>
      <c r="U740" s="358"/>
    </row>
    <row r="741" spans="1:21" s="159" customFormat="1" x14ac:dyDescent="0.2">
      <c r="D741" s="158"/>
      <c r="E741" s="158"/>
      <c r="I741" s="202"/>
      <c r="J741" s="202"/>
      <c r="K741" s="202"/>
      <c r="L741" s="16"/>
      <c r="M741" s="161"/>
      <c r="N741" s="96"/>
      <c r="O741" s="113"/>
      <c r="P741" s="113"/>
      <c r="Q741" s="113"/>
      <c r="R741" s="294"/>
      <c r="S741" s="294"/>
      <c r="T741" s="358"/>
      <c r="U741" s="358"/>
    </row>
    <row r="742" spans="1:21" s="15" customFormat="1" ht="38.25" x14ac:dyDescent="0.2">
      <c r="A742" s="51" t="s">
        <v>231</v>
      </c>
      <c r="B742" s="55"/>
      <c r="C742" s="32"/>
      <c r="D742" s="55">
        <v>3</v>
      </c>
      <c r="E742" s="55"/>
      <c r="F742" s="55">
        <v>5</v>
      </c>
      <c r="G742" s="55"/>
      <c r="H742" s="55">
        <v>7</v>
      </c>
      <c r="I742" s="32"/>
      <c r="J742" s="55">
        <v>9</v>
      </c>
      <c r="K742" s="32"/>
      <c r="L742" s="33"/>
      <c r="M742" s="101"/>
      <c r="N742" s="73" t="s">
        <v>271</v>
      </c>
      <c r="O742" s="115">
        <f t="shared" ref="O742" si="455">SUM(O744)</f>
        <v>0</v>
      </c>
      <c r="P742" s="115">
        <f>SUM(P744+P764)</f>
        <v>110000</v>
      </c>
      <c r="Q742" s="115">
        <f>SUM(Q744+Q764)</f>
        <v>70000</v>
      </c>
      <c r="R742" s="412">
        <f>SUM(R746)</f>
        <v>250000</v>
      </c>
      <c r="S742" s="412">
        <f>SUM(S746)</f>
        <v>250000</v>
      </c>
      <c r="T742" s="358">
        <f t="shared" si="435"/>
        <v>357.14285714285717</v>
      </c>
      <c r="U742" s="358">
        <f t="shared" si="436"/>
        <v>357.14285714285717</v>
      </c>
    </row>
    <row r="743" spans="1:21" s="15" customFormat="1" x14ac:dyDescent="0.2">
      <c r="A743" s="53"/>
      <c r="I743" s="202"/>
      <c r="J743" s="202"/>
      <c r="K743" s="202"/>
      <c r="L743" s="31"/>
      <c r="M743" s="103"/>
      <c r="N743" s="104"/>
      <c r="O743" s="144"/>
      <c r="P743" s="144"/>
      <c r="Q743" s="144"/>
      <c r="R743" s="294"/>
      <c r="S743" s="294"/>
      <c r="T743" s="358"/>
      <c r="U743" s="358"/>
    </row>
    <row r="744" spans="1:21" s="65" customFormat="1" ht="25.5" x14ac:dyDescent="0.2">
      <c r="A744" s="53" t="s">
        <v>152</v>
      </c>
      <c r="I744" s="202"/>
      <c r="J744" s="202"/>
      <c r="K744" s="202"/>
      <c r="L744" s="31" t="s">
        <v>201</v>
      </c>
      <c r="M744" s="103"/>
      <c r="N744" s="104" t="s">
        <v>145</v>
      </c>
      <c r="O744" s="116">
        <f t="shared" ref="O744:P744" si="456">SUM(O746)</f>
        <v>0</v>
      </c>
      <c r="P744" s="116">
        <f t="shared" si="456"/>
        <v>40000</v>
      </c>
      <c r="Q744" s="116">
        <f t="shared" ref="Q744:R744" si="457">SUM(Q746)</f>
        <v>70000</v>
      </c>
      <c r="R744" s="414">
        <f t="shared" si="457"/>
        <v>250000</v>
      </c>
      <c r="S744" s="414">
        <f t="shared" ref="S744" si="458">SUM(S746)</f>
        <v>250000</v>
      </c>
      <c r="T744" s="358">
        <f t="shared" si="435"/>
        <v>357.14285714285717</v>
      </c>
      <c r="U744" s="358">
        <f t="shared" si="436"/>
        <v>357.14285714285717</v>
      </c>
    </row>
    <row r="745" spans="1:21" s="15" customFormat="1" x14ac:dyDescent="0.2">
      <c r="I745" s="202"/>
      <c r="J745" s="202"/>
      <c r="K745" s="202"/>
      <c r="L745" s="16"/>
      <c r="M745" s="83"/>
      <c r="N745" s="84"/>
      <c r="O745" s="147"/>
      <c r="P745" s="147"/>
      <c r="Q745" s="147"/>
      <c r="R745" s="411"/>
      <c r="S745" s="411"/>
      <c r="T745" s="358"/>
      <c r="U745" s="358"/>
    </row>
    <row r="746" spans="1:21" s="15" customFormat="1" ht="38.25" x14ac:dyDescent="0.2">
      <c r="A746" s="54" t="s">
        <v>232</v>
      </c>
      <c r="I746" s="202"/>
      <c r="J746" s="202"/>
      <c r="K746" s="202"/>
      <c r="L746" s="36" t="s">
        <v>323</v>
      </c>
      <c r="M746" s="106"/>
      <c r="N746" s="267" t="s">
        <v>339</v>
      </c>
      <c r="O746" s="144">
        <f t="shared" ref="O746" si="459">SUM(O754+O757)</f>
        <v>0</v>
      </c>
      <c r="P746" s="144">
        <f>SUM(P754+P757)</f>
        <v>40000</v>
      </c>
      <c r="Q746" s="144">
        <f>SUM(Q754+Q757)</f>
        <v>70000</v>
      </c>
      <c r="R746" s="410">
        <f>SUM(R755+R758+R761)</f>
        <v>250000</v>
      </c>
      <c r="S746" s="410">
        <f>SUM(S755+S758+S761)</f>
        <v>250000</v>
      </c>
      <c r="T746" s="358">
        <f t="shared" si="435"/>
        <v>357.14285714285717</v>
      </c>
      <c r="U746" s="358">
        <f t="shared" si="436"/>
        <v>357.14285714285717</v>
      </c>
    </row>
    <row r="747" spans="1:21" s="15" customFormat="1" x14ac:dyDescent="0.2">
      <c r="I747" s="202"/>
      <c r="J747" s="202"/>
      <c r="K747" s="202"/>
      <c r="L747" s="16"/>
      <c r="M747" s="83"/>
      <c r="N747" s="84"/>
      <c r="O747" s="147"/>
      <c r="P747" s="147"/>
      <c r="Q747" s="147"/>
      <c r="R747" s="411"/>
      <c r="S747" s="411"/>
      <c r="T747" s="358"/>
      <c r="U747" s="358"/>
    </row>
    <row r="748" spans="1:21" s="177" customFormat="1" x14ac:dyDescent="0.2">
      <c r="I748" s="202"/>
      <c r="J748" s="202"/>
      <c r="K748" s="202"/>
      <c r="L748" s="16"/>
      <c r="M748" s="178"/>
      <c r="N748" s="180" t="s">
        <v>285</v>
      </c>
      <c r="O748" s="188">
        <f t="shared" ref="O748" si="460">SUM(O749:O752)</f>
        <v>0</v>
      </c>
      <c r="P748" s="188">
        <f>SUM(P749:P752)</f>
        <v>40000</v>
      </c>
      <c r="Q748" s="188">
        <f>SUM(Q749:Q752)</f>
        <v>70000</v>
      </c>
      <c r="R748" s="396">
        <f t="shared" ref="R748" si="461">SUM(R749:R752)</f>
        <v>250000</v>
      </c>
      <c r="S748" s="396">
        <f t="shared" ref="S748" si="462">SUM(S749:S752)</f>
        <v>250000</v>
      </c>
      <c r="T748" s="358">
        <f t="shared" si="435"/>
        <v>357.14285714285717</v>
      </c>
      <c r="U748" s="358">
        <f t="shared" si="436"/>
        <v>357.14285714285717</v>
      </c>
    </row>
    <row r="749" spans="1:21" s="177" customFormat="1" x14ac:dyDescent="0.2">
      <c r="I749" s="202"/>
      <c r="J749" s="202"/>
      <c r="K749" s="202"/>
      <c r="L749" s="16"/>
      <c r="M749" s="189" t="s">
        <v>57</v>
      </c>
      <c r="N749" s="180" t="s">
        <v>101</v>
      </c>
      <c r="O749" s="188">
        <v>0</v>
      </c>
      <c r="P749" s="188">
        <v>0</v>
      </c>
      <c r="Q749" s="188">
        <v>0</v>
      </c>
      <c r="R749" s="396">
        <v>20000</v>
      </c>
      <c r="S749" s="396">
        <v>0</v>
      </c>
      <c r="T749" s="358">
        <v>0</v>
      </c>
      <c r="U749" s="358">
        <v>0</v>
      </c>
    </row>
    <row r="750" spans="1:21" s="177" customFormat="1" ht="39" customHeight="1" x14ac:dyDescent="0.2">
      <c r="I750" s="202"/>
      <c r="J750" s="202"/>
      <c r="K750" s="202"/>
      <c r="L750" s="16"/>
      <c r="M750" s="189" t="s">
        <v>52</v>
      </c>
      <c r="N750" s="190" t="s">
        <v>105</v>
      </c>
      <c r="O750" s="188">
        <v>0</v>
      </c>
      <c r="P750" s="188">
        <v>0</v>
      </c>
      <c r="Q750" s="188">
        <v>0</v>
      </c>
      <c r="R750" s="396">
        <v>0</v>
      </c>
      <c r="S750" s="396">
        <v>0</v>
      </c>
      <c r="T750" s="358">
        <v>0</v>
      </c>
      <c r="U750" s="358">
        <v>0</v>
      </c>
    </row>
    <row r="751" spans="1:21" s="204" customFormat="1" ht="13.5" customHeight="1" x14ac:dyDescent="0.2">
      <c r="L751" s="16"/>
      <c r="M751" s="189" t="s">
        <v>353</v>
      </c>
      <c r="N751" s="180" t="s">
        <v>287</v>
      </c>
      <c r="O751" s="188">
        <v>0</v>
      </c>
      <c r="P751" s="188">
        <v>40000</v>
      </c>
      <c r="Q751" s="188">
        <v>70000</v>
      </c>
      <c r="R751" s="396">
        <v>230000</v>
      </c>
      <c r="S751" s="396">
        <v>250000</v>
      </c>
      <c r="T751" s="358">
        <f t="shared" si="435"/>
        <v>328.57142857142856</v>
      </c>
      <c r="U751" s="358">
        <f t="shared" si="436"/>
        <v>357.14285714285717</v>
      </c>
    </row>
    <row r="752" spans="1:21" s="243" customFormat="1" ht="13.5" customHeight="1" x14ac:dyDescent="0.2">
      <c r="L752" s="16"/>
      <c r="M752" s="189" t="s">
        <v>351</v>
      </c>
      <c r="N752" s="187" t="s">
        <v>289</v>
      </c>
      <c r="O752" s="188">
        <v>0</v>
      </c>
      <c r="P752" s="188">
        <v>0</v>
      </c>
      <c r="Q752" s="188">
        <v>0</v>
      </c>
      <c r="R752" s="396">
        <v>0</v>
      </c>
      <c r="S752" s="396">
        <v>0</v>
      </c>
      <c r="T752" s="358">
        <v>0</v>
      </c>
      <c r="U752" s="358">
        <v>0</v>
      </c>
    </row>
    <row r="753" spans="1:21" s="177" customFormat="1" x14ac:dyDescent="0.2">
      <c r="I753" s="202"/>
      <c r="J753" s="202"/>
      <c r="K753" s="202"/>
      <c r="L753" s="16"/>
      <c r="M753" s="178"/>
      <c r="N753" s="84"/>
      <c r="O753" s="147"/>
      <c r="P753" s="147"/>
      <c r="Q753" s="147"/>
      <c r="R753" s="411"/>
      <c r="S753" s="411"/>
      <c r="T753" s="358"/>
      <c r="U753" s="358"/>
    </row>
    <row r="754" spans="1:21" s="238" customFormat="1" x14ac:dyDescent="0.2">
      <c r="D754" s="288">
        <v>3</v>
      </c>
      <c r="E754" s="285"/>
      <c r="F754" s="288">
        <v>5</v>
      </c>
      <c r="G754" s="285"/>
      <c r="H754" s="349">
        <v>7</v>
      </c>
      <c r="I754" s="285"/>
      <c r="J754" s="288">
        <v>9</v>
      </c>
      <c r="K754" s="285"/>
      <c r="L754" s="16" t="s">
        <v>323</v>
      </c>
      <c r="M754" s="239" t="s">
        <v>56</v>
      </c>
      <c r="N754" s="240" t="s">
        <v>116</v>
      </c>
      <c r="O754" s="113">
        <f t="shared" ref="O754:Q755" si="463">SUM(O755)</f>
        <v>0</v>
      </c>
      <c r="P754" s="113">
        <f t="shared" si="463"/>
        <v>20000</v>
      </c>
      <c r="Q754" s="113">
        <f t="shared" si="463"/>
        <v>20000</v>
      </c>
      <c r="R754" s="421"/>
      <c r="S754" s="421"/>
      <c r="T754" s="358"/>
      <c r="U754" s="358"/>
    </row>
    <row r="755" spans="1:21" s="38" customFormat="1" x14ac:dyDescent="0.2">
      <c r="D755" s="288">
        <v>3</v>
      </c>
      <c r="E755" s="285"/>
      <c r="F755" s="288">
        <v>5</v>
      </c>
      <c r="H755" s="349">
        <v>7</v>
      </c>
      <c r="J755" s="288">
        <v>9</v>
      </c>
      <c r="L755" s="16" t="s">
        <v>323</v>
      </c>
      <c r="M755" s="241" t="s">
        <v>61</v>
      </c>
      <c r="N755" s="70" t="s">
        <v>3</v>
      </c>
      <c r="O755" s="114">
        <f t="shared" si="463"/>
        <v>0</v>
      </c>
      <c r="P755" s="114">
        <f t="shared" si="463"/>
        <v>20000</v>
      </c>
      <c r="Q755" s="114">
        <f t="shared" si="463"/>
        <v>20000</v>
      </c>
      <c r="R755" s="294">
        <v>50000</v>
      </c>
      <c r="S755" s="294">
        <v>50000</v>
      </c>
      <c r="T755" s="358">
        <f t="shared" si="435"/>
        <v>250</v>
      </c>
      <c r="U755" s="358">
        <f t="shared" si="436"/>
        <v>250</v>
      </c>
    </row>
    <row r="756" spans="1:21" s="238" customFormat="1" x14ac:dyDescent="0.2">
      <c r="D756" s="288">
        <v>3</v>
      </c>
      <c r="E756" s="285"/>
      <c r="F756" s="288">
        <v>5</v>
      </c>
      <c r="G756" s="285"/>
      <c r="H756" s="349">
        <v>7</v>
      </c>
      <c r="I756" s="285"/>
      <c r="J756" s="288">
        <v>9</v>
      </c>
      <c r="K756" s="285"/>
      <c r="L756" s="16" t="s">
        <v>323</v>
      </c>
      <c r="M756" s="239" t="s">
        <v>64</v>
      </c>
      <c r="N756" s="96" t="s">
        <v>6</v>
      </c>
      <c r="O756" s="113">
        <v>0</v>
      </c>
      <c r="P756" s="113">
        <v>20000</v>
      </c>
      <c r="Q756" s="113">
        <v>20000</v>
      </c>
      <c r="R756" s="411"/>
      <c r="S756" s="411"/>
      <c r="T756" s="358"/>
      <c r="U756" s="358"/>
    </row>
    <row r="757" spans="1:21" s="43" customFormat="1" ht="25.5" x14ac:dyDescent="0.2">
      <c r="B757" s="48"/>
      <c r="C757" s="48"/>
      <c r="D757" s="288">
        <v>3</v>
      </c>
      <c r="E757" s="288"/>
      <c r="F757" s="288">
        <v>5</v>
      </c>
      <c r="G757" s="48"/>
      <c r="H757" s="349">
        <v>7</v>
      </c>
      <c r="I757" s="201"/>
      <c r="J757" s="288">
        <v>9</v>
      </c>
      <c r="K757" s="201"/>
      <c r="L757" s="16" t="s">
        <v>323</v>
      </c>
      <c r="M757" s="83" t="s">
        <v>76</v>
      </c>
      <c r="N757" s="84" t="s">
        <v>170</v>
      </c>
      <c r="O757" s="113">
        <f t="shared" ref="O757" si="464">SUM(O758)</f>
        <v>0</v>
      </c>
      <c r="P757" s="113">
        <f>SUM(P758+P761)</f>
        <v>20000</v>
      </c>
      <c r="Q757" s="113">
        <f>SUM(Q758+Q761)</f>
        <v>50000</v>
      </c>
      <c r="R757" s="294"/>
      <c r="S757" s="294"/>
      <c r="T757" s="358"/>
      <c r="U757" s="358"/>
    </row>
    <row r="758" spans="1:21" s="15" customFormat="1" ht="38.25" x14ac:dyDescent="0.2">
      <c r="B758" s="48"/>
      <c r="C758" s="48"/>
      <c r="D758" s="288">
        <v>3</v>
      </c>
      <c r="E758" s="288"/>
      <c r="F758" s="288">
        <v>5</v>
      </c>
      <c r="G758" s="48"/>
      <c r="H758" s="349">
        <v>7</v>
      </c>
      <c r="I758" s="201"/>
      <c r="J758" s="288">
        <v>9</v>
      </c>
      <c r="K758" s="201"/>
      <c r="L758" s="16" t="s">
        <v>323</v>
      </c>
      <c r="M758" s="92" t="s">
        <v>77</v>
      </c>
      <c r="N758" s="70" t="s">
        <v>171</v>
      </c>
      <c r="O758" s="114">
        <f t="shared" ref="O758" si="465">SUM(O759:O760)</f>
        <v>0</v>
      </c>
      <c r="P758" s="114">
        <f t="shared" ref="P758" si="466">SUM(P759:P760)</f>
        <v>0</v>
      </c>
      <c r="Q758" s="114">
        <f t="shared" ref="Q758" si="467">SUM(Q759:Q760)</f>
        <v>30000</v>
      </c>
      <c r="R758" s="294">
        <v>100000</v>
      </c>
      <c r="S758" s="294">
        <v>100000</v>
      </c>
      <c r="T758" s="358">
        <f t="shared" si="435"/>
        <v>333.33333333333337</v>
      </c>
      <c r="U758" s="358">
        <f t="shared" si="436"/>
        <v>333.33333333333337</v>
      </c>
    </row>
    <row r="759" spans="1:21" s="15" customFormat="1" x14ac:dyDescent="0.2">
      <c r="B759" s="48"/>
      <c r="C759" s="48"/>
      <c r="D759" s="288">
        <v>3</v>
      </c>
      <c r="E759" s="288"/>
      <c r="F759" s="288">
        <v>5</v>
      </c>
      <c r="G759" s="48"/>
      <c r="H759" s="349">
        <v>7</v>
      </c>
      <c r="I759" s="201"/>
      <c r="J759" s="288">
        <v>9</v>
      </c>
      <c r="K759" s="201"/>
      <c r="L759" s="16" t="s">
        <v>323</v>
      </c>
      <c r="M759" s="83" t="s">
        <v>78</v>
      </c>
      <c r="N759" s="84" t="s">
        <v>26</v>
      </c>
      <c r="O759" s="113">
        <v>0</v>
      </c>
      <c r="P759" s="113">
        <v>0</v>
      </c>
      <c r="Q759" s="113">
        <v>30000</v>
      </c>
      <c r="R759" s="294"/>
      <c r="S759" s="294"/>
      <c r="T759" s="358"/>
      <c r="U759" s="358"/>
    </row>
    <row r="760" spans="1:21" s="45" customFormat="1" x14ac:dyDescent="0.2">
      <c r="B760" s="48"/>
      <c r="C760" s="48"/>
      <c r="D760" s="288">
        <v>3</v>
      </c>
      <c r="E760" s="288"/>
      <c r="F760" s="288">
        <v>5</v>
      </c>
      <c r="G760" s="48"/>
      <c r="H760" s="349">
        <v>7</v>
      </c>
      <c r="I760" s="201"/>
      <c r="J760" s="288">
        <v>9</v>
      </c>
      <c r="K760" s="201"/>
      <c r="L760" s="16" t="s">
        <v>323</v>
      </c>
      <c r="M760" s="83" t="s">
        <v>79</v>
      </c>
      <c r="N760" s="84" t="s">
        <v>32</v>
      </c>
      <c r="O760" s="113">
        <v>0</v>
      </c>
      <c r="P760" s="113">
        <v>0</v>
      </c>
      <c r="Q760" s="113">
        <v>0</v>
      </c>
      <c r="R760" s="294"/>
      <c r="S760" s="294"/>
      <c r="T760" s="358"/>
      <c r="U760" s="358"/>
    </row>
    <row r="761" spans="1:21" s="285" customFormat="1" ht="38.25" x14ac:dyDescent="0.2">
      <c r="B761" s="288"/>
      <c r="C761" s="288"/>
      <c r="D761" s="288">
        <v>3</v>
      </c>
      <c r="E761" s="288"/>
      <c r="F761" s="288">
        <v>5</v>
      </c>
      <c r="G761" s="288"/>
      <c r="H761" s="349">
        <v>7</v>
      </c>
      <c r="I761" s="288"/>
      <c r="J761" s="288">
        <v>9</v>
      </c>
      <c r="K761" s="288"/>
      <c r="L761" s="16" t="s">
        <v>323</v>
      </c>
      <c r="M761" s="282" t="s">
        <v>80</v>
      </c>
      <c r="N761" s="70" t="s">
        <v>9</v>
      </c>
      <c r="O761" s="114">
        <v>0</v>
      </c>
      <c r="P761" s="114">
        <f>SUM(P762)</f>
        <v>20000</v>
      </c>
      <c r="Q761" s="114">
        <f>SUM(Q762)</f>
        <v>20000</v>
      </c>
      <c r="R761" s="294">
        <v>100000</v>
      </c>
      <c r="S761" s="294">
        <v>100000</v>
      </c>
      <c r="T761" s="358">
        <f t="shared" si="435"/>
        <v>500</v>
      </c>
      <c r="U761" s="358">
        <f t="shared" si="436"/>
        <v>500</v>
      </c>
    </row>
    <row r="762" spans="1:21" s="285" customFormat="1" x14ac:dyDescent="0.2">
      <c r="B762" s="288"/>
      <c r="C762" s="288"/>
      <c r="D762" s="288">
        <v>3</v>
      </c>
      <c r="E762" s="288"/>
      <c r="F762" s="288">
        <v>5</v>
      </c>
      <c r="G762" s="288"/>
      <c r="H762" s="349">
        <v>7</v>
      </c>
      <c r="I762" s="288"/>
      <c r="J762" s="288">
        <v>9</v>
      </c>
      <c r="K762" s="288"/>
      <c r="L762" s="16" t="s">
        <v>323</v>
      </c>
      <c r="M762" s="284" t="s">
        <v>81</v>
      </c>
      <c r="N762" s="286" t="s">
        <v>172</v>
      </c>
      <c r="O762" s="113">
        <v>0</v>
      </c>
      <c r="P762" s="113">
        <v>20000</v>
      </c>
      <c r="Q762" s="113">
        <v>20000</v>
      </c>
      <c r="R762" s="294"/>
      <c r="S762" s="294"/>
      <c r="T762" s="358"/>
      <c r="U762" s="358"/>
    </row>
    <row r="763" spans="1:21" s="321" customFormat="1" x14ac:dyDescent="0.2">
      <c r="B763" s="437"/>
      <c r="C763" s="437"/>
      <c r="D763" s="437"/>
      <c r="E763" s="437"/>
      <c r="F763" s="437"/>
      <c r="G763" s="437"/>
      <c r="H763" s="437"/>
      <c r="I763" s="437"/>
      <c r="J763" s="437"/>
      <c r="K763" s="437"/>
      <c r="L763" s="16"/>
      <c r="M763" s="438"/>
      <c r="N763" s="441"/>
      <c r="O763" s="113"/>
      <c r="P763" s="113"/>
      <c r="Q763" s="113"/>
      <c r="R763" s="294"/>
      <c r="S763" s="294"/>
      <c r="T763" s="358"/>
      <c r="U763" s="358"/>
    </row>
    <row r="764" spans="1:21" s="321" customFormat="1" ht="25.5" x14ac:dyDescent="0.2">
      <c r="A764" s="53" t="s">
        <v>152</v>
      </c>
      <c r="L764" s="31" t="s">
        <v>201</v>
      </c>
      <c r="M764" s="103"/>
      <c r="N764" s="104" t="s">
        <v>145</v>
      </c>
      <c r="O764" s="116">
        <f t="shared" ref="O764:Q764" si="468">SUM(O766)</f>
        <v>0</v>
      </c>
      <c r="P764" s="116">
        <f t="shared" si="468"/>
        <v>70000</v>
      </c>
      <c r="Q764" s="116">
        <f t="shared" si="468"/>
        <v>0</v>
      </c>
      <c r="R764" s="116">
        <f t="shared" ref="R764:S764" si="469">SUM(R766)</f>
        <v>0</v>
      </c>
      <c r="S764" s="116">
        <f t="shared" si="469"/>
        <v>0</v>
      </c>
      <c r="T764" s="358">
        <v>0</v>
      </c>
      <c r="U764" s="358">
        <v>0</v>
      </c>
    </row>
    <row r="765" spans="1:21" s="321" customFormat="1" x14ac:dyDescent="0.2">
      <c r="L765" s="16"/>
      <c r="M765" s="438"/>
      <c r="N765" s="441"/>
      <c r="O765" s="147"/>
      <c r="P765" s="147"/>
      <c r="Q765" s="147"/>
      <c r="R765" s="294"/>
      <c r="S765" s="294"/>
      <c r="T765" s="358"/>
      <c r="U765" s="358"/>
    </row>
    <row r="766" spans="1:21" s="321" customFormat="1" ht="38.25" x14ac:dyDescent="0.2">
      <c r="A766" s="54" t="s">
        <v>398</v>
      </c>
      <c r="L766" s="36" t="s">
        <v>184</v>
      </c>
      <c r="M766" s="106"/>
      <c r="N766" s="267" t="s">
        <v>399</v>
      </c>
      <c r="O766" s="144">
        <f t="shared" ref="O766" si="470">SUM(O772+O775)</f>
        <v>0</v>
      </c>
      <c r="P766" s="144">
        <f>SUM(P772+P775)</f>
        <v>70000</v>
      </c>
      <c r="Q766" s="144">
        <f>SUM(Q772+Q775)</f>
        <v>0</v>
      </c>
      <c r="R766" s="144">
        <f t="shared" ref="R766:S766" si="471">SUM(R772+R775)</f>
        <v>0</v>
      </c>
      <c r="S766" s="144">
        <f t="shared" si="471"/>
        <v>0</v>
      </c>
      <c r="T766" s="358">
        <v>0</v>
      </c>
      <c r="U766" s="358">
        <v>0</v>
      </c>
    </row>
    <row r="767" spans="1:21" s="321" customFormat="1" x14ac:dyDescent="0.2">
      <c r="L767" s="16"/>
      <c r="M767" s="438"/>
      <c r="N767" s="441"/>
      <c r="O767" s="147"/>
      <c r="P767" s="147"/>
      <c r="Q767" s="147"/>
      <c r="R767" s="147"/>
      <c r="S767" s="147"/>
      <c r="T767" s="358"/>
      <c r="U767" s="358"/>
    </row>
    <row r="768" spans="1:21" s="321" customFormat="1" x14ac:dyDescent="0.2">
      <c r="L768" s="16"/>
      <c r="M768" s="438"/>
      <c r="N768" s="180" t="s">
        <v>285</v>
      </c>
      <c r="O768" s="188">
        <f>SUM(O769:O770)</f>
        <v>0</v>
      </c>
      <c r="P768" s="188">
        <f>SUM(P769:P770)</f>
        <v>70000</v>
      </c>
      <c r="Q768" s="188">
        <f>SUM(Q769:Q770)</f>
        <v>0</v>
      </c>
      <c r="R768" s="188">
        <f t="shared" ref="R768:S768" si="472">SUM(R769:R770)</f>
        <v>0</v>
      </c>
      <c r="S768" s="188">
        <f t="shared" si="472"/>
        <v>0</v>
      </c>
      <c r="T768" s="358">
        <v>0</v>
      </c>
      <c r="U768" s="358">
        <v>0</v>
      </c>
    </row>
    <row r="769" spans="1:21" s="321" customFormat="1" x14ac:dyDescent="0.2">
      <c r="L769" s="16"/>
      <c r="M769" s="189" t="s">
        <v>353</v>
      </c>
      <c r="N769" s="180" t="s">
        <v>287</v>
      </c>
      <c r="O769" s="188">
        <v>0</v>
      </c>
      <c r="P769" s="188">
        <v>70000</v>
      </c>
      <c r="Q769" s="188">
        <v>0</v>
      </c>
      <c r="R769" s="188">
        <v>0</v>
      </c>
      <c r="S769" s="188">
        <v>0</v>
      </c>
      <c r="T769" s="358">
        <v>0</v>
      </c>
      <c r="U769" s="358">
        <v>0</v>
      </c>
    </row>
    <row r="770" spans="1:21" s="321" customFormat="1" x14ac:dyDescent="0.2">
      <c r="L770" s="16"/>
      <c r="M770" s="189" t="s">
        <v>351</v>
      </c>
      <c r="N770" s="187" t="s">
        <v>289</v>
      </c>
      <c r="O770" s="188">
        <v>0</v>
      </c>
      <c r="P770" s="188">
        <v>0</v>
      </c>
      <c r="Q770" s="188">
        <v>0</v>
      </c>
      <c r="R770" s="188">
        <v>0</v>
      </c>
      <c r="S770" s="188">
        <v>0</v>
      </c>
      <c r="T770" s="358">
        <v>0</v>
      </c>
      <c r="U770" s="358">
        <v>0</v>
      </c>
    </row>
    <row r="771" spans="1:21" s="321" customFormat="1" x14ac:dyDescent="0.2">
      <c r="L771" s="16"/>
      <c r="M771" s="438"/>
      <c r="N771" s="441"/>
      <c r="O771" s="147"/>
      <c r="P771" s="147"/>
      <c r="Q771" s="147"/>
      <c r="R771" s="294"/>
      <c r="S771" s="294"/>
      <c r="T771" s="358"/>
      <c r="U771" s="358"/>
    </row>
    <row r="772" spans="1:21" s="321" customFormat="1" x14ac:dyDescent="0.2">
      <c r="D772" s="437">
        <v>3</v>
      </c>
      <c r="F772" s="437">
        <v>5</v>
      </c>
      <c r="H772" s="437">
        <v>7</v>
      </c>
      <c r="J772" s="437">
        <v>9</v>
      </c>
      <c r="L772" s="16" t="s">
        <v>184</v>
      </c>
      <c r="M772" s="438" t="s">
        <v>76</v>
      </c>
      <c r="N772" s="441" t="s">
        <v>116</v>
      </c>
      <c r="O772" s="113">
        <f t="shared" ref="O772:Q773" si="473">SUM(O773)</f>
        <v>0</v>
      </c>
      <c r="P772" s="113">
        <f t="shared" si="473"/>
        <v>70000</v>
      </c>
      <c r="Q772" s="113">
        <f t="shared" si="473"/>
        <v>0</v>
      </c>
      <c r="R772" s="294">
        <f>SUM(R773)</f>
        <v>0</v>
      </c>
      <c r="S772" s="294">
        <f>SUM(S773)</f>
        <v>0</v>
      </c>
      <c r="T772" s="358">
        <v>0</v>
      </c>
      <c r="U772" s="358">
        <v>0</v>
      </c>
    </row>
    <row r="773" spans="1:21" s="321" customFormat="1" ht="38.25" x14ac:dyDescent="0.2">
      <c r="A773" s="38"/>
      <c r="B773" s="38"/>
      <c r="C773" s="38"/>
      <c r="D773" s="437">
        <v>3</v>
      </c>
      <c r="F773" s="437">
        <v>5</v>
      </c>
      <c r="G773" s="38"/>
      <c r="H773" s="437">
        <v>7</v>
      </c>
      <c r="I773" s="38"/>
      <c r="J773" s="437">
        <v>9</v>
      </c>
      <c r="K773" s="38"/>
      <c r="L773" s="16" t="s">
        <v>184</v>
      </c>
      <c r="M773" s="308" t="s">
        <v>77</v>
      </c>
      <c r="N773" s="436" t="s">
        <v>171</v>
      </c>
      <c r="O773" s="114">
        <f t="shared" si="473"/>
        <v>0</v>
      </c>
      <c r="P773" s="114">
        <f t="shared" si="473"/>
        <v>70000</v>
      </c>
      <c r="Q773" s="114">
        <f t="shared" si="473"/>
        <v>0</v>
      </c>
      <c r="R773" s="294">
        <v>0</v>
      </c>
      <c r="S773" s="294">
        <v>0</v>
      </c>
      <c r="T773" s="358">
        <v>0</v>
      </c>
      <c r="U773" s="358">
        <v>0</v>
      </c>
    </row>
    <row r="774" spans="1:21" s="321" customFormat="1" x14ac:dyDescent="0.2">
      <c r="D774" s="437">
        <v>3</v>
      </c>
      <c r="F774" s="437">
        <v>5</v>
      </c>
      <c r="H774" s="437">
        <v>7</v>
      </c>
      <c r="J774" s="437">
        <v>9</v>
      </c>
      <c r="L774" s="16" t="s">
        <v>184</v>
      </c>
      <c r="M774" s="438" t="s">
        <v>79</v>
      </c>
      <c r="N774" s="96" t="s">
        <v>32</v>
      </c>
      <c r="O774" s="113">
        <v>0</v>
      </c>
      <c r="P774" s="113">
        <v>70000</v>
      </c>
      <c r="Q774" s="113">
        <v>0</v>
      </c>
      <c r="R774" s="294"/>
      <c r="S774" s="294"/>
      <c r="T774" s="358"/>
      <c r="U774" s="358"/>
    </row>
    <row r="775" spans="1:21" s="321" customFormat="1" x14ac:dyDescent="0.2">
      <c r="B775" s="437"/>
      <c r="C775" s="437"/>
      <c r="D775" s="437"/>
      <c r="E775" s="437"/>
      <c r="F775" s="437"/>
      <c r="G775" s="437"/>
      <c r="H775" s="437"/>
      <c r="I775" s="437"/>
      <c r="J775" s="437"/>
      <c r="K775" s="437"/>
      <c r="L775" s="16"/>
      <c r="M775" s="438"/>
      <c r="N775" s="441"/>
      <c r="O775" s="113"/>
      <c r="P775" s="113"/>
      <c r="Q775" s="113"/>
      <c r="R775" s="294"/>
      <c r="S775" s="294"/>
      <c r="T775" s="358"/>
      <c r="U775" s="358"/>
    </row>
    <row r="776" spans="1:21" s="177" customFormat="1" x14ac:dyDescent="0.2">
      <c r="B776" s="176"/>
      <c r="C776" s="176"/>
      <c r="D776" s="176"/>
      <c r="E776" s="176"/>
      <c r="F776" s="176"/>
      <c r="G776" s="176"/>
      <c r="H776" s="176"/>
      <c r="I776" s="201"/>
      <c r="J776" s="201"/>
      <c r="K776" s="201"/>
      <c r="L776" s="16"/>
      <c r="M776" s="178"/>
      <c r="N776" s="84"/>
      <c r="O776" s="113"/>
      <c r="P776" s="113"/>
      <c r="Q776" s="113"/>
      <c r="R776" s="294"/>
      <c r="S776" s="294"/>
      <c r="T776" s="358"/>
      <c r="U776" s="358"/>
    </row>
    <row r="777" spans="1:21" s="126" customFormat="1" ht="25.5" x14ac:dyDescent="0.2">
      <c r="A777" s="51" t="s">
        <v>273</v>
      </c>
      <c r="B777" s="55">
        <v>1</v>
      </c>
      <c r="C777" s="55"/>
      <c r="D777" s="55">
        <v>3</v>
      </c>
      <c r="E777" s="55">
        <v>4</v>
      </c>
      <c r="F777" s="55">
        <v>5</v>
      </c>
      <c r="G777" s="55"/>
      <c r="H777" s="55">
        <v>7</v>
      </c>
      <c r="I777" s="55"/>
      <c r="J777" s="55">
        <v>9</v>
      </c>
      <c r="K777" s="55"/>
      <c r="L777" s="33"/>
      <c r="M777" s="101"/>
      <c r="N777" s="73" t="s">
        <v>274</v>
      </c>
      <c r="O777" s="115">
        <f>SUM(O779+O795+O808+O833+O848+O865+O878+O890+O903+O918+O930+O942+O954+O966)</f>
        <v>412717.71</v>
      </c>
      <c r="P777" s="115">
        <f>SUM(P779+P795+P808+P833+P848+P865+P878+P890+P903+P918+P930+P942+P954+P966)</f>
        <v>1285000</v>
      </c>
      <c r="Q777" s="115">
        <f>SUM(Q779+Q795+Q808+Q833+Q848+Q865+Q878+Q890+Q903+Q918+Q930+Q942+Q954+Q966)</f>
        <v>1295000</v>
      </c>
      <c r="R777" s="115">
        <f t="shared" ref="R777:S777" si="474">SUM(R779+R795+R808+R833+R848+R865+R878+R890+R903+R918+R930+R942+R954+R966)</f>
        <v>1060700</v>
      </c>
      <c r="S777" s="115">
        <f t="shared" si="474"/>
        <v>1071700</v>
      </c>
      <c r="T777" s="358">
        <f t="shared" ref="T777:T829" si="475">R777/Q777*100</f>
        <v>81.907335907335906</v>
      </c>
      <c r="U777" s="358">
        <f t="shared" ref="U777:U829" si="476">S777/Q777*100</f>
        <v>82.756756756756758</v>
      </c>
    </row>
    <row r="778" spans="1:21" s="126" customFormat="1" x14ac:dyDescent="0.2">
      <c r="B778" s="124"/>
      <c r="C778" s="124"/>
      <c r="D778" s="124"/>
      <c r="E778" s="124"/>
      <c r="F778" s="124"/>
      <c r="G778" s="124"/>
      <c r="H778" s="124"/>
      <c r="I778" s="201"/>
      <c r="J778" s="201"/>
      <c r="K778" s="201"/>
      <c r="L778" s="16"/>
      <c r="M778" s="125"/>
      <c r="N778" s="84"/>
      <c r="O778" s="144"/>
      <c r="P778" s="144"/>
      <c r="Q778" s="144"/>
      <c r="R778" s="294"/>
      <c r="S778" s="294"/>
      <c r="T778" s="358"/>
      <c r="U778" s="358"/>
    </row>
    <row r="779" spans="1:21" s="47" customFormat="1" ht="25.5" x14ac:dyDescent="0.2">
      <c r="A779" s="53" t="s">
        <v>152</v>
      </c>
      <c r="I779" s="202"/>
      <c r="J779" s="202"/>
      <c r="K779" s="202"/>
      <c r="L779" s="31" t="s">
        <v>189</v>
      </c>
      <c r="M779" s="103"/>
      <c r="N779" s="104" t="s">
        <v>145</v>
      </c>
      <c r="O779" s="116">
        <f>SUM(O781)</f>
        <v>62880.2</v>
      </c>
      <c r="P779" s="116">
        <f t="shared" ref="P779" si="477">SUM(P781)</f>
        <v>600000</v>
      </c>
      <c r="Q779" s="116">
        <f t="shared" ref="Q779:R779" si="478">SUM(Q781)</f>
        <v>100000</v>
      </c>
      <c r="R779" s="116">
        <f t="shared" si="478"/>
        <v>275700</v>
      </c>
      <c r="S779" s="116">
        <f t="shared" ref="S779" si="479">SUM(S781)</f>
        <v>241700</v>
      </c>
      <c r="T779" s="358">
        <f t="shared" si="475"/>
        <v>275.7</v>
      </c>
      <c r="U779" s="358">
        <f t="shared" si="476"/>
        <v>241.7</v>
      </c>
    </row>
    <row r="780" spans="1:21" s="321" customFormat="1" x14ac:dyDescent="0.2">
      <c r="A780" s="53"/>
      <c r="L780" s="31"/>
      <c r="M780" s="103"/>
      <c r="N780" s="104"/>
      <c r="O780" s="116"/>
      <c r="P780" s="116"/>
      <c r="Q780" s="116"/>
      <c r="R780" s="116"/>
      <c r="S780" s="116"/>
      <c r="T780" s="358"/>
      <c r="U780" s="358"/>
    </row>
    <row r="781" spans="1:21" s="43" customFormat="1" ht="38.25" x14ac:dyDescent="0.2">
      <c r="A781" s="54" t="s">
        <v>321</v>
      </c>
      <c r="I781" s="202"/>
      <c r="J781" s="202"/>
      <c r="K781" s="202"/>
      <c r="L781" s="36" t="s">
        <v>178</v>
      </c>
      <c r="M781" s="83"/>
      <c r="N781" s="107" t="s">
        <v>312</v>
      </c>
      <c r="O781" s="144">
        <f t="shared" ref="O781:P781" si="480">SUM(O791)</f>
        <v>62880.2</v>
      </c>
      <c r="P781" s="233">
        <f t="shared" si="480"/>
        <v>600000</v>
      </c>
      <c r="Q781" s="233">
        <f t="shared" ref="Q781" si="481">SUM(Q791)</f>
        <v>100000</v>
      </c>
      <c r="R781" s="410">
        <f>SUM(R792)</f>
        <v>275700</v>
      </c>
      <c r="S781" s="410">
        <f>SUM(S792)</f>
        <v>241700</v>
      </c>
      <c r="T781" s="358">
        <f t="shared" si="475"/>
        <v>275.7</v>
      </c>
      <c r="U781" s="358">
        <f t="shared" si="476"/>
        <v>241.7</v>
      </c>
    </row>
    <row r="782" spans="1:21" s="177" customFormat="1" x14ac:dyDescent="0.2">
      <c r="A782" s="54"/>
      <c r="I782" s="202"/>
      <c r="J782" s="202"/>
      <c r="K782" s="202"/>
      <c r="L782" s="36"/>
      <c r="M782" s="178"/>
      <c r="N782" s="107"/>
      <c r="O782" s="144"/>
      <c r="P782" s="144"/>
      <c r="Q782" s="144"/>
      <c r="R782" s="410"/>
      <c r="S782" s="410"/>
      <c r="T782" s="358"/>
      <c r="U782" s="358"/>
    </row>
    <row r="783" spans="1:21" s="177" customFormat="1" x14ac:dyDescent="0.2">
      <c r="A783" s="54"/>
      <c r="I783" s="202"/>
      <c r="J783" s="202"/>
      <c r="K783" s="202"/>
      <c r="L783" s="36"/>
      <c r="M783" s="178"/>
      <c r="N783" s="180" t="s">
        <v>285</v>
      </c>
      <c r="O783" s="188">
        <f>SUM(O784:O789)</f>
        <v>62880.2</v>
      </c>
      <c r="P783" s="188">
        <f>SUM(P784:P789)</f>
        <v>600000</v>
      </c>
      <c r="Q783" s="188">
        <f>SUM(Q784:Q789)</f>
        <v>100000</v>
      </c>
      <c r="R783" s="396">
        <f>SUM(R784:R789)</f>
        <v>275700</v>
      </c>
      <c r="S783" s="396">
        <f>SUM(S784:S789)</f>
        <v>241700</v>
      </c>
      <c r="T783" s="358">
        <f t="shared" si="475"/>
        <v>275.7</v>
      </c>
      <c r="U783" s="358">
        <f t="shared" si="476"/>
        <v>241.7</v>
      </c>
    </row>
    <row r="784" spans="1:21" s="309" customFormat="1" x14ac:dyDescent="0.2">
      <c r="A784" s="54"/>
      <c r="L784" s="36"/>
      <c r="M784" s="189" t="s">
        <v>352</v>
      </c>
      <c r="N784" s="180" t="s">
        <v>286</v>
      </c>
      <c r="O784" s="185">
        <v>0</v>
      </c>
      <c r="P784" s="185">
        <v>0</v>
      </c>
      <c r="Q784" s="185">
        <v>0</v>
      </c>
      <c r="R784" s="396">
        <v>125000</v>
      </c>
      <c r="S784" s="396">
        <v>136400</v>
      </c>
      <c r="T784" s="358">
        <v>0</v>
      </c>
      <c r="U784" s="358">
        <v>0</v>
      </c>
    </row>
    <row r="785" spans="1:21" s="321" customFormat="1" x14ac:dyDescent="0.2">
      <c r="A785" s="54"/>
      <c r="L785" s="36"/>
      <c r="M785" s="189" t="s">
        <v>57</v>
      </c>
      <c r="N785" s="180" t="s">
        <v>378</v>
      </c>
      <c r="O785" s="185">
        <v>0</v>
      </c>
      <c r="P785" s="185">
        <v>0</v>
      </c>
      <c r="Q785" s="185">
        <v>0</v>
      </c>
      <c r="R785" s="396">
        <v>0</v>
      </c>
      <c r="S785" s="396">
        <v>0</v>
      </c>
      <c r="T785" s="358">
        <v>0</v>
      </c>
      <c r="U785" s="358">
        <v>0</v>
      </c>
    </row>
    <row r="786" spans="1:21" s="177" customFormat="1" x14ac:dyDescent="0.2">
      <c r="A786" s="54"/>
      <c r="I786" s="202"/>
      <c r="J786" s="202"/>
      <c r="K786" s="202"/>
      <c r="L786" s="36"/>
      <c r="M786" s="189" t="s">
        <v>354</v>
      </c>
      <c r="N786" s="180" t="s">
        <v>288</v>
      </c>
      <c r="O786" s="188">
        <v>18875.189999999999</v>
      </c>
      <c r="P786" s="188">
        <v>20293.400000000001</v>
      </c>
      <c r="Q786" s="188">
        <v>30193.4</v>
      </c>
      <c r="R786" s="396">
        <v>10000</v>
      </c>
      <c r="S786" s="396">
        <v>0</v>
      </c>
      <c r="T786" s="358">
        <f t="shared" si="475"/>
        <v>33.11982088800864</v>
      </c>
      <c r="U786" s="358">
        <f t="shared" si="476"/>
        <v>0</v>
      </c>
    </row>
    <row r="787" spans="1:21" s="177" customFormat="1" x14ac:dyDescent="0.2">
      <c r="A787" s="54"/>
      <c r="I787" s="202"/>
      <c r="J787" s="202"/>
      <c r="K787" s="202"/>
      <c r="L787" s="36"/>
      <c r="M787" s="189" t="s">
        <v>353</v>
      </c>
      <c r="N787" s="180" t="s">
        <v>287</v>
      </c>
      <c r="O787" s="188">
        <v>0</v>
      </c>
      <c r="P787" s="188">
        <v>311347.94</v>
      </c>
      <c r="Q787" s="188">
        <v>20806.599999999999</v>
      </c>
      <c r="R787" s="396">
        <v>140700</v>
      </c>
      <c r="S787" s="396">
        <v>105300</v>
      </c>
      <c r="T787" s="358">
        <f t="shared" si="475"/>
        <v>676.22773543010396</v>
      </c>
      <c r="U787" s="358">
        <f t="shared" si="476"/>
        <v>506.08941393596263</v>
      </c>
    </row>
    <row r="788" spans="1:21" s="268" customFormat="1" ht="51" x14ac:dyDescent="0.2">
      <c r="A788" s="54"/>
      <c r="L788" s="36"/>
      <c r="M788" s="189" t="s">
        <v>52</v>
      </c>
      <c r="N788" s="190" t="s">
        <v>105</v>
      </c>
      <c r="O788" s="188">
        <v>0</v>
      </c>
      <c r="P788" s="188">
        <v>0</v>
      </c>
      <c r="Q788" s="188">
        <v>0</v>
      </c>
      <c r="R788" s="396">
        <v>0</v>
      </c>
      <c r="S788" s="396">
        <v>0</v>
      </c>
      <c r="T788" s="358">
        <v>0</v>
      </c>
      <c r="U788" s="358">
        <v>0</v>
      </c>
    </row>
    <row r="789" spans="1:21" s="321" customFormat="1" x14ac:dyDescent="0.2">
      <c r="A789" s="54"/>
      <c r="L789" s="36"/>
      <c r="M789" s="189" t="s">
        <v>351</v>
      </c>
      <c r="N789" s="180" t="s">
        <v>289</v>
      </c>
      <c r="O789" s="188">
        <v>44005.01</v>
      </c>
      <c r="P789" s="188">
        <v>268358.65999999997</v>
      </c>
      <c r="Q789" s="188">
        <v>49000</v>
      </c>
      <c r="R789" s="396">
        <v>0</v>
      </c>
      <c r="S789" s="396">
        <v>0</v>
      </c>
      <c r="T789" s="358">
        <f t="shared" si="475"/>
        <v>0</v>
      </c>
      <c r="U789" s="358">
        <f t="shared" si="476"/>
        <v>0</v>
      </c>
    </row>
    <row r="790" spans="1:21" s="43" customFormat="1" x14ac:dyDescent="0.2">
      <c r="I790" s="202"/>
      <c r="J790" s="202"/>
      <c r="K790" s="202"/>
      <c r="L790" s="16"/>
      <c r="M790" s="83"/>
      <c r="N790" s="84"/>
      <c r="O790" s="148"/>
      <c r="P790" s="148"/>
      <c r="Q790" s="148"/>
      <c r="R790" s="421"/>
      <c r="S790" s="421"/>
      <c r="T790" s="358"/>
      <c r="U790" s="358"/>
    </row>
    <row r="791" spans="1:21" s="43" customFormat="1" ht="25.5" x14ac:dyDescent="0.2">
      <c r="B791" s="48">
        <v>1</v>
      </c>
      <c r="C791" s="48"/>
      <c r="D791" s="48"/>
      <c r="E791" s="48">
        <v>4</v>
      </c>
      <c r="F791" s="48">
        <v>5</v>
      </c>
      <c r="G791" s="48"/>
      <c r="H791" s="48">
        <v>7</v>
      </c>
      <c r="I791" s="201"/>
      <c r="J791" s="201"/>
      <c r="K791" s="201"/>
      <c r="L791" s="16" t="s">
        <v>178</v>
      </c>
      <c r="M791" s="83" t="s">
        <v>76</v>
      </c>
      <c r="N791" s="84" t="s">
        <v>170</v>
      </c>
      <c r="O791" s="113">
        <f t="shared" ref="O791:Q792" si="482">SUM(O792)</f>
        <v>62880.2</v>
      </c>
      <c r="P791" s="113">
        <f t="shared" si="482"/>
        <v>600000</v>
      </c>
      <c r="Q791" s="113">
        <f t="shared" si="482"/>
        <v>100000</v>
      </c>
      <c r="R791" s="294"/>
      <c r="S791" s="294"/>
      <c r="T791" s="358"/>
      <c r="U791" s="358"/>
    </row>
    <row r="792" spans="1:21" s="43" customFormat="1" ht="38.25" x14ac:dyDescent="0.2">
      <c r="B792" s="48">
        <v>1</v>
      </c>
      <c r="C792" s="48"/>
      <c r="D792" s="48"/>
      <c r="E792" s="48">
        <v>4</v>
      </c>
      <c r="F792" s="48">
        <v>5</v>
      </c>
      <c r="G792" s="48"/>
      <c r="H792" s="48">
        <v>7</v>
      </c>
      <c r="I792" s="201"/>
      <c r="J792" s="201"/>
      <c r="K792" s="201"/>
      <c r="L792" s="16" t="s">
        <v>178</v>
      </c>
      <c r="M792" s="92" t="s">
        <v>80</v>
      </c>
      <c r="N792" s="70" t="s">
        <v>9</v>
      </c>
      <c r="O792" s="114">
        <f t="shared" si="482"/>
        <v>62880.2</v>
      </c>
      <c r="P792" s="114">
        <f t="shared" si="482"/>
        <v>600000</v>
      </c>
      <c r="Q792" s="114">
        <f t="shared" si="482"/>
        <v>100000</v>
      </c>
      <c r="R792" s="294">
        <v>275700</v>
      </c>
      <c r="S792" s="294">
        <v>241700</v>
      </c>
      <c r="T792" s="358">
        <f t="shared" si="475"/>
        <v>275.7</v>
      </c>
      <c r="U792" s="358">
        <f t="shared" si="476"/>
        <v>241.7</v>
      </c>
    </row>
    <row r="793" spans="1:21" s="43" customFormat="1" x14ac:dyDescent="0.2">
      <c r="B793" s="48">
        <v>1</v>
      </c>
      <c r="C793" s="48"/>
      <c r="D793" s="48"/>
      <c r="E793" s="48">
        <v>4</v>
      </c>
      <c r="F793" s="48">
        <v>5</v>
      </c>
      <c r="G793" s="48"/>
      <c r="H793" s="48">
        <v>7</v>
      </c>
      <c r="I793" s="201"/>
      <c r="J793" s="201"/>
      <c r="K793" s="201"/>
      <c r="L793" s="16" t="s">
        <v>178</v>
      </c>
      <c r="M793" s="83" t="s">
        <v>81</v>
      </c>
      <c r="N793" s="84" t="s">
        <v>172</v>
      </c>
      <c r="O793" s="113">
        <v>62880.2</v>
      </c>
      <c r="P793" s="113">
        <v>600000</v>
      </c>
      <c r="Q793" s="113">
        <v>100000</v>
      </c>
      <c r="R793" s="294"/>
      <c r="S793" s="294"/>
      <c r="T793" s="358"/>
      <c r="U793" s="358"/>
    </row>
    <row r="794" spans="1:21" s="65" customFormat="1" x14ac:dyDescent="0.2">
      <c r="B794" s="64"/>
      <c r="C794" s="64"/>
      <c r="D794" s="64"/>
      <c r="E794" s="64"/>
      <c r="F794" s="64"/>
      <c r="G794" s="64"/>
      <c r="H794" s="64"/>
      <c r="I794" s="201"/>
      <c r="J794" s="201"/>
      <c r="K794" s="201"/>
      <c r="L794" s="16"/>
      <c r="M794" s="83"/>
      <c r="N794" s="84"/>
      <c r="O794" s="144"/>
      <c r="P794" s="144"/>
      <c r="Q794" s="144"/>
      <c r="R794" s="294"/>
      <c r="S794" s="294"/>
      <c r="T794" s="358"/>
      <c r="U794" s="358"/>
    </row>
    <row r="795" spans="1:21" s="47" customFormat="1" ht="38.25" x14ac:dyDescent="0.2">
      <c r="A795" s="53" t="s">
        <v>173</v>
      </c>
      <c r="I795" s="202"/>
      <c r="J795" s="202"/>
      <c r="K795" s="202"/>
      <c r="L795" s="31" t="s">
        <v>124</v>
      </c>
      <c r="M795" s="103"/>
      <c r="N795" s="104" t="s">
        <v>147</v>
      </c>
      <c r="O795" s="116">
        <f t="shared" ref="O795:P795" si="483">SUM(O797)</f>
        <v>9950</v>
      </c>
      <c r="P795" s="116">
        <f t="shared" si="483"/>
        <v>10000</v>
      </c>
      <c r="Q795" s="116">
        <f t="shared" ref="Q795:R795" si="484">SUM(Q797)</f>
        <v>20000</v>
      </c>
      <c r="R795" s="414">
        <f t="shared" si="484"/>
        <v>0</v>
      </c>
      <c r="S795" s="414">
        <f t="shared" ref="S795" si="485">SUM(S797)</f>
        <v>0</v>
      </c>
      <c r="T795" s="358">
        <f t="shared" si="475"/>
        <v>0</v>
      </c>
      <c r="U795" s="358">
        <f t="shared" si="476"/>
        <v>0</v>
      </c>
    </row>
    <row r="796" spans="1:21" s="47" customFormat="1" x14ac:dyDescent="0.2">
      <c r="I796" s="202"/>
      <c r="J796" s="202"/>
      <c r="K796" s="202"/>
      <c r="L796" s="16"/>
      <c r="M796" s="83"/>
      <c r="N796" s="84"/>
      <c r="O796" s="145"/>
      <c r="P796" s="145"/>
      <c r="Q796" s="145"/>
      <c r="R796" s="416"/>
      <c r="S796" s="416"/>
      <c r="T796" s="358"/>
      <c r="U796" s="358"/>
    </row>
    <row r="797" spans="1:21" s="43" customFormat="1" ht="63.75" x14ac:dyDescent="0.2">
      <c r="A797" s="54" t="s">
        <v>275</v>
      </c>
      <c r="B797" s="48"/>
      <c r="C797" s="48"/>
      <c r="D797" s="48"/>
      <c r="E797" s="48"/>
      <c r="F797" s="48"/>
      <c r="G797" s="48"/>
      <c r="H797" s="48"/>
      <c r="I797" s="201"/>
      <c r="J797" s="201"/>
      <c r="K797" s="201"/>
      <c r="L797" s="66" t="s">
        <v>177</v>
      </c>
      <c r="M797" s="83"/>
      <c r="N797" s="267" t="s">
        <v>325</v>
      </c>
      <c r="O797" s="144">
        <f t="shared" ref="O797:P797" si="486">SUM(O804)</f>
        <v>9950</v>
      </c>
      <c r="P797" s="233">
        <f t="shared" si="486"/>
        <v>10000</v>
      </c>
      <c r="Q797" s="233">
        <f t="shared" ref="Q797" si="487">SUM(Q804)</f>
        <v>20000</v>
      </c>
      <c r="R797" s="410">
        <f>SUM(R805)</f>
        <v>0</v>
      </c>
      <c r="S797" s="410">
        <f>SUM(S805)</f>
        <v>0</v>
      </c>
      <c r="T797" s="358">
        <f t="shared" si="475"/>
        <v>0</v>
      </c>
      <c r="U797" s="358">
        <f t="shared" si="476"/>
        <v>0</v>
      </c>
    </row>
    <row r="798" spans="1:21" s="43" customFormat="1" x14ac:dyDescent="0.2">
      <c r="B798" s="48"/>
      <c r="C798" s="48"/>
      <c r="D798" s="48"/>
      <c r="E798" s="48"/>
      <c r="F798" s="48"/>
      <c r="G798" s="48"/>
      <c r="H798" s="48"/>
      <c r="I798" s="201"/>
      <c r="J798" s="201"/>
      <c r="K798" s="201"/>
      <c r="L798" s="16"/>
      <c r="M798" s="83"/>
      <c r="N798" s="84"/>
      <c r="O798" s="144"/>
      <c r="P798" s="144"/>
      <c r="Q798" s="144"/>
      <c r="R798" s="294"/>
      <c r="S798" s="294"/>
      <c r="T798" s="358"/>
      <c r="U798" s="358"/>
    </row>
    <row r="799" spans="1:21" s="177" customFormat="1" x14ac:dyDescent="0.2">
      <c r="B799" s="176"/>
      <c r="C799" s="176"/>
      <c r="D799" s="176"/>
      <c r="E799" s="176"/>
      <c r="F799" s="176"/>
      <c r="G799" s="176"/>
      <c r="H799" s="176"/>
      <c r="I799" s="201"/>
      <c r="J799" s="201"/>
      <c r="K799" s="201"/>
      <c r="L799" s="16"/>
      <c r="M799" s="178"/>
      <c r="N799" s="180" t="s">
        <v>285</v>
      </c>
      <c r="O799" s="188">
        <f t="shared" ref="O799" si="488">SUM(O800:O802)</f>
        <v>9950</v>
      </c>
      <c r="P799" s="188">
        <f>SUM(P800:P802)</f>
        <v>10000</v>
      </c>
      <c r="Q799" s="188">
        <f>SUM(Q800:Q802)</f>
        <v>20000</v>
      </c>
      <c r="R799" s="396">
        <f t="shared" ref="R799:S799" si="489">SUM(R800:R802)</f>
        <v>0</v>
      </c>
      <c r="S799" s="396">
        <f t="shared" si="489"/>
        <v>0</v>
      </c>
      <c r="T799" s="358">
        <f t="shared" si="475"/>
        <v>0</v>
      </c>
      <c r="U799" s="358">
        <f t="shared" si="476"/>
        <v>0</v>
      </c>
    </row>
    <row r="800" spans="1:21" s="177" customFormat="1" x14ac:dyDescent="0.2">
      <c r="B800" s="176"/>
      <c r="C800" s="176"/>
      <c r="D800" s="176"/>
      <c r="E800" s="176"/>
      <c r="F800" s="176"/>
      <c r="G800" s="176"/>
      <c r="H800" s="176"/>
      <c r="I800" s="201"/>
      <c r="J800" s="201"/>
      <c r="K800" s="201"/>
      <c r="L800" s="16"/>
      <c r="M800" s="189" t="s">
        <v>354</v>
      </c>
      <c r="N800" s="180" t="s">
        <v>288</v>
      </c>
      <c r="O800" s="188">
        <v>5000</v>
      </c>
      <c r="P800" s="188">
        <v>0</v>
      </c>
      <c r="Q800" s="188">
        <v>0</v>
      </c>
      <c r="R800" s="396">
        <v>0</v>
      </c>
      <c r="S800" s="396">
        <v>0</v>
      </c>
      <c r="T800" s="358">
        <v>0</v>
      </c>
      <c r="U800" s="358">
        <v>0</v>
      </c>
    </row>
    <row r="801" spans="1:21" s="177" customFormat="1" x14ac:dyDescent="0.2">
      <c r="B801" s="176"/>
      <c r="C801" s="176"/>
      <c r="D801" s="176"/>
      <c r="E801" s="176"/>
      <c r="F801" s="176"/>
      <c r="G801" s="176"/>
      <c r="H801" s="176"/>
      <c r="I801" s="201"/>
      <c r="J801" s="201"/>
      <c r="K801" s="201"/>
      <c r="L801" s="16"/>
      <c r="M801" s="189" t="s">
        <v>353</v>
      </c>
      <c r="N801" s="180" t="s">
        <v>287</v>
      </c>
      <c r="O801" s="188">
        <v>4950</v>
      </c>
      <c r="P801" s="188">
        <v>10000</v>
      </c>
      <c r="Q801" s="188">
        <v>0</v>
      </c>
      <c r="R801" s="396">
        <v>0</v>
      </c>
      <c r="S801" s="396">
        <v>0</v>
      </c>
      <c r="T801" s="358">
        <v>0</v>
      </c>
      <c r="U801" s="358">
        <v>0</v>
      </c>
    </row>
    <row r="802" spans="1:21" s="194" customFormat="1" x14ac:dyDescent="0.2">
      <c r="B802" s="193"/>
      <c r="C802" s="193"/>
      <c r="D802" s="193"/>
      <c r="E802" s="193"/>
      <c r="F802" s="193"/>
      <c r="G802" s="193"/>
      <c r="H802" s="193"/>
      <c r="I802" s="201"/>
      <c r="J802" s="201"/>
      <c r="K802" s="201"/>
      <c r="L802" s="16"/>
      <c r="M802" s="189" t="s">
        <v>351</v>
      </c>
      <c r="N802" s="180" t="s">
        <v>289</v>
      </c>
      <c r="O802" s="188">
        <v>0</v>
      </c>
      <c r="P802" s="188">
        <v>0</v>
      </c>
      <c r="Q802" s="188">
        <v>20000</v>
      </c>
      <c r="R802" s="396">
        <v>0</v>
      </c>
      <c r="S802" s="396">
        <v>0</v>
      </c>
      <c r="T802" s="358">
        <f t="shared" si="475"/>
        <v>0</v>
      </c>
      <c r="U802" s="358">
        <f t="shared" si="476"/>
        <v>0</v>
      </c>
    </row>
    <row r="803" spans="1:21" s="177" customFormat="1" x14ac:dyDescent="0.2">
      <c r="B803" s="176"/>
      <c r="C803" s="176"/>
      <c r="D803" s="176"/>
      <c r="E803" s="176"/>
      <c r="F803" s="176"/>
      <c r="G803" s="176"/>
      <c r="H803" s="176"/>
      <c r="I803" s="201"/>
      <c r="J803" s="201"/>
      <c r="K803" s="201"/>
      <c r="L803" s="16"/>
      <c r="M803" s="178"/>
      <c r="N803" s="84"/>
      <c r="O803" s="144"/>
      <c r="P803" s="144"/>
      <c r="Q803" s="144"/>
      <c r="R803" s="294"/>
      <c r="S803" s="294"/>
      <c r="T803" s="358"/>
      <c r="U803" s="358"/>
    </row>
    <row r="804" spans="1:21" s="43" customFormat="1" ht="25.5" x14ac:dyDescent="0.2">
      <c r="B804" s="48"/>
      <c r="C804" s="48"/>
      <c r="D804" s="48"/>
      <c r="E804" s="48">
        <v>4</v>
      </c>
      <c r="F804" s="48">
        <v>5</v>
      </c>
      <c r="G804" s="48"/>
      <c r="H804" s="48"/>
      <c r="I804" s="201"/>
      <c r="J804" s="201">
        <v>9</v>
      </c>
      <c r="K804" s="201"/>
      <c r="L804" s="16" t="s">
        <v>177</v>
      </c>
      <c r="M804" s="83" t="s">
        <v>76</v>
      </c>
      <c r="N804" s="84" t="s">
        <v>170</v>
      </c>
      <c r="O804" s="113">
        <f t="shared" ref="O804" si="490">SUM(O806)</f>
        <v>9950</v>
      </c>
      <c r="P804" s="113">
        <f t="shared" ref="P804" si="491">SUM(P806)</f>
        <v>10000</v>
      </c>
      <c r="Q804" s="113">
        <f t="shared" ref="Q804" si="492">SUM(Q806)</f>
        <v>20000</v>
      </c>
      <c r="R804" s="294"/>
      <c r="S804" s="294"/>
      <c r="T804" s="358"/>
      <c r="U804" s="358"/>
    </row>
    <row r="805" spans="1:21" s="43" customFormat="1" ht="38.25" x14ac:dyDescent="0.2">
      <c r="B805" s="48"/>
      <c r="C805" s="48"/>
      <c r="D805" s="48"/>
      <c r="E805" s="48">
        <v>4</v>
      </c>
      <c r="F805" s="48">
        <v>5</v>
      </c>
      <c r="G805" s="48"/>
      <c r="H805" s="48"/>
      <c r="I805" s="201"/>
      <c r="J805" s="201">
        <v>9</v>
      </c>
      <c r="K805" s="201"/>
      <c r="L805" s="16" t="s">
        <v>177</v>
      </c>
      <c r="M805" s="92" t="s">
        <v>80</v>
      </c>
      <c r="N805" s="70" t="s">
        <v>9</v>
      </c>
      <c r="O805" s="114">
        <f t="shared" ref="O805:Q805" si="493">SUM(O806)</f>
        <v>9950</v>
      </c>
      <c r="P805" s="114">
        <f t="shared" si="493"/>
        <v>10000</v>
      </c>
      <c r="Q805" s="114">
        <f t="shared" si="493"/>
        <v>20000</v>
      </c>
      <c r="R805" s="294">
        <v>0</v>
      </c>
      <c r="S805" s="294">
        <v>0</v>
      </c>
      <c r="T805" s="358">
        <f t="shared" si="475"/>
        <v>0</v>
      </c>
      <c r="U805" s="358">
        <f t="shared" si="476"/>
        <v>0</v>
      </c>
    </row>
    <row r="806" spans="1:21" s="43" customFormat="1" x14ac:dyDescent="0.2">
      <c r="B806" s="48"/>
      <c r="C806" s="48"/>
      <c r="D806" s="48"/>
      <c r="E806" s="48">
        <v>4</v>
      </c>
      <c r="F806" s="48">
        <v>5</v>
      </c>
      <c r="G806" s="48"/>
      <c r="H806" s="48"/>
      <c r="I806" s="201"/>
      <c r="J806" s="201">
        <v>9</v>
      </c>
      <c r="K806" s="201"/>
      <c r="L806" s="16" t="s">
        <v>177</v>
      </c>
      <c r="M806" s="83" t="s">
        <v>81</v>
      </c>
      <c r="N806" s="84" t="s">
        <v>172</v>
      </c>
      <c r="O806" s="113">
        <v>9950</v>
      </c>
      <c r="P806" s="113">
        <v>10000</v>
      </c>
      <c r="Q806" s="113">
        <v>20000</v>
      </c>
      <c r="R806" s="294"/>
      <c r="S806" s="294"/>
      <c r="T806" s="358"/>
      <c r="U806" s="358"/>
    </row>
    <row r="807" spans="1:21" s="43" customFormat="1" x14ac:dyDescent="0.2">
      <c r="I807" s="202"/>
      <c r="J807" s="202"/>
      <c r="K807" s="202"/>
      <c r="L807" s="16"/>
      <c r="M807" s="83"/>
      <c r="N807" s="84"/>
      <c r="O807" s="147"/>
      <c r="P807" s="147"/>
      <c r="Q807" s="147"/>
      <c r="R807" s="411"/>
      <c r="S807" s="411"/>
      <c r="T807" s="358"/>
      <c r="U807" s="358"/>
    </row>
    <row r="808" spans="1:21" s="47" customFormat="1" ht="38.25" x14ac:dyDescent="0.2">
      <c r="A808" s="53" t="s">
        <v>173</v>
      </c>
      <c r="I808" s="202"/>
      <c r="J808" s="202"/>
      <c r="K808" s="202"/>
      <c r="L808" s="31" t="s">
        <v>376</v>
      </c>
      <c r="M808" s="103"/>
      <c r="N808" s="104" t="s">
        <v>147</v>
      </c>
      <c r="O808" s="116">
        <f>SUM(O810+O820)</f>
        <v>16000</v>
      </c>
      <c r="P808" s="116">
        <f>SUM(P810+P820)</f>
        <v>70000</v>
      </c>
      <c r="Q808" s="116">
        <f>SUM(Q810+Q820)</f>
        <v>250000</v>
      </c>
      <c r="R808" s="414">
        <f t="shared" ref="R808" si="494">SUM(R810+R820)</f>
        <v>50000</v>
      </c>
      <c r="S808" s="414">
        <f t="shared" ref="S808" si="495">SUM(S810+S820)</f>
        <v>50000</v>
      </c>
      <c r="T808" s="358">
        <f t="shared" si="475"/>
        <v>20</v>
      </c>
      <c r="U808" s="358">
        <f t="shared" si="476"/>
        <v>20</v>
      </c>
    </row>
    <row r="809" spans="1:21" s="43" customFormat="1" x14ac:dyDescent="0.2">
      <c r="I809" s="202"/>
      <c r="J809" s="202"/>
      <c r="K809" s="202"/>
      <c r="L809" s="16"/>
      <c r="M809" s="83"/>
      <c r="N809" s="84"/>
      <c r="O809" s="148"/>
      <c r="P809" s="148"/>
      <c r="Q809" s="148"/>
      <c r="R809" s="421"/>
      <c r="S809" s="421"/>
      <c r="T809" s="358"/>
      <c r="U809" s="358"/>
    </row>
    <row r="810" spans="1:21" s="43" customFormat="1" ht="25.5" x14ac:dyDescent="0.2">
      <c r="A810" s="54" t="s">
        <v>276</v>
      </c>
      <c r="I810" s="202"/>
      <c r="J810" s="202"/>
      <c r="K810" s="202"/>
      <c r="L810" s="66" t="s">
        <v>375</v>
      </c>
      <c r="M810" s="83"/>
      <c r="N810" s="107" t="s">
        <v>318</v>
      </c>
      <c r="O810" s="144">
        <f t="shared" ref="O810:P810" si="496">SUM(O816)</f>
        <v>0</v>
      </c>
      <c r="P810" s="144">
        <f t="shared" si="496"/>
        <v>50000</v>
      </c>
      <c r="Q810" s="144">
        <f t="shared" ref="Q810" si="497">SUM(Q816)</f>
        <v>50000</v>
      </c>
      <c r="R810" s="410">
        <f>SUM(R817)</f>
        <v>30000</v>
      </c>
      <c r="S810" s="410">
        <f>SUM(S817)</f>
        <v>30000</v>
      </c>
      <c r="T810" s="358">
        <f t="shared" si="475"/>
        <v>60</v>
      </c>
      <c r="U810" s="358">
        <f t="shared" si="476"/>
        <v>60</v>
      </c>
    </row>
    <row r="811" spans="1:21" s="43" customFormat="1" x14ac:dyDescent="0.2">
      <c r="I811" s="202"/>
      <c r="J811" s="202"/>
      <c r="K811" s="202"/>
      <c r="L811" s="16"/>
      <c r="M811" s="83"/>
      <c r="N811" s="84"/>
      <c r="O811" s="148"/>
      <c r="P811" s="148"/>
      <c r="Q811" s="148"/>
      <c r="R811" s="421"/>
      <c r="S811" s="421"/>
      <c r="T811" s="358"/>
      <c r="U811" s="358"/>
    </row>
    <row r="812" spans="1:21" s="177" customFormat="1" x14ac:dyDescent="0.2">
      <c r="I812" s="202"/>
      <c r="J812" s="202"/>
      <c r="K812" s="202"/>
      <c r="L812" s="16"/>
      <c r="M812" s="178"/>
      <c r="N812" s="180" t="s">
        <v>285</v>
      </c>
      <c r="O812" s="188">
        <f t="shared" ref="O812" si="498">SUM(O813:O814)</f>
        <v>0</v>
      </c>
      <c r="P812" s="188">
        <f t="shared" ref="P812" si="499">SUM(P813:P814)</f>
        <v>50000</v>
      </c>
      <c r="Q812" s="188">
        <f t="shared" ref="Q812:R812" si="500">SUM(Q813:Q814)</f>
        <v>50000</v>
      </c>
      <c r="R812" s="396">
        <f t="shared" si="500"/>
        <v>30000</v>
      </c>
      <c r="S812" s="396">
        <f t="shared" ref="S812" si="501">SUM(S813:S814)</f>
        <v>30000</v>
      </c>
      <c r="T812" s="358">
        <f t="shared" si="475"/>
        <v>60</v>
      </c>
      <c r="U812" s="358">
        <f t="shared" si="476"/>
        <v>60</v>
      </c>
    </row>
    <row r="813" spans="1:21" s="177" customFormat="1" x14ac:dyDescent="0.2">
      <c r="I813" s="202"/>
      <c r="J813" s="202"/>
      <c r="K813" s="202"/>
      <c r="L813" s="16"/>
      <c r="M813" s="189" t="s">
        <v>354</v>
      </c>
      <c r="N813" s="180" t="s">
        <v>288</v>
      </c>
      <c r="O813" s="188">
        <v>0</v>
      </c>
      <c r="P813" s="188">
        <v>50000</v>
      </c>
      <c r="Q813" s="188">
        <v>20000</v>
      </c>
      <c r="R813" s="396">
        <v>0</v>
      </c>
      <c r="S813" s="396">
        <v>30000</v>
      </c>
      <c r="T813" s="358">
        <f t="shared" si="475"/>
        <v>0</v>
      </c>
      <c r="U813" s="358">
        <f t="shared" si="476"/>
        <v>150</v>
      </c>
    </row>
    <row r="814" spans="1:21" s="205" customFormat="1" x14ac:dyDescent="0.2">
      <c r="L814" s="16"/>
      <c r="M814" s="189" t="s">
        <v>353</v>
      </c>
      <c r="N814" s="180" t="s">
        <v>287</v>
      </c>
      <c r="O814" s="188">
        <v>0</v>
      </c>
      <c r="P814" s="188">
        <v>0</v>
      </c>
      <c r="Q814" s="188">
        <v>30000</v>
      </c>
      <c r="R814" s="396">
        <v>30000</v>
      </c>
      <c r="S814" s="396">
        <v>0</v>
      </c>
      <c r="T814" s="358">
        <f t="shared" si="475"/>
        <v>100</v>
      </c>
      <c r="U814" s="358">
        <f t="shared" si="476"/>
        <v>0</v>
      </c>
    </row>
    <row r="815" spans="1:21" s="177" customFormat="1" x14ac:dyDescent="0.2">
      <c r="I815" s="202"/>
      <c r="J815" s="202"/>
      <c r="K815" s="202"/>
      <c r="L815" s="16"/>
      <c r="M815" s="178"/>
      <c r="N815" s="84"/>
      <c r="O815" s="148"/>
      <c r="P815" s="148"/>
      <c r="Q815" s="148"/>
      <c r="R815" s="421"/>
      <c r="S815" s="421"/>
      <c r="T815" s="358"/>
      <c r="U815" s="358"/>
    </row>
    <row r="816" spans="1:21" s="43" customFormat="1" ht="25.5" x14ac:dyDescent="0.2">
      <c r="B816" s="48"/>
      <c r="C816" s="48"/>
      <c r="D816" s="48"/>
      <c r="E816" s="48">
        <v>4</v>
      </c>
      <c r="F816" s="48">
        <v>5</v>
      </c>
      <c r="G816" s="48"/>
      <c r="H816" s="48"/>
      <c r="I816" s="201"/>
      <c r="J816" s="201"/>
      <c r="K816" s="201"/>
      <c r="L816" s="16" t="s">
        <v>375</v>
      </c>
      <c r="M816" s="83" t="s">
        <v>76</v>
      </c>
      <c r="N816" s="84" t="s">
        <v>170</v>
      </c>
      <c r="O816" s="113">
        <f t="shared" ref="O816:Q817" si="502">SUM(O817)</f>
        <v>0</v>
      </c>
      <c r="P816" s="113">
        <f t="shared" si="502"/>
        <v>50000</v>
      </c>
      <c r="Q816" s="113">
        <f t="shared" si="502"/>
        <v>50000</v>
      </c>
      <c r="R816" s="294"/>
      <c r="S816" s="294"/>
      <c r="T816" s="358"/>
      <c r="U816" s="358"/>
    </row>
    <row r="817" spans="1:21" s="43" customFormat="1" ht="38.25" x14ac:dyDescent="0.2">
      <c r="B817" s="48"/>
      <c r="C817" s="48"/>
      <c r="D817" s="48"/>
      <c r="E817" s="48">
        <v>4</v>
      </c>
      <c r="F817" s="48">
        <v>5</v>
      </c>
      <c r="G817" s="48"/>
      <c r="H817" s="48"/>
      <c r="I817" s="201"/>
      <c r="J817" s="201"/>
      <c r="K817" s="201"/>
      <c r="L817" s="16" t="s">
        <v>375</v>
      </c>
      <c r="M817" s="92" t="s">
        <v>80</v>
      </c>
      <c r="N817" s="70" t="s">
        <v>9</v>
      </c>
      <c r="O817" s="114">
        <f t="shared" si="502"/>
        <v>0</v>
      </c>
      <c r="P817" s="114">
        <f t="shared" si="502"/>
        <v>50000</v>
      </c>
      <c r="Q817" s="114">
        <f t="shared" si="502"/>
        <v>50000</v>
      </c>
      <c r="R817" s="294">
        <v>30000</v>
      </c>
      <c r="S817" s="294">
        <v>30000</v>
      </c>
      <c r="T817" s="358">
        <f t="shared" si="475"/>
        <v>60</v>
      </c>
      <c r="U817" s="358">
        <f t="shared" si="476"/>
        <v>60</v>
      </c>
    </row>
    <row r="818" spans="1:21" s="43" customFormat="1" x14ac:dyDescent="0.2">
      <c r="B818" s="48"/>
      <c r="C818" s="48"/>
      <c r="D818" s="48"/>
      <c r="E818" s="48">
        <v>4</v>
      </c>
      <c r="F818" s="48">
        <v>5</v>
      </c>
      <c r="G818" s="48"/>
      <c r="H818" s="48"/>
      <c r="I818" s="201"/>
      <c r="J818" s="201"/>
      <c r="K818" s="201"/>
      <c r="L818" s="16" t="s">
        <v>375</v>
      </c>
      <c r="M818" s="83" t="s">
        <v>81</v>
      </c>
      <c r="N818" s="84" t="s">
        <v>172</v>
      </c>
      <c r="O818" s="113">
        <v>0</v>
      </c>
      <c r="P818" s="113">
        <v>50000</v>
      </c>
      <c r="Q818" s="113">
        <v>50000</v>
      </c>
      <c r="R818" s="294"/>
      <c r="S818" s="294"/>
      <c r="T818" s="358"/>
      <c r="U818" s="358"/>
    </row>
    <row r="819" spans="1:21" s="321" customFormat="1" x14ac:dyDescent="0.2">
      <c r="B819" s="363"/>
      <c r="C819" s="363"/>
      <c r="D819" s="363"/>
      <c r="E819" s="363"/>
      <c r="F819" s="363"/>
      <c r="G819" s="363"/>
      <c r="H819" s="363"/>
      <c r="I819" s="363"/>
      <c r="J819" s="363"/>
      <c r="K819" s="363"/>
      <c r="L819" s="16"/>
      <c r="M819" s="364"/>
      <c r="N819" s="365"/>
      <c r="O819" s="113"/>
      <c r="P819" s="113"/>
      <c r="Q819" s="113"/>
      <c r="R819" s="294"/>
      <c r="S819" s="294"/>
      <c r="T819" s="358"/>
      <c r="U819" s="358"/>
    </row>
    <row r="820" spans="1:21" s="321" customFormat="1" ht="25.5" x14ac:dyDescent="0.2">
      <c r="A820" s="54" t="s">
        <v>386</v>
      </c>
      <c r="L820" s="36" t="s">
        <v>375</v>
      </c>
      <c r="M820" s="364"/>
      <c r="N820" s="107" t="s">
        <v>382</v>
      </c>
      <c r="O820" s="144">
        <f t="shared" ref="O820:P820" si="503">SUM(O828)</f>
        <v>16000</v>
      </c>
      <c r="P820" s="144">
        <f t="shared" si="503"/>
        <v>20000</v>
      </c>
      <c r="Q820" s="144">
        <f t="shared" ref="Q820" si="504">SUM(Q828)</f>
        <v>200000</v>
      </c>
      <c r="R820" s="410">
        <f>SUM(R829)</f>
        <v>20000</v>
      </c>
      <c r="S820" s="410">
        <f>SUM(S829)</f>
        <v>20000</v>
      </c>
      <c r="T820" s="358">
        <f t="shared" si="475"/>
        <v>10</v>
      </c>
      <c r="U820" s="358">
        <f t="shared" si="476"/>
        <v>10</v>
      </c>
    </row>
    <row r="821" spans="1:21" s="321" customFormat="1" x14ac:dyDescent="0.2">
      <c r="L821" s="16"/>
      <c r="M821" s="364"/>
      <c r="N821" s="365"/>
      <c r="O821" s="144"/>
      <c r="P821" s="144"/>
      <c r="Q821" s="144"/>
      <c r="R821" s="294"/>
      <c r="S821" s="294"/>
      <c r="T821" s="358"/>
      <c r="U821" s="358"/>
    </row>
    <row r="822" spans="1:21" s="321" customFormat="1" x14ac:dyDescent="0.2">
      <c r="L822" s="16"/>
      <c r="M822" s="364"/>
      <c r="N822" s="180" t="s">
        <v>285</v>
      </c>
      <c r="O822" s="188">
        <f t="shared" ref="O822:P822" si="505">SUM(O823:O826)</f>
        <v>16000</v>
      </c>
      <c r="P822" s="188">
        <f t="shared" si="505"/>
        <v>20000</v>
      </c>
      <c r="Q822" s="188">
        <f t="shared" ref="Q822" si="506">SUM(Q823:Q826)</f>
        <v>400000</v>
      </c>
      <c r="R822" s="396">
        <f>SUM(R823:R826)</f>
        <v>20000</v>
      </c>
      <c r="S822" s="396">
        <f>SUM(S823:S826)</f>
        <v>20000</v>
      </c>
      <c r="T822" s="358">
        <f t="shared" si="475"/>
        <v>5</v>
      </c>
      <c r="U822" s="358">
        <f t="shared" si="476"/>
        <v>5</v>
      </c>
    </row>
    <row r="823" spans="1:21" s="321" customFormat="1" x14ac:dyDescent="0.2">
      <c r="L823" s="16"/>
      <c r="M823" s="189" t="s">
        <v>57</v>
      </c>
      <c r="N823" s="180" t="s">
        <v>101</v>
      </c>
      <c r="O823" s="188">
        <v>0</v>
      </c>
      <c r="P823" s="188">
        <v>0</v>
      </c>
      <c r="Q823" s="188">
        <v>0</v>
      </c>
      <c r="R823" s="396">
        <v>0</v>
      </c>
      <c r="S823" s="396">
        <v>0</v>
      </c>
      <c r="T823" s="358">
        <v>0</v>
      </c>
      <c r="U823" s="358">
        <v>0</v>
      </c>
    </row>
    <row r="824" spans="1:21" s="321" customFormat="1" x14ac:dyDescent="0.2">
      <c r="L824" s="16"/>
      <c r="M824" s="189" t="s">
        <v>353</v>
      </c>
      <c r="N824" s="180" t="s">
        <v>287</v>
      </c>
      <c r="O824" s="188">
        <v>16000</v>
      </c>
      <c r="P824" s="188">
        <v>0</v>
      </c>
      <c r="Q824" s="188">
        <v>200000</v>
      </c>
      <c r="R824" s="396">
        <v>20000</v>
      </c>
      <c r="S824" s="396">
        <v>20000</v>
      </c>
      <c r="T824" s="358">
        <f t="shared" si="475"/>
        <v>10</v>
      </c>
      <c r="U824" s="358">
        <f t="shared" si="476"/>
        <v>10</v>
      </c>
    </row>
    <row r="825" spans="1:21" s="321" customFormat="1" ht="38.25" customHeight="1" x14ac:dyDescent="0.2">
      <c r="L825" s="16"/>
      <c r="M825" s="189" t="s">
        <v>52</v>
      </c>
      <c r="N825" s="190" t="s">
        <v>105</v>
      </c>
      <c r="O825" s="185">
        <v>0</v>
      </c>
      <c r="P825" s="185">
        <v>0</v>
      </c>
      <c r="Q825" s="185">
        <v>0</v>
      </c>
      <c r="R825" s="417">
        <v>0</v>
      </c>
      <c r="S825" s="417">
        <v>0</v>
      </c>
      <c r="T825" s="358">
        <v>0</v>
      </c>
      <c r="U825" s="358">
        <v>0</v>
      </c>
    </row>
    <row r="826" spans="1:21" s="321" customFormat="1" x14ac:dyDescent="0.2">
      <c r="L826" s="16"/>
      <c r="M826" s="189" t="s">
        <v>351</v>
      </c>
      <c r="N826" s="180" t="s">
        <v>289</v>
      </c>
      <c r="O826" s="188">
        <v>0</v>
      </c>
      <c r="P826" s="188">
        <v>20000</v>
      </c>
      <c r="Q826" s="188">
        <v>200000</v>
      </c>
      <c r="R826" s="396">
        <v>0</v>
      </c>
      <c r="S826" s="396">
        <v>0</v>
      </c>
      <c r="T826" s="358">
        <f t="shared" si="475"/>
        <v>0</v>
      </c>
      <c r="U826" s="358">
        <f t="shared" si="476"/>
        <v>0</v>
      </c>
    </row>
    <row r="827" spans="1:21" s="321" customFormat="1" x14ac:dyDescent="0.2">
      <c r="L827" s="16"/>
      <c r="M827" s="189"/>
      <c r="N827" s="180"/>
      <c r="O827" s="188"/>
      <c r="P827" s="188"/>
      <c r="Q827" s="188"/>
      <c r="R827" s="396"/>
      <c r="S827" s="396"/>
      <c r="T827" s="358"/>
      <c r="U827" s="358"/>
    </row>
    <row r="828" spans="1:21" s="321" customFormat="1" ht="25.5" x14ac:dyDescent="0.2">
      <c r="B828" s="363"/>
      <c r="C828" s="363"/>
      <c r="D828" s="363">
        <v>3</v>
      </c>
      <c r="E828" s="363"/>
      <c r="F828" s="363">
        <v>5</v>
      </c>
      <c r="G828" s="363"/>
      <c r="H828" s="363">
        <v>7</v>
      </c>
      <c r="I828" s="363"/>
      <c r="J828" s="363">
        <v>9</v>
      </c>
      <c r="K828" s="363"/>
      <c r="L828" s="16" t="s">
        <v>375</v>
      </c>
      <c r="M828" s="364" t="s">
        <v>76</v>
      </c>
      <c r="N828" s="365" t="s">
        <v>170</v>
      </c>
      <c r="O828" s="113">
        <f t="shared" ref="O828:Q829" si="507">SUM(O829)</f>
        <v>16000</v>
      </c>
      <c r="P828" s="113">
        <f t="shared" si="507"/>
        <v>20000</v>
      </c>
      <c r="Q828" s="113">
        <f t="shared" si="507"/>
        <v>200000</v>
      </c>
      <c r="R828" s="294"/>
      <c r="S828" s="294"/>
      <c r="T828" s="358"/>
      <c r="U828" s="358"/>
    </row>
    <row r="829" spans="1:21" s="321" customFormat="1" ht="38.25" x14ac:dyDescent="0.2">
      <c r="B829" s="363"/>
      <c r="C829" s="363"/>
      <c r="D829" s="363">
        <v>3</v>
      </c>
      <c r="E829" s="363"/>
      <c r="F829" s="363">
        <v>5</v>
      </c>
      <c r="G829" s="363"/>
      <c r="H829" s="363">
        <v>7</v>
      </c>
      <c r="I829" s="363"/>
      <c r="J829" s="363">
        <v>9</v>
      </c>
      <c r="K829" s="363"/>
      <c r="L829" s="16" t="s">
        <v>375</v>
      </c>
      <c r="M829" s="308" t="s">
        <v>80</v>
      </c>
      <c r="N829" s="366" t="s">
        <v>9</v>
      </c>
      <c r="O829" s="114">
        <f t="shared" si="507"/>
        <v>16000</v>
      </c>
      <c r="P829" s="114">
        <f t="shared" si="507"/>
        <v>20000</v>
      </c>
      <c r="Q829" s="114">
        <f t="shared" si="507"/>
        <v>200000</v>
      </c>
      <c r="R829" s="294">
        <v>20000</v>
      </c>
      <c r="S829" s="294">
        <v>20000</v>
      </c>
      <c r="T829" s="358">
        <f t="shared" si="475"/>
        <v>10</v>
      </c>
      <c r="U829" s="358">
        <f t="shared" si="476"/>
        <v>10</v>
      </c>
    </row>
    <row r="830" spans="1:21" s="321" customFormat="1" x14ac:dyDescent="0.2">
      <c r="B830" s="363"/>
      <c r="C830" s="363"/>
      <c r="D830" s="363">
        <v>3</v>
      </c>
      <c r="E830" s="363"/>
      <c r="F830" s="363">
        <v>5</v>
      </c>
      <c r="G830" s="363"/>
      <c r="H830" s="363">
        <v>7</v>
      </c>
      <c r="I830" s="363"/>
      <c r="J830" s="363">
        <v>9</v>
      </c>
      <c r="K830" s="363"/>
      <c r="L830" s="16" t="s">
        <v>375</v>
      </c>
      <c r="M830" s="364" t="s">
        <v>81</v>
      </c>
      <c r="N830" s="365" t="s">
        <v>172</v>
      </c>
      <c r="O830" s="113">
        <v>16000</v>
      </c>
      <c r="P830" s="113">
        <v>20000</v>
      </c>
      <c r="Q830" s="113">
        <v>200000</v>
      </c>
      <c r="R830" s="294"/>
      <c r="S830" s="294"/>
      <c r="T830" s="358"/>
      <c r="U830" s="358"/>
    </row>
    <row r="831" spans="1:21" s="321" customFormat="1" x14ac:dyDescent="0.2">
      <c r="B831" s="378"/>
      <c r="C831" s="378"/>
      <c r="D831" s="378"/>
      <c r="E831" s="378"/>
      <c r="F831" s="378"/>
      <c r="G831" s="378"/>
      <c r="H831" s="378"/>
      <c r="I831" s="378"/>
      <c r="J831" s="378"/>
      <c r="K831" s="378"/>
      <c r="L831" s="16"/>
      <c r="M831" s="377"/>
      <c r="N831" s="376"/>
      <c r="O831" s="113"/>
      <c r="P831" s="113"/>
      <c r="Q831" s="113"/>
      <c r="R831" s="294"/>
      <c r="S831" s="294"/>
      <c r="T831" s="358"/>
      <c r="U831" s="358"/>
    </row>
    <row r="832" spans="1:21" s="321" customFormat="1" x14ac:dyDescent="0.2">
      <c r="B832" s="378"/>
      <c r="C832" s="378"/>
      <c r="D832" s="378"/>
      <c r="E832" s="378"/>
      <c r="F832" s="378"/>
      <c r="G832" s="378"/>
      <c r="H832" s="378"/>
      <c r="I832" s="378"/>
      <c r="J832" s="378"/>
      <c r="K832" s="378"/>
      <c r="L832" s="16"/>
      <c r="M832" s="377"/>
      <c r="N832" s="376"/>
      <c r="O832" s="113"/>
      <c r="P832" s="113"/>
      <c r="Q832" s="113"/>
      <c r="R832" s="294"/>
      <c r="S832" s="294"/>
      <c r="T832" s="358"/>
      <c r="U832" s="358"/>
    </row>
    <row r="833" spans="1:21" s="321" customFormat="1" ht="25.5" x14ac:dyDescent="0.2">
      <c r="A833" s="53" t="s">
        <v>153</v>
      </c>
      <c r="B833" s="378"/>
      <c r="C833" s="378"/>
      <c r="D833" s="378"/>
      <c r="E833" s="378"/>
      <c r="F833" s="378"/>
      <c r="G833" s="378"/>
      <c r="H833" s="378"/>
      <c r="I833" s="378"/>
      <c r="J833" s="378"/>
      <c r="K833" s="378"/>
      <c r="L833" s="31" t="s">
        <v>392</v>
      </c>
      <c r="M833" s="103"/>
      <c r="N833" s="104" t="s">
        <v>146</v>
      </c>
      <c r="O833" s="116">
        <f t="shared" ref="O833" si="508">SUM(O835)</f>
        <v>0</v>
      </c>
      <c r="P833" s="116">
        <f>SUM(P835)</f>
        <v>10000</v>
      </c>
      <c r="Q833" s="116">
        <f>SUM(Q835)</f>
        <v>10000</v>
      </c>
      <c r="R833" s="414">
        <f t="shared" ref="R833" si="509">SUM(R835)</f>
        <v>20000</v>
      </c>
      <c r="S833" s="414">
        <f t="shared" ref="S833" si="510">SUM(S835)</f>
        <v>20000</v>
      </c>
      <c r="T833" s="358">
        <f t="shared" ref="T833:T892" si="511">R833/Q833*100</f>
        <v>200</v>
      </c>
      <c r="U833" s="358">
        <f t="shared" ref="U833:U892" si="512">S833/Q833*100</f>
        <v>200</v>
      </c>
    </row>
    <row r="834" spans="1:21" s="321" customFormat="1" x14ac:dyDescent="0.2">
      <c r="B834" s="363"/>
      <c r="C834" s="363"/>
      <c r="D834" s="363"/>
      <c r="E834" s="363"/>
      <c r="F834" s="363"/>
      <c r="G834" s="363"/>
      <c r="H834" s="363"/>
      <c r="I834" s="363"/>
      <c r="J834" s="363"/>
      <c r="K834" s="363"/>
      <c r="L834" s="31"/>
      <c r="M834" s="103"/>
      <c r="N834" s="104"/>
      <c r="O834" s="113"/>
      <c r="P834" s="113"/>
      <c r="Q834" s="113"/>
      <c r="R834" s="294"/>
      <c r="S834" s="294"/>
      <c r="T834" s="358"/>
      <c r="U834" s="358"/>
    </row>
    <row r="835" spans="1:21" s="321" customFormat="1" ht="38.25" x14ac:dyDescent="0.2">
      <c r="A835" s="54" t="s">
        <v>389</v>
      </c>
      <c r="L835" s="36" t="s">
        <v>391</v>
      </c>
      <c r="M835" s="373"/>
      <c r="N835" s="107" t="s">
        <v>390</v>
      </c>
      <c r="O835" s="144">
        <f t="shared" ref="O835:P835" si="513">SUM(O843)</f>
        <v>0</v>
      </c>
      <c r="P835" s="144">
        <f t="shared" si="513"/>
        <v>10000</v>
      </c>
      <c r="Q835" s="144">
        <f t="shared" ref="Q835" si="514">SUM(Q843)</f>
        <v>10000</v>
      </c>
      <c r="R835" s="410">
        <f>SUM(R844)</f>
        <v>20000</v>
      </c>
      <c r="S835" s="410">
        <f>SUM(S844)</f>
        <v>20000</v>
      </c>
      <c r="T835" s="358">
        <f t="shared" si="511"/>
        <v>200</v>
      </c>
      <c r="U835" s="358">
        <f t="shared" si="512"/>
        <v>200</v>
      </c>
    </row>
    <row r="836" spans="1:21" s="321" customFormat="1" x14ac:dyDescent="0.2">
      <c r="L836" s="16"/>
      <c r="M836" s="373"/>
      <c r="N836" s="374"/>
      <c r="O836" s="144"/>
      <c r="P836" s="144"/>
      <c r="Q836" s="144"/>
      <c r="R836" s="294"/>
      <c r="S836" s="294"/>
      <c r="T836" s="358"/>
      <c r="U836" s="358"/>
    </row>
    <row r="837" spans="1:21" s="321" customFormat="1" x14ac:dyDescent="0.2">
      <c r="L837" s="16"/>
      <c r="M837" s="373"/>
      <c r="N837" s="180" t="s">
        <v>285</v>
      </c>
      <c r="O837" s="188">
        <f t="shared" ref="O837:P837" si="515">SUM(O838:O841)</f>
        <v>0</v>
      </c>
      <c r="P837" s="188">
        <f t="shared" si="515"/>
        <v>10000</v>
      </c>
      <c r="Q837" s="188">
        <f t="shared" ref="Q837" si="516">SUM(Q838:Q841)</f>
        <v>10000</v>
      </c>
      <c r="R837" s="396">
        <f>SUM(R838:R841)</f>
        <v>20000</v>
      </c>
      <c r="S837" s="396">
        <f>SUM(S838:S841)</f>
        <v>20000</v>
      </c>
      <c r="T837" s="358">
        <f t="shared" si="511"/>
        <v>200</v>
      </c>
      <c r="U837" s="358">
        <f t="shared" si="512"/>
        <v>200</v>
      </c>
    </row>
    <row r="838" spans="1:21" s="321" customFormat="1" x14ac:dyDescent="0.2">
      <c r="L838" s="16"/>
      <c r="M838" s="189" t="s">
        <v>57</v>
      </c>
      <c r="N838" s="180" t="s">
        <v>101</v>
      </c>
      <c r="O838" s="188">
        <v>0</v>
      </c>
      <c r="P838" s="188">
        <v>0</v>
      </c>
      <c r="Q838" s="188">
        <v>0</v>
      </c>
      <c r="R838" s="396">
        <v>0</v>
      </c>
      <c r="S838" s="396">
        <v>0</v>
      </c>
      <c r="T838" s="358">
        <v>0</v>
      </c>
      <c r="U838" s="358">
        <v>0</v>
      </c>
    </row>
    <row r="839" spans="1:21" s="321" customFormat="1" x14ac:dyDescent="0.2">
      <c r="L839" s="16"/>
      <c r="M839" s="189" t="s">
        <v>353</v>
      </c>
      <c r="N839" s="180" t="s">
        <v>287</v>
      </c>
      <c r="O839" s="188">
        <v>0</v>
      </c>
      <c r="P839" s="188">
        <v>10000</v>
      </c>
      <c r="Q839" s="188">
        <v>10000</v>
      </c>
      <c r="R839" s="396">
        <v>15000</v>
      </c>
      <c r="S839" s="396">
        <v>15000</v>
      </c>
      <c r="T839" s="358">
        <f t="shared" si="511"/>
        <v>150</v>
      </c>
      <c r="U839" s="358">
        <f t="shared" si="512"/>
        <v>150</v>
      </c>
    </row>
    <row r="840" spans="1:21" s="321" customFormat="1" ht="39" customHeight="1" x14ac:dyDescent="0.2">
      <c r="L840" s="16"/>
      <c r="M840" s="189" t="s">
        <v>52</v>
      </c>
      <c r="N840" s="190" t="s">
        <v>105</v>
      </c>
      <c r="O840" s="185">
        <v>0</v>
      </c>
      <c r="P840" s="185">
        <v>0</v>
      </c>
      <c r="Q840" s="185">
        <v>0</v>
      </c>
      <c r="R840" s="417">
        <v>5000</v>
      </c>
      <c r="S840" s="417">
        <v>5000</v>
      </c>
      <c r="T840" s="358">
        <v>0</v>
      </c>
      <c r="U840" s="358">
        <v>0</v>
      </c>
    </row>
    <row r="841" spans="1:21" s="321" customFormat="1" x14ac:dyDescent="0.2">
      <c r="L841" s="16"/>
      <c r="M841" s="189" t="s">
        <v>351</v>
      </c>
      <c r="N841" s="180" t="s">
        <v>289</v>
      </c>
      <c r="O841" s="188">
        <v>0</v>
      </c>
      <c r="P841" s="188">
        <v>0</v>
      </c>
      <c r="Q841" s="188">
        <v>0</v>
      </c>
      <c r="R841" s="396">
        <v>0</v>
      </c>
      <c r="S841" s="396">
        <v>0</v>
      </c>
      <c r="T841" s="358">
        <v>0</v>
      </c>
      <c r="U841" s="358">
        <v>0</v>
      </c>
    </row>
    <row r="842" spans="1:21" s="321" customFormat="1" x14ac:dyDescent="0.2">
      <c r="L842" s="16"/>
      <c r="M842" s="189"/>
      <c r="N842" s="180"/>
      <c r="O842" s="188"/>
      <c r="P842" s="188"/>
      <c r="Q842" s="188"/>
      <c r="R842" s="396"/>
      <c r="S842" s="396"/>
      <c r="T842" s="358"/>
      <c r="U842" s="358"/>
    </row>
    <row r="843" spans="1:21" s="321" customFormat="1" ht="25.5" x14ac:dyDescent="0.2">
      <c r="B843" s="372"/>
      <c r="C843" s="372"/>
      <c r="D843" s="372">
        <v>3</v>
      </c>
      <c r="E843" s="372"/>
      <c r="F843" s="372">
        <v>5</v>
      </c>
      <c r="G843" s="372"/>
      <c r="H843" s="372">
        <v>7</v>
      </c>
      <c r="I843" s="372"/>
      <c r="J843" s="372">
        <v>9</v>
      </c>
      <c r="K843" s="372"/>
      <c r="L843" s="16" t="s">
        <v>391</v>
      </c>
      <c r="M843" s="373" t="s">
        <v>76</v>
      </c>
      <c r="N843" s="374" t="s">
        <v>170</v>
      </c>
      <c r="O843" s="113">
        <f t="shared" ref="O843:Q844" si="517">SUM(O844)</f>
        <v>0</v>
      </c>
      <c r="P843" s="113">
        <f t="shared" si="517"/>
        <v>10000</v>
      </c>
      <c r="Q843" s="113">
        <f t="shared" si="517"/>
        <v>10000</v>
      </c>
      <c r="R843" s="294"/>
      <c r="S843" s="294"/>
      <c r="T843" s="358"/>
      <c r="U843" s="358"/>
    </row>
    <row r="844" spans="1:21" s="321" customFormat="1" ht="38.25" x14ac:dyDescent="0.2">
      <c r="B844" s="372"/>
      <c r="C844" s="372"/>
      <c r="D844" s="372">
        <v>3</v>
      </c>
      <c r="E844" s="372"/>
      <c r="F844" s="372">
        <v>5</v>
      </c>
      <c r="G844" s="372"/>
      <c r="H844" s="372">
        <v>7</v>
      </c>
      <c r="I844" s="372"/>
      <c r="J844" s="372">
        <v>9</v>
      </c>
      <c r="K844" s="372"/>
      <c r="L844" s="16" t="s">
        <v>391</v>
      </c>
      <c r="M844" s="308" t="s">
        <v>80</v>
      </c>
      <c r="N844" s="375" t="s">
        <v>9</v>
      </c>
      <c r="O844" s="114">
        <f t="shared" si="517"/>
        <v>0</v>
      </c>
      <c r="P844" s="114">
        <f t="shared" si="517"/>
        <v>10000</v>
      </c>
      <c r="Q844" s="114">
        <f t="shared" si="517"/>
        <v>10000</v>
      </c>
      <c r="R844" s="294">
        <v>20000</v>
      </c>
      <c r="S844" s="294">
        <v>20000</v>
      </c>
      <c r="T844" s="358">
        <f t="shared" si="511"/>
        <v>200</v>
      </c>
      <c r="U844" s="358">
        <f t="shared" si="512"/>
        <v>200</v>
      </c>
    </row>
    <row r="845" spans="1:21" s="321" customFormat="1" x14ac:dyDescent="0.2">
      <c r="B845" s="372">
        <v>1</v>
      </c>
      <c r="C845" s="372"/>
      <c r="D845" s="372">
        <v>3</v>
      </c>
      <c r="E845" s="372"/>
      <c r="F845" s="372">
        <v>5</v>
      </c>
      <c r="G845" s="372"/>
      <c r="H845" s="372">
        <v>7</v>
      </c>
      <c r="I845" s="372"/>
      <c r="J845" s="372">
        <v>9</v>
      </c>
      <c r="K845" s="372"/>
      <c r="L845" s="16" t="s">
        <v>391</v>
      </c>
      <c r="M845" s="373" t="s">
        <v>81</v>
      </c>
      <c r="N845" s="374" t="s">
        <v>172</v>
      </c>
      <c r="O845" s="113">
        <v>0</v>
      </c>
      <c r="P845" s="113">
        <v>10000</v>
      </c>
      <c r="Q845" s="113">
        <v>10000</v>
      </c>
      <c r="R845" s="294"/>
      <c r="S845" s="294"/>
      <c r="T845" s="358"/>
      <c r="U845" s="358"/>
    </row>
    <row r="846" spans="1:21" s="321" customFormat="1" x14ac:dyDescent="0.2">
      <c r="B846" s="372"/>
      <c r="C846" s="372"/>
      <c r="D846" s="372"/>
      <c r="E846" s="372"/>
      <c r="F846" s="372"/>
      <c r="G846" s="372"/>
      <c r="H846" s="372"/>
      <c r="I846" s="372"/>
      <c r="J846" s="372"/>
      <c r="K846" s="372"/>
      <c r="L846" s="16"/>
      <c r="M846" s="373"/>
      <c r="N846" s="374"/>
      <c r="O846" s="113"/>
      <c r="P846" s="113"/>
      <c r="Q846" s="113"/>
      <c r="R846" s="294"/>
      <c r="S846" s="294"/>
      <c r="T846" s="358"/>
      <c r="U846" s="358"/>
    </row>
    <row r="847" spans="1:21" s="133" customFormat="1" x14ac:dyDescent="0.2">
      <c r="B847" s="131"/>
      <c r="C847" s="131"/>
      <c r="D847" s="131"/>
      <c r="E847" s="131"/>
      <c r="F847" s="131"/>
      <c r="G847" s="131"/>
      <c r="H847" s="131"/>
      <c r="I847" s="201"/>
      <c r="J847" s="201"/>
      <c r="K847" s="201"/>
      <c r="L847" s="16"/>
      <c r="M847" s="132"/>
      <c r="N847" s="84"/>
      <c r="O847" s="144"/>
      <c r="P847" s="144"/>
      <c r="Q847" s="144"/>
      <c r="R847" s="294"/>
      <c r="S847" s="294"/>
      <c r="T847" s="358"/>
      <c r="U847" s="358"/>
    </row>
    <row r="848" spans="1:21" s="46" customFormat="1" ht="38.25" x14ac:dyDescent="0.2">
      <c r="A848" s="53" t="s">
        <v>173</v>
      </c>
      <c r="I848" s="202"/>
      <c r="J848" s="202"/>
      <c r="K848" s="202"/>
      <c r="L848" s="31" t="s">
        <v>376</v>
      </c>
      <c r="M848" s="103"/>
      <c r="N848" s="104" t="s">
        <v>147</v>
      </c>
      <c r="O848" s="116">
        <f t="shared" ref="O848:P848" si="518">SUM(O850)</f>
        <v>0</v>
      </c>
      <c r="P848" s="116">
        <f t="shared" si="518"/>
        <v>0</v>
      </c>
      <c r="Q848" s="116">
        <f t="shared" ref="Q848:S848" si="519">SUM(Q850)</f>
        <v>0</v>
      </c>
      <c r="R848" s="414">
        <f t="shared" si="519"/>
        <v>0</v>
      </c>
      <c r="S848" s="414">
        <f t="shared" si="519"/>
        <v>0</v>
      </c>
      <c r="T848" s="358">
        <v>0</v>
      </c>
      <c r="U848" s="358">
        <v>0</v>
      </c>
    </row>
    <row r="849" spans="1:21" s="159" customFormat="1" x14ac:dyDescent="0.2">
      <c r="A849" s="53"/>
      <c r="I849" s="202"/>
      <c r="J849" s="202"/>
      <c r="K849" s="202"/>
      <c r="L849" s="31"/>
      <c r="M849" s="103"/>
      <c r="N849" s="104"/>
      <c r="O849" s="144"/>
      <c r="P849" s="144"/>
      <c r="Q849" s="144"/>
      <c r="R849" s="414"/>
      <c r="S849" s="414"/>
      <c r="T849" s="358"/>
      <c r="U849" s="358"/>
    </row>
    <row r="850" spans="1:21" s="46" customFormat="1" ht="90" customHeight="1" x14ac:dyDescent="0.2">
      <c r="A850" s="54" t="s">
        <v>277</v>
      </c>
      <c r="I850" s="202"/>
      <c r="J850" s="202"/>
      <c r="K850" s="202"/>
      <c r="L850" s="66" t="s">
        <v>375</v>
      </c>
      <c r="M850" s="83"/>
      <c r="N850" s="121" t="s">
        <v>377</v>
      </c>
      <c r="O850" s="144">
        <f t="shared" ref="O850:P850" si="520">SUM(O857)</f>
        <v>0</v>
      </c>
      <c r="P850" s="233">
        <f t="shared" si="520"/>
        <v>0</v>
      </c>
      <c r="Q850" s="233">
        <f t="shared" ref="Q850" si="521">SUM(Q857)</f>
        <v>0</v>
      </c>
      <c r="R850" s="410">
        <f>SUM(R858+R861)</f>
        <v>0</v>
      </c>
      <c r="S850" s="410">
        <f>SUM(S858+S861)</f>
        <v>0</v>
      </c>
      <c r="T850" s="358">
        <v>0</v>
      </c>
      <c r="U850" s="358">
        <v>0</v>
      </c>
    </row>
    <row r="851" spans="1:21" s="177" customFormat="1" x14ac:dyDescent="0.2">
      <c r="A851" s="54"/>
      <c r="I851" s="202"/>
      <c r="J851" s="202"/>
      <c r="K851" s="202"/>
      <c r="L851" s="16"/>
      <c r="M851" s="178"/>
      <c r="N851" s="107"/>
      <c r="O851" s="144"/>
      <c r="P851" s="144"/>
      <c r="Q851" s="144"/>
      <c r="R851" s="410"/>
      <c r="S851" s="410"/>
      <c r="T851" s="358"/>
      <c r="U851" s="358"/>
    </row>
    <row r="852" spans="1:21" s="171" customFormat="1" x14ac:dyDescent="0.2">
      <c r="A852" s="54"/>
      <c r="I852" s="202"/>
      <c r="J852" s="202"/>
      <c r="K852" s="202"/>
      <c r="L852" s="16"/>
      <c r="M852" s="172"/>
      <c r="N852" s="180" t="s">
        <v>285</v>
      </c>
      <c r="O852" s="188">
        <f t="shared" ref="O852" si="522">SUM(O853:O855)</f>
        <v>0</v>
      </c>
      <c r="P852" s="188">
        <f t="shared" ref="P852" si="523">SUM(P853:P855)</f>
        <v>0</v>
      </c>
      <c r="Q852" s="188">
        <f t="shared" ref="Q852:R852" si="524">SUM(Q853:Q855)</f>
        <v>0</v>
      </c>
      <c r="R852" s="396">
        <f t="shared" si="524"/>
        <v>0</v>
      </c>
      <c r="S852" s="396">
        <f t="shared" ref="S852" si="525">SUM(S853:S855)</f>
        <v>0</v>
      </c>
      <c r="T852" s="358">
        <v>0</v>
      </c>
      <c r="U852" s="358">
        <v>0</v>
      </c>
    </row>
    <row r="853" spans="1:21" s="204" customFormat="1" x14ac:dyDescent="0.2">
      <c r="A853" s="54"/>
      <c r="L853" s="16"/>
      <c r="M853" s="189" t="s">
        <v>353</v>
      </c>
      <c r="N853" s="180" t="s">
        <v>287</v>
      </c>
      <c r="O853" s="188">
        <v>0</v>
      </c>
      <c r="P853" s="188">
        <v>0</v>
      </c>
      <c r="Q853" s="188">
        <v>0</v>
      </c>
      <c r="R853" s="396">
        <v>0</v>
      </c>
      <c r="S853" s="396">
        <v>0</v>
      </c>
      <c r="T853" s="358">
        <v>0</v>
      </c>
      <c r="U853" s="358">
        <v>0</v>
      </c>
    </row>
    <row r="854" spans="1:21" s="321" customFormat="1" ht="25.5" x14ac:dyDescent="0.2">
      <c r="A854" s="54"/>
      <c r="L854" s="16"/>
      <c r="M854" s="189" t="s">
        <v>350</v>
      </c>
      <c r="N854" s="180" t="s">
        <v>106</v>
      </c>
      <c r="O854" s="188">
        <v>0</v>
      </c>
      <c r="P854" s="188">
        <v>0</v>
      </c>
      <c r="Q854" s="188">
        <v>0</v>
      </c>
      <c r="R854" s="396">
        <v>0</v>
      </c>
      <c r="S854" s="396">
        <v>0</v>
      </c>
      <c r="T854" s="358">
        <v>0</v>
      </c>
      <c r="U854" s="358">
        <v>0</v>
      </c>
    </row>
    <row r="855" spans="1:21" s="177" customFormat="1" x14ac:dyDescent="0.2">
      <c r="A855" s="54"/>
      <c r="I855" s="202"/>
      <c r="J855" s="202"/>
      <c r="K855" s="202"/>
      <c r="L855" s="16"/>
      <c r="M855" s="189" t="s">
        <v>351</v>
      </c>
      <c r="N855" s="187" t="s">
        <v>289</v>
      </c>
      <c r="O855" s="188">
        <v>0</v>
      </c>
      <c r="P855" s="188">
        <v>0</v>
      </c>
      <c r="Q855" s="188">
        <v>0</v>
      </c>
      <c r="R855" s="396">
        <v>0</v>
      </c>
      <c r="S855" s="396">
        <v>0</v>
      </c>
      <c r="T855" s="358">
        <v>0</v>
      </c>
      <c r="U855" s="358">
        <v>0</v>
      </c>
    </row>
    <row r="856" spans="1:21" s="177" customFormat="1" x14ac:dyDescent="0.2">
      <c r="A856" s="54"/>
      <c r="I856" s="202"/>
      <c r="J856" s="202"/>
      <c r="K856" s="202"/>
      <c r="L856" s="16"/>
      <c r="M856" s="178"/>
      <c r="N856" s="107"/>
      <c r="O856" s="144"/>
      <c r="P856" s="144"/>
      <c r="Q856" s="144"/>
      <c r="R856" s="410"/>
      <c r="S856" s="410"/>
      <c r="T856" s="358"/>
      <c r="U856" s="358"/>
    </row>
    <row r="857" spans="1:21" s="46" customFormat="1" ht="25.5" x14ac:dyDescent="0.2">
      <c r="B857" s="48"/>
      <c r="C857" s="48"/>
      <c r="D857" s="48"/>
      <c r="E857" s="48"/>
      <c r="F857" s="48">
        <v>5</v>
      </c>
      <c r="G857" s="48"/>
      <c r="H857" s="48"/>
      <c r="I857" s="201">
        <v>8</v>
      </c>
      <c r="J857" s="201">
        <v>9</v>
      </c>
      <c r="K857" s="201"/>
      <c r="L857" s="16" t="s">
        <v>375</v>
      </c>
      <c r="M857" s="83" t="s">
        <v>76</v>
      </c>
      <c r="N857" s="84" t="s">
        <v>170</v>
      </c>
      <c r="O857" s="113">
        <f t="shared" ref="O857:Q858" si="526">SUM(O858)</f>
        <v>0</v>
      </c>
      <c r="P857" s="113">
        <f t="shared" si="526"/>
        <v>0</v>
      </c>
      <c r="Q857" s="113">
        <f t="shared" si="526"/>
        <v>0</v>
      </c>
      <c r="R857" s="294"/>
      <c r="S857" s="294"/>
      <c r="T857" s="358"/>
      <c r="U857" s="358"/>
    </row>
    <row r="858" spans="1:21" s="46" customFormat="1" ht="38.25" x14ac:dyDescent="0.2">
      <c r="B858" s="48"/>
      <c r="C858" s="48"/>
      <c r="D858" s="48"/>
      <c r="E858" s="48"/>
      <c r="F858" s="48">
        <v>5</v>
      </c>
      <c r="G858" s="48"/>
      <c r="H858" s="48"/>
      <c r="I858" s="201"/>
      <c r="J858" s="201">
        <v>9</v>
      </c>
      <c r="K858" s="201"/>
      <c r="L858" s="16" t="s">
        <v>375</v>
      </c>
      <c r="M858" s="92" t="s">
        <v>80</v>
      </c>
      <c r="N858" s="70" t="s">
        <v>9</v>
      </c>
      <c r="O858" s="114">
        <f t="shared" si="526"/>
        <v>0</v>
      </c>
      <c r="P858" s="114">
        <f t="shared" si="526"/>
        <v>0</v>
      </c>
      <c r="Q858" s="114">
        <f t="shared" si="526"/>
        <v>0</v>
      </c>
      <c r="R858" s="294">
        <v>0</v>
      </c>
      <c r="S858" s="294">
        <v>0</v>
      </c>
      <c r="T858" s="358">
        <v>0</v>
      </c>
      <c r="U858" s="358">
        <v>0</v>
      </c>
    </row>
    <row r="859" spans="1:21" s="46" customFormat="1" x14ac:dyDescent="0.2">
      <c r="B859" s="48"/>
      <c r="C859" s="48"/>
      <c r="D859" s="48"/>
      <c r="E859" s="48"/>
      <c r="F859" s="48">
        <v>5</v>
      </c>
      <c r="G859" s="48"/>
      <c r="H859" s="48"/>
      <c r="I859" s="201"/>
      <c r="J859" s="201">
        <v>9</v>
      </c>
      <c r="K859" s="201"/>
      <c r="L859" s="16" t="s">
        <v>375</v>
      </c>
      <c r="M859" s="83" t="s">
        <v>81</v>
      </c>
      <c r="N859" s="84" t="s">
        <v>172</v>
      </c>
      <c r="O859" s="113">
        <v>0</v>
      </c>
      <c r="P859" s="113">
        <v>0</v>
      </c>
      <c r="Q859" s="113">
        <v>0</v>
      </c>
      <c r="R859" s="294"/>
      <c r="S859" s="294"/>
      <c r="T859" s="358"/>
      <c r="U859" s="358"/>
    </row>
    <row r="860" spans="1:21" s="321" customFormat="1" ht="25.5" x14ac:dyDescent="0.2">
      <c r="B860" s="353"/>
      <c r="C860" s="353"/>
      <c r="D860" s="353"/>
      <c r="E860" s="353"/>
      <c r="F860" s="353"/>
      <c r="G860" s="353"/>
      <c r="H860" s="353"/>
      <c r="I860" s="353">
        <v>8</v>
      </c>
      <c r="J860" s="353"/>
      <c r="K860" s="353"/>
      <c r="L860" s="16"/>
      <c r="M860" s="351" t="s">
        <v>33</v>
      </c>
      <c r="N860" s="352" t="s">
        <v>86</v>
      </c>
      <c r="O860" s="113">
        <v>0</v>
      </c>
      <c r="P860" s="113">
        <v>0</v>
      </c>
      <c r="Q860" s="113">
        <v>0</v>
      </c>
      <c r="R860" s="294"/>
      <c r="S860" s="294"/>
      <c r="T860" s="358"/>
      <c r="U860" s="358"/>
    </row>
    <row r="861" spans="1:21" s="38" customFormat="1" ht="25.5" x14ac:dyDescent="0.2">
      <c r="B861" s="9"/>
      <c r="C861" s="9"/>
      <c r="D861" s="9"/>
      <c r="E861" s="9"/>
      <c r="F861" s="9"/>
      <c r="G861" s="9"/>
      <c r="H861" s="9"/>
      <c r="I861" s="9">
        <v>8</v>
      </c>
      <c r="J861" s="9"/>
      <c r="K861" s="9"/>
      <c r="L861" s="18"/>
      <c r="M861" s="308" t="s">
        <v>296</v>
      </c>
      <c r="N861" s="352" t="s">
        <v>298</v>
      </c>
      <c r="O861" s="114">
        <v>0</v>
      </c>
      <c r="P861" s="114">
        <v>0</v>
      </c>
      <c r="Q861" s="114">
        <v>0</v>
      </c>
      <c r="R861" s="294">
        <v>0</v>
      </c>
      <c r="S861" s="294">
        <v>0</v>
      </c>
      <c r="T861" s="358">
        <v>0</v>
      </c>
      <c r="U861" s="358">
        <v>0</v>
      </c>
    </row>
    <row r="862" spans="1:21" s="321" customFormat="1" ht="51" x14ac:dyDescent="0.2">
      <c r="B862" s="353"/>
      <c r="C862" s="353"/>
      <c r="D862" s="353"/>
      <c r="E862" s="353"/>
      <c r="F862" s="353"/>
      <c r="G862" s="353"/>
      <c r="H862" s="353"/>
      <c r="I862" s="353">
        <v>8</v>
      </c>
      <c r="J862" s="353"/>
      <c r="K862" s="353"/>
      <c r="L862" s="16"/>
      <c r="M862" s="351" t="s">
        <v>297</v>
      </c>
      <c r="N862" s="350" t="s">
        <v>317</v>
      </c>
      <c r="O862" s="113">
        <v>0</v>
      </c>
      <c r="P862" s="113">
        <v>0</v>
      </c>
      <c r="Q862" s="113">
        <v>0</v>
      </c>
      <c r="R862" s="294"/>
      <c r="S862" s="294"/>
      <c r="T862" s="358"/>
      <c r="U862" s="358"/>
    </row>
    <row r="863" spans="1:21" s="321" customFormat="1" x14ac:dyDescent="0.2">
      <c r="B863" s="433"/>
      <c r="C863" s="433"/>
      <c r="D863" s="433"/>
      <c r="E863" s="433"/>
      <c r="F863" s="433"/>
      <c r="G863" s="433"/>
      <c r="H863" s="433"/>
      <c r="I863" s="433"/>
      <c r="J863" s="433"/>
      <c r="K863" s="433"/>
      <c r="L863" s="16"/>
      <c r="M863" s="434"/>
      <c r="N863" s="435"/>
      <c r="O863" s="113"/>
      <c r="P863" s="113"/>
      <c r="Q863" s="113"/>
      <c r="R863" s="294"/>
      <c r="S863" s="294"/>
      <c r="T863" s="358"/>
      <c r="U863" s="358"/>
    </row>
    <row r="864" spans="1:21" s="321" customFormat="1" x14ac:dyDescent="0.2">
      <c r="B864" s="437"/>
      <c r="C864" s="437"/>
      <c r="D864" s="437"/>
      <c r="E864" s="437"/>
      <c r="F864" s="437"/>
      <c r="G864" s="437"/>
      <c r="H864" s="437"/>
      <c r="I864" s="437"/>
      <c r="J864" s="437"/>
      <c r="K864" s="437"/>
      <c r="L864" s="16"/>
      <c r="M864" s="438"/>
      <c r="N864" s="441"/>
      <c r="O864" s="113"/>
      <c r="P864" s="113"/>
      <c r="Q864" s="113"/>
      <c r="R864" s="294"/>
      <c r="S864" s="294"/>
      <c r="T864" s="358"/>
      <c r="U864" s="358"/>
    </row>
    <row r="865" spans="1:21" s="321" customFormat="1" ht="38.25" x14ac:dyDescent="0.2">
      <c r="A865" s="53" t="s">
        <v>173</v>
      </c>
      <c r="L865" s="31" t="s">
        <v>202</v>
      </c>
      <c r="M865" s="103"/>
      <c r="N865" s="104" t="s">
        <v>147</v>
      </c>
      <c r="O865" s="116">
        <f t="shared" ref="O865:S865" si="527">SUM(O867)</f>
        <v>0</v>
      </c>
      <c r="P865" s="116">
        <f t="shared" si="527"/>
        <v>20000</v>
      </c>
      <c r="Q865" s="116">
        <f t="shared" si="527"/>
        <v>550000</v>
      </c>
      <c r="R865" s="414">
        <f t="shared" si="527"/>
        <v>100000</v>
      </c>
      <c r="S865" s="414">
        <f t="shared" si="527"/>
        <v>100000</v>
      </c>
      <c r="T865" s="358">
        <f t="shared" si="511"/>
        <v>18.181818181818183</v>
      </c>
      <c r="U865" s="358">
        <f t="shared" si="512"/>
        <v>18.181818181818183</v>
      </c>
    </row>
    <row r="866" spans="1:21" s="321" customFormat="1" x14ac:dyDescent="0.2">
      <c r="A866" s="53"/>
      <c r="L866" s="31"/>
      <c r="M866" s="103"/>
      <c r="N866" s="104"/>
      <c r="O866" s="144"/>
      <c r="P866" s="144"/>
      <c r="Q866" s="144"/>
      <c r="R866" s="414"/>
      <c r="S866" s="414"/>
      <c r="T866" s="358"/>
      <c r="U866" s="358"/>
    </row>
    <row r="867" spans="1:21" s="321" customFormat="1" ht="51" x14ac:dyDescent="0.2">
      <c r="A867" s="54" t="s">
        <v>407</v>
      </c>
      <c r="L867" s="66" t="s">
        <v>185</v>
      </c>
      <c r="M867" s="438"/>
      <c r="N867" s="107" t="s">
        <v>397</v>
      </c>
      <c r="O867" s="144">
        <f t="shared" ref="O867:Q867" si="528">SUM(O873)</f>
        <v>0</v>
      </c>
      <c r="P867" s="233">
        <f t="shared" si="528"/>
        <v>20000</v>
      </c>
      <c r="Q867" s="233">
        <f t="shared" si="528"/>
        <v>550000</v>
      </c>
      <c r="R867" s="410">
        <f>SUM(R874)</f>
        <v>100000</v>
      </c>
      <c r="S867" s="410">
        <f>SUM(S874)</f>
        <v>100000</v>
      </c>
      <c r="T867" s="358">
        <f t="shared" si="511"/>
        <v>18.181818181818183</v>
      </c>
      <c r="U867" s="358">
        <f t="shared" si="512"/>
        <v>18.181818181818183</v>
      </c>
    </row>
    <row r="868" spans="1:21" s="321" customFormat="1" x14ac:dyDescent="0.2">
      <c r="A868" s="54"/>
      <c r="L868" s="16"/>
      <c r="M868" s="438"/>
      <c r="N868" s="107"/>
      <c r="O868" s="144"/>
      <c r="P868" s="144"/>
      <c r="Q868" s="144"/>
      <c r="R868" s="410"/>
      <c r="S868" s="410"/>
      <c r="T868" s="358"/>
      <c r="U868" s="358"/>
    </row>
    <row r="869" spans="1:21" s="321" customFormat="1" x14ac:dyDescent="0.2">
      <c r="A869" s="54"/>
      <c r="L869" s="16"/>
      <c r="M869" s="438"/>
      <c r="N869" s="180" t="s">
        <v>285</v>
      </c>
      <c r="O869" s="188">
        <f t="shared" ref="O869:Q869" si="529">SUM(O870:O871)</f>
        <v>0</v>
      </c>
      <c r="P869" s="188">
        <f t="shared" ref="P869" si="530">SUM(P870:P871)</f>
        <v>20000</v>
      </c>
      <c r="Q869" s="188">
        <f t="shared" si="529"/>
        <v>20000</v>
      </c>
      <c r="R869" s="396">
        <f t="shared" ref="R869:S869" si="531">SUM(R870:R871)</f>
        <v>100000</v>
      </c>
      <c r="S869" s="396">
        <f t="shared" si="531"/>
        <v>100000</v>
      </c>
      <c r="T869" s="358">
        <f t="shared" si="511"/>
        <v>500</v>
      </c>
      <c r="U869" s="358">
        <f t="shared" si="512"/>
        <v>500</v>
      </c>
    </row>
    <row r="870" spans="1:21" s="321" customFormat="1" x14ac:dyDescent="0.2">
      <c r="A870" s="54"/>
      <c r="L870" s="16"/>
      <c r="M870" s="189" t="s">
        <v>353</v>
      </c>
      <c r="N870" s="180" t="s">
        <v>287</v>
      </c>
      <c r="O870" s="188">
        <v>0</v>
      </c>
      <c r="P870" s="188">
        <v>20000</v>
      </c>
      <c r="Q870" s="188">
        <v>0</v>
      </c>
      <c r="R870" s="396">
        <v>0</v>
      </c>
      <c r="S870" s="396">
        <v>0</v>
      </c>
      <c r="T870" s="358">
        <v>0</v>
      </c>
      <c r="U870" s="358">
        <v>0</v>
      </c>
    </row>
    <row r="871" spans="1:21" s="321" customFormat="1" x14ac:dyDescent="0.2">
      <c r="A871" s="54"/>
      <c r="L871" s="16"/>
      <c r="M871" s="189" t="s">
        <v>351</v>
      </c>
      <c r="N871" s="187" t="s">
        <v>289</v>
      </c>
      <c r="O871" s="188">
        <v>0</v>
      </c>
      <c r="P871" s="188">
        <v>0</v>
      </c>
      <c r="Q871" s="188">
        <v>20000</v>
      </c>
      <c r="R871" s="396">
        <v>100000</v>
      </c>
      <c r="S871" s="396">
        <v>100000</v>
      </c>
      <c r="T871" s="358">
        <f t="shared" si="511"/>
        <v>500</v>
      </c>
      <c r="U871" s="358">
        <f t="shared" si="512"/>
        <v>500</v>
      </c>
    </row>
    <row r="872" spans="1:21" s="321" customFormat="1" x14ac:dyDescent="0.2">
      <c r="A872" s="54"/>
      <c r="L872" s="16"/>
      <c r="M872" s="189"/>
      <c r="N872" s="187"/>
      <c r="O872" s="144"/>
      <c r="P872" s="144"/>
      <c r="Q872" s="144"/>
      <c r="R872" s="410"/>
      <c r="S872" s="410"/>
      <c r="T872" s="358"/>
      <c r="U872" s="358"/>
    </row>
    <row r="873" spans="1:21" s="321" customFormat="1" ht="25.5" x14ac:dyDescent="0.2">
      <c r="B873" s="437"/>
      <c r="C873" s="437"/>
      <c r="D873" s="437"/>
      <c r="E873" s="437"/>
      <c r="F873" s="437">
        <v>5</v>
      </c>
      <c r="G873" s="437"/>
      <c r="H873" s="437"/>
      <c r="I873" s="437"/>
      <c r="J873" s="437">
        <v>9</v>
      </c>
      <c r="K873" s="437"/>
      <c r="L873" s="16" t="s">
        <v>185</v>
      </c>
      <c r="M873" s="438" t="s">
        <v>76</v>
      </c>
      <c r="N873" s="441" t="s">
        <v>170</v>
      </c>
      <c r="O873" s="113">
        <f t="shared" ref="O873:Q874" si="532">SUM(O874)</f>
        <v>0</v>
      </c>
      <c r="P873" s="113">
        <f t="shared" si="532"/>
        <v>20000</v>
      </c>
      <c r="Q873" s="113">
        <f t="shared" si="532"/>
        <v>550000</v>
      </c>
      <c r="R873" s="294"/>
      <c r="S873" s="294"/>
      <c r="T873" s="358"/>
      <c r="U873" s="358"/>
    </row>
    <row r="874" spans="1:21" s="321" customFormat="1" ht="38.25" x14ac:dyDescent="0.2">
      <c r="B874" s="437"/>
      <c r="C874" s="437"/>
      <c r="D874" s="437"/>
      <c r="E874" s="437"/>
      <c r="F874" s="437">
        <v>5</v>
      </c>
      <c r="G874" s="437"/>
      <c r="H874" s="437"/>
      <c r="I874" s="437"/>
      <c r="J874" s="437">
        <v>9</v>
      </c>
      <c r="K874" s="437"/>
      <c r="L874" s="16" t="s">
        <v>185</v>
      </c>
      <c r="M874" s="308" t="s">
        <v>80</v>
      </c>
      <c r="N874" s="436" t="s">
        <v>9</v>
      </c>
      <c r="O874" s="114">
        <f t="shared" si="532"/>
        <v>0</v>
      </c>
      <c r="P874" s="114">
        <f t="shared" si="532"/>
        <v>20000</v>
      </c>
      <c r="Q874" s="114">
        <f t="shared" si="532"/>
        <v>550000</v>
      </c>
      <c r="R874" s="294">
        <v>100000</v>
      </c>
      <c r="S874" s="294">
        <v>100000</v>
      </c>
      <c r="T874" s="358">
        <f t="shared" si="511"/>
        <v>18.181818181818183</v>
      </c>
      <c r="U874" s="358">
        <f t="shared" si="512"/>
        <v>18.181818181818183</v>
      </c>
    </row>
    <row r="875" spans="1:21" s="321" customFormat="1" x14ac:dyDescent="0.2">
      <c r="B875" s="437"/>
      <c r="C875" s="437"/>
      <c r="D875" s="437"/>
      <c r="E875" s="437"/>
      <c r="F875" s="437">
        <v>5</v>
      </c>
      <c r="G875" s="437"/>
      <c r="H875" s="437"/>
      <c r="I875" s="437"/>
      <c r="J875" s="437">
        <v>9</v>
      </c>
      <c r="K875" s="437"/>
      <c r="L875" s="16" t="s">
        <v>185</v>
      </c>
      <c r="M875" s="438" t="s">
        <v>81</v>
      </c>
      <c r="N875" s="441" t="s">
        <v>172</v>
      </c>
      <c r="O875" s="113">
        <v>0</v>
      </c>
      <c r="P875" s="113">
        <v>20000</v>
      </c>
      <c r="Q875" s="113">
        <v>550000</v>
      </c>
      <c r="R875" s="294"/>
      <c r="S875" s="294"/>
      <c r="T875" s="358"/>
      <c r="U875" s="358"/>
    </row>
    <row r="876" spans="1:21" s="321" customFormat="1" x14ac:dyDescent="0.2">
      <c r="B876" s="433"/>
      <c r="C876" s="433"/>
      <c r="D876" s="433"/>
      <c r="E876" s="433"/>
      <c r="F876" s="433"/>
      <c r="G876" s="433"/>
      <c r="H876" s="433"/>
      <c r="I876" s="433"/>
      <c r="J876" s="433"/>
      <c r="K876" s="433"/>
      <c r="L876" s="16"/>
      <c r="M876" s="434"/>
      <c r="N876" s="435"/>
      <c r="O876" s="113"/>
      <c r="P876" s="113"/>
      <c r="Q876" s="113"/>
      <c r="R876" s="294"/>
      <c r="S876" s="294"/>
      <c r="T876" s="358"/>
      <c r="U876" s="358"/>
    </row>
    <row r="877" spans="1:21" s="56" customFormat="1" x14ac:dyDescent="0.2">
      <c r="B877" s="57"/>
      <c r="C877" s="57"/>
      <c r="D877" s="57"/>
      <c r="E877" s="57"/>
      <c r="F877" s="57"/>
      <c r="G877" s="57"/>
      <c r="H877" s="57"/>
      <c r="I877" s="201"/>
      <c r="J877" s="201"/>
      <c r="K877" s="201"/>
      <c r="L877" s="16"/>
      <c r="M877" s="83"/>
      <c r="N877" s="84"/>
      <c r="O877" s="144"/>
      <c r="P877" s="144"/>
      <c r="Q877" s="144"/>
      <c r="R877" s="294"/>
      <c r="S877" s="294"/>
      <c r="T877" s="358"/>
      <c r="U877" s="358"/>
    </row>
    <row r="878" spans="1:21" s="46" customFormat="1" ht="38.25" x14ac:dyDescent="0.2">
      <c r="A878" s="53" t="s">
        <v>173</v>
      </c>
      <c r="I878" s="202"/>
      <c r="J878" s="202"/>
      <c r="K878" s="202"/>
      <c r="L878" s="31" t="s">
        <v>202</v>
      </c>
      <c r="M878" s="103"/>
      <c r="N878" s="104" t="s">
        <v>147</v>
      </c>
      <c r="O878" s="116">
        <f t="shared" ref="O878:P878" si="533">SUM(O880)</f>
        <v>0</v>
      </c>
      <c r="P878" s="116">
        <f t="shared" si="533"/>
        <v>20000</v>
      </c>
      <c r="Q878" s="116">
        <f t="shared" ref="Q878:R878" si="534">SUM(Q880)</f>
        <v>20000</v>
      </c>
      <c r="R878" s="414">
        <f t="shared" si="534"/>
        <v>65000</v>
      </c>
      <c r="S878" s="414">
        <f t="shared" ref="S878" si="535">SUM(S880)</f>
        <v>100000</v>
      </c>
      <c r="T878" s="358">
        <f t="shared" si="511"/>
        <v>325</v>
      </c>
      <c r="U878" s="358">
        <f t="shared" si="512"/>
        <v>500</v>
      </c>
    </row>
    <row r="879" spans="1:21" s="159" customFormat="1" x14ac:dyDescent="0.2">
      <c r="A879" s="53"/>
      <c r="I879" s="202"/>
      <c r="J879" s="202"/>
      <c r="K879" s="202"/>
      <c r="L879" s="31"/>
      <c r="M879" s="103"/>
      <c r="N879" s="104"/>
      <c r="O879" s="144"/>
      <c r="P879" s="144"/>
      <c r="Q879" s="144"/>
      <c r="R879" s="414"/>
      <c r="S879" s="414"/>
      <c r="T879" s="358"/>
      <c r="U879" s="358"/>
    </row>
    <row r="880" spans="1:21" s="46" customFormat="1" ht="38.25" x14ac:dyDescent="0.2">
      <c r="A880" s="54" t="s">
        <v>278</v>
      </c>
      <c r="I880" s="202"/>
      <c r="J880" s="202"/>
      <c r="K880" s="202"/>
      <c r="L880" s="66" t="s">
        <v>185</v>
      </c>
      <c r="M880" s="83"/>
      <c r="N880" s="107" t="s">
        <v>324</v>
      </c>
      <c r="O880" s="144">
        <f t="shared" ref="O880:P880" si="536">SUM(O886)</f>
        <v>0</v>
      </c>
      <c r="P880" s="233">
        <f t="shared" si="536"/>
        <v>20000</v>
      </c>
      <c r="Q880" s="233">
        <f t="shared" ref="Q880" si="537">SUM(Q886)</f>
        <v>20000</v>
      </c>
      <c r="R880" s="410">
        <f>SUM(R887)</f>
        <v>65000</v>
      </c>
      <c r="S880" s="410">
        <f>SUM(S887)</f>
        <v>100000</v>
      </c>
      <c r="T880" s="358">
        <f t="shared" si="511"/>
        <v>325</v>
      </c>
      <c r="U880" s="358">
        <f t="shared" si="512"/>
        <v>500</v>
      </c>
    </row>
    <row r="881" spans="1:22" s="171" customFormat="1" x14ac:dyDescent="0.2">
      <c r="A881" s="54"/>
      <c r="I881" s="202"/>
      <c r="J881" s="202"/>
      <c r="K881" s="202"/>
      <c r="L881" s="16"/>
      <c r="M881" s="172"/>
      <c r="N881" s="107"/>
      <c r="O881" s="144"/>
      <c r="P881" s="144"/>
      <c r="Q881" s="144"/>
      <c r="R881" s="410"/>
      <c r="S881" s="410"/>
      <c r="T881" s="358"/>
      <c r="U881" s="358"/>
    </row>
    <row r="882" spans="1:22" s="177" customFormat="1" x14ac:dyDescent="0.2">
      <c r="A882" s="54"/>
      <c r="I882" s="202"/>
      <c r="J882" s="202"/>
      <c r="K882" s="202"/>
      <c r="L882" s="16"/>
      <c r="M882" s="178"/>
      <c r="N882" s="180" t="s">
        <v>285</v>
      </c>
      <c r="O882" s="188">
        <f t="shared" ref="O882:P882" si="538">SUM(O883:O884)</f>
        <v>0</v>
      </c>
      <c r="P882" s="188">
        <f t="shared" si="538"/>
        <v>20000</v>
      </c>
      <c r="Q882" s="188">
        <f t="shared" ref="Q882:R882" si="539">SUM(Q883:Q884)</f>
        <v>20000</v>
      </c>
      <c r="R882" s="396">
        <f t="shared" si="539"/>
        <v>65000</v>
      </c>
      <c r="S882" s="396">
        <f t="shared" ref="S882" si="540">SUM(S883:S884)</f>
        <v>100000</v>
      </c>
      <c r="T882" s="358">
        <f t="shared" si="511"/>
        <v>325</v>
      </c>
      <c r="U882" s="358">
        <f t="shared" si="512"/>
        <v>500</v>
      </c>
    </row>
    <row r="883" spans="1:22" s="204" customFormat="1" x14ac:dyDescent="0.2">
      <c r="A883" s="54"/>
      <c r="L883" s="16"/>
      <c r="M883" s="189" t="s">
        <v>353</v>
      </c>
      <c r="N883" s="180" t="s">
        <v>287</v>
      </c>
      <c r="O883" s="188">
        <v>0</v>
      </c>
      <c r="P883" s="188">
        <v>20000</v>
      </c>
      <c r="Q883" s="188">
        <v>0</v>
      </c>
      <c r="R883" s="396">
        <v>65000</v>
      </c>
      <c r="S883" s="396">
        <v>100000</v>
      </c>
      <c r="T883" s="358">
        <v>0</v>
      </c>
      <c r="U883" s="358">
        <v>0</v>
      </c>
    </row>
    <row r="884" spans="1:22" s="177" customFormat="1" x14ac:dyDescent="0.2">
      <c r="A884" s="54"/>
      <c r="I884" s="202"/>
      <c r="J884" s="202"/>
      <c r="K884" s="202"/>
      <c r="L884" s="16"/>
      <c r="M884" s="189" t="s">
        <v>351</v>
      </c>
      <c r="N884" s="187" t="s">
        <v>289</v>
      </c>
      <c r="O884" s="188">
        <v>0</v>
      </c>
      <c r="P884" s="188">
        <v>0</v>
      </c>
      <c r="Q884" s="188">
        <v>20000</v>
      </c>
      <c r="R884" s="396">
        <v>0</v>
      </c>
      <c r="S884" s="396">
        <v>0</v>
      </c>
      <c r="T884" s="358">
        <f t="shared" si="511"/>
        <v>0</v>
      </c>
      <c r="U884" s="358">
        <f t="shared" si="512"/>
        <v>0</v>
      </c>
    </row>
    <row r="885" spans="1:22" s="177" customFormat="1" x14ac:dyDescent="0.2">
      <c r="A885" s="54"/>
      <c r="I885" s="202"/>
      <c r="J885" s="202"/>
      <c r="K885" s="202"/>
      <c r="L885" s="16"/>
      <c r="M885" s="189"/>
      <c r="N885" s="187"/>
      <c r="O885" s="144"/>
      <c r="P885" s="144"/>
      <c r="Q885" s="144"/>
      <c r="R885" s="410"/>
      <c r="S885" s="410"/>
      <c r="T885" s="358"/>
      <c r="U885" s="358"/>
    </row>
    <row r="886" spans="1:22" s="43" customFormat="1" ht="25.5" x14ac:dyDescent="0.2">
      <c r="B886" s="48"/>
      <c r="C886" s="48"/>
      <c r="D886" s="48"/>
      <c r="E886" s="48"/>
      <c r="F886" s="48">
        <v>5</v>
      </c>
      <c r="G886" s="48"/>
      <c r="H886" s="48"/>
      <c r="I886" s="201"/>
      <c r="J886" s="201">
        <v>9</v>
      </c>
      <c r="K886" s="201"/>
      <c r="L886" s="16" t="s">
        <v>185</v>
      </c>
      <c r="M886" s="83" t="s">
        <v>76</v>
      </c>
      <c r="N886" s="84" t="s">
        <v>170</v>
      </c>
      <c r="O886" s="113">
        <f t="shared" ref="O886:Q887" si="541">SUM(O887)</f>
        <v>0</v>
      </c>
      <c r="P886" s="113">
        <f t="shared" si="541"/>
        <v>20000</v>
      </c>
      <c r="Q886" s="113">
        <f t="shared" si="541"/>
        <v>20000</v>
      </c>
      <c r="R886" s="294"/>
      <c r="S886" s="294"/>
      <c r="T886" s="358"/>
      <c r="U886" s="358"/>
    </row>
    <row r="887" spans="1:22" s="43" customFormat="1" ht="38.25" x14ac:dyDescent="0.2">
      <c r="B887" s="48"/>
      <c r="C887" s="48"/>
      <c r="D887" s="48"/>
      <c r="E887" s="48"/>
      <c r="F887" s="48">
        <v>5</v>
      </c>
      <c r="G887" s="48"/>
      <c r="H887" s="48"/>
      <c r="I887" s="201"/>
      <c r="J887" s="201">
        <v>9</v>
      </c>
      <c r="K887" s="201"/>
      <c r="L887" s="16" t="s">
        <v>185</v>
      </c>
      <c r="M887" s="92" t="s">
        <v>80</v>
      </c>
      <c r="N887" s="70" t="s">
        <v>9</v>
      </c>
      <c r="O887" s="114">
        <f t="shared" si="541"/>
        <v>0</v>
      </c>
      <c r="P887" s="114">
        <f t="shared" si="541"/>
        <v>20000</v>
      </c>
      <c r="Q887" s="114">
        <f t="shared" si="541"/>
        <v>20000</v>
      </c>
      <c r="R887" s="294">
        <v>65000</v>
      </c>
      <c r="S887" s="294">
        <v>100000</v>
      </c>
      <c r="T887" s="358">
        <f t="shared" si="511"/>
        <v>325</v>
      </c>
      <c r="U887" s="358">
        <f t="shared" si="512"/>
        <v>500</v>
      </c>
      <c r="V887" s="212"/>
    </row>
    <row r="888" spans="1:22" s="43" customFormat="1" x14ac:dyDescent="0.2">
      <c r="B888" s="48"/>
      <c r="C888" s="48"/>
      <c r="D888" s="48"/>
      <c r="E888" s="48"/>
      <c r="F888" s="48">
        <v>5</v>
      </c>
      <c r="G888" s="48"/>
      <c r="H888" s="48"/>
      <c r="I888" s="201"/>
      <c r="J888" s="201">
        <v>9</v>
      </c>
      <c r="K888" s="201"/>
      <c r="L888" s="16" t="s">
        <v>185</v>
      </c>
      <c r="M888" s="83" t="s">
        <v>81</v>
      </c>
      <c r="N888" s="84" t="s">
        <v>172</v>
      </c>
      <c r="O888" s="113">
        <v>0</v>
      </c>
      <c r="P888" s="113">
        <v>20000</v>
      </c>
      <c r="Q888" s="113">
        <v>20000</v>
      </c>
      <c r="R888" s="294"/>
      <c r="S888" s="294"/>
      <c r="T888" s="358"/>
      <c r="U888" s="358"/>
    </row>
    <row r="889" spans="1:22" s="290" customFormat="1" x14ac:dyDescent="0.2">
      <c r="B889" s="289"/>
      <c r="C889" s="289"/>
      <c r="D889" s="289"/>
      <c r="E889" s="289"/>
      <c r="F889" s="289"/>
      <c r="G889" s="289"/>
      <c r="H889" s="289"/>
      <c r="I889" s="289"/>
      <c r="J889" s="289"/>
      <c r="K889" s="289"/>
      <c r="L889" s="16"/>
      <c r="M889" s="291"/>
      <c r="N889" s="292"/>
      <c r="O889" s="113"/>
      <c r="P889" s="113"/>
      <c r="Q889" s="113"/>
      <c r="R889" s="294"/>
      <c r="S889" s="294"/>
      <c r="T889" s="358"/>
      <c r="U889" s="358"/>
    </row>
    <row r="890" spans="1:22" s="290" customFormat="1" ht="25.5" x14ac:dyDescent="0.2">
      <c r="A890" s="53" t="s">
        <v>152</v>
      </c>
      <c r="L890" s="31" t="s">
        <v>189</v>
      </c>
      <c r="M890" s="103"/>
      <c r="N890" s="104" t="s">
        <v>145</v>
      </c>
      <c r="O890" s="116">
        <f>SUM(O892)</f>
        <v>6865.94</v>
      </c>
      <c r="P890" s="116">
        <f>SUM(P892)</f>
        <v>20000</v>
      </c>
      <c r="Q890" s="116">
        <f>SUM(Q892)</f>
        <v>40000</v>
      </c>
      <c r="R890" s="414">
        <f t="shared" ref="R890" si="542">SUM(R892)</f>
        <v>500000</v>
      </c>
      <c r="S890" s="414">
        <f t="shared" ref="S890" si="543">SUM(S892)</f>
        <v>500000</v>
      </c>
      <c r="T890" s="358">
        <f t="shared" si="511"/>
        <v>1250</v>
      </c>
      <c r="U890" s="358">
        <f t="shared" si="512"/>
        <v>1250</v>
      </c>
    </row>
    <row r="891" spans="1:22" s="290" customFormat="1" x14ac:dyDescent="0.2">
      <c r="A891" s="53"/>
      <c r="L891" s="31"/>
      <c r="M891" s="103"/>
      <c r="N891" s="104"/>
      <c r="O891" s="113"/>
      <c r="P891" s="113"/>
      <c r="Q891" s="113"/>
      <c r="R891" s="294"/>
      <c r="S891" s="294"/>
      <c r="T891" s="358"/>
      <c r="U891" s="358"/>
    </row>
    <row r="892" spans="1:22" s="290" customFormat="1" ht="38.25" x14ac:dyDescent="0.2">
      <c r="A892" s="54" t="s">
        <v>384</v>
      </c>
      <c r="L892" s="66" t="s">
        <v>178</v>
      </c>
      <c r="M892" s="291"/>
      <c r="N892" s="107" t="s">
        <v>340</v>
      </c>
      <c r="O892" s="233">
        <f>SUM(O898)</f>
        <v>6865.94</v>
      </c>
      <c r="P892" s="233">
        <f>SUM(P898)</f>
        <v>20000</v>
      </c>
      <c r="Q892" s="233">
        <f>SUM(Q898)</f>
        <v>40000</v>
      </c>
      <c r="R892" s="410">
        <f>SUM(R899)</f>
        <v>500000</v>
      </c>
      <c r="S892" s="410">
        <f>SUM(S899)</f>
        <v>500000</v>
      </c>
      <c r="T892" s="358">
        <f t="shared" si="511"/>
        <v>1250</v>
      </c>
      <c r="U892" s="358">
        <f t="shared" si="512"/>
        <v>1250</v>
      </c>
    </row>
    <row r="893" spans="1:22" s="290" customFormat="1" x14ac:dyDescent="0.2">
      <c r="A893" s="54"/>
      <c r="L893" s="16"/>
      <c r="M893" s="291"/>
      <c r="N893" s="107"/>
      <c r="O893" s="116"/>
      <c r="P893" s="116"/>
      <c r="Q893" s="116"/>
      <c r="R893" s="294"/>
      <c r="S893" s="294"/>
      <c r="T893" s="358"/>
      <c r="U893" s="358"/>
    </row>
    <row r="894" spans="1:22" s="290" customFormat="1" x14ac:dyDescent="0.2">
      <c r="A894" s="54"/>
      <c r="L894" s="16"/>
      <c r="M894" s="291"/>
      <c r="N894" s="180" t="s">
        <v>285</v>
      </c>
      <c r="O894" s="188">
        <f>SUM(O895:O896)</f>
        <v>6865.94</v>
      </c>
      <c r="P894" s="188">
        <f>SUM(P895:P896)</f>
        <v>20000</v>
      </c>
      <c r="Q894" s="188">
        <f>SUM(Q895:Q896)</f>
        <v>40000</v>
      </c>
      <c r="R894" s="396">
        <f t="shared" ref="R894" si="544">SUM(R895:R896)</f>
        <v>500000</v>
      </c>
      <c r="S894" s="396">
        <f t="shared" ref="S894" si="545">SUM(S895:S896)</f>
        <v>500000</v>
      </c>
      <c r="T894" s="358">
        <f t="shared" ref="T894:T956" si="546">R894/Q894*100</f>
        <v>1250</v>
      </c>
      <c r="U894" s="358">
        <f t="shared" ref="U894:U956" si="547">S894/Q894*100</f>
        <v>1250</v>
      </c>
    </row>
    <row r="895" spans="1:22" s="290" customFormat="1" x14ac:dyDescent="0.2">
      <c r="A895" s="54"/>
      <c r="L895" s="16"/>
      <c r="M895" s="189" t="s">
        <v>353</v>
      </c>
      <c r="N895" s="180" t="s">
        <v>287</v>
      </c>
      <c r="O895" s="188">
        <v>0</v>
      </c>
      <c r="P895" s="188">
        <v>20000</v>
      </c>
      <c r="Q895" s="188">
        <v>0</v>
      </c>
      <c r="R895" s="396">
        <v>418000</v>
      </c>
      <c r="S895" s="396">
        <v>404000</v>
      </c>
      <c r="T895" s="358">
        <v>0</v>
      </c>
      <c r="U895" s="358">
        <v>0</v>
      </c>
    </row>
    <row r="896" spans="1:22" s="290" customFormat="1" x14ac:dyDescent="0.2">
      <c r="A896" s="54"/>
      <c r="L896" s="16"/>
      <c r="M896" s="189" t="s">
        <v>351</v>
      </c>
      <c r="N896" s="187" t="s">
        <v>289</v>
      </c>
      <c r="O896" s="188">
        <v>6865.94</v>
      </c>
      <c r="P896" s="188">
        <v>0</v>
      </c>
      <c r="Q896" s="188">
        <v>40000</v>
      </c>
      <c r="R896" s="396">
        <v>82000</v>
      </c>
      <c r="S896" s="396">
        <v>96000</v>
      </c>
      <c r="T896" s="358">
        <f t="shared" si="546"/>
        <v>204.99999999999997</v>
      </c>
      <c r="U896" s="358">
        <f t="shared" si="547"/>
        <v>240</v>
      </c>
    </row>
    <row r="897" spans="1:21" s="290" customFormat="1" x14ac:dyDescent="0.2">
      <c r="A897" s="54"/>
      <c r="L897" s="16"/>
      <c r="M897" s="189"/>
      <c r="N897" s="187"/>
      <c r="O897" s="116"/>
      <c r="P897" s="116"/>
      <c r="Q897" s="116"/>
      <c r="R897" s="294"/>
      <c r="S897" s="294"/>
      <c r="T897" s="358"/>
      <c r="U897" s="358"/>
    </row>
    <row r="898" spans="1:21" s="290" customFormat="1" ht="25.5" x14ac:dyDescent="0.2">
      <c r="B898" s="289"/>
      <c r="C898" s="289"/>
      <c r="D898" s="289"/>
      <c r="E898" s="289"/>
      <c r="F898" s="289">
        <v>5</v>
      </c>
      <c r="G898" s="289"/>
      <c r="H898" s="289"/>
      <c r="I898" s="289"/>
      <c r="J898" s="289">
        <v>9</v>
      </c>
      <c r="K898" s="289"/>
      <c r="L898" s="16" t="s">
        <v>178</v>
      </c>
      <c r="M898" s="291" t="s">
        <v>76</v>
      </c>
      <c r="N898" s="292" t="s">
        <v>170</v>
      </c>
      <c r="O898" s="113">
        <f>SUM(O899)</f>
        <v>6865.94</v>
      </c>
      <c r="P898" s="113">
        <f t="shared" ref="P898:Q899" si="548">SUM(P899)</f>
        <v>20000</v>
      </c>
      <c r="Q898" s="113">
        <f t="shared" si="548"/>
        <v>40000</v>
      </c>
      <c r="R898" s="294"/>
      <c r="S898" s="294"/>
      <c r="T898" s="358"/>
      <c r="U898" s="358"/>
    </row>
    <row r="899" spans="1:21" s="290" customFormat="1" ht="38.25" x14ac:dyDescent="0.2">
      <c r="B899" s="289"/>
      <c r="C899" s="289"/>
      <c r="D899" s="289"/>
      <c r="E899" s="289"/>
      <c r="F899" s="289">
        <v>5</v>
      </c>
      <c r="G899" s="289"/>
      <c r="H899" s="289"/>
      <c r="I899" s="289"/>
      <c r="J899" s="289">
        <v>9</v>
      </c>
      <c r="K899" s="289"/>
      <c r="L899" s="16" t="s">
        <v>178</v>
      </c>
      <c r="M899" s="293" t="s">
        <v>80</v>
      </c>
      <c r="N899" s="70" t="s">
        <v>9</v>
      </c>
      <c r="O899" s="114">
        <f>SUM(O900)</f>
        <v>6865.94</v>
      </c>
      <c r="P899" s="114">
        <f t="shared" si="548"/>
        <v>20000</v>
      </c>
      <c r="Q899" s="114">
        <f t="shared" si="548"/>
        <v>40000</v>
      </c>
      <c r="R899" s="294">
        <v>500000</v>
      </c>
      <c r="S899" s="294">
        <v>500000</v>
      </c>
      <c r="T899" s="358">
        <f t="shared" si="546"/>
        <v>1250</v>
      </c>
      <c r="U899" s="358">
        <f t="shared" si="547"/>
        <v>1250</v>
      </c>
    </row>
    <row r="900" spans="1:21" s="290" customFormat="1" x14ac:dyDescent="0.2">
      <c r="B900" s="289"/>
      <c r="C900" s="289"/>
      <c r="D900" s="289"/>
      <c r="E900" s="289"/>
      <c r="F900" s="289">
        <v>5</v>
      </c>
      <c r="G900" s="289"/>
      <c r="H900" s="289"/>
      <c r="I900" s="289"/>
      <c r="J900" s="289">
        <v>9</v>
      </c>
      <c r="K900" s="289"/>
      <c r="L900" s="16" t="s">
        <v>178</v>
      </c>
      <c r="M900" s="291" t="s">
        <v>81</v>
      </c>
      <c r="N900" s="292" t="s">
        <v>172</v>
      </c>
      <c r="O900" s="113">
        <v>6865.94</v>
      </c>
      <c r="P900" s="113">
        <v>20000</v>
      </c>
      <c r="Q900" s="113">
        <v>40000</v>
      </c>
      <c r="R900" s="294"/>
      <c r="S900" s="294"/>
      <c r="T900" s="358"/>
      <c r="U900" s="358"/>
    </row>
    <row r="901" spans="1:21" s="290" customFormat="1" x14ac:dyDescent="0.2">
      <c r="B901" s="289"/>
      <c r="C901" s="289"/>
      <c r="D901" s="289"/>
      <c r="E901" s="289"/>
      <c r="F901" s="289"/>
      <c r="G901" s="289"/>
      <c r="H901" s="289"/>
      <c r="I901" s="289"/>
      <c r="J901" s="289"/>
      <c r="K901" s="289"/>
      <c r="L901" s="16"/>
      <c r="M901" s="291"/>
      <c r="N901" s="292"/>
      <c r="O901" s="113"/>
      <c r="P901" s="113"/>
      <c r="Q901" s="113"/>
      <c r="R901" s="294"/>
      <c r="S901" s="294"/>
      <c r="T901" s="358"/>
      <c r="U901" s="358"/>
    </row>
    <row r="902" spans="1:21" s="221" customFormat="1" x14ac:dyDescent="0.2">
      <c r="B902" s="220"/>
      <c r="C902" s="220"/>
      <c r="D902" s="220"/>
      <c r="E902" s="220"/>
      <c r="F902" s="220"/>
      <c r="G902" s="220"/>
      <c r="H902" s="220"/>
      <c r="I902" s="220"/>
      <c r="J902" s="220"/>
      <c r="K902" s="220"/>
      <c r="L902" s="16"/>
      <c r="M902" s="222"/>
      <c r="N902" s="223"/>
      <c r="O902" s="113"/>
      <c r="P902" s="113"/>
      <c r="Q902" s="113"/>
      <c r="R902" s="294"/>
      <c r="S902" s="294"/>
      <c r="T902" s="358"/>
      <c r="U902" s="358"/>
    </row>
    <row r="903" spans="1:21" s="47" customFormat="1" ht="25.5" x14ac:dyDescent="0.2">
      <c r="A903" s="53" t="s">
        <v>111</v>
      </c>
      <c r="I903" s="202"/>
      <c r="J903" s="202"/>
      <c r="K903" s="202"/>
      <c r="L903" s="31" t="s">
        <v>112</v>
      </c>
      <c r="M903" s="103"/>
      <c r="N903" s="104" t="s">
        <v>118</v>
      </c>
      <c r="O903" s="116">
        <f t="shared" ref="O903:P903" si="549">SUM(O905)</f>
        <v>19025</v>
      </c>
      <c r="P903" s="116">
        <f t="shared" si="549"/>
        <v>25000</v>
      </c>
      <c r="Q903" s="116">
        <f t="shared" ref="Q903:R903" si="550">SUM(Q905)</f>
        <v>25000</v>
      </c>
      <c r="R903" s="414">
        <f t="shared" si="550"/>
        <v>30000</v>
      </c>
      <c r="S903" s="414">
        <f t="shared" ref="S903" si="551">SUM(S905)</f>
        <v>30000</v>
      </c>
      <c r="T903" s="358">
        <f t="shared" si="546"/>
        <v>120</v>
      </c>
      <c r="U903" s="358">
        <f t="shared" si="547"/>
        <v>120</v>
      </c>
    </row>
    <row r="904" spans="1:21" s="285" customFormat="1" x14ac:dyDescent="0.2">
      <c r="A904" s="53"/>
      <c r="L904" s="31"/>
      <c r="M904" s="103"/>
      <c r="N904" s="104"/>
      <c r="O904" s="116"/>
      <c r="P904" s="116"/>
      <c r="Q904" s="116"/>
      <c r="R904" s="414"/>
      <c r="S904" s="414"/>
      <c r="T904" s="358"/>
      <c r="U904" s="358"/>
    </row>
    <row r="905" spans="1:21" s="43" customFormat="1" ht="38.25" x14ac:dyDescent="0.2">
      <c r="A905" s="54" t="s">
        <v>385</v>
      </c>
      <c r="I905" s="202"/>
      <c r="J905" s="202"/>
      <c r="K905" s="202"/>
      <c r="L905" s="66" t="s">
        <v>142</v>
      </c>
      <c r="M905" s="83"/>
      <c r="N905" s="107" t="s">
        <v>174</v>
      </c>
      <c r="O905" s="144">
        <f t="shared" ref="O905:P905" si="552">SUM(O912)</f>
        <v>19025</v>
      </c>
      <c r="P905" s="144">
        <f t="shared" si="552"/>
        <v>25000</v>
      </c>
      <c r="Q905" s="144">
        <f t="shared" ref="Q905" si="553">SUM(Q912)</f>
        <v>25000</v>
      </c>
      <c r="R905" s="410">
        <f>SUM(R913)</f>
        <v>30000</v>
      </c>
      <c r="S905" s="410">
        <f>SUM(S913)</f>
        <v>30000</v>
      </c>
      <c r="T905" s="358">
        <f t="shared" si="546"/>
        <v>120</v>
      </c>
      <c r="U905" s="358">
        <f t="shared" si="547"/>
        <v>120</v>
      </c>
    </row>
    <row r="906" spans="1:21" s="171" customFormat="1" x14ac:dyDescent="0.2">
      <c r="A906" s="54"/>
      <c r="I906" s="202"/>
      <c r="J906" s="202"/>
      <c r="K906" s="202"/>
      <c r="L906" s="16"/>
      <c r="M906" s="172"/>
      <c r="N906" s="107"/>
      <c r="O906" s="144"/>
      <c r="P906" s="144"/>
      <c r="Q906" s="144"/>
      <c r="R906" s="410"/>
      <c r="S906" s="410"/>
      <c r="T906" s="358"/>
      <c r="U906" s="358"/>
    </row>
    <row r="907" spans="1:21" s="177" customFormat="1" x14ac:dyDescent="0.2">
      <c r="A907" s="54"/>
      <c r="I907" s="202"/>
      <c r="J907" s="202"/>
      <c r="K907" s="202"/>
      <c r="L907" s="16"/>
      <c r="M907" s="178"/>
      <c r="N907" s="180" t="s">
        <v>285</v>
      </c>
      <c r="O907" s="188">
        <f>SUM(O908:O910)</f>
        <v>19025</v>
      </c>
      <c r="P907" s="188">
        <f>SUM(P908:P910)</f>
        <v>25000</v>
      </c>
      <c r="Q907" s="188">
        <f>SUM(Q908:Q910)</f>
        <v>25000</v>
      </c>
      <c r="R907" s="396">
        <f t="shared" ref="R907" si="554">SUM(R910)</f>
        <v>30000</v>
      </c>
      <c r="S907" s="396">
        <f t="shared" ref="S907" si="555">SUM(S910)</f>
        <v>30000</v>
      </c>
      <c r="T907" s="358">
        <f t="shared" si="546"/>
        <v>120</v>
      </c>
      <c r="U907" s="358">
        <f t="shared" si="547"/>
        <v>120</v>
      </c>
    </row>
    <row r="908" spans="1:21" s="321" customFormat="1" x14ac:dyDescent="0.2">
      <c r="A908" s="54"/>
      <c r="L908" s="16"/>
      <c r="M908" s="186">
        <v>11</v>
      </c>
      <c r="N908" s="180" t="s">
        <v>286</v>
      </c>
      <c r="O908" s="188">
        <v>0</v>
      </c>
      <c r="P908" s="188">
        <v>25000</v>
      </c>
      <c r="Q908" s="188">
        <v>0</v>
      </c>
      <c r="R908" s="396">
        <v>0</v>
      </c>
      <c r="S908" s="396">
        <v>0</v>
      </c>
      <c r="T908" s="358">
        <v>0</v>
      </c>
      <c r="U908" s="358">
        <v>0</v>
      </c>
    </row>
    <row r="909" spans="1:21" s="270" customFormat="1" x14ac:dyDescent="0.2">
      <c r="A909" s="54"/>
      <c r="L909" s="16"/>
      <c r="M909" s="189" t="s">
        <v>354</v>
      </c>
      <c r="N909" s="180" t="s">
        <v>288</v>
      </c>
      <c r="O909" s="188">
        <v>0</v>
      </c>
      <c r="P909" s="188">
        <v>0</v>
      </c>
      <c r="Q909" s="188">
        <v>0</v>
      </c>
      <c r="R909" s="396">
        <v>0</v>
      </c>
      <c r="S909" s="396">
        <v>0</v>
      </c>
      <c r="T909" s="358">
        <v>0</v>
      </c>
      <c r="U909" s="358">
        <v>0</v>
      </c>
    </row>
    <row r="910" spans="1:21" s="177" customFormat="1" x14ac:dyDescent="0.2">
      <c r="A910" s="54"/>
      <c r="I910" s="202"/>
      <c r="J910" s="202"/>
      <c r="K910" s="202"/>
      <c r="L910" s="16"/>
      <c r="M910" s="189" t="s">
        <v>351</v>
      </c>
      <c r="N910" s="180" t="s">
        <v>289</v>
      </c>
      <c r="O910" s="188">
        <v>19025</v>
      </c>
      <c r="P910" s="188">
        <v>0</v>
      </c>
      <c r="Q910" s="188">
        <v>25000</v>
      </c>
      <c r="R910" s="396">
        <v>30000</v>
      </c>
      <c r="S910" s="396">
        <v>30000</v>
      </c>
      <c r="T910" s="358">
        <f t="shared" si="546"/>
        <v>120</v>
      </c>
      <c r="U910" s="358">
        <f t="shared" si="547"/>
        <v>120</v>
      </c>
    </row>
    <row r="911" spans="1:21" s="177" customFormat="1" x14ac:dyDescent="0.2">
      <c r="A911" s="54"/>
      <c r="I911" s="202"/>
      <c r="J911" s="202"/>
      <c r="K911" s="202"/>
      <c r="L911" s="16"/>
      <c r="M911" s="178"/>
      <c r="N911" s="107"/>
      <c r="O911" s="144"/>
      <c r="P911" s="144"/>
      <c r="Q911" s="144"/>
      <c r="R911" s="410"/>
      <c r="S911" s="410"/>
      <c r="T911" s="358"/>
      <c r="U911" s="358"/>
    </row>
    <row r="912" spans="1:21" s="43" customFormat="1" ht="25.5" x14ac:dyDescent="0.2">
      <c r="B912" s="48">
        <v>1</v>
      </c>
      <c r="E912" s="269">
        <v>4</v>
      </c>
      <c r="I912" s="202"/>
      <c r="J912" s="202">
        <v>9</v>
      </c>
      <c r="K912" s="202"/>
      <c r="L912" s="16" t="s">
        <v>142</v>
      </c>
      <c r="M912" s="83" t="s">
        <v>76</v>
      </c>
      <c r="N912" s="84" t="s">
        <v>170</v>
      </c>
      <c r="O912" s="113">
        <f t="shared" ref="O912:Q912" si="556">SUM(O913)</f>
        <v>19025</v>
      </c>
      <c r="P912" s="113">
        <f t="shared" si="556"/>
        <v>25000</v>
      </c>
      <c r="Q912" s="113">
        <f t="shared" si="556"/>
        <v>25000</v>
      </c>
      <c r="R912" s="294"/>
      <c r="S912" s="294"/>
      <c r="T912" s="358"/>
      <c r="U912" s="358"/>
    </row>
    <row r="913" spans="1:21" s="43" customFormat="1" ht="38.25" x14ac:dyDescent="0.2">
      <c r="B913" s="48">
        <v>1</v>
      </c>
      <c r="E913" s="269">
        <v>4</v>
      </c>
      <c r="I913" s="202"/>
      <c r="J913" s="202">
        <v>9</v>
      </c>
      <c r="K913" s="202"/>
      <c r="L913" s="16" t="s">
        <v>142</v>
      </c>
      <c r="M913" s="92" t="s">
        <v>80</v>
      </c>
      <c r="N913" s="70" t="s">
        <v>9</v>
      </c>
      <c r="O913" s="114">
        <f t="shared" ref="O913:P913" si="557">SUM(O914:O916)</f>
        <v>19025</v>
      </c>
      <c r="P913" s="114">
        <f t="shared" si="557"/>
        <v>25000</v>
      </c>
      <c r="Q913" s="114">
        <f t="shared" ref="Q913" si="558">SUM(Q914:Q916)</f>
        <v>25000</v>
      </c>
      <c r="R913" s="294">
        <v>30000</v>
      </c>
      <c r="S913" s="294">
        <v>30000</v>
      </c>
      <c r="T913" s="358">
        <f t="shared" si="546"/>
        <v>120</v>
      </c>
      <c r="U913" s="358">
        <f t="shared" si="547"/>
        <v>120</v>
      </c>
    </row>
    <row r="914" spans="1:21" s="44" customFormat="1" x14ac:dyDescent="0.2">
      <c r="B914" s="48">
        <v>1</v>
      </c>
      <c r="E914" s="269">
        <v>4</v>
      </c>
      <c r="I914" s="202"/>
      <c r="J914" s="202">
        <v>9</v>
      </c>
      <c r="K914" s="202"/>
      <c r="L914" s="16" t="s">
        <v>142</v>
      </c>
      <c r="M914" s="83" t="s">
        <v>81</v>
      </c>
      <c r="N914" s="84" t="s">
        <v>172</v>
      </c>
      <c r="O914" s="113">
        <v>0</v>
      </c>
      <c r="P914" s="113">
        <v>10000</v>
      </c>
      <c r="Q914" s="113">
        <v>10000</v>
      </c>
      <c r="R914" s="294"/>
      <c r="S914" s="294"/>
      <c r="T914" s="358"/>
      <c r="U914" s="358"/>
    </row>
    <row r="915" spans="1:21" s="43" customFormat="1" x14ac:dyDescent="0.2">
      <c r="B915" s="48">
        <v>1</v>
      </c>
      <c r="E915" s="269">
        <v>4</v>
      </c>
      <c r="I915" s="202"/>
      <c r="J915" s="202">
        <v>9</v>
      </c>
      <c r="K915" s="202"/>
      <c r="L915" s="16" t="s">
        <v>142</v>
      </c>
      <c r="M915" s="83" t="s">
        <v>82</v>
      </c>
      <c r="N915" s="84" t="s">
        <v>20</v>
      </c>
      <c r="O915" s="113">
        <v>16875</v>
      </c>
      <c r="P915" s="113">
        <v>10000</v>
      </c>
      <c r="Q915" s="113">
        <v>10000</v>
      </c>
      <c r="R915" s="294"/>
      <c r="S915" s="294"/>
      <c r="T915" s="358"/>
      <c r="U915" s="358"/>
    </row>
    <row r="916" spans="1:21" s="43" customFormat="1" ht="26.25" customHeight="1" x14ac:dyDescent="0.2">
      <c r="B916" s="48">
        <v>1</v>
      </c>
      <c r="E916" s="269">
        <v>4</v>
      </c>
      <c r="I916" s="202"/>
      <c r="J916" s="202">
        <v>9</v>
      </c>
      <c r="K916" s="202"/>
      <c r="L916" s="16" t="s">
        <v>142</v>
      </c>
      <c r="M916" s="83" t="s">
        <v>83</v>
      </c>
      <c r="N916" s="84" t="s">
        <v>23</v>
      </c>
      <c r="O916" s="113">
        <v>2150</v>
      </c>
      <c r="P916" s="113">
        <v>5000</v>
      </c>
      <c r="Q916" s="113">
        <v>5000</v>
      </c>
      <c r="R916" s="294"/>
      <c r="S916" s="294"/>
      <c r="T916" s="358"/>
      <c r="U916" s="358"/>
    </row>
    <row r="917" spans="1:21" s="255" customFormat="1" ht="11.25" customHeight="1" x14ac:dyDescent="0.2">
      <c r="B917" s="254"/>
      <c r="L917" s="16"/>
      <c r="M917" s="256"/>
      <c r="N917" s="257"/>
      <c r="O917" s="113"/>
      <c r="P917" s="113"/>
      <c r="Q917" s="113"/>
      <c r="R917" s="294"/>
      <c r="S917" s="294"/>
      <c r="T917" s="358"/>
      <c r="U917" s="358"/>
    </row>
    <row r="918" spans="1:21" s="255" customFormat="1" ht="41.25" customHeight="1" x14ac:dyDescent="0.2">
      <c r="A918" s="53" t="s">
        <v>173</v>
      </c>
      <c r="B918" s="260"/>
      <c r="C918" s="260"/>
      <c r="D918" s="260"/>
      <c r="E918" s="260"/>
      <c r="F918" s="260"/>
      <c r="G918" s="260"/>
      <c r="H918" s="260"/>
      <c r="I918" s="260"/>
      <c r="J918" s="260"/>
      <c r="K918" s="260"/>
      <c r="L918" s="31" t="s">
        <v>202</v>
      </c>
      <c r="M918" s="103"/>
      <c r="N918" s="104" t="s">
        <v>147</v>
      </c>
      <c r="O918" s="116">
        <f t="shared" ref="O918" si="559">SUM(O920)</f>
        <v>0</v>
      </c>
      <c r="P918" s="116">
        <f t="shared" ref="P918" si="560">SUM(P920)</f>
        <v>200000</v>
      </c>
      <c r="Q918" s="116">
        <f t="shared" ref="Q918:R918" si="561">SUM(Q920)</f>
        <v>200000</v>
      </c>
      <c r="R918" s="414">
        <f t="shared" si="561"/>
        <v>0</v>
      </c>
      <c r="S918" s="414">
        <v>0</v>
      </c>
      <c r="T918" s="358">
        <f t="shared" si="546"/>
        <v>0</v>
      </c>
      <c r="U918" s="358">
        <f t="shared" si="547"/>
        <v>0</v>
      </c>
    </row>
    <row r="919" spans="1:21" s="255" customFormat="1" ht="12" customHeight="1" x14ac:dyDescent="0.2">
      <c r="A919" s="53"/>
      <c r="B919" s="260"/>
      <c r="C919" s="260"/>
      <c r="D919" s="260"/>
      <c r="E919" s="260"/>
      <c r="F919" s="260"/>
      <c r="G919" s="260"/>
      <c r="H919" s="260"/>
      <c r="I919" s="260"/>
      <c r="J919" s="260"/>
      <c r="K919" s="260"/>
      <c r="L919" s="31"/>
      <c r="M919" s="103"/>
      <c r="N919" s="104"/>
      <c r="O919" s="113"/>
      <c r="P919" s="113"/>
      <c r="Q919" s="113"/>
      <c r="R919" s="294"/>
      <c r="S919" s="294"/>
      <c r="T919" s="358"/>
      <c r="U919" s="358"/>
    </row>
    <row r="920" spans="1:21" s="255" customFormat="1" ht="57" customHeight="1" x14ac:dyDescent="0.2">
      <c r="A920" s="54" t="s">
        <v>387</v>
      </c>
      <c r="B920" s="260"/>
      <c r="C920" s="260"/>
      <c r="D920" s="260"/>
      <c r="E920" s="260"/>
      <c r="F920" s="260"/>
      <c r="G920" s="260"/>
      <c r="H920" s="260"/>
      <c r="I920" s="260"/>
      <c r="J920" s="260"/>
      <c r="K920" s="260"/>
      <c r="L920" s="66" t="s">
        <v>185</v>
      </c>
      <c r="M920" s="259"/>
      <c r="N920" s="107" t="s">
        <v>380</v>
      </c>
      <c r="O920" s="233">
        <f t="shared" ref="O920:P920" si="562">SUM(O926)</f>
        <v>0</v>
      </c>
      <c r="P920" s="233">
        <f t="shared" si="562"/>
        <v>200000</v>
      </c>
      <c r="Q920" s="233">
        <f t="shared" ref="Q920" si="563">SUM(Q926)</f>
        <v>200000</v>
      </c>
      <c r="R920" s="410">
        <f>SUM(R922)</f>
        <v>0</v>
      </c>
      <c r="S920" s="410">
        <v>0</v>
      </c>
      <c r="T920" s="358">
        <f t="shared" si="546"/>
        <v>0</v>
      </c>
      <c r="U920" s="358">
        <f t="shared" si="547"/>
        <v>0</v>
      </c>
    </row>
    <row r="921" spans="1:21" s="255" customFormat="1" ht="14.25" customHeight="1" x14ac:dyDescent="0.2">
      <c r="A921" s="54"/>
      <c r="B921" s="260"/>
      <c r="C921" s="260"/>
      <c r="D921" s="260"/>
      <c r="E921" s="260"/>
      <c r="F921" s="260"/>
      <c r="G921" s="260"/>
      <c r="H921" s="260"/>
      <c r="I921" s="260"/>
      <c r="J921" s="260"/>
      <c r="K921" s="260"/>
      <c r="L921" s="16"/>
      <c r="M921" s="259"/>
      <c r="N921" s="107"/>
      <c r="O921" s="113"/>
      <c r="P921" s="113"/>
      <c r="Q921" s="113"/>
      <c r="R921" s="294"/>
      <c r="S921" s="294"/>
      <c r="T921" s="358"/>
      <c r="U921" s="358"/>
    </row>
    <row r="922" spans="1:21" s="255" customFormat="1" ht="15.75" customHeight="1" x14ac:dyDescent="0.2">
      <c r="A922" s="54"/>
      <c r="B922" s="260"/>
      <c r="C922" s="260"/>
      <c r="D922" s="260"/>
      <c r="E922" s="260"/>
      <c r="F922" s="260"/>
      <c r="G922" s="260"/>
      <c r="H922" s="260"/>
      <c r="I922" s="260"/>
      <c r="J922" s="260"/>
      <c r="K922" s="260"/>
      <c r="L922" s="16"/>
      <c r="M922" s="259"/>
      <c r="N922" s="180" t="s">
        <v>285</v>
      </c>
      <c r="O922" s="188">
        <f t="shared" ref="O922:P922" si="564">SUM(O923:O924)</f>
        <v>0</v>
      </c>
      <c r="P922" s="188">
        <f t="shared" si="564"/>
        <v>200000</v>
      </c>
      <c r="Q922" s="188">
        <f t="shared" ref="Q922:R922" si="565">SUM(Q923:Q924)</f>
        <v>200000</v>
      </c>
      <c r="R922" s="396">
        <f t="shared" si="565"/>
        <v>0</v>
      </c>
      <c r="S922" s="396">
        <v>0</v>
      </c>
      <c r="T922" s="358">
        <f t="shared" si="546"/>
        <v>0</v>
      </c>
      <c r="U922" s="358">
        <f t="shared" si="547"/>
        <v>0</v>
      </c>
    </row>
    <row r="923" spans="1:21" s="270" customFormat="1" ht="16.5" customHeight="1" x14ac:dyDescent="0.2">
      <c r="A923" s="54"/>
      <c r="L923" s="16"/>
      <c r="M923" s="189" t="s">
        <v>353</v>
      </c>
      <c r="N923" s="180" t="s">
        <v>287</v>
      </c>
      <c r="O923" s="188">
        <v>0</v>
      </c>
      <c r="P923" s="188">
        <v>0</v>
      </c>
      <c r="Q923" s="188">
        <v>0</v>
      </c>
      <c r="R923" s="396">
        <v>0</v>
      </c>
      <c r="S923" s="396">
        <v>0</v>
      </c>
      <c r="T923" s="358">
        <v>0</v>
      </c>
      <c r="U923" s="358">
        <v>0</v>
      </c>
    </row>
    <row r="924" spans="1:21" s="255" customFormat="1" ht="12.75" customHeight="1" x14ac:dyDescent="0.2">
      <c r="A924" s="54"/>
      <c r="B924" s="260"/>
      <c r="C924" s="260"/>
      <c r="D924" s="260"/>
      <c r="E924" s="260"/>
      <c r="F924" s="260"/>
      <c r="G924" s="260"/>
      <c r="H924" s="260"/>
      <c r="I924" s="260"/>
      <c r="J924" s="260"/>
      <c r="K924" s="260"/>
      <c r="L924" s="16"/>
      <c r="M924" s="189" t="s">
        <v>351</v>
      </c>
      <c r="N924" s="187" t="s">
        <v>289</v>
      </c>
      <c r="O924" s="188">
        <v>0</v>
      </c>
      <c r="P924" s="188">
        <v>200000</v>
      </c>
      <c r="Q924" s="188">
        <v>200000</v>
      </c>
      <c r="R924" s="396">
        <v>0</v>
      </c>
      <c r="S924" s="396">
        <v>0</v>
      </c>
      <c r="T924" s="358">
        <f t="shared" si="546"/>
        <v>0</v>
      </c>
      <c r="U924" s="358">
        <v>0</v>
      </c>
    </row>
    <row r="925" spans="1:21" s="255" customFormat="1" ht="12.75" customHeight="1" x14ac:dyDescent="0.2">
      <c r="A925" s="54"/>
      <c r="B925" s="260"/>
      <c r="C925" s="260"/>
      <c r="D925" s="260"/>
      <c r="E925" s="260"/>
      <c r="F925" s="260"/>
      <c r="G925" s="260"/>
      <c r="H925" s="260"/>
      <c r="I925" s="260"/>
      <c r="J925" s="260"/>
      <c r="K925" s="260"/>
      <c r="L925" s="16"/>
      <c r="M925" s="189"/>
      <c r="N925" s="187"/>
      <c r="O925" s="113"/>
      <c r="P925" s="113"/>
      <c r="Q925" s="113"/>
      <c r="R925" s="294"/>
      <c r="S925" s="294"/>
      <c r="T925" s="358"/>
      <c r="U925" s="358"/>
    </row>
    <row r="926" spans="1:21" s="255" customFormat="1" ht="25.5" customHeight="1" x14ac:dyDescent="0.2">
      <c r="A926" s="260"/>
      <c r="B926" s="262"/>
      <c r="C926" s="262"/>
      <c r="D926" s="262"/>
      <c r="E926" s="262"/>
      <c r="F926" s="262">
        <v>5</v>
      </c>
      <c r="G926" s="262"/>
      <c r="H926" s="262"/>
      <c r="I926" s="262"/>
      <c r="J926" s="262">
        <v>9</v>
      </c>
      <c r="K926" s="262"/>
      <c r="L926" s="16" t="s">
        <v>185</v>
      </c>
      <c r="M926" s="259" t="s">
        <v>76</v>
      </c>
      <c r="N926" s="261" t="s">
        <v>170</v>
      </c>
      <c r="O926" s="113">
        <f t="shared" ref="O926:O927" si="566">SUM(O927)</f>
        <v>0</v>
      </c>
      <c r="P926" s="113">
        <f>SUM(P928)</f>
        <v>200000</v>
      </c>
      <c r="Q926" s="113">
        <f>SUM(Q928)</f>
        <v>200000</v>
      </c>
      <c r="R926" s="294"/>
      <c r="S926" s="294"/>
      <c r="T926" s="358"/>
      <c r="U926" s="358"/>
    </row>
    <row r="927" spans="1:21" s="255" customFormat="1" ht="37.5" customHeight="1" x14ac:dyDescent="0.2">
      <c r="A927" s="260"/>
      <c r="B927" s="262"/>
      <c r="C927" s="262"/>
      <c r="D927" s="262"/>
      <c r="E927" s="262"/>
      <c r="F927" s="262">
        <v>5</v>
      </c>
      <c r="G927" s="262"/>
      <c r="H927" s="262"/>
      <c r="I927" s="262"/>
      <c r="J927" s="262">
        <v>9</v>
      </c>
      <c r="K927" s="262"/>
      <c r="L927" s="16" t="s">
        <v>185</v>
      </c>
      <c r="M927" s="258" t="s">
        <v>80</v>
      </c>
      <c r="N927" s="70" t="s">
        <v>9</v>
      </c>
      <c r="O927" s="114">
        <f t="shared" si="566"/>
        <v>0</v>
      </c>
      <c r="P927" s="114">
        <f>SUM(P928)</f>
        <v>200000</v>
      </c>
      <c r="Q927" s="114">
        <f>SUM(Q928)</f>
        <v>200000</v>
      </c>
      <c r="R927" s="113">
        <v>0</v>
      </c>
      <c r="S927" s="113">
        <v>0</v>
      </c>
      <c r="T927" s="358">
        <f t="shared" si="546"/>
        <v>0</v>
      </c>
      <c r="U927" s="358">
        <f t="shared" si="547"/>
        <v>0</v>
      </c>
    </row>
    <row r="928" spans="1:21" s="255" customFormat="1" ht="20.25" customHeight="1" x14ac:dyDescent="0.2">
      <c r="A928" s="260"/>
      <c r="B928" s="262"/>
      <c r="C928" s="262"/>
      <c r="D928" s="262"/>
      <c r="E928" s="262"/>
      <c r="F928" s="262">
        <v>5</v>
      </c>
      <c r="G928" s="262"/>
      <c r="H928" s="262"/>
      <c r="I928" s="262"/>
      <c r="J928" s="262">
        <v>9</v>
      </c>
      <c r="K928" s="262"/>
      <c r="L928" s="16" t="s">
        <v>185</v>
      </c>
      <c r="M928" s="259" t="s">
        <v>81</v>
      </c>
      <c r="N928" s="261" t="s">
        <v>172</v>
      </c>
      <c r="O928" s="113">
        <v>0</v>
      </c>
      <c r="P928" s="113">
        <v>200000</v>
      </c>
      <c r="Q928" s="113">
        <v>200000</v>
      </c>
      <c r="R928" s="294"/>
      <c r="S928" s="294"/>
      <c r="T928" s="358"/>
      <c r="U928" s="358"/>
    </row>
    <row r="929" spans="1:21" s="321" customFormat="1" ht="11.25" customHeight="1" x14ac:dyDescent="0.2">
      <c r="B929" s="345"/>
      <c r="C929" s="345"/>
      <c r="D929" s="345"/>
      <c r="E929" s="345"/>
      <c r="F929" s="345"/>
      <c r="G929" s="345"/>
      <c r="H929" s="345"/>
      <c r="I929" s="345"/>
      <c r="J929" s="345"/>
      <c r="K929" s="345"/>
      <c r="L929" s="16"/>
      <c r="M929" s="346"/>
      <c r="N929" s="347"/>
      <c r="O929" s="113"/>
      <c r="P929" s="113"/>
      <c r="Q929" s="113"/>
      <c r="R929" s="294"/>
      <c r="S929" s="294"/>
      <c r="T929" s="358"/>
      <c r="U929" s="358"/>
    </row>
    <row r="930" spans="1:21" s="321" customFormat="1" ht="39.75" customHeight="1" x14ac:dyDescent="0.2">
      <c r="A930" s="53" t="s">
        <v>173</v>
      </c>
      <c r="L930" s="31" t="s">
        <v>376</v>
      </c>
      <c r="M930" s="103"/>
      <c r="N930" s="104" t="s">
        <v>147</v>
      </c>
      <c r="O930" s="116">
        <f>SUM(O932)</f>
        <v>297996.57</v>
      </c>
      <c r="P930" s="116">
        <f>SUM(P932)</f>
        <v>200000</v>
      </c>
      <c r="Q930" s="116">
        <f>SUM(Q932)</f>
        <v>0</v>
      </c>
      <c r="R930" s="414">
        <f>SUM(R932)</f>
        <v>0</v>
      </c>
      <c r="S930" s="414">
        <v>0</v>
      </c>
      <c r="T930" s="358">
        <v>0</v>
      </c>
      <c r="U930" s="358">
        <v>0</v>
      </c>
    </row>
    <row r="931" spans="1:21" s="321" customFormat="1" ht="16.5" customHeight="1" x14ac:dyDescent="0.2">
      <c r="B931" s="336"/>
      <c r="C931" s="336"/>
      <c r="D931" s="336"/>
      <c r="E931" s="336"/>
      <c r="F931" s="336"/>
      <c r="G931" s="336"/>
      <c r="H931" s="336"/>
      <c r="I931" s="336"/>
      <c r="J931" s="336"/>
      <c r="K931" s="336"/>
      <c r="L931" s="16"/>
      <c r="M931" s="337"/>
      <c r="N931" s="338"/>
      <c r="O931" s="113"/>
      <c r="P931" s="113"/>
      <c r="Q931" s="113"/>
      <c r="R931" s="294"/>
      <c r="S931" s="294"/>
      <c r="T931" s="358"/>
      <c r="U931" s="358"/>
    </row>
    <row r="932" spans="1:21" s="321" customFormat="1" ht="52.5" customHeight="1" x14ac:dyDescent="0.2">
      <c r="A932" s="54" t="s">
        <v>388</v>
      </c>
      <c r="L932" s="66" t="s">
        <v>375</v>
      </c>
      <c r="M932" s="346"/>
      <c r="N932" s="107" t="s">
        <v>381</v>
      </c>
      <c r="O932" s="233">
        <f>SUM(O938)</f>
        <v>297996.57</v>
      </c>
      <c r="P932" s="233">
        <f>SUM(P938)</f>
        <v>200000</v>
      </c>
      <c r="Q932" s="233">
        <f>SUM(Q938)</f>
        <v>0</v>
      </c>
      <c r="R932" s="418">
        <f>SUM(R934)</f>
        <v>0</v>
      </c>
      <c r="S932" s="418">
        <v>0</v>
      </c>
      <c r="T932" s="358">
        <v>0</v>
      </c>
      <c r="U932" s="358">
        <v>0</v>
      </c>
    </row>
    <row r="933" spans="1:21" s="321" customFormat="1" ht="12" customHeight="1" x14ac:dyDescent="0.2">
      <c r="B933" s="336"/>
      <c r="C933" s="336"/>
      <c r="D933" s="336"/>
      <c r="E933" s="336"/>
      <c r="F933" s="336"/>
      <c r="G933" s="336"/>
      <c r="H933" s="336"/>
      <c r="I933" s="336"/>
      <c r="J933" s="336"/>
      <c r="K933" s="336"/>
      <c r="L933" s="16"/>
      <c r="M933" s="337"/>
      <c r="N933" s="344"/>
      <c r="O933" s="113"/>
      <c r="P933" s="113"/>
      <c r="Q933" s="113"/>
      <c r="R933" s="294"/>
      <c r="S933" s="294"/>
      <c r="T933" s="358"/>
      <c r="U933" s="358"/>
    </row>
    <row r="934" spans="1:21" s="321" customFormat="1" ht="13.5" customHeight="1" x14ac:dyDescent="0.2">
      <c r="A934" s="54"/>
      <c r="L934" s="16"/>
      <c r="M934" s="346"/>
      <c r="N934" s="180" t="s">
        <v>285</v>
      </c>
      <c r="O934" s="188">
        <f>SUM(O935:O936)</f>
        <v>297996.57</v>
      </c>
      <c r="P934" s="188">
        <f>SUM(P935:P936)</f>
        <v>200000</v>
      </c>
      <c r="Q934" s="188">
        <f>SUM(Q935:Q936)</f>
        <v>0</v>
      </c>
      <c r="R934" s="396">
        <v>0</v>
      </c>
      <c r="S934" s="396">
        <v>0</v>
      </c>
      <c r="T934" s="358">
        <v>0</v>
      </c>
      <c r="U934" s="358">
        <v>0</v>
      </c>
    </row>
    <row r="935" spans="1:21" s="321" customFormat="1" ht="16.5" customHeight="1" x14ac:dyDescent="0.2">
      <c r="A935" s="54"/>
      <c r="L935" s="16"/>
      <c r="M935" s="189" t="s">
        <v>353</v>
      </c>
      <c r="N935" s="180" t="s">
        <v>287</v>
      </c>
      <c r="O935" s="188">
        <v>150000</v>
      </c>
      <c r="P935" s="188">
        <v>0</v>
      </c>
      <c r="Q935" s="188">
        <v>0</v>
      </c>
      <c r="R935" s="396">
        <v>0</v>
      </c>
      <c r="S935" s="396">
        <v>0</v>
      </c>
      <c r="T935" s="358">
        <v>0</v>
      </c>
      <c r="U935" s="358">
        <v>0</v>
      </c>
    </row>
    <row r="936" spans="1:21" s="321" customFormat="1" ht="13.5" customHeight="1" x14ac:dyDescent="0.2">
      <c r="A936" s="54"/>
      <c r="L936" s="16"/>
      <c r="M936" s="189" t="s">
        <v>351</v>
      </c>
      <c r="N936" s="187" t="s">
        <v>289</v>
      </c>
      <c r="O936" s="188">
        <v>147996.57</v>
      </c>
      <c r="P936" s="188">
        <v>200000</v>
      </c>
      <c r="Q936" s="188">
        <v>0</v>
      </c>
      <c r="R936" s="396">
        <v>0</v>
      </c>
      <c r="S936" s="396">
        <v>0</v>
      </c>
      <c r="T936" s="358">
        <v>0</v>
      </c>
      <c r="U936" s="358">
        <v>0</v>
      </c>
    </row>
    <row r="937" spans="1:21" s="321" customFormat="1" ht="12.75" customHeight="1" x14ac:dyDescent="0.2">
      <c r="A937" s="54"/>
      <c r="L937" s="16"/>
      <c r="M937" s="189"/>
      <c r="N937" s="187"/>
      <c r="O937" s="113"/>
      <c r="P937" s="113"/>
      <c r="Q937" s="113"/>
      <c r="R937" s="294"/>
      <c r="S937" s="294"/>
      <c r="T937" s="358"/>
      <c r="U937" s="358"/>
    </row>
    <row r="938" spans="1:21" s="321" customFormat="1" ht="29.25" customHeight="1" x14ac:dyDescent="0.2">
      <c r="B938" s="345"/>
      <c r="C938" s="345"/>
      <c r="D938" s="345"/>
      <c r="E938" s="345"/>
      <c r="F938" s="345">
        <v>5</v>
      </c>
      <c r="G938" s="345"/>
      <c r="H938" s="345"/>
      <c r="I938" s="345"/>
      <c r="J938" s="345">
        <v>9</v>
      </c>
      <c r="K938" s="345"/>
      <c r="L938" s="16" t="s">
        <v>375</v>
      </c>
      <c r="M938" s="346" t="s">
        <v>76</v>
      </c>
      <c r="N938" s="347" t="s">
        <v>170</v>
      </c>
      <c r="O938" s="113">
        <f>SUM(O939)</f>
        <v>297996.57</v>
      </c>
      <c r="P938" s="113">
        <f t="shared" ref="P938:Q939" si="567">SUM(P939)</f>
        <v>200000</v>
      </c>
      <c r="Q938" s="113">
        <f t="shared" si="567"/>
        <v>0</v>
      </c>
      <c r="R938" s="294"/>
      <c r="S938" s="294"/>
      <c r="T938" s="358"/>
      <c r="U938" s="358"/>
    </row>
    <row r="939" spans="1:21" s="321" customFormat="1" ht="45" customHeight="1" x14ac:dyDescent="0.2">
      <c r="B939" s="345"/>
      <c r="C939" s="345"/>
      <c r="D939" s="345"/>
      <c r="E939" s="345"/>
      <c r="F939" s="345">
        <v>5</v>
      </c>
      <c r="G939" s="345"/>
      <c r="H939" s="345"/>
      <c r="I939" s="345"/>
      <c r="J939" s="345">
        <v>9</v>
      </c>
      <c r="K939" s="345"/>
      <c r="L939" s="16" t="s">
        <v>375</v>
      </c>
      <c r="M939" s="308" t="s">
        <v>80</v>
      </c>
      <c r="N939" s="348" t="s">
        <v>9</v>
      </c>
      <c r="O939" s="114">
        <f>SUM(O940)</f>
        <v>297996.57</v>
      </c>
      <c r="P939" s="114">
        <f t="shared" si="567"/>
        <v>200000</v>
      </c>
      <c r="Q939" s="114">
        <f t="shared" si="567"/>
        <v>0</v>
      </c>
      <c r="R939" s="294">
        <v>0</v>
      </c>
      <c r="S939" s="294">
        <v>0</v>
      </c>
      <c r="T939" s="358">
        <v>0</v>
      </c>
      <c r="U939" s="358">
        <v>0</v>
      </c>
    </row>
    <row r="940" spans="1:21" s="321" customFormat="1" ht="21.75" customHeight="1" x14ac:dyDescent="0.2">
      <c r="B940" s="345"/>
      <c r="C940" s="345"/>
      <c r="D940" s="345"/>
      <c r="E940" s="345"/>
      <c r="F940" s="345">
        <v>5</v>
      </c>
      <c r="G940" s="345"/>
      <c r="H940" s="345"/>
      <c r="I940" s="345"/>
      <c r="J940" s="345">
        <v>9</v>
      </c>
      <c r="K940" s="345"/>
      <c r="L940" s="16" t="s">
        <v>375</v>
      </c>
      <c r="M940" s="346" t="s">
        <v>81</v>
      </c>
      <c r="N940" s="347" t="s">
        <v>172</v>
      </c>
      <c r="O940" s="113">
        <v>297996.57</v>
      </c>
      <c r="P940" s="113">
        <v>200000</v>
      </c>
      <c r="Q940" s="113">
        <v>0</v>
      </c>
      <c r="R940" s="294"/>
      <c r="S940" s="294"/>
      <c r="T940" s="358"/>
      <c r="U940" s="358"/>
    </row>
    <row r="941" spans="1:21" s="321" customFormat="1" ht="16.5" customHeight="1" x14ac:dyDescent="0.2">
      <c r="B941" s="433"/>
      <c r="C941" s="433"/>
      <c r="D941" s="433"/>
      <c r="E941" s="433"/>
      <c r="F941" s="433"/>
      <c r="G941" s="433"/>
      <c r="H941" s="433"/>
      <c r="I941" s="433"/>
      <c r="J941" s="433"/>
      <c r="K941" s="433"/>
      <c r="L941" s="16"/>
      <c r="M941" s="434"/>
      <c r="N941" s="435"/>
      <c r="O941" s="113"/>
      <c r="P941" s="113"/>
      <c r="Q941" s="113"/>
      <c r="R941" s="294"/>
      <c r="S941" s="294"/>
      <c r="T941" s="358"/>
      <c r="U941" s="358"/>
    </row>
    <row r="942" spans="1:21" s="321" customFormat="1" ht="28.5" customHeight="1" x14ac:dyDescent="0.2">
      <c r="A942" s="53" t="s">
        <v>152</v>
      </c>
      <c r="L942" s="31" t="s">
        <v>189</v>
      </c>
      <c r="M942" s="103"/>
      <c r="N942" s="104" t="s">
        <v>145</v>
      </c>
      <c r="O942" s="116">
        <v>0</v>
      </c>
      <c r="P942" s="116">
        <f>SUM(P944)</f>
        <v>40000</v>
      </c>
      <c r="Q942" s="116">
        <f>SUM(Q944)</f>
        <v>20000</v>
      </c>
      <c r="R942" s="116">
        <f t="shared" ref="R942:S942" si="568">SUM(R944)</f>
        <v>0</v>
      </c>
      <c r="S942" s="116">
        <f t="shared" si="568"/>
        <v>0</v>
      </c>
      <c r="T942" s="358">
        <f t="shared" si="546"/>
        <v>0</v>
      </c>
      <c r="U942" s="358">
        <f t="shared" si="547"/>
        <v>0</v>
      </c>
    </row>
    <row r="943" spans="1:21" s="321" customFormat="1" ht="11.25" customHeight="1" x14ac:dyDescent="0.2">
      <c r="A943" s="53"/>
      <c r="L943" s="31"/>
      <c r="M943" s="103"/>
      <c r="N943" s="104"/>
      <c r="O943" s="113"/>
      <c r="P943" s="113"/>
      <c r="Q943" s="113"/>
      <c r="R943" s="294"/>
      <c r="S943" s="294"/>
      <c r="T943" s="358"/>
      <c r="U943" s="358"/>
    </row>
    <row r="944" spans="1:21" s="321" customFormat="1" ht="36.75" customHeight="1" x14ac:dyDescent="0.2">
      <c r="A944" s="54" t="s">
        <v>408</v>
      </c>
      <c r="L944" s="66" t="s">
        <v>178</v>
      </c>
      <c r="M944" s="438"/>
      <c r="N944" s="107" t="s">
        <v>406</v>
      </c>
      <c r="O944" s="233">
        <v>0</v>
      </c>
      <c r="P944" s="233">
        <f>SUM(P950)</f>
        <v>40000</v>
      </c>
      <c r="Q944" s="233">
        <f>SUM(Q950)</f>
        <v>20000</v>
      </c>
      <c r="R944" s="233">
        <f t="shared" ref="R944:S944" si="569">SUM(R950)</f>
        <v>0</v>
      </c>
      <c r="S944" s="233">
        <f t="shared" si="569"/>
        <v>0</v>
      </c>
      <c r="T944" s="358">
        <f t="shared" si="546"/>
        <v>0</v>
      </c>
      <c r="U944" s="358">
        <f t="shared" si="547"/>
        <v>0</v>
      </c>
    </row>
    <row r="945" spans="1:21" s="321" customFormat="1" ht="13.5" customHeight="1" x14ac:dyDescent="0.2">
      <c r="A945" s="54"/>
      <c r="L945" s="16"/>
      <c r="M945" s="438"/>
      <c r="N945" s="107"/>
      <c r="O945" s="116"/>
      <c r="P945" s="116"/>
      <c r="Q945" s="116"/>
      <c r="R945" s="116"/>
      <c r="S945" s="116"/>
      <c r="T945" s="358"/>
      <c r="U945" s="358"/>
    </row>
    <row r="946" spans="1:21" s="321" customFormat="1" ht="14.25" customHeight="1" x14ac:dyDescent="0.2">
      <c r="A946" s="54"/>
      <c r="L946" s="16"/>
      <c r="M946" s="438"/>
      <c r="N946" s="180" t="s">
        <v>285</v>
      </c>
      <c r="O946" s="188">
        <v>0</v>
      </c>
      <c r="P946" s="188">
        <f>SUM(P947:P948)</f>
        <v>40000</v>
      </c>
      <c r="Q946" s="188">
        <f>SUM(Q947:Q948)</f>
        <v>20000</v>
      </c>
      <c r="R946" s="188">
        <f t="shared" ref="R946:S946" si="570">SUM(R947:R948)</f>
        <v>0</v>
      </c>
      <c r="S946" s="188">
        <f t="shared" si="570"/>
        <v>0</v>
      </c>
      <c r="T946" s="358">
        <f t="shared" si="546"/>
        <v>0</v>
      </c>
      <c r="U946" s="358">
        <f t="shared" si="547"/>
        <v>0</v>
      </c>
    </row>
    <row r="947" spans="1:21" s="321" customFormat="1" ht="13.5" customHeight="1" x14ac:dyDescent="0.2">
      <c r="A947" s="54"/>
      <c r="L947" s="16"/>
      <c r="M947" s="189" t="s">
        <v>353</v>
      </c>
      <c r="N947" s="180" t="s">
        <v>287</v>
      </c>
      <c r="O947" s="188">
        <v>0</v>
      </c>
      <c r="P947" s="188">
        <v>10000</v>
      </c>
      <c r="Q947" s="188">
        <v>20000</v>
      </c>
      <c r="R947" s="188">
        <v>0</v>
      </c>
      <c r="S947" s="188">
        <v>0</v>
      </c>
      <c r="T947" s="358">
        <f t="shared" si="546"/>
        <v>0</v>
      </c>
      <c r="U947" s="358">
        <f t="shared" si="547"/>
        <v>0</v>
      </c>
    </row>
    <row r="948" spans="1:21" s="321" customFormat="1" ht="15.75" customHeight="1" x14ac:dyDescent="0.2">
      <c r="A948" s="54"/>
      <c r="L948" s="16"/>
      <c r="M948" s="189" t="s">
        <v>351</v>
      </c>
      <c r="N948" s="187" t="s">
        <v>289</v>
      </c>
      <c r="O948" s="188">
        <v>0</v>
      </c>
      <c r="P948" s="188">
        <v>30000</v>
      </c>
      <c r="Q948" s="188">
        <v>0</v>
      </c>
      <c r="R948" s="188">
        <v>0</v>
      </c>
      <c r="S948" s="188">
        <v>0</v>
      </c>
      <c r="T948" s="358">
        <v>0</v>
      </c>
      <c r="U948" s="358">
        <v>0</v>
      </c>
    </row>
    <row r="949" spans="1:21" s="321" customFormat="1" ht="12.75" customHeight="1" x14ac:dyDescent="0.2">
      <c r="A949" s="54"/>
      <c r="L949" s="16"/>
      <c r="M949" s="189"/>
      <c r="N949" s="187"/>
      <c r="O949" s="116"/>
      <c r="P949" s="116"/>
      <c r="Q949" s="116"/>
      <c r="R949" s="116"/>
      <c r="S949" s="116"/>
      <c r="T949" s="358"/>
      <c r="U949" s="358"/>
    </row>
    <row r="950" spans="1:21" s="321" customFormat="1" ht="27.75" customHeight="1" x14ac:dyDescent="0.2">
      <c r="B950" s="437"/>
      <c r="C950" s="437"/>
      <c r="D950" s="437"/>
      <c r="E950" s="437"/>
      <c r="F950" s="437">
        <v>5</v>
      </c>
      <c r="G950" s="437"/>
      <c r="H950" s="437"/>
      <c r="I950" s="437"/>
      <c r="J950" s="437">
        <v>9</v>
      </c>
      <c r="K950" s="437"/>
      <c r="L950" s="16" t="s">
        <v>178</v>
      </c>
      <c r="M950" s="438" t="s">
        <v>76</v>
      </c>
      <c r="N950" s="448" t="s">
        <v>170</v>
      </c>
      <c r="O950" s="113">
        <f>SUM(O951)</f>
        <v>0</v>
      </c>
      <c r="P950" s="113">
        <f t="shared" ref="P950:S951" si="571">SUM(P951)</f>
        <v>40000</v>
      </c>
      <c r="Q950" s="113">
        <f t="shared" si="571"/>
        <v>20000</v>
      </c>
      <c r="R950" s="113">
        <f t="shared" si="571"/>
        <v>0</v>
      </c>
      <c r="S950" s="113">
        <f t="shared" si="571"/>
        <v>0</v>
      </c>
      <c r="T950" s="358">
        <f t="shared" si="546"/>
        <v>0</v>
      </c>
      <c r="U950" s="358">
        <f t="shared" si="547"/>
        <v>0</v>
      </c>
    </row>
    <row r="951" spans="1:21" s="321" customFormat="1" ht="40.5" customHeight="1" x14ac:dyDescent="0.2">
      <c r="B951" s="437"/>
      <c r="C951" s="437"/>
      <c r="D951" s="437"/>
      <c r="E951" s="437"/>
      <c r="F951" s="437">
        <v>5</v>
      </c>
      <c r="G951" s="437"/>
      <c r="H951" s="437"/>
      <c r="I951" s="437"/>
      <c r="J951" s="437">
        <v>9</v>
      </c>
      <c r="K951" s="437"/>
      <c r="L951" s="16" t="s">
        <v>178</v>
      </c>
      <c r="M951" s="308" t="s">
        <v>80</v>
      </c>
      <c r="N951" s="436" t="s">
        <v>9</v>
      </c>
      <c r="O951" s="114">
        <f>SUM(O952)</f>
        <v>0</v>
      </c>
      <c r="P951" s="114">
        <f t="shared" si="571"/>
        <v>40000</v>
      </c>
      <c r="Q951" s="114">
        <f t="shared" si="571"/>
        <v>20000</v>
      </c>
      <c r="R951" s="294">
        <v>0</v>
      </c>
      <c r="S951" s="294">
        <v>0</v>
      </c>
      <c r="T951" s="358">
        <f t="shared" si="546"/>
        <v>0</v>
      </c>
      <c r="U951" s="358">
        <f t="shared" si="547"/>
        <v>0</v>
      </c>
    </row>
    <row r="952" spans="1:21" s="321" customFormat="1" ht="17.25" customHeight="1" x14ac:dyDescent="0.2">
      <c r="B952" s="437"/>
      <c r="C952" s="437"/>
      <c r="D952" s="437"/>
      <c r="E952" s="437"/>
      <c r="F952" s="437">
        <v>5</v>
      </c>
      <c r="G952" s="437"/>
      <c r="H952" s="437"/>
      <c r="I952" s="437"/>
      <c r="J952" s="437">
        <v>9</v>
      </c>
      <c r="K952" s="437"/>
      <c r="L952" s="16" t="s">
        <v>178</v>
      </c>
      <c r="M952" s="438" t="s">
        <v>81</v>
      </c>
      <c r="N952" s="441" t="s">
        <v>172</v>
      </c>
      <c r="O952" s="113">
        <v>0</v>
      </c>
      <c r="P952" s="113">
        <v>40000</v>
      </c>
      <c r="Q952" s="113">
        <v>20000</v>
      </c>
      <c r="R952" s="294"/>
      <c r="S952" s="294"/>
      <c r="T952" s="358"/>
      <c r="U952" s="358">
        <f t="shared" si="547"/>
        <v>0</v>
      </c>
    </row>
    <row r="953" spans="1:21" s="321" customFormat="1" ht="12.75" customHeight="1" x14ac:dyDescent="0.2">
      <c r="B953" s="433"/>
      <c r="C953" s="433"/>
      <c r="D953" s="433"/>
      <c r="E953" s="433"/>
      <c r="F953" s="433"/>
      <c r="G953" s="433"/>
      <c r="H953" s="433"/>
      <c r="I953" s="433"/>
      <c r="J953" s="433"/>
      <c r="K953" s="433"/>
      <c r="L953" s="16"/>
      <c r="M953" s="434"/>
      <c r="N953" s="435"/>
      <c r="O953" s="113"/>
      <c r="P953" s="113"/>
      <c r="Q953" s="113"/>
      <c r="R953" s="294"/>
      <c r="S953" s="294"/>
      <c r="T953" s="358"/>
      <c r="U953" s="358"/>
    </row>
    <row r="954" spans="1:21" s="321" customFormat="1" ht="26.25" customHeight="1" x14ac:dyDescent="0.2">
      <c r="A954" s="53" t="s">
        <v>195</v>
      </c>
      <c r="L954" s="31" t="s">
        <v>203</v>
      </c>
      <c r="M954" s="103"/>
      <c r="N954" s="104" t="s">
        <v>148</v>
      </c>
      <c r="O954" s="116">
        <f t="shared" ref="O954:S954" si="572">SUM(O956)</f>
        <v>0</v>
      </c>
      <c r="P954" s="116">
        <f t="shared" si="572"/>
        <v>20000</v>
      </c>
      <c r="Q954" s="116">
        <f t="shared" si="572"/>
        <v>10000</v>
      </c>
      <c r="R954" s="116">
        <f t="shared" si="572"/>
        <v>20000</v>
      </c>
      <c r="S954" s="116">
        <f t="shared" si="572"/>
        <v>30000</v>
      </c>
      <c r="T954" s="358">
        <f t="shared" si="546"/>
        <v>200</v>
      </c>
      <c r="U954" s="358">
        <f t="shared" si="547"/>
        <v>300</v>
      </c>
    </row>
    <row r="955" spans="1:21" s="321" customFormat="1" ht="14.25" customHeight="1" x14ac:dyDescent="0.2">
      <c r="B955" s="437"/>
      <c r="C955" s="437"/>
      <c r="D955" s="437"/>
      <c r="E955" s="437"/>
      <c r="F955" s="437"/>
      <c r="G955" s="437"/>
      <c r="H955" s="437"/>
      <c r="I955" s="437"/>
      <c r="J955" s="437"/>
      <c r="K955" s="437"/>
      <c r="L955" s="16"/>
      <c r="M955" s="438"/>
      <c r="N955" s="441"/>
      <c r="O955" s="113"/>
      <c r="P955" s="113"/>
      <c r="Q955" s="113"/>
      <c r="R955" s="113"/>
      <c r="S955" s="113"/>
      <c r="T955" s="358"/>
      <c r="U955" s="358"/>
    </row>
    <row r="956" spans="1:21" s="321" customFormat="1" ht="39.75" customHeight="1" x14ac:dyDescent="0.2">
      <c r="A956" s="54" t="s">
        <v>409</v>
      </c>
      <c r="L956" s="66" t="s">
        <v>186</v>
      </c>
      <c r="M956" s="438"/>
      <c r="N956" s="107" t="s">
        <v>400</v>
      </c>
      <c r="O956" s="233">
        <v>0</v>
      </c>
      <c r="P956" s="233">
        <f>SUM(P962)</f>
        <v>20000</v>
      </c>
      <c r="Q956" s="233">
        <f>SUM(Q962)</f>
        <v>10000</v>
      </c>
      <c r="R956" s="233">
        <f t="shared" ref="R956:S956" si="573">SUM(R962)</f>
        <v>20000</v>
      </c>
      <c r="S956" s="233">
        <f t="shared" si="573"/>
        <v>30000</v>
      </c>
      <c r="T956" s="358">
        <f t="shared" si="546"/>
        <v>200</v>
      </c>
      <c r="U956" s="358">
        <f t="shared" si="547"/>
        <v>300</v>
      </c>
    </row>
    <row r="957" spans="1:21" s="321" customFormat="1" ht="12.75" customHeight="1" x14ac:dyDescent="0.2">
      <c r="A957" s="54"/>
      <c r="L957" s="16"/>
      <c r="M957" s="438"/>
      <c r="N957" s="107"/>
      <c r="O957" s="116"/>
      <c r="P957" s="116"/>
      <c r="Q957" s="116"/>
      <c r="R957" s="116"/>
      <c r="S957" s="116"/>
      <c r="T957" s="358"/>
      <c r="U957" s="358"/>
    </row>
    <row r="958" spans="1:21" s="321" customFormat="1" ht="14.25" customHeight="1" x14ac:dyDescent="0.2">
      <c r="A958" s="54"/>
      <c r="L958" s="16"/>
      <c r="M958" s="438"/>
      <c r="N958" s="180" t="s">
        <v>285</v>
      </c>
      <c r="O958" s="188">
        <v>0</v>
      </c>
      <c r="P958" s="188">
        <f>SUM(P959:P960)</f>
        <v>20000</v>
      </c>
      <c r="Q958" s="188">
        <f>SUM(Q959:Q960)</f>
        <v>10000</v>
      </c>
      <c r="R958" s="188">
        <f t="shared" ref="R958:S958" si="574">SUM(R959:R960)</f>
        <v>20000</v>
      </c>
      <c r="S958" s="188">
        <f t="shared" si="574"/>
        <v>30000</v>
      </c>
      <c r="T958" s="358">
        <f t="shared" ref="T958:T979" si="575">R958/Q958*100</f>
        <v>200</v>
      </c>
      <c r="U958" s="358">
        <f t="shared" ref="U958:U979" si="576">S958/Q958*100</f>
        <v>300</v>
      </c>
    </row>
    <row r="959" spans="1:21" s="321" customFormat="1" ht="15.75" customHeight="1" x14ac:dyDescent="0.2">
      <c r="A959" s="54"/>
      <c r="L959" s="16"/>
      <c r="M959" s="189" t="s">
        <v>353</v>
      </c>
      <c r="N959" s="180" t="s">
        <v>287</v>
      </c>
      <c r="O959" s="188">
        <v>0</v>
      </c>
      <c r="P959" s="188">
        <v>20000</v>
      </c>
      <c r="Q959" s="188">
        <v>10000</v>
      </c>
      <c r="R959" s="188">
        <v>0</v>
      </c>
      <c r="S959" s="188">
        <v>0</v>
      </c>
      <c r="T959" s="358">
        <f t="shared" si="575"/>
        <v>0</v>
      </c>
      <c r="U959" s="358">
        <f t="shared" si="576"/>
        <v>0</v>
      </c>
    </row>
    <row r="960" spans="1:21" s="321" customFormat="1" ht="13.5" customHeight="1" x14ac:dyDescent="0.2">
      <c r="A960" s="54"/>
      <c r="L960" s="16"/>
      <c r="M960" s="189" t="s">
        <v>351</v>
      </c>
      <c r="N960" s="187" t="s">
        <v>289</v>
      </c>
      <c r="O960" s="188">
        <v>0</v>
      </c>
      <c r="P960" s="188">
        <v>0</v>
      </c>
      <c r="Q960" s="188">
        <v>0</v>
      </c>
      <c r="R960" s="188">
        <v>20000</v>
      </c>
      <c r="S960" s="188">
        <v>30000</v>
      </c>
      <c r="T960" s="358">
        <v>0</v>
      </c>
      <c r="U960" s="358">
        <v>0</v>
      </c>
    </row>
    <row r="961" spans="1:21" s="321" customFormat="1" ht="14.25" customHeight="1" x14ac:dyDescent="0.2">
      <c r="A961" s="54"/>
      <c r="L961" s="16"/>
      <c r="M961" s="189"/>
      <c r="N961" s="187"/>
      <c r="O961" s="116"/>
      <c r="P961" s="116"/>
      <c r="Q961" s="116"/>
      <c r="R961" s="116"/>
      <c r="S961" s="116"/>
      <c r="T961" s="358"/>
      <c r="U961" s="358"/>
    </row>
    <row r="962" spans="1:21" s="321" customFormat="1" ht="25.5" customHeight="1" x14ac:dyDescent="0.2">
      <c r="B962" s="437"/>
      <c r="C962" s="437"/>
      <c r="D962" s="437"/>
      <c r="E962" s="437"/>
      <c r="F962" s="437">
        <v>5</v>
      </c>
      <c r="G962" s="437"/>
      <c r="H962" s="437"/>
      <c r="I962" s="437"/>
      <c r="J962" s="437">
        <v>9</v>
      </c>
      <c r="K962" s="437"/>
      <c r="L962" s="16" t="s">
        <v>186</v>
      </c>
      <c r="M962" s="438" t="s">
        <v>76</v>
      </c>
      <c r="N962" s="441" t="s">
        <v>170</v>
      </c>
      <c r="O962" s="113">
        <f>SUM(O963)</f>
        <v>0</v>
      </c>
      <c r="P962" s="113">
        <f t="shared" ref="P962:S963" si="577">SUM(P963)</f>
        <v>20000</v>
      </c>
      <c r="Q962" s="113">
        <f t="shared" si="577"/>
        <v>10000</v>
      </c>
      <c r="R962" s="113">
        <f t="shared" si="577"/>
        <v>20000</v>
      </c>
      <c r="S962" s="113">
        <f t="shared" si="577"/>
        <v>30000</v>
      </c>
      <c r="T962" s="358">
        <f t="shared" si="575"/>
        <v>200</v>
      </c>
      <c r="U962" s="358">
        <f t="shared" si="576"/>
        <v>300</v>
      </c>
    </row>
    <row r="963" spans="1:21" s="321" customFormat="1" ht="41.25" customHeight="1" x14ac:dyDescent="0.2">
      <c r="B963" s="437"/>
      <c r="C963" s="437"/>
      <c r="D963" s="437"/>
      <c r="E963" s="437"/>
      <c r="F963" s="437">
        <v>5</v>
      </c>
      <c r="G963" s="437"/>
      <c r="H963" s="437"/>
      <c r="I963" s="437"/>
      <c r="J963" s="437">
        <v>9</v>
      </c>
      <c r="K963" s="437"/>
      <c r="L963" s="16" t="s">
        <v>186</v>
      </c>
      <c r="M963" s="308" t="s">
        <v>80</v>
      </c>
      <c r="N963" s="436" t="s">
        <v>9</v>
      </c>
      <c r="O963" s="114">
        <f>SUM(O964)</f>
        <v>0</v>
      </c>
      <c r="P963" s="114">
        <f t="shared" si="577"/>
        <v>20000</v>
      </c>
      <c r="Q963" s="114">
        <f t="shared" si="577"/>
        <v>10000</v>
      </c>
      <c r="R963" s="294">
        <v>20000</v>
      </c>
      <c r="S963" s="294">
        <v>30000</v>
      </c>
      <c r="T963" s="358">
        <f t="shared" si="575"/>
        <v>200</v>
      </c>
      <c r="U963" s="358">
        <f t="shared" si="576"/>
        <v>300</v>
      </c>
    </row>
    <row r="964" spans="1:21" s="321" customFormat="1" ht="17.25" customHeight="1" x14ac:dyDescent="0.2">
      <c r="B964" s="437"/>
      <c r="C964" s="437"/>
      <c r="D964" s="437"/>
      <c r="E964" s="437"/>
      <c r="F964" s="437">
        <v>5</v>
      </c>
      <c r="G964" s="437"/>
      <c r="H964" s="437"/>
      <c r="I964" s="437"/>
      <c r="J964" s="437">
        <v>9</v>
      </c>
      <c r="K964" s="437"/>
      <c r="L964" s="16" t="s">
        <v>186</v>
      </c>
      <c r="M964" s="438" t="s">
        <v>81</v>
      </c>
      <c r="N964" s="441" t="s">
        <v>172</v>
      </c>
      <c r="O964" s="113">
        <v>0</v>
      </c>
      <c r="P964" s="113">
        <v>20000</v>
      </c>
      <c r="Q964" s="113">
        <v>10000</v>
      </c>
      <c r="R964" s="294"/>
      <c r="S964" s="294"/>
      <c r="T964" s="358"/>
      <c r="U964" s="358"/>
    </row>
    <row r="965" spans="1:21" s="321" customFormat="1" ht="15" customHeight="1" x14ac:dyDescent="0.2">
      <c r="B965" s="437"/>
      <c r="C965" s="437"/>
      <c r="D965" s="437"/>
      <c r="E965" s="437"/>
      <c r="F965" s="437"/>
      <c r="G965" s="437"/>
      <c r="H965" s="437"/>
      <c r="I965" s="437"/>
      <c r="J965" s="437"/>
      <c r="K965" s="437"/>
      <c r="L965" s="16"/>
      <c r="M965" s="438"/>
      <c r="N965" s="441"/>
      <c r="O965" s="113"/>
      <c r="P965" s="113"/>
      <c r="Q965" s="113"/>
      <c r="R965" s="294"/>
      <c r="S965" s="294"/>
      <c r="T965" s="358"/>
      <c r="U965" s="358"/>
    </row>
    <row r="966" spans="1:21" s="321" customFormat="1" ht="28.5" customHeight="1" x14ac:dyDescent="0.2">
      <c r="A966" s="53" t="s">
        <v>192</v>
      </c>
      <c r="L966" s="31" t="s">
        <v>198</v>
      </c>
      <c r="M966" s="103"/>
      <c r="N966" s="104" t="s">
        <v>150</v>
      </c>
      <c r="O966" s="116">
        <f t="shared" ref="O966:S966" si="578">SUM(O968)</f>
        <v>0</v>
      </c>
      <c r="P966" s="116">
        <f t="shared" si="578"/>
        <v>50000</v>
      </c>
      <c r="Q966" s="116">
        <f t="shared" si="578"/>
        <v>50000</v>
      </c>
      <c r="R966" s="116">
        <f t="shared" si="578"/>
        <v>0</v>
      </c>
      <c r="S966" s="116">
        <f t="shared" si="578"/>
        <v>0</v>
      </c>
      <c r="T966" s="358">
        <f t="shared" si="575"/>
        <v>0</v>
      </c>
      <c r="U966" s="358">
        <f t="shared" si="576"/>
        <v>0</v>
      </c>
    </row>
    <row r="967" spans="1:21" s="321" customFormat="1" ht="15" customHeight="1" x14ac:dyDescent="0.2">
      <c r="B967" s="437"/>
      <c r="C967" s="437"/>
      <c r="D967" s="437"/>
      <c r="E967" s="437"/>
      <c r="F967" s="437"/>
      <c r="G967" s="437"/>
      <c r="H967" s="437"/>
      <c r="I967" s="437"/>
      <c r="J967" s="437"/>
      <c r="K967" s="437"/>
      <c r="L967" s="16"/>
      <c r="M967" s="438"/>
      <c r="N967" s="441"/>
      <c r="O967" s="113"/>
      <c r="P967" s="113"/>
      <c r="Q967" s="113"/>
      <c r="R967" s="113"/>
      <c r="S967" s="113"/>
      <c r="T967" s="358"/>
      <c r="U967" s="358"/>
    </row>
    <row r="968" spans="1:21" s="321" customFormat="1" ht="39" customHeight="1" x14ac:dyDescent="0.2">
      <c r="A968" s="54" t="s">
        <v>410</v>
      </c>
      <c r="L968" s="66" t="s">
        <v>198</v>
      </c>
      <c r="M968" s="438"/>
      <c r="N968" s="107" t="s">
        <v>401</v>
      </c>
      <c r="O968" s="233">
        <v>0</v>
      </c>
      <c r="P968" s="233">
        <f>SUM(P974)</f>
        <v>50000</v>
      </c>
      <c r="Q968" s="233">
        <f>SUM(Q974)</f>
        <v>50000</v>
      </c>
      <c r="R968" s="233">
        <f t="shared" ref="R968:S968" si="579">SUM(R974)</f>
        <v>0</v>
      </c>
      <c r="S968" s="233">
        <f t="shared" si="579"/>
        <v>0</v>
      </c>
      <c r="T968" s="358">
        <f t="shared" si="575"/>
        <v>0</v>
      </c>
      <c r="U968" s="358">
        <f t="shared" si="576"/>
        <v>0</v>
      </c>
    </row>
    <row r="969" spans="1:21" s="321" customFormat="1" ht="14.25" customHeight="1" x14ac:dyDescent="0.2">
      <c r="A969" s="54"/>
      <c r="L969" s="16"/>
      <c r="M969" s="438"/>
      <c r="N969" s="107"/>
      <c r="O969" s="116"/>
      <c r="P969" s="116"/>
      <c r="Q969" s="116"/>
      <c r="R969" s="116"/>
      <c r="S969" s="116"/>
      <c r="T969" s="358"/>
      <c r="U969" s="358"/>
    </row>
    <row r="970" spans="1:21" s="321" customFormat="1" ht="16.5" customHeight="1" x14ac:dyDescent="0.2">
      <c r="A970" s="54"/>
      <c r="L970" s="16"/>
      <c r="M970" s="438"/>
      <c r="N970" s="180" t="s">
        <v>285</v>
      </c>
      <c r="O970" s="188">
        <v>0</v>
      </c>
      <c r="P970" s="188">
        <f>SUM(P971:P972)</f>
        <v>50000</v>
      </c>
      <c r="Q970" s="188">
        <f>SUM(Q971:Q972)</f>
        <v>50000</v>
      </c>
      <c r="R970" s="188">
        <f t="shared" ref="R970:S970" si="580">SUM(R971:R972)</f>
        <v>0</v>
      </c>
      <c r="S970" s="188">
        <f t="shared" si="580"/>
        <v>0</v>
      </c>
      <c r="T970" s="358">
        <f t="shared" si="575"/>
        <v>0</v>
      </c>
      <c r="U970" s="358">
        <f t="shared" si="576"/>
        <v>0</v>
      </c>
    </row>
    <row r="971" spans="1:21" s="321" customFormat="1" ht="15.75" customHeight="1" x14ac:dyDescent="0.2">
      <c r="A971" s="54"/>
      <c r="L971" s="16"/>
      <c r="M971" s="189" t="s">
        <v>353</v>
      </c>
      <c r="N971" s="180" t="s">
        <v>287</v>
      </c>
      <c r="O971" s="188">
        <v>0</v>
      </c>
      <c r="P971" s="188">
        <v>0</v>
      </c>
      <c r="Q971" s="188">
        <v>0</v>
      </c>
      <c r="R971" s="188">
        <v>0</v>
      </c>
      <c r="S971" s="188">
        <v>0</v>
      </c>
      <c r="T971" s="358">
        <v>0</v>
      </c>
      <c r="U971" s="358">
        <v>0</v>
      </c>
    </row>
    <row r="972" spans="1:21" s="321" customFormat="1" ht="12.75" customHeight="1" x14ac:dyDescent="0.2">
      <c r="A972" s="54"/>
      <c r="L972" s="16"/>
      <c r="M972" s="189" t="s">
        <v>351</v>
      </c>
      <c r="N972" s="187" t="s">
        <v>289</v>
      </c>
      <c r="O972" s="188">
        <v>0</v>
      </c>
      <c r="P972" s="188">
        <v>50000</v>
      </c>
      <c r="Q972" s="188">
        <v>50000</v>
      </c>
      <c r="R972" s="188">
        <v>0</v>
      </c>
      <c r="S972" s="188">
        <v>0</v>
      </c>
      <c r="T972" s="358">
        <f t="shared" si="575"/>
        <v>0</v>
      </c>
      <c r="U972" s="358">
        <f t="shared" si="576"/>
        <v>0</v>
      </c>
    </row>
    <row r="973" spans="1:21" s="321" customFormat="1" ht="14.25" customHeight="1" x14ac:dyDescent="0.2">
      <c r="A973" s="54"/>
      <c r="L973" s="16"/>
      <c r="M973" s="189"/>
      <c r="N973" s="187"/>
      <c r="O973" s="116"/>
      <c r="P973" s="116"/>
      <c r="Q973" s="116"/>
      <c r="R973" s="116"/>
      <c r="S973" s="116"/>
      <c r="T973" s="358"/>
      <c r="U973" s="358"/>
    </row>
    <row r="974" spans="1:21" s="321" customFormat="1" ht="27" customHeight="1" x14ac:dyDescent="0.2">
      <c r="B974" s="437"/>
      <c r="C974" s="437"/>
      <c r="D974" s="437"/>
      <c r="E974" s="437"/>
      <c r="F974" s="437">
        <v>5</v>
      </c>
      <c r="G974" s="437"/>
      <c r="H974" s="437"/>
      <c r="I974" s="437"/>
      <c r="J974" s="437">
        <v>9</v>
      </c>
      <c r="K974" s="437"/>
      <c r="L974" s="16" t="s">
        <v>303</v>
      </c>
      <c r="M974" s="438" t="s">
        <v>76</v>
      </c>
      <c r="N974" s="441" t="s">
        <v>170</v>
      </c>
      <c r="O974" s="113">
        <f>SUM(O975)</f>
        <v>0</v>
      </c>
      <c r="P974" s="113">
        <f t="shared" ref="P974:S974" si="581">SUM(P975)</f>
        <v>50000</v>
      </c>
      <c r="Q974" s="113">
        <f t="shared" si="581"/>
        <v>50000</v>
      </c>
      <c r="R974" s="113">
        <f t="shared" si="581"/>
        <v>0</v>
      </c>
      <c r="S974" s="113">
        <f t="shared" si="581"/>
        <v>0</v>
      </c>
      <c r="T974" s="358">
        <f t="shared" si="575"/>
        <v>0</v>
      </c>
      <c r="U974" s="358">
        <f t="shared" si="576"/>
        <v>0</v>
      </c>
    </row>
    <row r="975" spans="1:21" s="321" customFormat="1" ht="44.25" customHeight="1" x14ac:dyDescent="0.2">
      <c r="B975" s="437"/>
      <c r="C975" s="437"/>
      <c r="D975" s="437"/>
      <c r="E975" s="437"/>
      <c r="F975" s="437">
        <v>5</v>
      </c>
      <c r="G975" s="437"/>
      <c r="H975" s="437"/>
      <c r="I975" s="437"/>
      <c r="J975" s="437">
        <v>9</v>
      </c>
      <c r="K975" s="437"/>
      <c r="L975" s="16" t="s">
        <v>303</v>
      </c>
      <c r="M975" s="308" t="s">
        <v>80</v>
      </c>
      <c r="N975" s="436" t="s">
        <v>9</v>
      </c>
      <c r="O975" s="114">
        <f>SUM(O976)</f>
        <v>0</v>
      </c>
      <c r="P975" s="114">
        <f>SUM(P976:P977)</f>
        <v>50000</v>
      </c>
      <c r="Q975" s="114">
        <f>SUM(Q976:Q977)</f>
        <v>50000</v>
      </c>
      <c r="R975" s="294">
        <v>0</v>
      </c>
      <c r="S975" s="294">
        <v>0</v>
      </c>
      <c r="T975" s="358">
        <f t="shared" si="575"/>
        <v>0</v>
      </c>
      <c r="U975" s="358">
        <f t="shared" si="576"/>
        <v>0</v>
      </c>
    </row>
    <row r="976" spans="1:21" s="321" customFormat="1" ht="17.25" customHeight="1" x14ac:dyDescent="0.2">
      <c r="B976" s="437"/>
      <c r="C976" s="437"/>
      <c r="D976" s="437"/>
      <c r="E976" s="437"/>
      <c r="F976" s="437">
        <v>5</v>
      </c>
      <c r="G976" s="437"/>
      <c r="H976" s="437"/>
      <c r="I976" s="437"/>
      <c r="J976" s="437">
        <v>9</v>
      </c>
      <c r="K976" s="437"/>
      <c r="L976" s="16" t="s">
        <v>303</v>
      </c>
      <c r="M976" s="438" t="s">
        <v>81</v>
      </c>
      <c r="N976" s="441" t="s">
        <v>172</v>
      </c>
      <c r="O976" s="113">
        <v>0</v>
      </c>
      <c r="P976" s="113">
        <v>20000</v>
      </c>
      <c r="Q976" s="113">
        <v>20000</v>
      </c>
      <c r="R976" s="294"/>
      <c r="S976" s="294"/>
      <c r="T976" s="358"/>
      <c r="U976" s="358"/>
    </row>
    <row r="977" spans="1:21" s="321" customFormat="1" ht="12.75" customHeight="1" x14ac:dyDescent="0.2">
      <c r="B977" s="437"/>
      <c r="C977" s="437"/>
      <c r="D977" s="437"/>
      <c r="E977" s="437"/>
      <c r="F977" s="437">
        <v>5</v>
      </c>
      <c r="G977" s="437"/>
      <c r="H977" s="437"/>
      <c r="I977" s="437"/>
      <c r="J977" s="437">
        <v>9</v>
      </c>
      <c r="K977" s="437"/>
      <c r="L977" s="16" t="s">
        <v>303</v>
      </c>
      <c r="M977" s="438" t="s">
        <v>82</v>
      </c>
      <c r="N977" s="441" t="s">
        <v>20</v>
      </c>
      <c r="O977" s="113">
        <v>0</v>
      </c>
      <c r="P977" s="113">
        <v>30000</v>
      </c>
      <c r="Q977" s="113">
        <v>30000</v>
      </c>
      <c r="R977" s="294"/>
      <c r="S977" s="294"/>
      <c r="T977" s="358"/>
      <c r="U977" s="358"/>
    </row>
    <row r="978" spans="1:21" s="213" customFormat="1" x14ac:dyDescent="0.2">
      <c r="A978" s="321"/>
      <c r="B978" s="437"/>
      <c r="C978" s="321"/>
      <c r="D978" s="321"/>
      <c r="E978" s="321"/>
      <c r="F978" s="321"/>
      <c r="G978" s="321"/>
      <c r="H978" s="321"/>
      <c r="I978" s="321"/>
      <c r="J978" s="321"/>
      <c r="K978" s="321"/>
      <c r="L978" s="16"/>
      <c r="M978" s="438"/>
      <c r="N978" s="441"/>
      <c r="O978" s="113"/>
      <c r="P978" s="113"/>
      <c r="Q978" s="113"/>
      <c r="R978" s="294"/>
      <c r="S978" s="294"/>
      <c r="T978" s="358"/>
      <c r="U978" s="358"/>
    </row>
    <row r="979" spans="1:21" s="15" customFormat="1" ht="12.75" customHeight="1" x14ac:dyDescent="0.2">
      <c r="A979" s="321"/>
      <c r="B979" s="321"/>
      <c r="C979" s="321"/>
      <c r="D979" s="321"/>
      <c r="E979" s="321"/>
      <c r="F979" s="321"/>
      <c r="G979" s="321"/>
      <c r="H979" s="321"/>
      <c r="I979" s="321"/>
      <c r="J979" s="321"/>
      <c r="K979" s="321"/>
      <c r="L979" s="16"/>
      <c r="M979" s="482" t="s">
        <v>143</v>
      </c>
      <c r="N979" s="482"/>
      <c r="O979" s="122">
        <f>SUM(O190)</f>
        <v>1544993.92</v>
      </c>
      <c r="P979" s="122">
        <f>SUM(P190)</f>
        <v>3173400</v>
      </c>
      <c r="Q979" s="122">
        <f>SUM(Q190)</f>
        <v>2956700</v>
      </c>
      <c r="R979" s="422">
        <f>SUM(R190)</f>
        <v>3004000</v>
      </c>
      <c r="S979" s="422">
        <f>SUM(S190)</f>
        <v>2970000</v>
      </c>
      <c r="T979" s="358">
        <f t="shared" si="575"/>
        <v>101.59975648527073</v>
      </c>
      <c r="U979" s="358">
        <f t="shared" si="576"/>
        <v>100.4498258193256</v>
      </c>
    </row>
    <row r="980" spans="1:21" s="321" customFormat="1" ht="12.75" customHeight="1" x14ac:dyDescent="0.2">
      <c r="L980" s="16"/>
      <c r="M980" s="451"/>
      <c r="N980" s="451"/>
      <c r="O980" s="122"/>
      <c r="P980" s="122"/>
      <c r="Q980" s="122"/>
      <c r="R980" s="422"/>
      <c r="S980" s="422"/>
      <c r="T980" s="358"/>
      <c r="U980" s="358"/>
    </row>
    <row r="981" spans="1:21" s="227" customFormat="1" x14ac:dyDescent="0.2">
      <c r="A981" s="321"/>
      <c r="B981" s="321"/>
      <c r="C981" s="321"/>
      <c r="D981" s="321"/>
      <c r="E981" s="321"/>
      <c r="F981" s="321"/>
      <c r="G981" s="321"/>
      <c r="H981" s="321"/>
      <c r="I981" s="321"/>
      <c r="J981" s="321"/>
      <c r="K981" s="321"/>
      <c r="L981" s="16"/>
      <c r="M981" s="439"/>
      <c r="N981" s="440"/>
      <c r="O981" s="122"/>
      <c r="P981" s="122"/>
      <c r="Q981" s="122"/>
      <c r="R981" s="422"/>
      <c r="S981" s="422"/>
      <c r="T981" s="358"/>
      <c r="U981" s="358"/>
    </row>
    <row r="982" spans="1:21" s="321" customFormat="1" x14ac:dyDescent="0.2">
      <c r="L982" s="16"/>
      <c r="M982" s="424"/>
      <c r="N982" s="425"/>
      <c r="O982" s="122"/>
      <c r="P982" s="122"/>
      <c r="Q982" s="491" t="s">
        <v>419</v>
      </c>
      <c r="R982" s="491"/>
      <c r="S982" s="491"/>
      <c r="T982" s="358"/>
      <c r="U982" s="358"/>
    </row>
    <row r="983" spans="1:21" s="321" customFormat="1" x14ac:dyDescent="0.2">
      <c r="L983" s="16"/>
      <c r="M983" s="424"/>
      <c r="N983" s="425"/>
      <c r="O983" s="122"/>
      <c r="P983" s="122"/>
      <c r="Q983" s="491" t="s">
        <v>420</v>
      </c>
      <c r="R983" s="491"/>
      <c r="S983" s="491"/>
      <c r="T983" s="358"/>
      <c r="U983" s="358"/>
    </row>
    <row r="984" spans="1:21" x14ac:dyDescent="0.2">
      <c r="R984" s="423"/>
      <c r="S984" s="423"/>
      <c r="T984" s="9"/>
    </row>
    <row r="988" spans="1:21" x14ac:dyDescent="0.2">
      <c r="A988" s="51"/>
      <c r="B988" s="55"/>
      <c r="C988" s="55"/>
      <c r="D988" s="55"/>
      <c r="E988" s="55"/>
      <c r="F988" s="55"/>
      <c r="G988" s="55"/>
      <c r="H988" s="55"/>
      <c r="I988" s="55"/>
      <c r="J988" s="55"/>
      <c r="K988" s="55"/>
      <c r="L988" s="33"/>
      <c r="M988" s="101"/>
      <c r="N988" s="73"/>
      <c r="O988" s="115"/>
      <c r="P988" s="115"/>
      <c r="Q988" s="115"/>
    </row>
    <row r="989" spans="1:21" x14ac:dyDescent="0.2">
      <c r="A989" s="321"/>
      <c r="B989" s="446"/>
      <c r="C989" s="446"/>
      <c r="D989" s="446"/>
      <c r="E989" s="446"/>
      <c r="F989" s="446"/>
      <c r="G989" s="446"/>
      <c r="H989" s="446"/>
      <c r="I989" s="446"/>
      <c r="J989" s="446"/>
      <c r="K989" s="446"/>
      <c r="L989" s="16"/>
      <c r="M989" s="447"/>
      <c r="N989" s="448"/>
      <c r="O989" s="144"/>
      <c r="P989" s="144"/>
      <c r="Q989" s="144"/>
    </row>
    <row r="990" spans="1:21" x14ac:dyDescent="0.2">
      <c r="A990" s="53"/>
      <c r="B990" s="321"/>
      <c r="C990" s="321"/>
      <c r="D990" s="321"/>
      <c r="E990" s="321"/>
      <c r="F990" s="321"/>
      <c r="G990" s="321"/>
      <c r="H990" s="321"/>
      <c r="I990" s="321"/>
      <c r="J990" s="321"/>
      <c r="K990" s="321"/>
      <c r="L990" s="31"/>
      <c r="M990" s="103"/>
      <c r="N990" s="104"/>
      <c r="O990" s="116"/>
      <c r="P990" s="116"/>
      <c r="Q990" s="116"/>
    </row>
    <row r="991" spans="1:21" x14ac:dyDescent="0.2">
      <c r="A991" s="53"/>
      <c r="B991" s="321"/>
      <c r="C991" s="321"/>
      <c r="D991" s="321"/>
      <c r="E991" s="321"/>
      <c r="F991" s="321"/>
      <c r="G991" s="321"/>
      <c r="H991" s="321"/>
      <c r="I991" s="321"/>
      <c r="J991" s="321"/>
      <c r="K991" s="321"/>
      <c r="L991" s="31"/>
      <c r="M991" s="103"/>
      <c r="N991" s="104"/>
      <c r="O991" s="116"/>
      <c r="P991" s="116"/>
      <c r="Q991" s="116"/>
    </row>
    <row r="992" spans="1:21" x14ac:dyDescent="0.2">
      <c r="A992" s="54"/>
      <c r="B992" s="321"/>
      <c r="C992" s="321"/>
      <c r="D992" s="321"/>
      <c r="E992" s="321"/>
      <c r="F992" s="321"/>
      <c r="G992" s="321"/>
      <c r="H992" s="321"/>
      <c r="I992" s="321"/>
      <c r="J992" s="321"/>
      <c r="K992" s="321"/>
      <c r="L992" s="36"/>
      <c r="M992" s="447"/>
      <c r="N992" s="107"/>
      <c r="O992" s="144"/>
      <c r="P992" s="233"/>
      <c r="Q992" s="233"/>
    </row>
    <row r="993" spans="1:17" x14ac:dyDescent="0.2">
      <c r="A993" s="54"/>
      <c r="B993" s="321"/>
      <c r="C993" s="321"/>
      <c r="D993" s="321"/>
      <c r="E993" s="321"/>
      <c r="F993" s="321"/>
      <c r="G993" s="321"/>
      <c r="H993" s="321"/>
      <c r="I993" s="321"/>
      <c r="J993" s="321"/>
      <c r="K993" s="321"/>
      <c r="L993" s="36"/>
      <c r="M993" s="447"/>
      <c r="N993" s="107"/>
      <c r="O993" s="144"/>
      <c r="P993" s="144"/>
      <c r="Q993" s="144"/>
    </row>
    <row r="994" spans="1:17" x14ac:dyDescent="0.2">
      <c r="A994" s="54"/>
      <c r="B994" s="321"/>
      <c r="C994" s="321"/>
      <c r="D994" s="321"/>
      <c r="E994" s="321"/>
      <c r="F994" s="321"/>
      <c r="G994" s="321"/>
      <c r="H994" s="321"/>
      <c r="I994" s="321"/>
      <c r="J994" s="321"/>
      <c r="K994" s="321"/>
      <c r="L994" s="36"/>
      <c r="M994" s="447"/>
      <c r="N994" s="180"/>
      <c r="O994" s="188"/>
      <c r="P994" s="188"/>
      <c r="Q994" s="188"/>
    </row>
    <row r="995" spans="1:17" x14ac:dyDescent="0.2">
      <c r="A995" s="54"/>
      <c r="B995" s="321"/>
      <c r="C995" s="321"/>
      <c r="D995" s="321"/>
      <c r="E995" s="321"/>
      <c r="F995" s="321"/>
      <c r="G995" s="321"/>
      <c r="H995" s="321"/>
      <c r="I995" s="321"/>
      <c r="J995" s="321"/>
      <c r="K995" s="321"/>
      <c r="L995" s="36"/>
      <c r="M995" s="189"/>
      <c r="N995" s="180"/>
      <c r="O995" s="185"/>
      <c r="P995" s="185"/>
      <c r="Q995" s="185"/>
    </row>
    <row r="996" spans="1:17" x14ac:dyDescent="0.2">
      <c r="A996" s="54"/>
      <c r="B996" s="321"/>
      <c r="C996" s="321"/>
      <c r="D996" s="321"/>
      <c r="E996" s="321"/>
      <c r="F996" s="321"/>
      <c r="G996" s="321"/>
      <c r="H996" s="321"/>
      <c r="I996" s="321"/>
      <c r="J996" s="321"/>
      <c r="K996" s="321"/>
      <c r="L996" s="36"/>
      <c r="M996" s="189"/>
      <c r="N996" s="180"/>
      <c r="O996" s="185"/>
      <c r="P996" s="185"/>
      <c r="Q996" s="185"/>
    </row>
    <row r="997" spans="1:17" x14ac:dyDescent="0.2">
      <c r="A997" s="54"/>
      <c r="B997" s="321"/>
      <c r="C997" s="321"/>
      <c r="D997" s="321"/>
      <c r="E997" s="321"/>
      <c r="F997" s="321"/>
      <c r="G997" s="321"/>
      <c r="H997" s="321"/>
      <c r="I997" s="321"/>
      <c r="J997" s="321"/>
      <c r="K997" s="321"/>
      <c r="L997" s="36"/>
      <c r="M997" s="189"/>
      <c r="N997" s="180"/>
      <c r="O997" s="188"/>
      <c r="P997" s="188"/>
      <c r="Q997" s="188"/>
    </row>
    <row r="998" spans="1:17" x14ac:dyDescent="0.2">
      <c r="A998" s="54"/>
      <c r="B998" s="321"/>
      <c r="C998" s="321"/>
      <c r="D998" s="321"/>
      <c r="E998" s="321"/>
      <c r="F998" s="321"/>
      <c r="G998" s="321"/>
      <c r="H998" s="321"/>
      <c r="I998" s="321"/>
      <c r="J998" s="321"/>
      <c r="K998" s="321"/>
      <c r="L998" s="36"/>
      <c r="M998" s="189"/>
      <c r="N998" s="180"/>
      <c r="O998" s="188"/>
      <c r="P998" s="188"/>
      <c r="Q998" s="188"/>
    </row>
    <row r="999" spans="1:17" x14ac:dyDescent="0.2">
      <c r="A999" s="54"/>
      <c r="B999" s="321"/>
      <c r="C999" s="321"/>
      <c r="D999" s="321"/>
      <c r="E999" s="321"/>
      <c r="F999" s="321"/>
      <c r="G999" s="321"/>
      <c r="H999" s="321"/>
      <c r="I999" s="321"/>
      <c r="J999" s="321"/>
      <c r="K999" s="321"/>
      <c r="L999" s="36"/>
      <c r="M999" s="189"/>
      <c r="N999" s="190"/>
      <c r="O999" s="188"/>
      <c r="P999" s="188"/>
      <c r="Q999" s="188"/>
    </row>
    <row r="1000" spans="1:17" x14ac:dyDescent="0.2">
      <c r="A1000" s="54"/>
      <c r="B1000" s="321"/>
      <c r="C1000" s="321"/>
      <c r="D1000" s="321"/>
      <c r="E1000" s="321"/>
      <c r="F1000" s="321"/>
      <c r="G1000" s="321"/>
      <c r="H1000" s="321"/>
      <c r="I1000" s="321"/>
      <c r="J1000" s="321"/>
      <c r="K1000" s="321"/>
      <c r="L1000" s="36"/>
      <c r="M1000" s="189"/>
      <c r="N1000" s="180"/>
      <c r="O1000" s="188"/>
      <c r="P1000" s="188"/>
      <c r="Q1000" s="188"/>
    </row>
    <row r="1001" spans="1:17" x14ac:dyDescent="0.2">
      <c r="A1001" s="321"/>
      <c r="B1001" s="321"/>
      <c r="C1001" s="321"/>
      <c r="D1001" s="321"/>
      <c r="E1001" s="321"/>
      <c r="F1001" s="321"/>
      <c r="G1001" s="321"/>
      <c r="H1001" s="321"/>
      <c r="I1001" s="321"/>
      <c r="J1001" s="321"/>
      <c r="K1001" s="321"/>
      <c r="L1001" s="16"/>
      <c r="M1001" s="447"/>
      <c r="N1001" s="448"/>
      <c r="O1001" s="148"/>
      <c r="P1001" s="148"/>
      <c r="Q1001" s="148"/>
    </row>
    <row r="1002" spans="1:17" x14ac:dyDescent="0.2">
      <c r="A1002" s="321"/>
      <c r="B1002" s="446"/>
      <c r="C1002" s="446"/>
      <c r="D1002" s="446"/>
      <c r="E1002" s="446"/>
      <c r="F1002" s="446"/>
      <c r="G1002" s="446"/>
      <c r="H1002" s="446"/>
      <c r="I1002" s="446"/>
      <c r="J1002" s="446"/>
      <c r="K1002" s="446"/>
      <c r="L1002" s="16"/>
      <c r="M1002" s="447"/>
      <c r="N1002" s="448"/>
      <c r="O1002" s="113"/>
      <c r="P1002" s="113"/>
      <c r="Q1002" s="113"/>
    </row>
    <row r="1003" spans="1:17" x14ac:dyDescent="0.2">
      <c r="A1003" s="321"/>
      <c r="B1003" s="446"/>
      <c r="C1003" s="446"/>
      <c r="D1003" s="446"/>
      <c r="E1003" s="446"/>
      <c r="F1003" s="446"/>
      <c r="G1003" s="446"/>
      <c r="H1003" s="446"/>
      <c r="I1003" s="446"/>
      <c r="J1003" s="446"/>
      <c r="K1003" s="446"/>
      <c r="L1003" s="16"/>
      <c r="M1003" s="308"/>
      <c r="N1003" s="445"/>
      <c r="O1003" s="114"/>
      <c r="P1003" s="114"/>
      <c r="Q1003" s="114"/>
    </row>
    <row r="1004" spans="1:17" x14ac:dyDescent="0.2">
      <c r="A1004" s="321"/>
      <c r="B1004" s="446"/>
      <c r="C1004" s="446"/>
      <c r="D1004" s="446"/>
      <c r="E1004" s="446"/>
      <c r="F1004" s="446"/>
      <c r="G1004" s="446"/>
      <c r="H1004" s="446"/>
      <c r="I1004" s="446"/>
      <c r="J1004" s="446"/>
      <c r="K1004" s="446"/>
      <c r="L1004" s="16"/>
      <c r="M1004" s="447"/>
      <c r="N1004" s="448"/>
      <c r="O1004" s="113"/>
      <c r="P1004" s="113"/>
      <c r="Q1004" s="113"/>
    </row>
  </sheetData>
  <mergeCells count="22">
    <mergeCell ref="Q983:S983"/>
    <mergeCell ref="L161:N161"/>
    <mergeCell ref="M146:N146"/>
    <mergeCell ref="N188:O188"/>
    <mergeCell ref="N195:Q195"/>
    <mergeCell ref="M174:N174"/>
    <mergeCell ref="Q982:S982"/>
    <mergeCell ref="B1:J1"/>
    <mergeCell ref="M144:N144"/>
    <mergeCell ref="B185:H185"/>
    <mergeCell ref="M979:N979"/>
    <mergeCell ref="B33:J33"/>
    <mergeCell ref="M143:N143"/>
    <mergeCell ref="A151:D151"/>
    <mergeCell ref="M172:N172"/>
    <mergeCell ref="M176:N176"/>
    <mergeCell ref="A136:D136"/>
    <mergeCell ref="M158:N158"/>
    <mergeCell ref="M159:N159"/>
    <mergeCell ref="D181:H181"/>
    <mergeCell ref="L177:N177"/>
    <mergeCell ref="M173:N173"/>
  </mergeCells>
  <phoneticPr fontId="0" type="noConversion"/>
  <pageMargins left="0.74803149606299213" right="0.74803149606299213" top="0.78740157480314965" bottom="0.98425196850393704" header="0.51181102362204722" footer="0.51181102362204722"/>
  <pageSetup paperSize="9" scale="80" fitToHeight="0" orientation="landscape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2021-11-09T10:47:03Z</cp:lastPrinted>
  <dcterms:created xsi:type="dcterms:W3CDTF">2001-12-03T10:16:44Z</dcterms:created>
  <dcterms:modified xsi:type="dcterms:W3CDTF">2021-11-09T10:53:19Z</dcterms:modified>
</cp:coreProperties>
</file>