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OLUGODIŠNJI OBRAČUN 2021\"/>
    </mc:Choice>
  </mc:AlternateContent>
  <xr:revisionPtr revIDLastSave="0" documentId="13_ncr:1_{DC685B20-B1A8-4E75-A0F3-BEDA0038EBF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81029"/>
  <fileRecoveryPr autoRecover="0"/>
</workbook>
</file>

<file path=xl/calcChain.xml><?xml version="1.0" encoding="utf-8"?>
<calcChain xmlns="http://schemas.openxmlformats.org/spreadsheetml/2006/main">
  <c r="O136" i="1" l="1"/>
  <c r="O92" i="1"/>
  <c r="O85" i="1"/>
  <c r="O149" i="1"/>
  <c r="T702" i="1"/>
  <c r="S66" i="1"/>
  <c r="T1051" i="1"/>
  <c r="T1050" i="1"/>
  <c r="T1049" i="1"/>
  <c r="T1048" i="1"/>
  <c r="T1045" i="1"/>
  <c r="T1044" i="1"/>
  <c r="T1042" i="1"/>
  <c r="T1040" i="1"/>
  <c r="T1038" i="1"/>
  <c r="T1037" i="1"/>
  <c r="T1036" i="1"/>
  <c r="T1033" i="1"/>
  <c r="T1032" i="1"/>
  <c r="T1030" i="1"/>
  <c r="T1028" i="1"/>
  <c r="T1025" i="1"/>
  <c r="T1024" i="1"/>
  <c r="T1023" i="1"/>
  <c r="T1020" i="1"/>
  <c r="T1019" i="1"/>
  <c r="T1017" i="1"/>
  <c r="T1015" i="1"/>
  <c r="T1012" i="1"/>
  <c r="T1011" i="1"/>
  <c r="T1010" i="1"/>
  <c r="T1008" i="1"/>
  <c r="T1006" i="1"/>
  <c r="T1004" i="1"/>
  <c r="T1002" i="1"/>
  <c r="T1000" i="1"/>
  <c r="T999" i="1"/>
  <c r="T998" i="1"/>
  <c r="T995" i="1"/>
  <c r="T994" i="1"/>
  <c r="T992" i="1"/>
  <c r="T990" i="1"/>
  <c r="T987" i="1"/>
  <c r="T985" i="1"/>
  <c r="T983" i="1"/>
  <c r="T982" i="1"/>
  <c r="T978" i="1"/>
  <c r="T977" i="1"/>
  <c r="T975" i="1"/>
  <c r="T973" i="1"/>
  <c r="T970" i="1"/>
  <c r="T969" i="1"/>
  <c r="T968" i="1"/>
  <c r="T965" i="1"/>
  <c r="T964" i="1"/>
  <c r="T962" i="1"/>
  <c r="T960" i="1"/>
  <c r="T958" i="1"/>
  <c r="T957" i="1"/>
  <c r="T956" i="1"/>
  <c r="T953" i="1"/>
  <c r="T952" i="1"/>
  <c r="T950" i="1"/>
  <c r="T948" i="1"/>
  <c r="T945" i="1"/>
  <c r="T944" i="1"/>
  <c r="T943" i="1"/>
  <c r="T940" i="1"/>
  <c r="T939" i="1"/>
  <c r="T937" i="1"/>
  <c r="T935" i="1"/>
  <c r="T915" i="1"/>
  <c r="T914" i="1"/>
  <c r="T913" i="1"/>
  <c r="T909" i="1"/>
  <c r="T907" i="1"/>
  <c r="T905" i="1"/>
  <c r="T903" i="1"/>
  <c r="T900" i="1"/>
  <c r="T899" i="1"/>
  <c r="T898" i="1"/>
  <c r="T896" i="1"/>
  <c r="T892" i="1"/>
  <c r="T890" i="1"/>
  <c r="T888" i="1"/>
  <c r="T887" i="1"/>
  <c r="T886" i="1"/>
  <c r="T884" i="1"/>
  <c r="T883" i="1"/>
  <c r="T882" i="1"/>
  <c r="T880" i="1"/>
  <c r="T878" i="1"/>
  <c r="T876" i="1"/>
  <c r="T875" i="1"/>
  <c r="T874" i="1"/>
  <c r="T871" i="1"/>
  <c r="T869" i="1"/>
  <c r="T867" i="1"/>
  <c r="T865" i="1"/>
  <c r="T862" i="1"/>
  <c r="T861" i="1"/>
  <c r="T860" i="1"/>
  <c r="T858" i="1"/>
  <c r="T856" i="1"/>
  <c r="T855" i="1"/>
  <c r="T853" i="1"/>
  <c r="T852" i="1"/>
  <c r="T850" i="1"/>
  <c r="T848" i="1"/>
  <c r="T846" i="1"/>
  <c r="T843" i="1"/>
  <c r="T842" i="1"/>
  <c r="T841" i="1"/>
  <c r="T838" i="1"/>
  <c r="T837" i="1"/>
  <c r="T835" i="1"/>
  <c r="T833" i="1"/>
  <c r="T831" i="1"/>
  <c r="T830" i="1"/>
  <c r="T826" i="1"/>
  <c r="T825" i="1"/>
  <c r="T824" i="1"/>
  <c r="T823" i="1"/>
  <c r="T820" i="1"/>
  <c r="T817" i="1"/>
  <c r="T815" i="1"/>
  <c r="T813" i="1"/>
  <c r="T811" i="1"/>
  <c r="T794" i="1"/>
  <c r="T793" i="1"/>
  <c r="T792" i="1"/>
  <c r="T788" i="1"/>
  <c r="T787" i="1"/>
  <c r="T785" i="1"/>
  <c r="T783" i="1"/>
  <c r="T781" i="1"/>
  <c r="T774" i="1"/>
  <c r="T773" i="1"/>
  <c r="T772" i="1"/>
  <c r="T769" i="1"/>
  <c r="T768" i="1"/>
  <c r="T766" i="1"/>
  <c r="T764" i="1"/>
  <c r="T758" i="1"/>
  <c r="T757" i="1"/>
  <c r="T756" i="1"/>
  <c r="T755" i="1"/>
  <c r="T752" i="1"/>
  <c r="T751" i="1"/>
  <c r="T749" i="1"/>
  <c r="T733" i="1"/>
  <c r="T730" i="1"/>
  <c r="T729" i="1"/>
  <c r="T728" i="1"/>
  <c r="T725" i="1"/>
  <c r="T724" i="1"/>
  <c r="T722" i="1"/>
  <c r="T720" i="1"/>
  <c r="T718" i="1"/>
  <c r="T716" i="1"/>
  <c r="T714" i="1"/>
  <c r="T711" i="1"/>
  <c r="T709" i="1"/>
  <c r="T708" i="1"/>
  <c r="T706" i="1"/>
  <c r="T704" i="1"/>
  <c r="T700" i="1"/>
  <c r="T699" i="1"/>
  <c r="T698" i="1"/>
  <c r="T695" i="1"/>
  <c r="T694" i="1"/>
  <c r="T692" i="1"/>
  <c r="T690" i="1"/>
  <c r="T687" i="1"/>
  <c r="T686" i="1"/>
  <c r="T685" i="1"/>
  <c r="T682" i="1"/>
  <c r="T681" i="1"/>
  <c r="T679" i="1"/>
  <c r="T677" i="1"/>
  <c r="T674" i="1"/>
  <c r="T673" i="1"/>
  <c r="T672" i="1"/>
  <c r="T669" i="1"/>
  <c r="T668" i="1"/>
  <c r="T666" i="1"/>
  <c r="T664" i="1"/>
  <c r="T662" i="1"/>
  <c r="T659" i="1"/>
  <c r="T658" i="1"/>
  <c r="T656" i="1"/>
  <c r="T655" i="1"/>
  <c r="T652" i="1"/>
  <c r="T651" i="1"/>
  <c r="T650" i="1"/>
  <c r="T648" i="1"/>
  <c r="T646" i="1"/>
  <c r="T644" i="1"/>
  <c r="T642" i="1"/>
  <c r="T639" i="1"/>
  <c r="T637" i="1"/>
  <c r="T636" i="1"/>
  <c r="T635" i="1"/>
  <c r="T634" i="1"/>
  <c r="T633" i="1"/>
  <c r="T630" i="1"/>
  <c r="T629" i="1"/>
  <c r="T628" i="1"/>
  <c r="T627" i="1"/>
  <c r="T625" i="1"/>
  <c r="T623" i="1"/>
  <c r="T621" i="1"/>
  <c r="T619" i="1"/>
  <c r="T618" i="1"/>
  <c r="T617" i="1"/>
  <c r="T615" i="1"/>
  <c r="T614" i="1"/>
  <c r="T612" i="1"/>
  <c r="T610" i="1"/>
  <c r="T609" i="1"/>
  <c r="T608" i="1"/>
  <c r="T605" i="1"/>
  <c r="T604" i="1"/>
  <c r="T601" i="1"/>
  <c r="T599" i="1"/>
  <c r="T596" i="1"/>
  <c r="T595" i="1"/>
  <c r="T594" i="1"/>
  <c r="T591" i="1"/>
  <c r="T590" i="1"/>
  <c r="T588" i="1"/>
  <c r="T586" i="1"/>
  <c r="T584" i="1"/>
  <c r="T581" i="1"/>
  <c r="T580" i="1"/>
  <c r="T579" i="1"/>
  <c r="T576" i="1"/>
  <c r="T575" i="1"/>
  <c r="T573" i="1"/>
  <c r="T571" i="1"/>
  <c r="T569" i="1"/>
  <c r="T567" i="1"/>
  <c r="T566" i="1"/>
  <c r="T563" i="1"/>
  <c r="T560" i="1"/>
  <c r="T559" i="1"/>
  <c r="T557" i="1"/>
  <c r="T555" i="1"/>
  <c r="T552" i="1"/>
  <c r="T551" i="1"/>
  <c r="T550" i="1"/>
  <c r="T548" i="1"/>
  <c r="T547" i="1"/>
  <c r="T545" i="1"/>
  <c r="T543" i="1"/>
  <c r="T540" i="1"/>
  <c r="T539" i="1"/>
  <c r="T538" i="1"/>
  <c r="T535" i="1"/>
  <c r="T534" i="1"/>
  <c r="T532" i="1"/>
  <c r="T530" i="1"/>
  <c r="T528" i="1"/>
  <c r="T525" i="1"/>
  <c r="T524" i="1"/>
  <c r="T523" i="1"/>
  <c r="T521" i="1"/>
  <c r="T520" i="1"/>
  <c r="T519" i="1"/>
  <c r="T517" i="1"/>
  <c r="T515" i="1"/>
  <c r="T513" i="1"/>
  <c r="T510" i="1"/>
  <c r="T509" i="1"/>
  <c r="T508" i="1"/>
  <c r="T505" i="1"/>
  <c r="T504" i="1"/>
  <c r="T502" i="1"/>
  <c r="T488" i="1"/>
  <c r="T487" i="1"/>
  <c r="T486" i="1"/>
  <c r="T483" i="1"/>
  <c r="T482" i="1"/>
  <c r="T480" i="1"/>
  <c r="T477" i="1"/>
  <c r="T476" i="1"/>
  <c r="T475" i="1"/>
  <c r="T473" i="1"/>
  <c r="T472" i="1"/>
  <c r="T471" i="1"/>
  <c r="T469" i="1"/>
  <c r="T467" i="1"/>
  <c r="T465" i="1"/>
  <c r="T462" i="1"/>
  <c r="T461" i="1"/>
  <c r="T460" i="1"/>
  <c r="T457" i="1"/>
  <c r="T456" i="1"/>
  <c r="T454" i="1"/>
  <c r="T452" i="1"/>
  <c r="T450" i="1"/>
  <c r="T448" i="1"/>
  <c r="T447" i="1"/>
  <c r="T446" i="1"/>
  <c r="T444" i="1"/>
  <c r="T443" i="1"/>
  <c r="T442" i="1"/>
  <c r="T440" i="1"/>
  <c r="T438" i="1"/>
  <c r="T436" i="1"/>
  <c r="T433" i="1"/>
  <c r="T432" i="1"/>
  <c r="T431" i="1"/>
  <c r="T428" i="1"/>
  <c r="T427" i="1"/>
  <c r="T426" i="1"/>
  <c r="T424" i="1"/>
  <c r="T422" i="1"/>
  <c r="T418" i="1"/>
  <c r="T417" i="1"/>
  <c r="T416" i="1"/>
  <c r="T413" i="1"/>
  <c r="T412" i="1"/>
  <c r="T411" i="1"/>
  <c r="T409" i="1"/>
  <c r="T404" i="1"/>
  <c r="T402" i="1"/>
  <c r="T401" i="1"/>
  <c r="T400" i="1"/>
  <c r="T398" i="1"/>
  <c r="T397" i="1"/>
  <c r="T396" i="1"/>
  <c r="T394" i="1"/>
  <c r="T392" i="1"/>
  <c r="T389" i="1"/>
  <c r="T387" i="1"/>
  <c r="T386" i="1"/>
  <c r="T385" i="1"/>
  <c r="T382" i="1"/>
  <c r="T381" i="1"/>
  <c r="T380" i="1"/>
  <c r="T378" i="1"/>
  <c r="T376" i="1"/>
  <c r="T374" i="1"/>
  <c r="T370" i="1"/>
  <c r="T367" i="1"/>
  <c r="T366" i="1"/>
  <c r="T361" i="1"/>
  <c r="T360" i="1"/>
  <c r="T359" i="1"/>
  <c r="T357" i="1"/>
  <c r="T356" i="1"/>
  <c r="T354" i="1"/>
  <c r="T351" i="1"/>
  <c r="T350" i="1"/>
  <c r="T349" i="1"/>
  <c r="T347" i="1"/>
  <c r="T346" i="1"/>
  <c r="T344" i="1"/>
  <c r="T341" i="1"/>
  <c r="T340" i="1"/>
  <c r="T339" i="1"/>
  <c r="T337" i="1"/>
  <c r="T336" i="1"/>
  <c r="T334" i="1"/>
  <c r="T332" i="1"/>
  <c r="T330" i="1"/>
  <c r="T327" i="1"/>
  <c r="T326" i="1"/>
  <c r="T325" i="1"/>
  <c r="T323" i="1"/>
  <c r="T322" i="1"/>
  <c r="T320" i="1"/>
  <c r="T315" i="1"/>
  <c r="T314" i="1"/>
  <c r="T313" i="1"/>
  <c r="T312" i="1"/>
  <c r="T311" i="1"/>
  <c r="T310" i="1"/>
  <c r="T309" i="1"/>
  <c r="T306" i="1"/>
  <c r="T304" i="1"/>
  <c r="T302" i="1"/>
  <c r="T300" i="1"/>
  <c r="T299" i="1"/>
  <c r="T295" i="1"/>
  <c r="T294" i="1"/>
  <c r="T289" i="1"/>
  <c r="T275" i="1"/>
  <c r="T271" i="1"/>
  <c r="T268" i="1"/>
  <c r="T266" i="1"/>
  <c r="T264" i="1"/>
  <c r="T263" i="1"/>
  <c r="T259" i="1"/>
  <c r="T258" i="1"/>
  <c r="T222" i="1"/>
  <c r="T221" i="1"/>
  <c r="T220" i="1"/>
  <c r="T219" i="1"/>
  <c r="T218" i="1"/>
  <c r="T217" i="1"/>
  <c r="T216" i="1"/>
  <c r="T215" i="1"/>
  <c r="T206" i="1"/>
  <c r="T203" i="1"/>
  <c r="T201" i="1"/>
  <c r="T200" i="1"/>
  <c r="T192" i="1"/>
  <c r="T191" i="1"/>
  <c r="T188" i="1"/>
  <c r="T187" i="1"/>
  <c r="T186" i="1"/>
  <c r="T185" i="1"/>
  <c r="T183" i="1"/>
  <c r="T176" i="1"/>
  <c r="T175" i="1"/>
  <c r="T174" i="1"/>
  <c r="T156" i="1"/>
  <c r="T154" i="1"/>
  <c r="T150" i="1"/>
  <c r="T149" i="1"/>
  <c r="T147" i="1"/>
  <c r="T145" i="1"/>
  <c r="T143" i="1"/>
  <c r="T141" i="1"/>
  <c r="T140" i="1"/>
  <c r="T139" i="1"/>
  <c r="T137" i="1"/>
  <c r="T136" i="1"/>
  <c r="T132" i="1"/>
  <c r="T131" i="1"/>
  <c r="T127" i="1"/>
  <c r="T126" i="1"/>
  <c r="T124" i="1"/>
  <c r="T123" i="1"/>
  <c r="T119" i="1"/>
  <c r="T118" i="1"/>
  <c r="T112" i="1"/>
  <c r="T110" i="1"/>
  <c r="T96" i="1"/>
  <c r="T93" i="1"/>
  <c r="T90" i="1"/>
  <c r="T88" i="1"/>
  <c r="T86" i="1"/>
  <c r="T85" i="1"/>
  <c r="T72" i="1"/>
  <c r="T71" i="1"/>
  <c r="T68" i="1"/>
  <c r="T64" i="1"/>
  <c r="T61" i="1"/>
  <c r="T60" i="1"/>
  <c r="T57" i="1"/>
  <c r="T56" i="1"/>
  <c r="T54" i="1"/>
  <c r="T51" i="1"/>
  <c r="T49" i="1"/>
  <c r="T47" i="1"/>
  <c r="T45" i="1"/>
  <c r="T42" i="1"/>
  <c r="T39" i="1"/>
  <c r="T38" i="1"/>
  <c r="S986" i="1"/>
  <c r="S985" i="1"/>
  <c r="S983" i="1"/>
  <c r="S982" i="1"/>
  <c r="S978" i="1"/>
  <c r="S977" i="1"/>
  <c r="S975" i="1"/>
  <c r="S973" i="1"/>
  <c r="S971" i="1"/>
  <c r="S970" i="1"/>
  <c r="S969" i="1"/>
  <c r="S968" i="1"/>
  <c r="S966" i="1"/>
  <c r="S964" i="1"/>
  <c r="S962" i="1"/>
  <c r="S960" i="1"/>
  <c r="S846" i="1"/>
  <c r="S688" i="1"/>
  <c r="S687" i="1"/>
  <c r="S686" i="1"/>
  <c r="S685" i="1"/>
  <c r="S682" i="1"/>
  <c r="S681" i="1"/>
  <c r="S679" i="1"/>
  <c r="S677" i="1"/>
  <c r="S662" i="1"/>
  <c r="S660" i="1"/>
  <c r="S659" i="1"/>
  <c r="S658" i="1"/>
  <c r="S657" i="1"/>
  <c r="S656" i="1"/>
  <c r="S655" i="1"/>
  <c r="S654" i="1"/>
  <c r="S652" i="1"/>
  <c r="S651" i="1"/>
  <c r="S650" i="1"/>
  <c r="S647" i="1"/>
  <c r="S646" i="1"/>
  <c r="S644" i="1"/>
  <c r="S642" i="1"/>
  <c r="S638" i="1"/>
  <c r="S637" i="1"/>
  <c r="S636" i="1"/>
  <c r="S633" i="1"/>
  <c r="S628" i="1"/>
  <c r="S627" i="1"/>
  <c r="S625" i="1"/>
  <c r="S623" i="1"/>
  <c r="S621" i="1"/>
  <c r="S597" i="1"/>
  <c r="S596" i="1"/>
  <c r="S595" i="1"/>
  <c r="S594" i="1"/>
  <c r="S591" i="1"/>
  <c r="S590" i="1"/>
  <c r="S588" i="1"/>
  <c r="S586" i="1"/>
  <c r="S584" i="1"/>
  <c r="S582" i="1"/>
  <c r="S581" i="1"/>
  <c r="S580" i="1"/>
  <c r="S579" i="1"/>
  <c r="S577" i="1"/>
  <c r="S575" i="1"/>
  <c r="S573" i="1"/>
  <c r="S571" i="1"/>
  <c r="S569" i="1"/>
  <c r="S553" i="1"/>
  <c r="S552" i="1"/>
  <c r="S551" i="1"/>
  <c r="S550" i="1"/>
  <c r="S548" i="1"/>
  <c r="S547" i="1"/>
  <c r="S545" i="1"/>
  <c r="S543" i="1"/>
  <c r="S528" i="1"/>
  <c r="S526" i="1"/>
  <c r="S525" i="1"/>
  <c r="S524" i="1"/>
  <c r="S523" i="1"/>
  <c r="S521" i="1"/>
  <c r="S520" i="1"/>
  <c r="S519" i="1"/>
  <c r="S517" i="1"/>
  <c r="S515" i="1"/>
  <c r="S513" i="1"/>
  <c r="S478" i="1"/>
  <c r="S477" i="1"/>
  <c r="S476" i="1"/>
  <c r="S475" i="1"/>
  <c r="S473" i="1"/>
  <c r="S471" i="1"/>
  <c r="S469" i="1"/>
  <c r="S467" i="1"/>
  <c r="S465" i="1"/>
  <c r="S463" i="1"/>
  <c r="S462" i="1"/>
  <c r="S461" i="1"/>
  <c r="S460" i="1"/>
  <c r="S457" i="1"/>
  <c r="S456" i="1"/>
  <c r="S454" i="1"/>
  <c r="S452" i="1"/>
  <c r="S450" i="1"/>
  <c r="S434" i="1"/>
  <c r="S433" i="1"/>
  <c r="S432" i="1"/>
  <c r="S431" i="1"/>
  <c r="S429" i="1"/>
  <c r="S426" i="1"/>
  <c r="S424" i="1"/>
  <c r="S422" i="1"/>
  <c r="S419" i="1"/>
  <c r="S418" i="1"/>
  <c r="S417" i="1"/>
  <c r="S416" i="1"/>
  <c r="S413" i="1"/>
  <c r="S411" i="1"/>
  <c r="S409" i="1"/>
  <c r="S407" i="1"/>
  <c r="S406" i="1"/>
  <c r="S405" i="1"/>
  <c r="S404" i="1"/>
  <c r="S403" i="1"/>
  <c r="S402" i="1"/>
  <c r="S401" i="1"/>
  <c r="S400" i="1"/>
  <c r="S398" i="1"/>
  <c r="S396" i="1"/>
  <c r="S394" i="1"/>
  <c r="S392" i="1"/>
  <c r="S388" i="1"/>
  <c r="S387" i="1"/>
  <c r="S386" i="1"/>
  <c r="S385" i="1"/>
  <c r="S382" i="1"/>
  <c r="S380" i="1"/>
  <c r="S378" i="1"/>
  <c r="S376" i="1"/>
  <c r="S374" i="1"/>
  <c r="S352" i="1"/>
  <c r="S351" i="1"/>
  <c r="S350" i="1"/>
  <c r="S349" i="1"/>
  <c r="S347" i="1"/>
  <c r="S346" i="1"/>
  <c r="S344" i="1"/>
  <c r="S331" i="1"/>
  <c r="S330" i="1"/>
  <c r="S329" i="1"/>
  <c r="S328" i="1"/>
  <c r="S327" i="1"/>
  <c r="S326" i="1"/>
  <c r="S325" i="1"/>
  <c r="S323" i="1"/>
  <c r="S322" i="1"/>
  <c r="S320" i="1"/>
  <c r="S298" i="1"/>
  <c r="S297" i="1"/>
  <c r="S296" i="1"/>
  <c r="S295" i="1"/>
  <c r="S294" i="1"/>
  <c r="S292" i="1"/>
  <c r="S291" i="1"/>
  <c r="S290" i="1"/>
  <c r="S289" i="1"/>
  <c r="S288" i="1"/>
  <c r="S287" i="1"/>
  <c r="S286" i="1"/>
  <c r="S285" i="1"/>
  <c r="S284" i="1"/>
  <c r="S283" i="1"/>
  <c r="S281" i="1"/>
  <c r="S279" i="1"/>
  <c r="S278" i="1"/>
  <c r="S277" i="1"/>
  <c r="S276" i="1"/>
  <c r="S275" i="1"/>
  <c r="S272" i="1"/>
  <c r="S271" i="1"/>
  <c r="S269" i="1"/>
  <c r="S268" i="1"/>
  <c r="S265" i="1"/>
  <c r="S264" i="1"/>
  <c r="S263" i="1"/>
  <c r="S258" i="1"/>
  <c r="S222" i="1"/>
  <c r="S221" i="1"/>
  <c r="S218" i="1"/>
  <c r="S217" i="1"/>
  <c r="S216" i="1"/>
  <c r="S215" i="1"/>
  <c r="S206" i="1"/>
  <c r="S201" i="1"/>
  <c r="S200" i="1"/>
  <c r="S192" i="1"/>
  <c r="S191" i="1"/>
  <c r="S187" i="1"/>
  <c r="S186" i="1"/>
  <c r="S185" i="1"/>
  <c r="S183" i="1"/>
  <c r="S177" i="1"/>
  <c r="S176" i="1"/>
  <c r="S175" i="1"/>
  <c r="S174" i="1"/>
  <c r="S154" i="1"/>
  <c r="S152" i="1"/>
  <c r="S150" i="1"/>
  <c r="S149" i="1"/>
  <c r="S138" i="1"/>
  <c r="S137" i="1"/>
  <c r="S136" i="1"/>
  <c r="S134" i="1"/>
  <c r="S133" i="1"/>
  <c r="S132" i="1"/>
  <c r="S131" i="1"/>
  <c r="S128" i="1"/>
  <c r="S127" i="1"/>
  <c r="S126" i="1"/>
  <c r="S122" i="1"/>
  <c r="S121" i="1"/>
  <c r="S120" i="1"/>
  <c r="S119" i="1"/>
  <c r="S118" i="1"/>
  <c r="S117" i="1"/>
  <c r="S116" i="1"/>
  <c r="S115" i="1"/>
  <c r="S114" i="1"/>
  <c r="S112" i="1"/>
  <c r="S111" i="1"/>
  <c r="S110" i="1"/>
  <c r="S109" i="1"/>
  <c r="S108" i="1"/>
  <c r="S107" i="1"/>
  <c r="S106" i="1"/>
  <c r="S105" i="1"/>
  <c r="S104" i="1"/>
  <c r="S103" i="1"/>
  <c r="S102" i="1"/>
  <c r="S100" i="1"/>
  <c r="S99" i="1"/>
  <c r="S98" i="1"/>
  <c r="S97" i="1"/>
  <c r="S96" i="1"/>
  <c r="S94" i="1"/>
  <c r="S93" i="1"/>
  <c r="S91" i="1"/>
  <c r="S90" i="1"/>
  <c r="S87" i="1"/>
  <c r="S86" i="1"/>
  <c r="S85" i="1"/>
  <c r="S70" i="1"/>
  <c r="S69" i="1"/>
  <c r="S68" i="1"/>
  <c r="S67" i="1"/>
  <c r="S64" i="1"/>
  <c r="S63" i="1"/>
  <c r="S62" i="1"/>
  <c r="S61" i="1"/>
  <c r="S60" i="1"/>
  <c r="S59" i="1"/>
  <c r="S58" i="1"/>
  <c r="S57" i="1"/>
  <c r="S54" i="1"/>
  <c r="S50" i="1"/>
  <c r="S49" i="1"/>
  <c r="S47" i="1"/>
  <c r="S46" i="1"/>
  <c r="S45" i="1"/>
  <c r="S44" i="1"/>
  <c r="S43" i="1"/>
  <c r="S42" i="1"/>
  <c r="S41" i="1"/>
  <c r="S40" i="1"/>
  <c r="S39" i="1"/>
  <c r="S38" i="1"/>
  <c r="T37" i="1"/>
  <c r="T29" i="1"/>
  <c r="S37" i="1"/>
  <c r="S29" i="1"/>
  <c r="T18" i="1"/>
  <c r="T15" i="1"/>
  <c r="S15" i="1"/>
  <c r="T7" i="1"/>
  <c r="S7" i="1"/>
  <c r="R216" i="1"/>
  <c r="R218" i="1"/>
  <c r="R1015" i="1"/>
  <c r="R1002" i="1"/>
  <c r="R222" i="1"/>
  <c r="R221" i="1"/>
  <c r="R220" i="1"/>
  <c r="R219" i="1"/>
  <c r="R217" i="1"/>
  <c r="R215" i="1"/>
  <c r="R1019" i="1"/>
  <c r="R1006" i="1"/>
  <c r="R153" i="1"/>
  <c r="R152" i="1"/>
  <c r="R151" i="1"/>
  <c r="R150" i="1"/>
  <c r="R154" i="1"/>
  <c r="R138" i="1"/>
  <c r="R137" i="1" s="1"/>
  <c r="R136" i="1" s="1"/>
  <c r="R134" i="1"/>
  <c r="R133" i="1"/>
  <c r="R132" i="1" s="1"/>
  <c r="R131" i="1" s="1"/>
  <c r="R126" i="1"/>
  <c r="R127" i="1"/>
  <c r="R123" i="1"/>
  <c r="R122" i="1"/>
  <c r="R121" i="1"/>
  <c r="R120" i="1"/>
  <c r="R95" i="1"/>
  <c r="R94" i="1"/>
  <c r="R117" i="1"/>
  <c r="R116" i="1"/>
  <c r="R115" i="1"/>
  <c r="R114" i="1"/>
  <c r="R113" i="1"/>
  <c r="R111" i="1"/>
  <c r="R107" i="1"/>
  <c r="R371" i="1"/>
  <c r="T371" i="1" s="1"/>
  <c r="R106" i="1"/>
  <c r="R105" i="1"/>
  <c r="R103" i="1"/>
  <c r="R102" i="1"/>
  <c r="R98" i="1"/>
  <c r="R109" i="1"/>
  <c r="R108" i="1"/>
  <c r="R104" i="1"/>
  <c r="R100" i="1"/>
  <c r="R99" i="1"/>
  <c r="R97" i="1"/>
  <c r="R149" i="1"/>
  <c r="R145" i="1"/>
  <c r="R110" i="1"/>
  <c r="R91" i="1"/>
  <c r="R90" i="1" s="1"/>
  <c r="R89" i="1"/>
  <c r="R88" i="1" s="1"/>
  <c r="R87" i="1"/>
  <c r="R86" i="1" s="1"/>
  <c r="R1025" i="1"/>
  <c r="R1024" i="1" s="1"/>
  <c r="R1023" i="1" s="1"/>
  <c r="R1017" i="1" s="1"/>
  <c r="R1012" i="1"/>
  <c r="R862" i="1"/>
  <c r="R861" i="1" s="1"/>
  <c r="R860" i="1" s="1"/>
  <c r="R850" i="1" s="1"/>
  <c r="R848" i="1" s="1"/>
  <c r="R540" i="1"/>
  <c r="R539" i="1" s="1"/>
  <c r="R538" i="1" s="1"/>
  <c r="R532" i="1" s="1"/>
  <c r="R530" i="1" s="1"/>
  <c r="R1049" i="1"/>
  <c r="R1048" i="1" s="1"/>
  <c r="R1040" i="1"/>
  <c r="R1037" i="1"/>
  <c r="R1036" i="1" s="1"/>
  <c r="R1028" i="1"/>
  <c r="R999" i="1"/>
  <c r="R998" i="1" s="1"/>
  <c r="R992" i="1" s="1"/>
  <c r="R990" i="1" s="1"/>
  <c r="R994" i="1"/>
  <c r="R985" i="1"/>
  <c r="R983" i="1" s="1"/>
  <c r="R982" i="1" s="1"/>
  <c r="R975" i="1" s="1"/>
  <c r="R973" i="1" s="1"/>
  <c r="R977" i="1"/>
  <c r="R970" i="1"/>
  <c r="R969" i="1" s="1"/>
  <c r="R968" i="1" s="1"/>
  <c r="R962" i="1" s="1"/>
  <c r="R960" i="1" s="1"/>
  <c r="R964" i="1"/>
  <c r="R957" i="1"/>
  <c r="R956" i="1" s="1"/>
  <c r="R950" i="1" s="1"/>
  <c r="R948" i="1" s="1"/>
  <c r="R952" i="1"/>
  <c r="R944" i="1"/>
  <c r="R943" i="1" s="1"/>
  <c r="R937" i="1" s="1"/>
  <c r="R935" i="1" s="1"/>
  <c r="R939" i="1"/>
  <c r="R928" i="1"/>
  <c r="R927" i="1" s="1"/>
  <c r="R920" i="1" s="1"/>
  <c r="R918" i="1" s="1"/>
  <c r="R922" i="1"/>
  <c r="R914" i="1"/>
  <c r="R913" i="1" s="1"/>
  <c r="R905" i="1" s="1"/>
  <c r="R903" i="1" s="1"/>
  <c r="R907" i="1"/>
  <c r="R899" i="1"/>
  <c r="R898" i="1" s="1"/>
  <c r="R890" i="1" s="1"/>
  <c r="R892" i="1"/>
  <c r="R887" i="1"/>
  <c r="R886" i="1" s="1"/>
  <c r="R880" i="1" s="1"/>
  <c r="R878" i="1" s="1"/>
  <c r="R882" i="1"/>
  <c r="R875" i="1"/>
  <c r="R874" i="1"/>
  <c r="R867" i="1" s="1"/>
  <c r="R865" i="1" s="1"/>
  <c r="R869" i="1"/>
  <c r="R852" i="1"/>
  <c r="R842" i="1"/>
  <c r="R841" i="1" s="1"/>
  <c r="R835" i="1" s="1"/>
  <c r="R833" i="1" s="1"/>
  <c r="R837" i="1"/>
  <c r="R827" i="1"/>
  <c r="R826" i="1" s="1"/>
  <c r="R824" i="1"/>
  <c r="R823" i="1" s="1"/>
  <c r="R817" i="1"/>
  <c r="R808" i="1"/>
  <c r="R807" i="1" s="1"/>
  <c r="R800" i="1" s="1"/>
  <c r="R802" i="1"/>
  <c r="R797" i="1"/>
  <c r="R796" i="1" s="1"/>
  <c r="R785" i="1" s="1"/>
  <c r="R787" i="1"/>
  <c r="R760" i="1"/>
  <c r="R759" i="1" s="1"/>
  <c r="R756" i="1"/>
  <c r="R755" i="1" s="1"/>
  <c r="R751" i="1"/>
  <c r="R746" i="1"/>
  <c r="R745" i="1" s="1"/>
  <c r="R742" i="1"/>
  <c r="R741" i="1" s="1"/>
  <c r="R737" i="1"/>
  <c r="R729" i="1"/>
  <c r="R728" i="1" s="1"/>
  <c r="R722" i="1" s="1"/>
  <c r="R720" i="1" s="1"/>
  <c r="R724" i="1"/>
  <c r="R714" i="1"/>
  <c r="R712" i="1"/>
  <c r="R708" i="1"/>
  <c r="R699" i="1"/>
  <c r="R698" i="1" s="1"/>
  <c r="R692" i="1" s="1"/>
  <c r="R690" i="1" s="1"/>
  <c r="R694" i="1"/>
  <c r="R687" i="1"/>
  <c r="R686" i="1" s="1"/>
  <c r="R685" i="1" s="1"/>
  <c r="R679" i="1" s="1"/>
  <c r="R677" i="1" s="1"/>
  <c r="R681" i="1"/>
  <c r="R673" i="1"/>
  <c r="R672" i="1" s="1"/>
  <c r="R666" i="1" s="1"/>
  <c r="R664" i="1" s="1"/>
  <c r="R668" i="1"/>
  <c r="R659" i="1"/>
  <c r="R658" i="1" s="1"/>
  <c r="R656" i="1"/>
  <c r="R652" i="1"/>
  <c r="R651" i="1" s="1"/>
  <c r="R646" i="1"/>
  <c r="R639" i="1"/>
  <c r="R637" i="1"/>
  <c r="R634" i="1"/>
  <c r="R627" i="1"/>
  <c r="R618" i="1"/>
  <c r="R617" i="1" s="1"/>
  <c r="R612" i="1" s="1"/>
  <c r="R614" i="1"/>
  <c r="R609" i="1"/>
  <c r="R608" i="1" s="1"/>
  <c r="R601" i="1" s="1"/>
  <c r="R604" i="1"/>
  <c r="R596" i="1"/>
  <c r="R595" i="1" s="1"/>
  <c r="R594" i="1" s="1"/>
  <c r="R588" i="1" s="1"/>
  <c r="R586" i="1" s="1"/>
  <c r="R590" i="1"/>
  <c r="R581" i="1"/>
  <c r="R580" i="1" s="1"/>
  <c r="R579" i="1" s="1"/>
  <c r="R573" i="1" s="1"/>
  <c r="R571" i="1" s="1"/>
  <c r="R569" i="1" s="1"/>
  <c r="R575" i="1"/>
  <c r="R564" i="1"/>
  <c r="R563" i="1" s="1"/>
  <c r="R557" i="1" s="1"/>
  <c r="R555" i="1" s="1"/>
  <c r="R559" i="1"/>
  <c r="R552" i="1"/>
  <c r="R551" i="1" s="1"/>
  <c r="R550" i="1" s="1"/>
  <c r="R545" i="1" s="1"/>
  <c r="R543" i="1" s="1"/>
  <c r="R547" i="1"/>
  <c r="R534" i="1"/>
  <c r="R525" i="1"/>
  <c r="R524" i="1" s="1"/>
  <c r="R523" i="1" s="1"/>
  <c r="R517" i="1" s="1"/>
  <c r="R515" i="1" s="1"/>
  <c r="R519" i="1"/>
  <c r="R509" i="1"/>
  <c r="R508" i="1" s="1"/>
  <c r="R502" i="1" s="1"/>
  <c r="R504" i="1"/>
  <c r="R498" i="1"/>
  <c r="R497" i="1" s="1"/>
  <c r="R491" i="1" s="1"/>
  <c r="R493" i="1"/>
  <c r="R487" i="1"/>
  <c r="R486" i="1" s="1"/>
  <c r="R480" i="1" s="1"/>
  <c r="R482" i="1"/>
  <c r="R477" i="1"/>
  <c r="R476" i="1"/>
  <c r="R475" i="1" s="1"/>
  <c r="R469" i="1" s="1"/>
  <c r="R471" i="1"/>
  <c r="R462" i="1"/>
  <c r="R461" i="1" s="1"/>
  <c r="R460" i="1" s="1"/>
  <c r="R454" i="1" s="1"/>
  <c r="R452" i="1" s="1"/>
  <c r="R450" i="1" s="1"/>
  <c r="R456" i="1"/>
  <c r="R447" i="1"/>
  <c r="R446" i="1" s="1"/>
  <c r="R440" i="1" s="1"/>
  <c r="R438" i="1" s="1"/>
  <c r="R436" i="1" s="1"/>
  <c r="R442" i="1"/>
  <c r="R433" i="1"/>
  <c r="R432" i="1" s="1"/>
  <c r="R431" i="1" s="1"/>
  <c r="R424" i="1" s="1"/>
  <c r="R422" i="1" s="1"/>
  <c r="R426" i="1"/>
  <c r="R418" i="1"/>
  <c r="R417" i="1" s="1"/>
  <c r="R416" i="1" s="1"/>
  <c r="R409" i="1" s="1"/>
  <c r="R411" i="1"/>
  <c r="R404" i="1"/>
  <c r="R402" i="1"/>
  <c r="R396" i="1"/>
  <c r="R389" i="1"/>
  <c r="R387" i="1"/>
  <c r="R380" i="1"/>
  <c r="R370" i="1"/>
  <c r="R369" i="1" s="1"/>
  <c r="R363" i="1" s="1"/>
  <c r="T363" i="1" s="1"/>
  <c r="R365" i="1"/>
  <c r="T365" i="1" s="1"/>
  <c r="R360" i="1"/>
  <c r="R359" i="1" s="1"/>
  <c r="R354" i="1" s="1"/>
  <c r="R356" i="1"/>
  <c r="R351" i="1"/>
  <c r="R350" i="1" s="1"/>
  <c r="R349" i="1" s="1"/>
  <c r="R344" i="1" s="1"/>
  <c r="R346" i="1"/>
  <c r="R341" i="1"/>
  <c r="R340" i="1" s="1"/>
  <c r="R339" i="1" s="1"/>
  <c r="R334" i="1" s="1"/>
  <c r="R336" i="1"/>
  <c r="R330" i="1"/>
  <c r="R327" i="1"/>
  <c r="R322" i="1"/>
  <c r="R314" i="1"/>
  <c r="R310" i="1"/>
  <c r="R309" i="1" s="1"/>
  <c r="R302" i="1" s="1"/>
  <c r="R304" i="1"/>
  <c r="R299" i="1"/>
  <c r="R295" i="1"/>
  <c r="R294" i="1" s="1"/>
  <c r="R289" i="1"/>
  <c r="R280" i="1"/>
  <c r="T280" i="1" s="1"/>
  <c r="R275" i="1"/>
  <c r="R271" i="1"/>
  <c r="R268" i="1"/>
  <c r="R266" i="1"/>
  <c r="R264" i="1"/>
  <c r="R257" i="1"/>
  <c r="T257" i="1" s="1"/>
  <c r="R206" i="1"/>
  <c r="R205" i="1"/>
  <c r="R204" i="1"/>
  <c r="R203" i="1"/>
  <c r="R202" i="1"/>
  <c r="T202" i="1" s="1"/>
  <c r="R201" i="1"/>
  <c r="R200" i="1"/>
  <c r="R198" i="1"/>
  <c r="S198" i="1" s="1"/>
  <c r="R176" i="1"/>
  <c r="R175" i="1" s="1"/>
  <c r="R174" i="1" s="1"/>
  <c r="R168" i="1"/>
  <c r="R166" i="1"/>
  <c r="R163" i="1"/>
  <c r="R161" i="1"/>
  <c r="R77" i="1"/>
  <c r="R75" i="1"/>
  <c r="R71" i="1"/>
  <c r="R188" i="1" s="1"/>
  <c r="R68" i="1"/>
  <c r="R64" i="1"/>
  <c r="R61" i="1"/>
  <c r="R57" i="1"/>
  <c r="R54" i="1" s="1"/>
  <c r="R185" i="1" s="1"/>
  <c r="R49" i="1"/>
  <c r="R47" i="1" s="1"/>
  <c r="R187" i="1" s="1"/>
  <c r="R45" i="1"/>
  <c r="R42" i="1"/>
  <c r="R39" i="1"/>
  <c r="O985" i="1"/>
  <c r="O983" i="1" s="1"/>
  <c r="O970" i="1"/>
  <c r="O687" i="1"/>
  <c r="O659" i="1"/>
  <c r="O658" i="1" s="1"/>
  <c r="O656" i="1"/>
  <c r="O655" i="1" s="1"/>
  <c r="O652" i="1"/>
  <c r="O637" i="1"/>
  <c r="O639" i="1"/>
  <c r="O596" i="1"/>
  <c r="O581" i="1"/>
  <c r="O552" i="1"/>
  <c r="O525" i="1"/>
  <c r="O477" i="1"/>
  <c r="O462" i="1"/>
  <c r="O433" i="1"/>
  <c r="O418" i="1"/>
  <c r="O404" i="1"/>
  <c r="O402" i="1"/>
  <c r="O387" i="1"/>
  <c r="O389" i="1"/>
  <c r="O351" i="1"/>
  <c r="O341" i="1"/>
  <c r="O330" i="1"/>
  <c r="O327" i="1"/>
  <c r="O295" i="1"/>
  <c r="O289" i="1"/>
  <c r="O280" i="1"/>
  <c r="O275" i="1"/>
  <c r="O271" i="1"/>
  <c r="O266" i="1"/>
  <c r="O268" i="1"/>
  <c r="O264" i="1"/>
  <c r="O176" i="1"/>
  <c r="O68" i="1"/>
  <c r="O64" i="1"/>
  <c r="O61" i="1"/>
  <c r="O57" i="1"/>
  <c r="O49" i="1"/>
  <c r="O47" i="1" s="1"/>
  <c r="O45" i="1"/>
  <c r="O42" i="1"/>
  <c r="O39" i="1"/>
  <c r="T198" i="1" l="1"/>
  <c r="S257" i="1"/>
  <c r="S280" i="1"/>
  <c r="T369" i="1"/>
  <c r="R143" i="1"/>
  <c r="R119" i="1"/>
  <c r="R118" i="1" s="1"/>
  <c r="R93" i="1"/>
  <c r="R74" i="1"/>
  <c r="R16" i="1" s="1"/>
  <c r="R85" i="1"/>
  <c r="R112" i="1"/>
  <c r="R96" i="1"/>
  <c r="R711" i="1"/>
  <c r="R706" i="1" s="1"/>
  <c r="R704" i="1" s="1"/>
  <c r="R702" i="1" s="1"/>
  <c r="R101" i="1"/>
  <c r="R29" i="1"/>
  <c r="R1011" i="1"/>
  <c r="R1010" i="1" s="1"/>
  <c r="R1004" i="1" s="1"/>
  <c r="R846" i="1" s="1"/>
  <c r="R160" i="1"/>
  <c r="R23" i="1" s="1"/>
  <c r="R386" i="1"/>
  <c r="R385" i="1" s="1"/>
  <c r="R378" i="1" s="1"/>
  <c r="R376" i="1" s="1"/>
  <c r="R467" i="1"/>
  <c r="R465" i="1" s="1"/>
  <c r="R207" i="1"/>
  <c r="R655" i="1"/>
  <c r="R650" i="1" s="1"/>
  <c r="R644" i="1" s="1"/>
  <c r="R642" i="1" s="1"/>
  <c r="R749" i="1"/>
  <c r="R636" i="1"/>
  <c r="R633" i="1" s="1"/>
  <c r="R625" i="1" s="1"/>
  <c r="R623" i="1" s="1"/>
  <c r="R401" i="1"/>
  <c r="R400" i="1" s="1"/>
  <c r="R394" i="1" s="1"/>
  <c r="R392" i="1" s="1"/>
  <c r="R60" i="1"/>
  <c r="R186" i="1" s="1"/>
  <c r="R18" i="1"/>
  <c r="R249" i="1"/>
  <c r="R599" i="1"/>
  <c r="R584" i="1" s="1"/>
  <c r="R189" i="1"/>
  <c r="R165" i="1"/>
  <c r="R24" i="1" s="1"/>
  <c r="R38" i="1"/>
  <c r="R191" i="1"/>
  <c r="R528" i="1"/>
  <c r="R513" i="1"/>
  <c r="R662" i="1"/>
  <c r="R783" i="1"/>
  <c r="R781" i="1" s="1"/>
  <c r="R270" i="1"/>
  <c r="R735" i="1"/>
  <c r="R733" i="1" s="1"/>
  <c r="R718" i="1" s="1"/>
  <c r="R263" i="1"/>
  <c r="R326" i="1"/>
  <c r="R325" i="1" s="1"/>
  <c r="R320" i="1" s="1"/>
  <c r="R815" i="1"/>
  <c r="R813" i="1" s="1"/>
  <c r="R811" i="1" s="1"/>
  <c r="O127" i="1"/>
  <c r="O636" i="1"/>
  <c r="O401" i="1"/>
  <c r="O326" i="1"/>
  <c r="O386" i="1"/>
  <c r="O270" i="1"/>
  <c r="O263" i="1"/>
  <c r="O60" i="1"/>
  <c r="P198" i="1"/>
  <c r="P724" i="1"/>
  <c r="P668" i="1"/>
  <c r="P852" i="1"/>
  <c r="P1049" i="1"/>
  <c r="P1048" i="1" s="1"/>
  <c r="P1042" i="1" s="1"/>
  <c r="P1040" i="1" s="1"/>
  <c r="P1044" i="1"/>
  <c r="P1037" i="1"/>
  <c r="P1032" i="1"/>
  <c r="P1024" i="1"/>
  <c r="P1019" i="1"/>
  <c r="P1011" i="1"/>
  <c r="P1006" i="1"/>
  <c r="P999" i="1"/>
  <c r="P998" i="1"/>
  <c r="P992" i="1" s="1"/>
  <c r="P994" i="1"/>
  <c r="P983" i="1"/>
  <c r="P977" i="1"/>
  <c r="P969" i="1"/>
  <c r="P968" i="1" s="1"/>
  <c r="P962" i="1" s="1"/>
  <c r="P960" i="1" s="1"/>
  <c r="P964" i="1"/>
  <c r="P957" i="1"/>
  <c r="P952" i="1"/>
  <c r="P944" i="1"/>
  <c r="P943" i="1" s="1"/>
  <c r="P937" i="1" s="1"/>
  <c r="P935" i="1" s="1"/>
  <c r="P939" i="1"/>
  <c r="P928" i="1"/>
  <c r="P927" i="1" s="1"/>
  <c r="P920" i="1" s="1"/>
  <c r="P922" i="1"/>
  <c r="P914" i="1"/>
  <c r="P907" i="1"/>
  <c r="P899" i="1"/>
  <c r="P892" i="1"/>
  <c r="P887" i="1"/>
  <c r="P882" i="1"/>
  <c r="P875" i="1"/>
  <c r="P874" i="1"/>
  <c r="P867" i="1" s="1"/>
  <c r="P865" i="1" s="1"/>
  <c r="P869" i="1"/>
  <c r="P861" i="1"/>
  <c r="P860" i="1" s="1"/>
  <c r="P842" i="1"/>
  <c r="P837" i="1"/>
  <c r="P830" i="1"/>
  <c r="P827" i="1"/>
  <c r="P824" i="1"/>
  <c r="P817" i="1"/>
  <c r="P808" i="1"/>
  <c r="P807" i="1" s="1"/>
  <c r="P800" i="1" s="1"/>
  <c r="P802" i="1"/>
  <c r="P797" i="1"/>
  <c r="P796" i="1" s="1"/>
  <c r="P793" i="1"/>
  <c r="P787" i="1"/>
  <c r="P777" i="1"/>
  <c r="P776" i="1" s="1"/>
  <c r="P773" i="1"/>
  <c r="P768" i="1"/>
  <c r="P756" i="1"/>
  <c r="P751" i="1"/>
  <c r="P742" i="1"/>
  <c r="P737" i="1"/>
  <c r="P729" i="1"/>
  <c r="P714" i="1"/>
  <c r="P712" i="1"/>
  <c r="P708" i="1"/>
  <c r="P699" i="1"/>
  <c r="P698" i="1" s="1"/>
  <c r="P694" i="1"/>
  <c r="P686" i="1"/>
  <c r="P685" i="1" s="1"/>
  <c r="P681" i="1"/>
  <c r="P673" i="1"/>
  <c r="P672" i="1" s="1"/>
  <c r="P666" i="1" s="1"/>
  <c r="P658" i="1"/>
  <c r="P655" i="1"/>
  <c r="P651" i="1"/>
  <c r="P646" i="1"/>
  <c r="P636" i="1"/>
  <c r="P634" i="1"/>
  <c r="P627" i="1"/>
  <c r="P618" i="1"/>
  <c r="P614" i="1"/>
  <c r="P609" i="1"/>
  <c r="P604" i="1"/>
  <c r="P595" i="1"/>
  <c r="P590" i="1"/>
  <c r="P580" i="1"/>
  <c r="P575" i="1"/>
  <c r="P566" i="1"/>
  <c r="P564" i="1"/>
  <c r="P559" i="1"/>
  <c r="P551" i="1"/>
  <c r="P550" i="1" s="1"/>
  <c r="P545" i="1" s="1"/>
  <c r="P547" i="1"/>
  <c r="P539" i="1"/>
  <c r="P534" i="1"/>
  <c r="P524" i="1"/>
  <c r="P519" i="1"/>
  <c r="P509" i="1"/>
  <c r="P504" i="1"/>
  <c r="P498" i="1"/>
  <c r="P493" i="1"/>
  <c r="P487" i="1"/>
  <c r="P482" i="1"/>
  <c r="P476" i="1"/>
  <c r="P471" i="1"/>
  <c r="P461" i="1"/>
  <c r="P456" i="1"/>
  <c r="P447" i="1"/>
  <c r="P442" i="1"/>
  <c r="P432" i="1"/>
  <c r="P426" i="1"/>
  <c r="P417" i="1"/>
  <c r="P411" i="1"/>
  <c r="P401" i="1"/>
  <c r="P396" i="1"/>
  <c r="P386" i="1"/>
  <c r="P380" i="1"/>
  <c r="P370" i="1"/>
  <c r="P365" i="1"/>
  <c r="P360" i="1"/>
  <c r="P359" i="1" s="1"/>
  <c r="P354" i="1" s="1"/>
  <c r="P356" i="1"/>
  <c r="P350" i="1"/>
  <c r="P346" i="1"/>
  <c r="P340" i="1"/>
  <c r="P339" i="1" s="1"/>
  <c r="P334" i="1" s="1"/>
  <c r="P336" i="1"/>
  <c r="P326" i="1"/>
  <c r="P322" i="1"/>
  <c r="P314" i="1"/>
  <c r="P310" i="1"/>
  <c r="P304" i="1"/>
  <c r="P299" i="1"/>
  <c r="P294" i="1"/>
  <c r="P270" i="1"/>
  <c r="P263" i="1"/>
  <c r="P257" i="1"/>
  <c r="P206" i="1"/>
  <c r="P205" i="1"/>
  <c r="P204" i="1"/>
  <c r="P203" i="1"/>
  <c r="P202" i="1"/>
  <c r="P201" i="1"/>
  <c r="P200" i="1"/>
  <c r="P191" i="1"/>
  <c r="P175" i="1"/>
  <c r="P174" i="1" s="1"/>
  <c r="P168" i="1"/>
  <c r="P166" i="1"/>
  <c r="P163" i="1"/>
  <c r="P160" i="1" s="1"/>
  <c r="P23" i="1" s="1"/>
  <c r="P156" i="1"/>
  <c r="P154" i="1"/>
  <c r="P150" i="1"/>
  <c r="P147" i="1"/>
  <c r="P146" i="1"/>
  <c r="P141" i="1"/>
  <c r="P140" i="1"/>
  <c r="P139" i="1"/>
  <c r="P137" i="1"/>
  <c r="P132" i="1"/>
  <c r="P131" i="1" s="1"/>
  <c r="P129" i="1"/>
  <c r="P127" i="1"/>
  <c r="P124" i="1"/>
  <c r="P123" i="1" s="1"/>
  <c r="P119" i="1"/>
  <c r="P112" i="1"/>
  <c r="P110" i="1"/>
  <c r="P101" i="1"/>
  <c r="P96" i="1"/>
  <c r="P93" i="1"/>
  <c r="P90" i="1"/>
  <c r="P88" i="1"/>
  <c r="P86" i="1"/>
  <c r="P77" i="1"/>
  <c r="P75" i="1"/>
  <c r="P71" i="1"/>
  <c r="P60" i="1"/>
  <c r="P54" i="1"/>
  <c r="P47" i="1"/>
  <c r="P187" i="1" s="1"/>
  <c r="P38" i="1"/>
  <c r="P29" i="1"/>
  <c r="T207" i="1" l="1"/>
  <c r="S207" i="1"/>
  <c r="S249" i="1"/>
  <c r="T249" i="1"/>
  <c r="T270" i="1"/>
  <c r="S270" i="1"/>
  <c r="S101" i="1"/>
  <c r="T101" i="1"/>
  <c r="R262" i="1"/>
  <c r="R190" i="1"/>
  <c r="R92" i="1"/>
  <c r="R374" i="1"/>
  <c r="R621" i="1"/>
  <c r="R37" i="1"/>
  <c r="R15" i="1" s="1"/>
  <c r="R7" i="1" s="1"/>
  <c r="R183" i="1"/>
  <c r="P826" i="1"/>
  <c r="P446" i="1"/>
  <c r="P440" i="1" s="1"/>
  <c r="P755" i="1"/>
  <c r="P749" i="1" s="1"/>
  <c r="P711" i="1"/>
  <c r="P706" i="1" s="1"/>
  <c r="P508" i="1"/>
  <c r="P502" i="1" s="1"/>
  <c r="P579" i="1"/>
  <c r="P982" i="1"/>
  <c r="P975" i="1" s="1"/>
  <c r="P728" i="1"/>
  <c r="P722" i="1" s="1"/>
  <c r="P720" i="1" s="1"/>
  <c r="P486" i="1"/>
  <c r="P480" i="1" s="1"/>
  <c r="P608" i="1"/>
  <c r="P601" i="1" s="1"/>
  <c r="P1036" i="1"/>
  <c r="P1030" i="1" s="1"/>
  <c r="P1028" i="1" s="1"/>
  <c r="P188" i="1"/>
  <c r="P633" i="1"/>
  <c r="P625" i="1" s="1"/>
  <c r="P623" i="1" s="1"/>
  <c r="P460" i="1"/>
  <c r="P594" i="1"/>
  <c r="P741" i="1"/>
  <c r="P823" i="1"/>
  <c r="P186" i="1"/>
  <c r="P118" i="1"/>
  <c r="P385" i="1"/>
  <c r="P573" i="1"/>
  <c r="P538" i="1"/>
  <c r="P563" i="1"/>
  <c r="P190" i="1"/>
  <c r="P185" i="1"/>
  <c r="P497" i="1"/>
  <c r="P886" i="1"/>
  <c r="P913" i="1"/>
  <c r="P1023" i="1"/>
  <c r="P416" i="1"/>
  <c r="P617" i="1"/>
  <c r="P679" i="1"/>
  <c r="P772" i="1"/>
  <c r="P792" i="1"/>
  <c r="P841" i="1"/>
  <c r="P136" i="1"/>
  <c r="P262" i="1"/>
  <c r="P325" i="1"/>
  <c r="P349" i="1"/>
  <c r="P369" i="1"/>
  <c r="P475" i="1"/>
  <c r="P543" i="1"/>
  <c r="P664" i="1"/>
  <c r="P898" i="1"/>
  <c r="P918" i="1"/>
  <c r="P1010" i="1"/>
  <c r="P74" i="1"/>
  <c r="P309" i="1"/>
  <c r="P400" i="1"/>
  <c r="P431" i="1"/>
  <c r="P692" i="1"/>
  <c r="P165" i="1"/>
  <c r="P523" i="1"/>
  <c r="P650" i="1"/>
  <c r="P990" i="1"/>
  <c r="P249" i="1"/>
  <c r="P956" i="1"/>
  <c r="P850" i="1"/>
  <c r="P37" i="1"/>
  <c r="P149" i="1"/>
  <c r="P183" i="1"/>
  <c r="P92" i="1"/>
  <c r="P85" i="1"/>
  <c r="P207" i="1"/>
  <c r="P145" i="1"/>
  <c r="P126" i="1"/>
  <c r="R255" i="1" l="1"/>
  <c r="S262" i="1"/>
  <c r="T262" i="1"/>
  <c r="R83" i="1"/>
  <c r="S92" i="1"/>
  <c r="T92" i="1"/>
  <c r="R192" i="1"/>
  <c r="P344" i="1"/>
  <c r="P438" i="1"/>
  <c r="P890" i="1"/>
  <c r="P766" i="1"/>
  <c r="P24" i="1"/>
  <c r="P394" i="1"/>
  <c r="P835" i="1"/>
  <c r="P409" i="1"/>
  <c r="P491" i="1"/>
  <c r="P469" i="1"/>
  <c r="P785" i="1"/>
  <c r="P612" i="1"/>
  <c r="P644" i="1"/>
  <c r="P517" i="1"/>
  <c r="P1004" i="1"/>
  <c r="P1017" i="1"/>
  <c r="P973" i="1"/>
  <c r="P905" i="1"/>
  <c r="P532" i="1"/>
  <c r="P588" i="1"/>
  <c r="P454" i="1"/>
  <c r="P557" i="1"/>
  <c r="P690" i="1"/>
  <c r="P363" i="1"/>
  <c r="P255" i="1"/>
  <c r="P704" i="1"/>
  <c r="P880" i="1"/>
  <c r="P378" i="1"/>
  <c r="P424" i="1"/>
  <c r="P302" i="1"/>
  <c r="P16" i="1"/>
  <c r="P189" i="1"/>
  <c r="P192" i="1" s="1"/>
  <c r="P320" i="1"/>
  <c r="P677" i="1"/>
  <c r="P571" i="1"/>
  <c r="P815" i="1"/>
  <c r="P735" i="1"/>
  <c r="P15" i="1"/>
  <c r="P950" i="1"/>
  <c r="P848" i="1"/>
  <c r="P143" i="1"/>
  <c r="P83" i="1"/>
  <c r="O206" i="1"/>
  <c r="O204" i="1"/>
  <c r="O203" i="1"/>
  <c r="O202" i="1"/>
  <c r="O200" i="1"/>
  <c r="T255" i="1" l="1"/>
  <c r="S255" i="1"/>
  <c r="R253" i="1"/>
  <c r="T83" i="1"/>
  <c r="R9" i="1"/>
  <c r="R17" i="1"/>
  <c r="P733" i="1"/>
  <c r="P376" i="1"/>
  <c r="P219" i="1"/>
  <c r="P702" i="1"/>
  <c r="P586" i="1"/>
  <c r="P903" i="1"/>
  <c r="P1015" i="1"/>
  <c r="P764" i="1"/>
  <c r="P436" i="1"/>
  <c r="P813" i="1"/>
  <c r="P452" i="1"/>
  <c r="P515" i="1"/>
  <c r="P783" i="1"/>
  <c r="P569" i="1"/>
  <c r="P555" i="1"/>
  <c r="P1002" i="1"/>
  <c r="P642" i="1"/>
  <c r="P599" i="1"/>
  <c r="P467" i="1"/>
  <c r="P392" i="1"/>
  <c r="P662" i="1"/>
  <c r="P422" i="1"/>
  <c r="P878" i="1"/>
  <c r="P253" i="1"/>
  <c r="P530" i="1"/>
  <c r="P833" i="1"/>
  <c r="P17" i="1"/>
  <c r="P7" i="1"/>
  <c r="P948" i="1"/>
  <c r="P18" i="1"/>
  <c r="O154" i="1"/>
  <c r="O150" i="1"/>
  <c r="O146" i="1"/>
  <c r="O1028" i="1"/>
  <c r="S253" i="1" l="1"/>
  <c r="R251" i="1"/>
  <c r="T253" i="1"/>
  <c r="R213" i="1"/>
  <c r="T9" i="1"/>
  <c r="R11" i="1"/>
  <c r="T17" i="1"/>
  <c r="P216" i="1"/>
  <c r="P217" i="1"/>
  <c r="P513" i="1"/>
  <c r="P221" i="1"/>
  <c r="P584" i="1"/>
  <c r="P222" i="1"/>
  <c r="P718" i="1"/>
  <c r="P220" i="1"/>
  <c r="P811" i="1"/>
  <c r="P374" i="1"/>
  <c r="P528" i="1"/>
  <c r="P621" i="1"/>
  <c r="P215" i="1"/>
  <c r="P251" i="1"/>
  <c r="P213" i="1"/>
  <c r="P465" i="1"/>
  <c r="P781" i="1"/>
  <c r="P450" i="1"/>
  <c r="P218" i="1"/>
  <c r="P846" i="1"/>
  <c r="P9" i="1"/>
  <c r="T251" i="1" l="1"/>
  <c r="S251" i="1"/>
  <c r="R246" i="1"/>
  <c r="R239" i="1"/>
  <c r="T213" i="1"/>
  <c r="R223" i="1"/>
  <c r="S213" i="1"/>
  <c r="T11" i="1"/>
  <c r="P223" i="1"/>
  <c r="P246" i="1"/>
  <c r="P239" i="1"/>
  <c r="P11" i="1"/>
  <c r="O1040" i="1"/>
  <c r="O1049" i="1"/>
  <c r="O1048" i="1" s="1"/>
  <c r="O1037" i="1"/>
  <c r="O1036" i="1" s="1"/>
  <c r="O1024" i="1"/>
  <c r="O1023" i="1" s="1"/>
  <c r="O842" i="1"/>
  <c r="O841" i="1" s="1"/>
  <c r="O835" i="1" s="1"/>
  <c r="O833" i="1" s="1"/>
  <c r="O837" i="1"/>
  <c r="O944" i="1"/>
  <c r="O943" i="1" s="1"/>
  <c r="O937" i="1" s="1"/>
  <c r="O935" i="1" s="1"/>
  <c r="O939" i="1"/>
  <c r="T223" i="1" l="1"/>
  <c r="S223" i="1"/>
  <c r="R237" i="1"/>
  <c r="T239" i="1"/>
  <c r="S239" i="1"/>
  <c r="S246" i="1"/>
  <c r="R244" i="1"/>
  <c r="T246" i="1"/>
  <c r="P244" i="1"/>
  <c r="P237" i="1"/>
  <c r="O977" i="1"/>
  <c r="O964" i="1"/>
  <c r="O411" i="1"/>
  <c r="O380" i="1"/>
  <c r="O969" i="1"/>
  <c r="O968" i="1" s="1"/>
  <c r="O962" i="1" s="1"/>
  <c r="O960" i="1" s="1"/>
  <c r="O139" i="1"/>
  <c r="O714" i="1"/>
  <c r="S244" i="1" l="1"/>
  <c r="T244" i="1"/>
  <c r="R1053" i="1"/>
  <c r="T237" i="1"/>
  <c r="S237" i="1"/>
  <c r="P1053" i="1"/>
  <c r="T1053" i="1" l="1"/>
  <c r="S1053" i="1"/>
  <c r="O852" i="1"/>
  <c r="O914" i="1" l="1"/>
  <c r="O913" i="1" s="1"/>
  <c r="O905" i="1" s="1"/>
  <c r="O903" i="1" s="1"/>
  <c r="O907" i="1"/>
  <c r="O760" i="1" l="1"/>
  <c r="O759" i="1" s="1"/>
  <c r="O756" i="1"/>
  <c r="O755" i="1" s="1"/>
  <c r="O751" i="1"/>
  <c r="O749" i="1" l="1"/>
  <c r="O899" i="1"/>
  <c r="O898" i="1" s="1"/>
  <c r="O890" i="1" s="1"/>
  <c r="O892" i="1"/>
  <c r="O205" i="1" l="1"/>
  <c r="O201" i="1"/>
  <c r="O198" i="1"/>
  <c r="O737" i="1"/>
  <c r="O604" i="1"/>
  <c r="O304" i="1"/>
  <c r="O207" i="1" l="1"/>
  <c r="O112" i="1"/>
  <c r="O746" i="1" l="1"/>
  <c r="O745" i="1" s="1"/>
  <c r="O742" i="1"/>
  <c r="O741" i="1" s="1"/>
  <c r="O651" i="1"/>
  <c r="O650" i="1" s="1"/>
  <c r="O735" i="1" l="1"/>
  <c r="O733" i="1" s="1"/>
  <c r="O509" i="1" l="1"/>
  <c r="O508" i="1" s="1"/>
  <c r="O502" i="1" s="1"/>
  <c r="O504" i="1"/>
  <c r="O191" i="1" l="1"/>
  <c r="O187" i="1"/>
  <c r="O498" i="1" l="1"/>
  <c r="O497" i="1" s="1"/>
  <c r="O491" i="1" s="1"/>
  <c r="O493" i="1"/>
  <c r="O994" i="1" l="1"/>
  <c r="O257" i="1"/>
  <c r="O999" i="1"/>
  <c r="O998" i="1" s="1"/>
  <c r="O992" i="1" s="1"/>
  <c r="O990" i="1" s="1"/>
  <c r="O694" i="1"/>
  <c r="O699" i="1"/>
  <c r="O698" i="1" s="1"/>
  <c r="O692" i="1" s="1"/>
  <c r="O690" i="1" s="1"/>
  <c r="O161" i="1"/>
  <c r="O817" i="1" l="1"/>
  <c r="O534" i="1"/>
  <c r="O824" i="1"/>
  <c r="O124" i="1"/>
  <c r="O802" i="1"/>
  <c r="O982" i="1"/>
  <c r="O975" i="1" s="1"/>
  <c r="O973" i="1" s="1"/>
  <c r="O957" i="1"/>
  <c r="O956" i="1" s="1"/>
  <c r="O950" i="1" s="1"/>
  <c r="O948" i="1" s="1"/>
  <c r="O952" i="1"/>
  <c r="O928" i="1"/>
  <c r="O927" i="1" s="1"/>
  <c r="O920" i="1" s="1"/>
  <c r="O918" i="1" s="1"/>
  <c r="O922" i="1"/>
  <c r="O887" i="1"/>
  <c r="O886" i="1" s="1"/>
  <c r="O880" i="1" s="1"/>
  <c r="O878" i="1" s="1"/>
  <c r="O882" i="1"/>
  <c r="O875" i="1"/>
  <c r="O874" i="1"/>
  <c r="O867" i="1" s="1"/>
  <c r="O865" i="1" s="1"/>
  <c r="O869" i="1"/>
  <c r="O861" i="1"/>
  <c r="O860" i="1" s="1"/>
  <c r="O850" i="1" s="1"/>
  <c r="O848" i="1" s="1"/>
  <c r="O827" i="1"/>
  <c r="O826" i="1" s="1"/>
  <c r="O808" i="1"/>
  <c r="O807" i="1" s="1"/>
  <c r="O800" i="1" s="1"/>
  <c r="O797" i="1"/>
  <c r="O796" i="1" s="1"/>
  <c r="O785" i="1" s="1"/>
  <c r="O787" i="1"/>
  <c r="O729" i="1"/>
  <c r="O728" i="1" s="1"/>
  <c r="O722" i="1" s="1"/>
  <c r="O720" i="1" s="1"/>
  <c r="O718" i="1" s="1"/>
  <c r="O724" i="1"/>
  <c r="O712" i="1"/>
  <c r="O708" i="1"/>
  <c r="O686" i="1"/>
  <c r="O685" i="1" s="1"/>
  <c r="O679" i="1" s="1"/>
  <c r="O677" i="1" s="1"/>
  <c r="O681" i="1"/>
  <c r="O673" i="1"/>
  <c r="O672" i="1" s="1"/>
  <c r="O666" i="1" s="1"/>
  <c r="O664" i="1" s="1"/>
  <c r="O220" i="1" s="1"/>
  <c r="O668" i="1"/>
  <c r="O646" i="1"/>
  <c r="O634" i="1"/>
  <c r="O627" i="1"/>
  <c r="O618" i="1"/>
  <c r="O617" i="1" s="1"/>
  <c r="O612" i="1" s="1"/>
  <c r="O614" i="1"/>
  <c r="O609" i="1"/>
  <c r="O608" i="1" s="1"/>
  <c r="O601" i="1" s="1"/>
  <c r="O595" i="1"/>
  <c r="O594" i="1" s="1"/>
  <c r="O588" i="1" s="1"/>
  <c r="O586" i="1" s="1"/>
  <c r="O590" i="1"/>
  <c r="O580" i="1"/>
  <c r="O579" i="1" s="1"/>
  <c r="O573" i="1" s="1"/>
  <c r="O571" i="1" s="1"/>
  <c r="O569" i="1" s="1"/>
  <c r="O575" i="1"/>
  <c r="O564" i="1"/>
  <c r="O563" i="1" s="1"/>
  <c r="O557" i="1" s="1"/>
  <c r="O555" i="1" s="1"/>
  <c r="O559" i="1"/>
  <c r="O551" i="1"/>
  <c r="O550" i="1" s="1"/>
  <c r="O545" i="1" s="1"/>
  <c r="O543" i="1" s="1"/>
  <c r="O547" i="1"/>
  <c r="O539" i="1"/>
  <c r="O538" i="1" s="1"/>
  <c r="O532" i="1" s="1"/>
  <c r="O530" i="1" s="1"/>
  <c r="O524" i="1"/>
  <c r="O523" i="1" s="1"/>
  <c r="O517" i="1" s="1"/>
  <c r="O515" i="1" s="1"/>
  <c r="O519" i="1"/>
  <c r="O487" i="1"/>
  <c r="O486" i="1" s="1"/>
  <c r="O480" i="1" s="1"/>
  <c r="O482" i="1"/>
  <c r="O476" i="1"/>
  <c r="O475" i="1" s="1"/>
  <c r="O469" i="1" s="1"/>
  <c r="O471" i="1"/>
  <c r="O461" i="1"/>
  <c r="O460" i="1" s="1"/>
  <c r="O454" i="1" s="1"/>
  <c r="O452" i="1" s="1"/>
  <c r="O450" i="1" s="1"/>
  <c r="O456" i="1"/>
  <c r="O447" i="1"/>
  <c r="O446" i="1" s="1"/>
  <c r="O440" i="1" s="1"/>
  <c r="O438" i="1" s="1"/>
  <c r="O436" i="1" s="1"/>
  <c r="O442" i="1"/>
  <c r="O432" i="1"/>
  <c r="O431" i="1" s="1"/>
  <c r="O424" i="1" s="1"/>
  <c r="O422" i="1" s="1"/>
  <c r="O426" i="1"/>
  <c r="O417" i="1"/>
  <c r="O416" i="1" s="1"/>
  <c r="O409" i="1" s="1"/>
  <c r="O400" i="1"/>
  <c r="O394" i="1" s="1"/>
  <c r="O396" i="1"/>
  <c r="O385" i="1"/>
  <c r="O378" i="1" s="1"/>
  <c r="O376" i="1" s="1"/>
  <c r="O370" i="1"/>
  <c r="O369" i="1" s="1"/>
  <c r="O363" i="1" s="1"/>
  <c r="O365" i="1"/>
  <c r="O360" i="1"/>
  <c r="O359" i="1" s="1"/>
  <c r="O354" i="1" s="1"/>
  <c r="O356" i="1"/>
  <c r="O350" i="1"/>
  <c r="O349" i="1" s="1"/>
  <c r="O344" i="1" s="1"/>
  <c r="O346" i="1"/>
  <c r="O340" i="1"/>
  <c r="O339" i="1" s="1"/>
  <c r="O334" i="1" s="1"/>
  <c r="O336" i="1"/>
  <c r="O322" i="1"/>
  <c r="O314" i="1"/>
  <c r="O310" i="1"/>
  <c r="O299" i="1"/>
  <c r="O294" i="1"/>
  <c r="O175" i="1"/>
  <c r="O174" i="1" s="1"/>
  <c r="O168" i="1"/>
  <c r="O166" i="1"/>
  <c r="O163" i="1"/>
  <c r="O160" i="1" s="1"/>
  <c r="O190" i="1" s="1"/>
  <c r="O156" i="1"/>
  <c r="O147" i="1"/>
  <c r="O140" i="1"/>
  <c r="O137" i="1"/>
  <c r="O132" i="1"/>
  <c r="O131" i="1" s="1"/>
  <c r="O129" i="1"/>
  <c r="O126" i="1" s="1"/>
  <c r="O119" i="1"/>
  <c r="O118" i="1" s="1"/>
  <c r="O110" i="1"/>
  <c r="O96" i="1"/>
  <c r="O93" i="1"/>
  <c r="O90" i="1"/>
  <c r="O88" i="1"/>
  <c r="O86" i="1"/>
  <c r="O77" i="1"/>
  <c r="O75" i="1"/>
  <c r="O71" i="1"/>
  <c r="O188" i="1" s="1"/>
  <c r="O186" i="1"/>
  <c r="O54" i="1"/>
  <c r="O185" i="1" s="1"/>
  <c r="O38" i="1"/>
  <c r="O183" i="1" s="1"/>
  <c r="O29" i="1"/>
  <c r="O249" i="1" l="1"/>
  <c r="O711" i="1"/>
  <c r="O706" i="1" s="1"/>
  <c r="O704" i="1" s="1"/>
  <c r="O467" i="1"/>
  <c r="O465" i="1" s="1"/>
  <c r="O644" i="1"/>
  <c r="O642" i="1" s="1"/>
  <c r="O218" i="1"/>
  <c r="O513" i="1"/>
  <c r="O221" i="1"/>
  <c r="O662" i="1"/>
  <c r="O309" i="1"/>
  <c r="O302" i="1" s="1"/>
  <c r="O145" i="1"/>
  <c r="O74" i="1"/>
  <c r="O189" i="1" s="1"/>
  <c r="O192" i="1" s="1"/>
  <c r="O165" i="1"/>
  <c r="O24" i="1" s="1"/>
  <c r="O37" i="1"/>
  <c r="O15" i="1" s="1"/>
  <c r="O23" i="1"/>
  <c r="O599" i="1"/>
  <c r="O222" i="1" s="1"/>
  <c r="O262" i="1"/>
  <c r="O255" i="1" s="1"/>
  <c r="O392" i="1"/>
  <c r="O846" i="1"/>
  <c r="O783" i="1"/>
  <c r="O781" i="1" s="1"/>
  <c r="O528" i="1"/>
  <c r="O633" i="1"/>
  <c r="O625" i="1" s="1"/>
  <c r="O623" i="1" s="1"/>
  <c r="O823" i="1"/>
  <c r="O815" i="1" s="1"/>
  <c r="O123" i="1"/>
  <c r="O217" i="1" l="1"/>
  <c r="O219" i="1"/>
  <c r="O702" i="1"/>
  <c r="O374" i="1"/>
  <c r="O621" i="1"/>
  <c r="O215" i="1"/>
  <c r="O16" i="1"/>
  <c r="O7" i="1" s="1"/>
  <c r="O584" i="1"/>
  <c r="O143" i="1"/>
  <c r="O813" i="1"/>
  <c r="O216" i="1" s="1"/>
  <c r="O18" i="1" l="1"/>
  <c r="S18" i="1" s="1"/>
  <c r="S143" i="1"/>
  <c r="O811" i="1"/>
  <c r="O101" i="1"/>
  <c r="O83" i="1" s="1"/>
  <c r="O325" i="1"/>
  <c r="O320" i="1" s="1"/>
  <c r="O253" i="1" s="1"/>
  <c r="O17" i="1" l="1"/>
  <c r="S83" i="1"/>
  <c r="O213" i="1"/>
  <c r="O223" i="1" s="1"/>
  <c r="O251" i="1"/>
  <c r="O9" i="1" l="1"/>
  <c r="S17" i="1"/>
  <c r="O246" i="1"/>
  <c r="O244" i="1" s="1"/>
  <c r="O239" i="1"/>
  <c r="O237" i="1" s="1"/>
  <c r="O1053" i="1" s="1"/>
  <c r="O11" i="1" l="1"/>
  <c r="S11" i="1" s="1"/>
  <c r="S9" i="1"/>
</calcChain>
</file>

<file path=xl/sharedStrings.xml><?xml version="1.0" encoding="utf-8"?>
<sst xmlns="http://schemas.openxmlformats.org/spreadsheetml/2006/main" count="1572" uniqueCount="525">
  <si>
    <t>Rashodi za zaposlene</t>
  </si>
  <si>
    <t>Ostali rashodi za zaposlene</t>
  </si>
  <si>
    <t>Doprinosi na plaće</t>
  </si>
  <si>
    <t>Materijalni rashodi</t>
  </si>
  <si>
    <t>Naknade troškova zaposlenima</t>
  </si>
  <si>
    <t>Rashodi za meterijal i energiju</t>
  </si>
  <si>
    <t>Rashodi za usluge</t>
  </si>
  <si>
    <t>Ostali nespomenuti rashodi poslovanja</t>
  </si>
  <si>
    <t>Tekuće donacije</t>
  </si>
  <si>
    <t>Rashodi za nabavu proizvedene dugotrajne imovine</t>
  </si>
  <si>
    <t>Prihodi od poreza</t>
  </si>
  <si>
    <t>Porez i prirez na dohodak</t>
  </si>
  <si>
    <t>Porezi na imovinu</t>
  </si>
  <si>
    <t>Prihodi od imovine</t>
  </si>
  <si>
    <t>Prihodi od financijske imovine</t>
  </si>
  <si>
    <t>Prihodi po posebnim propisima</t>
  </si>
  <si>
    <t>Porezi na robu i usluge</t>
  </si>
  <si>
    <t>Subvencije</t>
  </si>
  <si>
    <t>Financijski rashodi</t>
  </si>
  <si>
    <t>Ostali financijski rashodi</t>
  </si>
  <si>
    <t>Postrojenja i oprema</t>
  </si>
  <si>
    <t>Prihodi poslovanja</t>
  </si>
  <si>
    <t>Prihodi od nefinancijske imovine</t>
  </si>
  <si>
    <t>Nematerijalna proizvedena imovina</t>
  </si>
  <si>
    <t>Naknade građanima i kućanstvima na temelju osiguranja i druge naknade</t>
  </si>
  <si>
    <t>Ostale naknade građanima i kućanstvima iz proračuna</t>
  </si>
  <si>
    <t>Zemljište</t>
  </si>
  <si>
    <t>Prihodi od prodaje nefinancijske imovine</t>
  </si>
  <si>
    <t>Prihodi od prodaje materijalne imovine-prirodnih bogatstava</t>
  </si>
  <si>
    <t>Materijalna imovina-prirodna bogatstva</t>
  </si>
  <si>
    <t>Kapitalne donacije</t>
  </si>
  <si>
    <t>Kazne, penali i naknade štete</t>
  </si>
  <si>
    <t>Nematerijalna imovina</t>
  </si>
  <si>
    <t>5</t>
  </si>
  <si>
    <t>6</t>
  </si>
  <si>
    <t>Šifra izvora prihoda</t>
  </si>
  <si>
    <t>Broj konta</t>
  </si>
  <si>
    <t>Vrsta prihoda/izdataka</t>
  </si>
  <si>
    <t>A. RAČUN PRIHODA I RASHODA</t>
  </si>
  <si>
    <t>61</t>
  </si>
  <si>
    <t>611</t>
  </si>
  <si>
    <t>613</t>
  </si>
  <si>
    <t>614</t>
  </si>
  <si>
    <t>63</t>
  </si>
  <si>
    <t>633</t>
  </si>
  <si>
    <t>634</t>
  </si>
  <si>
    <t>64</t>
  </si>
  <si>
    <t>641</t>
  </si>
  <si>
    <t>642</t>
  </si>
  <si>
    <t>65</t>
  </si>
  <si>
    <t>652</t>
  </si>
  <si>
    <t>7</t>
  </si>
  <si>
    <t>71</t>
  </si>
  <si>
    <t>711</t>
  </si>
  <si>
    <t>Prihodi od upravnih i administrativnih pristojbi, pristojbi po posebnim propisima i naknada</t>
  </si>
  <si>
    <t>Prihodi od prodaje neproizvedene dugotrajne imovine</t>
  </si>
  <si>
    <t>3</t>
  </si>
  <si>
    <t>31</t>
  </si>
  <si>
    <t>311</t>
  </si>
  <si>
    <t>312</t>
  </si>
  <si>
    <t>313</t>
  </si>
  <si>
    <t>32</t>
  </si>
  <si>
    <t>321</t>
  </si>
  <si>
    <t>322</t>
  </si>
  <si>
    <t>323</t>
  </si>
  <si>
    <t>329</t>
  </si>
  <si>
    <t>34</t>
  </si>
  <si>
    <t>343</t>
  </si>
  <si>
    <t>35</t>
  </si>
  <si>
    <t>352</t>
  </si>
  <si>
    <t>37</t>
  </si>
  <si>
    <t>372</t>
  </si>
  <si>
    <t>38</t>
  </si>
  <si>
    <t>381</t>
  </si>
  <si>
    <t>382</t>
  </si>
  <si>
    <t>383</t>
  </si>
  <si>
    <t>4</t>
  </si>
  <si>
    <t>41</t>
  </si>
  <si>
    <t>411</t>
  </si>
  <si>
    <t>412</t>
  </si>
  <si>
    <t>42</t>
  </si>
  <si>
    <t>421</t>
  </si>
  <si>
    <t>422</t>
  </si>
  <si>
    <t>426</t>
  </si>
  <si>
    <t>53</t>
  </si>
  <si>
    <t>532</t>
  </si>
  <si>
    <t>Izdaci za financijsku imovinu i otplate zajmova</t>
  </si>
  <si>
    <t>Izdaci za dionice i udjele u glavnici</t>
  </si>
  <si>
    <t>Dionice i udjeli u glavnici trgovačkih društava u javnom sektoru</t>
  </si>
  <si>
    <t>B. RAČUN ZADUŽIVANJA/FINANCIRANJA</t>
  </si>
  <si>
    <t>C. RASPOLOŽIVA SREDSTVA IZ PRETHODNIH GODINA (VIŠAK PRIHODA)</t>
  </si>
  <si>
    <t>92</t>
  </si>
  <si>
    <t>922</t>
  </si>
  <si>
    <t>Rezultat poslovanja</t>
  </si>
  <si>
    <t>Višak/manjak prihoda</t>
  </si>
  <si>
    <t>9</t>
  </si>
  <si>
    <t>Vlastiti izvori</t>
  </si>
  <si>
    <t xml:space="preserve"> </t>
  </si>
  <si>
    <t>8</t>
  </si>
  <si>
    <t>Opći prihodi i primici</t>
  </si>
  <si>
    <t>Doprinosi</t>
  </si>
  <si>
    <t>Vlastiti prihodi</t>
  </si>
  <si>
    <t>Prihodi za posebne namjene</t>
  </si>
  <si>
    <t>Pomoći</t>
  </si>
  <si>
    <t>Donacije</t>
  </si>
  <si>
    <t>Prihodi od prodaje nefinancijske imovine i nadoknade štete s osnove osiguranja</t>
  </si>
  <si>
    <t>Namjenski prihodi od zaduživanja</t>
  </si>
  <si>
    <t>Šifra programska Program Projekt Aktivnost</t>
  </si>
  <si>
    <t>OPĆI DIO</t>
  </si>
  <si>
    <t>001</t>
  </si>
  <si>
    <t>001 01</t>
  </si>
  <si>
    <t>01</t>
  </si>
  <si>
    <t>011</t>
  </si>
  <si>
    <t>P1001</t>
  </si>
  <si>
    <t>A1001 01</t>
  </si>
  <si>
    <t>0111</t>
  </si>
  <si>
    <t>Rashodi poslovanja</t>
  </si>
  <si>
    <t>Rashodi za materijal i energiju</t>
  </si>
  <si>
    <t>Funkcijska klasifikacija: 01 - Opće javne usluge</t>
  </si>
  <si>
    <t>A1001 02</t>
  </si>
  <si>
    <t>Aktivnost: Izbori za vijeća mjesnih odbora</t>
  </si>
  <si>
    <t>Aktivnost: Rad izvršnog tijela</t>
  </si>
  <si>
    <t>Plaće (bruto)</t>
  </si>
  <si>
    <t>Aktivnost: Javna rasvjeta</t>
  </si>
  <si>
    <t>064</t>
  </si>
  <si>
    <t>Aktivnost: Tekuće održavanje nerazvrstanih cesta</t>
  </si>
  <si>
    <t>P1005</t>
  </si>
  <si>
    <t>Aktivnost: Tekuće održavanje javnih površina</t>
  </si>
  <si>
    <t>Subvencije trgovačkim društvima, poljoprivrednicima i obrtnicima izvan javnog sektora</t>
  </si>
  <si>
    <t>P1006</t>
  </si>
  <si>
    <t>A1006 01</t>
  </si>
  <si>
    <t>P1007</t>
  </si>
  <si>
    <t>A1007 01</t>
  </si>
  <si>
    <t>P1008</t>
  </si>
  <si>
    <t>A1008 01</t>
  </si>
  <si>
    <t>P1009</t>
  </si>
  <si>
    <t>A1009 01</t>
  </si>
  <si>
    <t>Ostali rashodi</t>
  </si>
  <si>
    <t>P1010</t>
  </si>
  <si>
    <t>A1010 01</t>
  </si>
  <si>
    <t>0421</t>
  </si>
  <si>
    <t>1070</t>
  </si>
  <si>
    <t>0112</t>
  </si>
  <si>
    <t>UKUPNO RASHODI I IZDACI:</t>
  </si>
  <si>
    <t>Funkcijska klasifikacija: 03 - Javni red i sigurnost</t>
  </si>
  <si>
    <t>Funkcijska klasifikacija: 04 - Ekonomski poslovi</t>
  </si>
  <si>
    <t>Funkcijska klasifikacija: 05 - Zaštita okoliša</t>
  </si>
  <si>
    <t>Funkcijska klasifikacija: 06 - Usluge unapređenja stanovanja i zajednice</t>
  </si>
  <si>
    <t>Funkcijska klasifikacija: 07 - Zdravstvo</t>
  </si>
  <si>
    <t>Funkcijska klasifikacija: 08 - Rekreacija, kultura i religija</t>
  </si>
  <si>
    <t>Funkcijska klasifikacija: 09 - Obrazovanje</t>
  </si>
  <si>
    <t>Funkcijska klasifikacija: 10 - Socijalna zaštita</t>
  </si>
  <si>
    <t>04</t>
  </si>
  <si>
    <t>05</t>
  </si>
  <si>
    <t>051</t>
  </si>
  <si>
    <t>0510</t>
  </si>
  <si>
    <t>Naknade troškova osobama izvan radnog odnosa</t>
  </si>
  <si>
    <t>66</t>
  </si>
  <si>
    <t>663</t>
  </si>
  <si>
    <t>Donacije od pravnih i fizičkih osoba izvan općeg proračuna</t>
  </si>
  <si>
    <t>Prihodi od prodaje proizvoda i roba te pruženih usluga i prihodi od donacija</t>
  </si>
  <si>
    <t>Aktivnost: Stipendije</t>
  </si>
  <si>
    <t>Aktivnost: Potpore za novorođeno dijete</t>
  </si>
  <si>
    <t>1040</t>
  </si>
  <si>
    <t>Aktivnost: Sufinanciranje prijevoza srednjoškolaca</t>
  </si>
  <si>
    <t>0912</t>
  </si>
  <si>
    <t>Aktivnost: Naknada za ogrijev socijalno ugroženom stanovništvu</t>
  </si>
  <si>
    <t>Aktivnost: Pomoć u novcu pojedincima (invalidnim osobama) i obiteljima</t>
  </si>
  <si>
    <t>Aktivnost: Protupožarna zaštita</t>
  </si>
  <si>
    <t>Aktivnost: Sanacija terena onečišćenog opasnim otpadom</t>
  </si>
  <si>
    <t>Rashodi za nabavu nefinancijske imovine</t>
  </si>
  <si>
    <t>Rashodi za nabavu neproizvedene dugotrajne imovine</t>
  </si>
  <si>
    <t>Građevinski objekti</t>
  </si>
  <si>
    <t>06</t>
  </si>
  <si>
    <t>Aktivnost: Oprema potrebna za rad Jedinstvenog upravnog odjela</t>
  </si>
  <si>
    <t>Aktivnost: Sufinanciranje rada LAG-a Vallis Colapis</t>
  </si>
  <si>
    <t>324</t>
  </si>
  <si>
    <t>0640</t>
  </si>
  <si>
    <t>0451</t>
  </si>
  <si>
    <t>0560</t>
  </si>
  <si>
    <t>0133</t>
  </si>
  <si>
    <t>0320</t>
  </si>
  <si>
    <t>0360</t>
  </si>
  <si>
    <t>0810</t>
  </si>
  <si>
    <t>0473</t>
  </si>
  <si>
    <t>0610</t>
  </si>
  <si>
    <t>0760</t>
  </si>
  <si>
    <t>056</t>
  </si>
  <si>
    <t xml:space="preserve">Funkcijska klasifikacija: 05 - Zaštita okoliša </t>
  </si>
  <si>
    <t>045</t>
  </si>
  <si>
    <t>013</t>
  </si>
  <si>
    <t>10</t>
  </si>
  <si>
    <t>09</t>
  </si>
  <si>
    <t>03</t>
  </si>
  <si>
    <t>08</t>
  </si>
  <si>
    <t>07</t>
  </si>
  <si>
    <t>042</t>
  </si>
  <si>
    <t>107</t>
  </si>
  <si>
    <t>091</t>
  </si>
  <si>
    <t>032</t>
  </si>
  <si>
    <t>081</t>
  </si>
  <si>
    <t>047</t>
  </si>
  <si>
    <t>061</t>
  </si>
  <si>
    <t>076</t>
  </si>
  <si>
    <t>P1011</t>
  </si>
  <si>
    <t>A1009 02</t>
  </si>
  <si>
    <t>A1009 03</t>
  </si>
  <si>
    <t>A1010 02</t>
  </si>
  <si>
    <t>A1011 01</t>
  </si>
  <si>
    <t>Funkcijska</t>
  </si>
  <si>
    <t>653</t>
  </si>
  <si>
    <t>Komunalni doprinosi i naknade</t>
  </si>
  <si>
    <t>72</t>
  </si>
  <si>
    <t>721</t>
  </si>
  <si>
    <t>Aktivnost: Sufinanciranje boravka djece u dječjem vrtiću</t>
  </si>
  <si>
    <t>Prihodi od prodaje proizvedene dugotrajne imovine</t>
  </si>
  <si>
    <t>Prihodi od prodaje građevinskih objekata</t>
  </si>
  <si>
    <t>Aktivnost: Humanitarna djelatnost Crvenog križa</t>
  </si>
  <si>
    <t>651</t>
  </si>
  <si>
    <t>Upravne i administrativne pristojbe</t>
  </si>
  <si>
    <t>RAZDJEL 001: JEDINSTVENI UPRAVNI ODJEL</t>
  </si>
  <si>
    <t>Glava 001 01: Jedinstveni upravni odjel</t>
  </si>
  <si>
    <t>Aktivnost: Financiranje rada političkih stranaka zastupljenih u Općinskom vijeću</t>
  </si>
  <si>
    <t>Aktivnost: Rad Općinskog vijeća</t>
  </si>
  <si>
    <t>Aktivnost: Redovna djelatnost Jedinstvenog upravnog odjela</t>
  </si>
  <si>
    <t>Aktivnost: Potpore poljoprivredi</t>
  </si>
  <si>
    <t>Aktivnost: Donacije udrugama građana</t>
  </si>
  <si>
    <t>Aktivnost: Zbrinjavanje komunalnog otpada - deponij Ilovac</t>
  </si>
  <si>
    <t>P1013</t>
  </si>
  <si>
    <t>A1013 01</t>
  </si>
  <si>
    <t>P1014</t>
  </si>
  <si>
    <t>P1015</t>
  </si>
  <si>
    <t>K1015 01</t>
  </si>
  <si>
    <t xml:space="preserve">Program 01: Javna uprava i administracija </t>
  </si>
  <si>
    <t>A1001 03</t>
  </si>
  <si>
    <t>A1001 04</t>
  </si>
  <si>
    <t>A1001 05</t>
  </si>
  <si>
    <t>A1001 06</t>
  </si>
  <si>
    <t>P1002</t>
  </si>
  <si>
    <t>Program 02: Održavanje komunalne infrastrukture</t>
  </si>
  <si>
    <t>T1002 01</t>
  </si>
  <si>
    <t>T1002 02</t>
  </si>
  <si>
    <t>T1002 03</t>
  </si>
  <si>
    <t>T1002 04</t>
  </si>
  <si>
    <t>P1003</t>
  </si>
  <si>
    <t>A1001 07</t>
  </si>
  <si>
    <t>Aktivnost: Izbori, referendum</t>
  </si>
  <si>
    <t xml:space="preserve">Program 03: Potpora poljoprivredi </t>
  </si>
  <si>
    <t>A1003 01</t>
  </si>
  <si>
    <t>P1004</t>
  </si>
  <si>
    <t>Program 04: Jačanje gospodarstva</t>
  </si>
  <si>
    <t>Program 05: Zaštita okoliša</t>
  </si>
  <si>
    <t>A1005 01</t>
  </si>
  <si>
    <t>A1005 02</t>
  </si>
  <si>
    <t>Program 06: Predškolski odgoj</t>
  </si>
  <si>
    <t>Program 07: Osnovno i srednjoškolsko obrazovanje</t>
  </si>
  <si>
    <t>A1007 02</t>
  </si>
  <si>
    <t>Program 08: Visoko obrazovanje</t>
  </si>
  <si>
    <t>Program 09: Socijalna skrb</t>
  </si>
  <si>
    <t xml:space="preserve">Program 11: Razvoj civilnog društva </t>
  </si>
  <si>
    <t>366</t>
  </si>
  <si>
    <t>36</t>
  </si>
  <si>
    <t xml:space="preserve">Aktivnost: Pomoć pri radu Domu zdravlja Ozalj </t>
  </si>
  <si>
    <t>Aktivnost: Pomoć pri radu Osnovnoj školi Žakanje</t>
  </si>
  <si>
    <t>P1012</t>
  </si>
  <si>
    <t>Program 12: Zdravstvo</t>
  </si>
  <si>
    <t>Program 13: Promicanje kulture</t>
  </si>
  <si>
    <t>Aktivnost: Održavanje okoliša Starog grada Ribnika</t>
  </si>
  <si>
    <t>Program 14: Poticanje razvoja turizma</t>
  </si>
  <si>
    <t>T1014 02</t>
  </si>
  <si>
    <t>Aktivnost: Pilot projekt "Hrvatska 365"</t>
  </si>
  <si>
    <t>Program 15: Prostorno uređenje i unapređenje stanovanja</t>
  </si>
  <si>
    <t>Program 10: Organiziranje i provođenje zaštite i spašavanja</t>
  </si>
  <si>
    <t>P1016</t>
  </si>
  <si>
    <t xml:space="preserve">Program 16: Upravljanje imovinom </t>
  </si>
  <si>
    <t>K1016 03</t>
  </si>
  <si>
    <t>K1016 04</t>
  </si>
  <si>
    <t>K1016 05</t>
  </si>
  <si>
    <t>K1016 06</t>
  </si>
  <si>
    <t>Pomoći proračunskim korisnicima drugih proračuna</t>
  </si>
  <si>
    <t>Pomoći dane u inozemstvo i unutar općeg proračuna</t>
  </si>
  <si>
    <t xml:space="preserve">Ostali rashodi   </t>
  </si>
  <si>
    <t>1</t>
  </si>
  <si>
    <t xml:space="preserve">Aktivnost: Tekuće održavanje groblja i mrtvačnica </t>
  </si>
  <si>
    <t>Sveukupno:</t>
  </si>
  <si>
    <t>IZVORI FINANCIRANJA</t>
  </si>
  <si>
    <t xml:space="preserve">Opći prihodi i primici </t>
  </si>
  <si>
    <t xml:space="preserve">Pomoći </t>
  </si>
  <si>
    <t xml:space="preserve">Prihodi za posebne namjene </t>
  </si>
  <si>
    <t>Višak prihoda</t>
  </si>
  <si>
    <t xml:space="preserve">Višak prihoda </t>
  </si>
  <si>
    <t>Primici od financijske imovine i zaduživanja</t>
  </si>
  <si>
    <t>84</t>
  </si>
  <si>
    <t>844</t>
  </si>
  <si>
    <t>Primici od zaduživanja</t>
  </si>
  <si>
    <t>Primljeni krediti i zajmovi od kreditnih i ostalih financijskih institucija izvan javnog sektora</t>
  </si>
  <si>
    <t>54</t>
  </si>
  <si>
    <t>544</t>
  </si>
  <si>
    <t>Izdaci za otplatu glavnice primljenih kredita i zajmova</t>
  </si>
  <si>
    <t>632</t>
  </si>
  <si>
    <t>Pomoći od međunarodnih organizacija te institucija i tijela EU</t>
  </si>
  <si>
    <t>UKUPNO RASHODI I IZDACI         (3+4+5):</t>
  </si>
  <si>
    <t>Aktivnost: Javni radovi, stručno osposobljavanje bez zasnivanja radnog odnos</t>
  </si>
  <si>
    <t>0911</t>
  </si>
  <si>
    <t>0922</t>
  </si>
  <si>
    <t>0941</t>
  </si>
  <si>
    <t>094</t>
  </si>
  <si>
    <t>092</t>
  </si>
  <si>
    <t>104</t>
  </si>
  <si>
    <t>036</t>
  </si>
  <si>
    <t>A1012 01</t>
  </si>
  <si>
    <t>A1007 03</t>
  </si>
  <si>
    <t>Aktivnost: Kapitalni projekt "Modernizacija nerazvrstanih cesta"</t>
  </si>
  <si>
    <t>Pomoći od izvanproračunskih korisnika</t>
  </si>
  <si>
    <t>Pomoći proračunu iz drugih proračuna</t>
  </si>
  <si>
    <t>Pomoći iz inozemstva i od subjekata unutar općeg proračuna</t>
  </si>
  <si>
    <t>Plaće (Bruto)</t>
  </si>
  <si>
    <t>Otplata glavnice primljenih kredita i zajmova od kreditnih i ostalih institucija izvan javnog sektora</t>
  </si>
  <si>
    <t>Aktivnost: Opremanje objekata mrtvačnica</t>
  </si>
  <si>
    <t>A1004 01</t>
  </si>
  <si>
    <t>A1011 02</t>
  </si>
  <si>
    <t>K1016 01</t>
  </si>
  <si>
    <t>Aktivnost: Civilna zaštita, financiranje rada HGSS, Stanice Karlovac</t>
  </si>
  <si>
    <t>0474</t>
  </si>
  <si>
    <t>Aktivnost: Kapitalni projekt "Energetska obnova zgrade u Ribniku, k.č. 40/5 k.o. Ribnik"</t>
  </si>
  <si>
    <t>Aktivnost: Kapitalni projekt "Modernizacija javne rasvjete s ekološki prihvatljivom i energetski učinkovitom LED rasvjetom"</t>
  </si>
  <si>
    <t xml:space="preserve">Aktivnost: Financiranje osnovnoškolskog obrazovanja iznad standarda </t>
  </si>
  <si>
    <t>83</t>
  </si>
  <si>
    <t>832</t>
  </si>
  <si>
    <t>Primici od prodaje dionica i udjela u glavnici</t>
  </si>
  <si>
    <t>Primici od prodaje dionica i udjela u glavnici trgovačkih društava u javnom sektoru</t>
  </si>
  <si>
    <t>A1011 03</t>
  </si>
  <si>
    <t>0840</t>
  </si>
  <si>
    <t>Aktivnost: Donacije vjerskim zajednicama</t>
  </si>
  <si>
    <t>084</t>
  </si>
  <si>
    <t>RAZLIKA - VIŠAK/MANJAK</t>
  </si>
  <si>
    <t>UKUPNO PRIHODI I PRIMICI (6+7+8):</t>
  </si>
  <si>
    <t>C. RASPOLOŽIVA SREDSTVA IZ PRETHODNIH GODINA (VIŠAK IZ PRETHODNE(IH) GODINA KOJI ĆE SE RASPOREDITI)</t>
  </si>
  <si>
    <t>638</t>
  </si>
  <si>
    <t>Aktivnost: Kapitalni projekt "Rekonstrukcija centra općine Ribnik"</t>
  </si>
  <si>
    <t>Aktivnost: Kapitalni projekt "Rekonstrukcija šumske prometne infrastrukture"</t>
  </si>
  <si>
    <t>Pomoći temeljem prijenosa EU sredstava</t>
  </si>
  <si>
    <t>0820</t>
  </si>
  <si>
    <t>082</t>
  </si>
  <si>
    <t>Aktivnost: Obilježavanje 400. godišnjice rođenja Jurja Križanića</t>
  </si>
  <si>
    <t>Aktivnost: Tekući projekt  "Promicanje kulturne baštine Juraj Jurko Križanić"</t>
  </si>
  <si>
    <t>T1013 03</t>
  </si>
  <si>
    <t>1. PRIHODI PO EKONOMSKOJ KLASIFIKACIJI</t>
  </si>
  <si>
    <t>2. RASHODI PO EKONOMSKOJ KLASIFIKACIJI</t>
  </si>
  <si>
    <t>3. RAČUN ZADUŽIVANJA/FINANCIRANJA PREMA EKONOMSKOJ KLASIFIKACIJI</t>
  </si>
  <si>
    <t>4. PRIHODI PREMA IZVORIMA FINANCIRANJA</t>
  </si>
  <si>
    <t>81</t>
  </si>
  <si>
    <t>91</t>
  </si>
  <si>
    <t>11</t>
  </si>
  <si>
    <t>52</t>
  </si>
  <si>
    <t>43</t>
  </si>
  <si>
    <t>5. RASHODI PREMA IZVORIMA FINANCIRANJA</t>
  </si>
  <si>
    <t>6. RASHODI PREMA FUNKCIJSKOJ KLASIFIKACIJI</t>
  </si>
  <si>
    <t>02</t>
  </si>
  <si>
    <t>Opće javne usluge</t>
  </si>
  <si>
    <t>Obrana</t>
  </si>
  <si>
    <t>Javni red i sigurnost</t>
  </si>
  <si>
    <t>Ekonomski poslovi</t>
  </si>
  <si>
    <t>Zaštita okoliša</t>
  </si>
  <si>
    <t>Usluge unaprjeđenja stanovanja i zajednice</t>
  </si>
  <si>
    <t>Zdravstvo</t>
  </si>
  <si>
    <t>Rekreacija, kultura i religija</t>
  </si>
  <si>
    <t>Obrazovanje</t>
  </si>
  <si>
    <t>Socijalna zaštita</t>
  </si>
  <si>
    <t>7. POSEBNI DIO PREMA ORGANIZACIJSKOJ KLASIFIKACIJI</t>
  </si>
  <si>
    <t>8. POSEBNI DIO PREMA PROGRAMSKOJ KLASIFIKACIJI</t>
  </si>
  <si>
    <t>T1005 03</t>
  </si>
  <si>
    <t>Aktivnost: Tekući projekt "PoKupi, iskoristi, očisti"</t>
  </si>
  <si>
    <t>363</t>
  </si>
  <si>
    <t>Pomoći unutar općeg proračuna</t>
  </si>
  <si>
    <t>T1005 04</t>
  </si>
  <si>
    <t>0620</t>
  </si>
  <si>
    <t>062</t>
  </si>
  <si>
    <t>Aktivnost: Kapitalni projekt "Građenje i opremanje vatrogasnog doma, društvenog doma i turističkog informativnog centra; Rekonstrukcija zgrade javne namjene (zgrada DVD-a Ribnik) u naselju Ribnik"</t>
  </si>
  <si>
    <t xml:space="preserve">Vlastiti prihodi </t>
  </si>
  <si>
    <t>Aktivnost: Razvoj ruralnog turizma - sufinanciranje rada Turističke zajednice područja Kupa</t>
  </si>
  <si>
    <t>Aktivnost: Kapitalni projekt "Zamjena krovišta na zgradi sa poslovnim prostorom u Ribniku, k.č. 40/11 k.o. Ribnik"</t>
  </si>
  <si>
    <t>Aktivnost: Kapitalni projekt "Zamjena krovišta na zgradi DVD-a Ribnik, k.č. 38/4 k.o. Ribnik"</t>
  </si>
  <si>
    <t>Aktivnost: Kapitalni projekt "Uređenje groblja"</t>
  </si>
  <si>
    <t>T1013 02</t>
  </si>
  <si>
    <t>K1016 07</t>
  </si>
  <si>
    <t>A1016 08</t>
  </si>
  <si>
    <t>K1016 11</t>
  </si>
  <si>
    <t>K1016 12</t>
  </si>
  <si>
    <t>K1016 10</t>
  </si>
  <si>
    <t>K1016 13</t>
  </si>
  <si>
    <t>Aktivnost: Kapitalni projekt "Uređenje izvorišta i jezera Rilac"</t>
  </si>
  <si>
    <t>0540</t>
  </si>
  <si>
    <t>054</t>
  </si>
  <si>
    <t>Aktivnost: Tekući projekt manifestacija "Križanićevi dani"</t>
  </si>
  <si>
    <t>T1014 01</t>
  </si>
  <si>
    <t>T1013 04</t>
  </si>
  <si>
    <t xml:space="preserve">Kapitalne pomoći unutar općeg proračuna </t>
  </si>
  <si>
    <t>Aktivnost: Tekući projekt "Nabava spremnika za odvojeno prikupljanje komunalnog otpada-subvencioniranje javne usluge sakupljanja i odvoza miješanog komunalnog otpada"</t>
  </si>
  <si>
    <t>Aktivnost: Kapitalni projekt "Energetska obnova zgrade DVD-a Ribnik, k.č. 38/4 k.o. Ribnik"</t>
  </si>
  <si>
    <t>K1015 02</t>
  </si>
  <si>
    <t>Aktivnost: Kapitalni projekt "Prostorno planska dokumentacija"</t>
  </si>
  <si>
    <t>Aktivnost: Kapitalni projekt "Adaptacija stambeno poslovne zgrade - ambulante u Ribniku"</t>
  </si>
  <si>
    <t>Aktivnost: Kapitalni projekt "Uređenje i opremanje dječjeg igrališta u Ribniku"</t>
  </si>
  <si>
    <t>Proračunska zaliha</t>
  </si>
  <si>
    <t>385</t>
  </si>
  <si>
    <t xml:space="preserve">Proračunska zaliha </t>
  </si>
  <si>
    <t>Aktivnost: Kapitalni projekt "Nadstrešnice za autobusna stajališta, pješački prijelaz"</t>
  </si>
  <si>
    <t>K1016 02</t>
  </si>
  <si>
    <t>K1016 09</t>
  </si>
  <si>
    <t>K1016 14</t>
  </si>
  <si>
    <t>K1016 15</t>
  </si>
  <si>
    <t>IZVRŠENJE 01.01.-30.06.2020.</t>
  </si>
  <si>
    <t>IZVORNI PLAN 2021.</t>
  </si>
  <si>
    <t>TEKUĆI PLAN 2021.</t>
  </si>
  <si>
    <t xml:space="preserve">IZVRŠENJE 01.01.-30.06.2021. </t>
  </si>
  <si>
    <t>6111</t>
  </si>
  <si>
    <t>6117</t>
  </si>
  <si>
    <t>6131</t>
  </si>
  <si>
    <t>6134</t>
  </si>
  <si>
    <t>6142</t>
  </si>
  <si>
    <t>6331</t>
  </si>
  <si>
    <t>6422</t>
  </si>
  <si>
    <t>6429</t>
  </si>
  <si>
    <t>6511</t>
  </si>
  <si>
    <t>6514</t>
  </si>
  <si>
    <t>6522</t>
  </si>
  <si>
    <t>6524</t>
  </si>
  <si>
    <t>6526</t>
  </si>
  <si>
    <t>6531</t>
  </si>
  <si>
    <t>6532</t>
  </si>
  <si>
    <t>9221</t>
  </si>
  <si>
    <t>3294</t>
  </si>
  <si>
    <t>3234</t>
  </si>
  <si>
    <t>3721</t>
  </si>
  <si>
    <t>3722</t>
  </si>
  <si>
    <t>3811</t>
  </si>
  <si>
    <t>3821</t>
  </si>
  <si>
    <t>3293</t>
  </si>
  <si>
    <t>3299</t>
  </si>
  <si>
    <t>3632</t>
  </si>
  <si>
    <t>4213</t>
  </si>
  <si>
    <t>4227</t>
  </si>
  <si>
    <t>3121</t>
  </si>
  <si>
    <t>3132</t>
  </si>
  <si>
    <t>3212</t>
  </si>
  <si>
    <t>3221</t>
  </si>
  <si>
    <t>3223</t>
  </si>
  <si>
    <t>3224</t>
  </si>
  <si>
    <t>3225</t>
  </si>
  <si>
    <t>3231</t>
  </si>
  <si>
    <t>3232</t>
  </si>
  <si>
    <t>3236</t>
  </si>
  <si>
    <t>3237</t>
  </si>
  <si>
    <t>3238</t>
  </si>
  <si>
    <t>3239</t>
  </si>
  <si>
    <t>3233</t>
  </si>
  <si>
    <t>3241</t>
  </si>
  <si>
    <t>3291</t>
  </si>
  <si>
    <t>3295</t>
  </si>
  <si>
    <t>3431</t>
  </si>
  <si>
    <t>3433</t>
  </si>
  <si>
    <t>3434</t>
  </si>
  <si>
    <t>2</t>
  </si>
  <si>
    <t>INDEKS 4/1</t>
  </si>
  <si>
    <t>INDEKS 4/2</t>
  </si>
  <si>
    <t>4212</t>
  </si>
  <si>
    <t>4214</t>
  </si>
  <si>
    <t>3111</t>
  </si>
  <si>
    <t>3214</t>
  </si>
  <si>
    <t>III.</t>
  </si>
  <si>
    <t>raspoređuju se po nositeljima, korisnicima i potanjim namjenama u posebnom dijelu Proračuna kako slijedi:</t>
  </si>
  <si>
    <t>Rashodi i izdaci Proračuna planirani za 2021. godinu u iznosu od 3.453.400,00 kuna, a ostvareni u razdoblju od 01.01.-30.06.2021. godine u iznosu od 700.304,87 kuna,</t>
  </si>
  <si>
    <t>Porez i prirez na dohodak od nesamostalnog rada</t>
  </si>
  <si>
    <t>Povrat poreza i prireza na dohodak po godišnjoj prijavi</t>
  </si>
  <si>
    <t>Stalni porezi na nepokretnu imovinu</t>
  </si>
  <si>
    <t xml:space="preserve">Povremeni porezi na imovinu </t>
  </si>
  <si>
    <t>Porez na promet</t>
  </si>
  <si>
    <t>Tekuće pomoći proračunu iz drugih proračuna</t>
  </si>
  <si>
    <t>Prihodi od zakupa i iznajmljivanja imovine</t>
  </si>
  <si>
    <t>Ostali prihodi od nefinancijske imovine</t>
  </si>
  <si>
    <t>Državne upravne i sudske pristojbe</t>
  </si>
  <si>
    <t>Ostale pristojbe i naknade</t>
  </si>
  <si>
    <t>Prihodi vodnoga gospodarstva</t>
  </si>
  <si>
    <t>Doprinosi za šume</t>
  </si>
  <si>
    <t>Ostali nespomenuti prihodi</t>
  </si>
  <si>
    <t xml:space="preserve">Komunalni doprinosi </t>
  </si>
  <si>
    <t>Komunalne naknade</t>
  </si>
  <si>
    <t>Plaće za redovan rad</t>
  </si>
  <si>
    <t>Doprinosi za obvezno zdravstveno osiguranje</t>
  </si>
  <si>
    <t>Naknade za prijevoz, za rad na terenu i odvojeni život</t>
  </si>
  <si>
    <t>Ostale naknade troškova zaposlenima</t>
  </si>
  <si>
    <t>Uredski materijal i ostali materijalni rashodi</t>
  </si>
  <si>
    <t>Energija</t>
  </si>
  <si>
    <t>Materijal i dijelovi za tekuće i investicijsko održavanje</t>
  </si>
  <si>
    <t>Sitni inventar i auto gume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</si>
  <si>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</si>
  <si>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</si>
  <si>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</si>
  <si>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</si>
  <si>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</si>
  <si>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</si>
  <si>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</si>
  <si>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 xml:space="preserve">Ostale usluge </t>
  </si>
  <si>
    <t>Naknade za rad predstavničkih i izvršnih tijela, povjerenstava i slično</t>
  </si>
  <si>
    <t>Reprezentacija</t>
  </si>
  <si>
    <t>Članarine i norme</t>
  </si>
  <si>
    <t>Pristojbe i naknade</t>
  </si>
  <si>
    <t>Bankarske usluge i usluge platnog prometa</t>
  </si>
  <si>
    <t>Zatezne kamate</t>
  </si>
  <si>
    <t>Kapitalne pomoći unutar općeg proračuna</t>
  </si>
  <si>
    <t>Naknade građanima i kućanstvima u novcu</t>
  </si>
  <si>
    <t>Naknade građanima i kućanstvima u naravi</t>
  </si>
  <si>
    <t>Tekuće donacije u novcu</t>
  </si>
  <si>
    <t>Poslovni objekti</t>
  </si>
  <si>
    <t>Ceste, željeznice i ostali prometni objekti</t>
  </si>
  <si>
    <t>Ostali građevinski objekti</t>
  </si>
  <si>
    <t>Uređaji, strojevi i oprema za ostale namjene</t>
  </si>
  <si>
    <t>Stručno usavršavanje zaposlenika</t>
  </si>
  <si>
    <t>Ostale usluge</t>
  </si>
  <si>
    <t>Ostali nespomenuti financijski rashodi</t>
  </si>
  <si>
    <t>Članarina i norme</t>
  </si>
  <si>
    <t>Kapitalne donacije neprofitnim organizacijama</t>
  </si>
  <si>
    <t>PREDSJEDNICA OPĆINSKOG VIJEĆA:</t>
  </si>
  <si>
    <t>Gabi Tomašić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</si>
</sst>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name val="Arial"/>
    </font>
    <font>
      <sz val="9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9"/>
      <name val="Arial"/>
      <family val="2"/>
      <charset val="238"/>
    </font>
    <font>
      <b/>
      <sz val="9"/>
      <color rgb="FF00B0F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4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theme="9"/>
      <name val="Arial"/>
      <family val="2"/>
      <charset val="238"/>
    </font>
    <font>
      <sz val="9"/>
      <color theme="5" tint="0.59999389629810485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9"/>
      <color theme="5" tint="0.39997558519241921"/>
      <name val="Arial"/>
      <family val="2"/>
      <charset val="238"/>
    </font>
    <font>
      <sz val="9"/>
      <color rgb="FF0070C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9" tint="-0.249977111117893"/>
      <name val="Arial"/>
      <family val="2"/>
      <charset val="238"/>
    </font>
    <font>
      <sz val="10"/>
      <color theme="7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theme="5" tint="0.59999389629810485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i/>
      <sz val="10"/>
      <name val="Arial"/>
      <family val="2"/>
      <charset val="238"/>
    </font>
    <font>
      <sz val="10"/>
      <color theme="4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9"/>
      <color theme="5" tint="0.59999389629810485"/>
      <name val="Arial"/>
      <family val="2"/>
      <charset val="238"/>
    </font>
    <font>
      <sz val="10"/>
      <color theme="5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sz val="10"/>
      <color rgb="FF0070C0"/>
      <name val="Arial"/>
      <family val="2"/>
      <charset val="238"/>
    </font>
    <font>
      <sz val="9"/>
      <color theme="7"/>
      <name val="Arial"/>
      <family val="2"/>
    </font>
    <font>
      <sz val="10"/>
      <name val="Arial"/>
      <family val="2"/>
    </font>
    <font>
      <sz val="9"/>
      <color theme="7"/>
      <name val="Arial"/>
      <family val="2"/>
      <charset val="238"/>
    </font>
    <font>
      <sz val="10"/>
      <color rgb="FF0099FF"/>
      <name val="Arial"/>
      <family val="2"/>
      <charset val="238"/>
    </font>
    <font>
      <b/>
      <sz val="10"/>
      <color theme="5" tint="0.39997558519241921"/>
      <name val="Arial"/>
      <family val="2"/>
      <charset val="238"/>
    </font>
    <font>
      <b/>
      <sz val="10"/>
      <name val="Arial"/>
      <family val="2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4">
    <xf numFmtId="0" fontId="0" fillId="0" borderId="0" xfId="0"/>
    <xf numFmtId="0" fontId="1" fillId="0" borderId="0" xfId="0" applyFont="1" applyAlignme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/>
    <xf numFmtId="49" fontId="4" fillId="0" borderId="0" xfId="0" applyNumberFormat="1" applyFont="1" applyAlignment="1"/>
    <xf numFmtId="49" fontId="3" fillId="0" borderId="0" xfId="0" applyNumberFormat="1" applyFont="1" applyAlignment="1"/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/>
    <xf numFmtId="49" fontId="9" fillId="0" borderId="0" xfId="0" applyNumberFormat="1" applyFont="1" applyAlignment="1"/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/>
    <xf numFmtId="49" fontId="11" fillId="0" borderId="0" xfId="0" applyNumberFormat="1" applyFont="1" applyAlignment="1"/>
    <xf numFmtId="49" fontId="12" fillId="0" borderId="0" xfId="0" applyNumberFormat="1" applyFont="1" applyAlignment="1"/>
    <xf numFmtId="0" fontId="13" fillId="0" borderId="0" xfId="0" applyFont="1" applyAlignment="1"/>
    <xf numFmtId="49" fontId="13" fillId="0" borderId="0" xfId="0" applyNumberFormat="1" applyFont="1" applyAlignment="1"/>
    <xf numFmtId="49" fontId="14" fillId="0" borderId="0" xfId="0" applyNumberFormat="1" applyFont="1" applyAlignment="1">
      <alignment horizontal="left"/>
    </xf>
    <xf numFmtId="0" fontId="14" fillId="0" borderId="0" xfId="0" applyFont="1" applyAlignment="1"/>
    <xf numFmtId="49" fontId="14" fillId="0" borderId="0" xfId="0" applyNumberFormat="1" applyFont="1" applyAlignment="1"/>
    <xf numFmtId="49" fontId="15" fillId="0" borderId="0" xfId="0" applyNumberFormat="1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/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Alignme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10" fillId="0" borderId="0" xfId="0" applyNumberFormat="1" applyFont="1" applyAlignment="1"/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2" fillId="0" borderId="0" xfId="0" applyFont="1"/>
    <xf numFmtId="4" fontId="24" fillId="0" borderId="0" xfId="0" applyNumberFormat="1" applyFont="1" applyAlignment="1">
      <alignment wrapText="1"/>
    </xf>
    <xf numFmtId="4" fontId="22" fillId="0" borderId="0" xfId="0" applyNumberFormat="1" applyFont="1" applyAlignment="1">
      <alignment wrapText="1"/>
    </xf>
    <xf numFmtId="49" fontId="25" fillId="0" borderId="0" xfId="0" applyNumberFormat="1" applyFont="1" applyAlignment="1">
      <alignment horizontal="left"/>
    </xf>
    <xf numFmtId="0" fontId="25" fillId="0" borderId="0" xfId="0" applyFont="1" applyAlignment="1">
      <alignment wrapText="1"/>
    </xf>
    <xf numFmtId="49" fontId="21" fillId="0" borderId="0" xfId="0" applyNumberFormat="1" applyFont="1" applyAlignment="1">
      <alignment horizontal="left"/>
    </xf>
    <xf numFmtId="0" fontId="21" fillId="0" borderId="0" xfId="0" applyFont="1" applyAlignment="1">
      <alignment wrapText="1"/>
    </xf>
    <xf numFmtId="4" fontId="22" fillId="0" borderId="0" xfId="0" applyNumberFormat="1" applyFo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49" fontId="22" fillId="0" borderId="0" xfId="0" applyNumberFormat="1" applyFont="1" applyAlignment="1">
      <alignment horizontal="left" wrapText="1"/>
    </xf>
    <xf numFmtId="49" fontId="21" fillId="0" borderId="0" xfId="0" applyNumberFormat="1" applyFont="1" applyAlignment="1"/>
    <xf numFmtId="49" fontId="20" fillId="0" borderId="0" xfId="0" applyNumberFormat="1" applyFont="1" applyAlignment="1"/>
    <xf numFmtId="4" fontId="20" fillId="0" borderId="0" xfId="0" applyNumberFormat="1" applyFont="1"/>
    <xf numFmtId="49" fontId="22" fillId="0" borderId="0" xfId="0" applyNumberFormat="1" applyFont="1" applyAlignment="1"/>
    <xf numFmtId="4" fontId="20" fillId="0" borderId="0" xfId="0" applyNumberFormat="1" applyFont="1" applyAlignment="1">
      <alignment wrapText="1"/>
    </xf>
    <xf numFmtId="49" fontId="20" fillId="0" borderId="0" xfId="0" applyNumberFormat="1" applyFont="1" applyAlignment="1">
      <alignment horizontal="left"/>
    </xf>
    <xf numFmtId="4" fontId="21" fillId="0" borderId="0" xfId="0" applyNumberFormat="1" applyFont="1"/>
    <xf numFmtId="49" fontId="20" fillId="0" borderId="0" xfId="0" applyNumberFormat="1" applyFont="1" applyAlignment="1">
      <alignment horizontal="center"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/>
    <xf numFmtId="0" fontId="24" fillId="0" borderId="0" xfId="0" applyFont="1" applyAlignment="1"/>
    <xf numFmtId="4" fontId="22" fillId="0" borderId="0" xfId="0" applyNumberFormat="1" applyFont="1" applyAlignment="1"/>
    <xf numFmtId="0" fontId="27" fillId="0" borderId="0" xfId="0" applyFont="1" applyAlignment="1"/>
    <xf numFmtId="0" fontId="27" fillId="0" borderId="0" xfId="0" applyFont="1" applyAlignment="1">
      <alignment wrapText="1"/>
    </xf>
    <xf numFmtId="0" fontId="28" fillId="0" borderId="0" xfId="0" applyFont="1" applyAlignment="1"/>
    <xf numFmtId="4" fontId="23" fillId="0" borderId="0" xfId="0" applyNumberFormat="1" applyFont="1" applyAlignment="1">
      <alignment wrapText="1"/>
    </xf>
    <xf numFmtId="0" fontId="29" fillId="0" borderId="0" xfId="0" applyFont="1" applyAlignment="1"/>
    <xf numFmtId="0" fontId="29" fillId="0" borderId="0" xfId="0" applyFont="1" applyAlignment="1">
      <alignment wrapText="1"/>
    </xf>
    <xf numFmtId="4" fontId="29" fillId="0" borderId="0" xfId="0" applyNumberFormat="1" applyFont="1" applyAlignment="1">
      <alignment wrapText="1"/>
    </xf>
    <xf numFmtId="0" fontId="30" fillId="0" borderId="0" xfId="0" applyFont="1" applyAlignment="1"/>
    <xf numFmtId="0" fontId="30" fillId="0" borderId="0" xfId="0" applyFont="1" applyAlignment="1">
      <alignment wrapText="1"/>
    </xf>
    <xf numFmtId="0" fontId="20" fillId="0" borderId="0" xfId="0" applyFont="1" applyAlignment="1"/>
    <xf numFmtId="0" fontId="28" fillId="0" borderId="0" xfId="0" applyFont="1" applyAlignment="1">
      <alignment wrapText="1"/>
    </xf>
    <xf numFmtId="4" fontId="20" fillId="0" borderId="0" xfId="0" applyNumberFormat="1" applyFont="1" applyAlignment="1"/>
    <xf numFmtId="4" fontId="22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right" wrapText="1"/>
    </xf>
    <xf numFmtId="4" fontId="23" fillId="0" borderId="0" xfId="0" applyNumberFormat="1" applyFont="1" applyAlignment="1">
      <alignment horizontal="right" wrapText="1"/>
    </xf>
    <xf numFmtId="4" fontId="29" fillId="0" borderId="0" xfId="0" applyNumberFormat="1" applyFont="1" applyAlignment="1">
      <alignment horizontal="right" wrapText="1"/>
    </xf>
    <xf numFmtId="3" fontId="22" fillId="0" borderId="0" xfId="0" applyNumberFormat="1" applyFont="1" applyAlignment="1">
      <alignment horizontal="center" wrapText="1"/>
    </xf>
    <xf numFmtId="49" fontId="31" fillId="0" borderId="0" xfId="0" applyNumberFormat="1" applyFont="1" applyAlignment="1">
      <alignment horizontal="left"/>
    </xf>
    <xf numFmtId="0" fontId="31" fillId="0" borderId="0" xfId="0" applyFont="1" applyAlignment="1">
      <alignment wrapText="1"/>
    </xf>
    <xf numFmtId="49" fontId="32" fillId="0" borderId="0" xfId="0" applyNumberFormat="1" applyFont="1" applyAlignment="1">
      <alignment horizontal="left"/>
    </xf>
    <xf numFmtId="0" fontId="32" fillId="0" borderId="0" xfId="0" applyFont="1" applyAlignment="1">
      <alignment wrapText="1"/>
    </xf>
    <xf numFmtId="4" fontId="33" fillId="0" borderId="0" xfId="0" applyNumberFormat="1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" fontId="32" fillId="0" borderId="0" xfId="0" applyNumberFormat="1" applyFont="1" applyAlignment="1">
      <alignment wrapText="1"/>
    </xf>
    <xf numFmtId="4" fontId="32" fillId="0" borderId="0" xfId="0" applyNumberFormat="1" applyFont="1"/>
    <xf numFmtId="4" fontId="34" fillId="0" borderId="0" xfId="0" applyNumberFormat="1" applyFont="1"/>
    <xf numFmtId="0" fontId="34" fillId="0" borderId="0" xfId="0" applyFont="1" applyAlignment="1">
      <alignment wrapText="1"/>
    </xf>
    <xf numFmtId="0" fontId="32" fillId="0" borderId="0" xfId="0" applyFont="1" applyAlignment="1">
      <alignment horizontal="left"/>
    </xf>
    <xf numFmtId="49" fontId="32" fillId="0" borderId="0" xfId="0" applyNumberFormat="1" applyFont="1" applyAlignment="1">
      <alignment horizontal="right" wrapText="1"/>
    </xf>
    <xf numFmtId="49" fontId="32" fillId="0" borderId="0" xfId="0" applyNumberFormat="1" applyFont="1" applyAlignment="1">
      <alignment horizontal="center"/>
    </xf>
    <xf numFmtId="0" fontId="32" fillId="0" borderId="0" xfId="0" applyFont="1" applyAlignment="1"/>
    <xf numFmtId="4" fontId="32" fillId="0" borderId="0" xfId="0" applyNumberFormat="1" applyFont="1" applyAlignment="1"/>
    <xf numFmtId="3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right" wrapText="1"/>
    </xf>
    <xf numFmtId="4" fontId="34" fillId="0" borderId="0" xfId="0" applyNumberFormat="1" applyFont="1" applyAlignment="1">
      <alignment horizontal="right" wrapText="1"/>
    </xf>
    <xf numFmtId="3" fontId="32" fillId="0" borderId="0" xfId="0" applyNumberFormat="1" applyFont="1" applyAlignment="1">
      <alignment horizontal="center" wrapText="1"/>
    </xf>
    <xf numFmtId="4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>
      <alignment horizontal="center"/>
    </xf>
    <xf numFmtId="4" fontId="19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5" fillId="0" borderId="0" xfId="0" applyFont="1" applyAlignment="1"/>
    <xf numFmtId="4" fontId="21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6" fillId="0" borderId="0" xfId="0" applyFont="1" applyAlignment="1">
      <alignment wrapText="1"/>
    </xf>
    <xf numFmtId="0" fontId="37" fillId="0" borderId="0" xfId="0" applyFont="1" applyAlignment="1">
      <alignment wrapText="1"/>
    </xf>
    <xf numFmtId="4" fontId="37" fillId="0" borderId="0" xfId="0" applyNumberFormat="1" applyFont="1" applyAlignment="1">
      <alignment horizontal="right" wrapText="1"/>
    </xf>
    <xf numFmtId="4" fontId="37" fillId="0" borderId="0" xfId="0" applyNumberFormat="1" applyFont="1" applyAlignment="1">
      <alignment horizontal="right"/>
    </xf>
    <xf numFmtId="4" fontId="36" fillId="0" borderId="0" xfId="0" applyNumberFormat="1" applyFont="1" applyAlignment="1"/>
    <xf numFmtId="4" fontId="36" fillId="0" borderId="0" xfId="0" applyNumberFormat="1" applyFont="1" applyAlignment="1">
      <alignment wrapText="1"/>
    </xf>
    <xf numFmtId="0" fontId="36" fillId="0" borderId="0" xfId="0" applyFont="1" applyAlignment="1">
      <alignment horizontal="center"/>
    </xf>
    <xf numFmtId="49" fontId="36" fillId="0" borderId="0" xfId="0" applyNumberFormat="1" applyFont="1" applyAlignment="1">
      <alignment horizontal="left"/>
    </xf>
    <xf numFmtId="4" fontId="36" fillId="0" borderId="0" xfId="0" applyNumberFormat="1" applyFont="1" applyAlignment="1">
      <alignment horizontal="right" wrapText="1"/>
    </xf>
    <xf numFmtId="49" fontId="36" fillId="0" borderId="0" xfId="0" applyNumberFormat="1" applyFont="1" applyAlignment="1">
      <alignment horizontal="center"/>
    </xf>
    <xf numFmtId="49" fontId="36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" fontId="0" fillId="0" borderId="0" xfId="0" applyNumberForma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" fontId="36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4" fontId="38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9" fillId="0" borderId="0" xfId="0" applyFont="1" applyAlignment="1"/>
    <xf numFmtId="0" fontId="39" fillId="0" borderId="0" xfId="0" applyFon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" fontId="40" fillId="0" borderId="0" xfId="0" applyNumberFormat="1" applyFont="1" applyAlignment="1">
      <alignment horizontal="right" wrapText="1"/>
    </xf>
    <xf numFmtId="49" fontId="1" fillId="0" borderId="0" xfId="0" applyNumberFormat="1" applyFont="1" applyAlignment="1"/>
    <xf numFmtId="49" fontId="40" fillId="0" borderId="0" xfId="0" applyNumberFormat="1" applyFont="1" applyAlignment="1">
      <alignment horizontal="left"/>
    </xf>
    <xf numFmtId="0" fontId="40" fillId="0" borderId="0" xfId="0" applyFont="1" applyAlignment="1">
      <alignment wrapText="1"/>
    </xf>
    <xf numFmtId="0" fontId="41" fillId="0" borderId="0" xfId="0" applyFont="1" applyAlignment="1">
      <alignment horizontal="center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3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/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19" fillId="0" borderId="0" xfId="0" applyFont="1" applyAlignment="1">
      <alignment wrapText="1"/>
    </xf>
    <xf numFmtId="0" fontId="19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wrapText="1"/>
    </xf>
    <xf numFmtId="0" fontId="22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4" fontId="2" fillId="0" borderId="0" xfId="0" applyNumberFormat="1" applyFont="1"/>
    <xf numFmtId="49" fontId="45" fillId="0" borderId="0" xfId="0" applyNumberFormat="1" applyFont="1" applyAlignment="1">
      <alignment horizontal="right" wrapText="1"/>
    </xf>
    <xf numFmtId="0" fontId="22" fillId="0" borderId="0" xfId="0" applyFont="1" applyAlignment="1">
      <alignment wrapText="1"/>
    </xf>
    <xf numFmtId="4" fontId="20" fillId="0" borderId="0" xfId="0" applyNumberFormat="1" applyFont="1" applyAlignment="1">
      <alignment horizontal="center"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3" fillId="0" borderId="0" xfId="0" applyFont="1" applyAlignment="1">
      <alignment wrapText="1"/>
    </xf>
    <xf numFmtId="0" fontId="20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9" fillId="0" borderId="0" xfId="0" applyFont="1" applyAlignment="1">
      <alignment wrapText="1"/>
    </xf>
    <xf numFmtId="49" fontId="22" fillId="0" borderId="0" xfId="0" applyNumberFormat="1" applyFont="1" applyAlignment="1">
      <alignment horizontal="left" wrapText="1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/>
    </xf>
    <xf numFmtId="0" fontId="0" fillId="0" borderId="0" xfId="0" applyAlignment="1">
      <alignment wrapText="1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78"/>
  <sheetViews>
    <sheetView tabSelected="1" topLeftCell="A1043" zoomScaleNormal="100" workbookViewId="0">
      <selection activeCell="P1058" sqref="P1058"/>
    </sheetView>
  </sheetViews>
  <sheetFormatPr defaultRowHeight="12.75" x14ac:dyDescent="0.2"/>
  <cols>
    <col min="1" max="1" width="9" style="5" customWidth="1"/>
    <col min="2" max="2" width="4" style="5" customWidth="1"/>
    <col min="3" max="3" width="3" style="5" customWidth="1"/>
    <col min="4" max="4" width="4" style="5" customWidth="1"/>
    <col min="5" max="5" width="3.7109375" style="5" customWidth="1"/>
    <col min="6" max="6" width="3.5703125" style="5" customWidth="1"/>
    <col min="7" max="7" width="3.42578125" style="5" customWidth="1"/>
    <col min="8" max="11" width="3.5703125" style="5" customWidth="1"/>
    <col min="12" max="12" width="7.42578125" style="5" customWidth="1"/>
    <col min="13" max="13" width="6.7109375" style="70" customWidth="1"/>
    <col min="14" max="14" width="27.140625" style="82" customWidth="1"/>
    <col min="15" max="15" width="12.140625" style="119" customWidth="1"/>
    <col min="16" max="18" width="12.28515625" style="119" customWidth="1"/>
    <col min="19" max="19" width="9" style="5" customWidth="1"/>
    <col min="20" max="20" width="8.28515625" style="5" customWidth="1"/>
  </cols>
  <sheetData>
    <row r="1" spans="1:21" ht="38.25" x14ac:dyDescent="0.2">
      <c r="A1" s="3"/>
      <c r="B1" s="435" t="s">
        <v>35</v>
      </c>
      <c r="C1" s="436"/>
      <c r="D1" s="436"/>
      <c r="E1" s="436"/>
      <c r="F1" s="436"/>
      <c r="G1" s="436"/>
      <c r="H1" s="436"/>
      <c r="I1" s="430"/>
      <c r="J1" s="430"/>
      <c r="K1" s="197"/>
      <c r="L1" s="20"/>
      <c r="M1" s="67" t="s">
        <v>36</v>
      </c>
      <c r="N1" s="68" t="s">
        <v>37</v>
      </c>
      <c r="O1" s="67" t="s">
        <v>412</v>
      </c>
      <c r="P1" s="378" t="s">
        <v>413</v>
      </c>
      <c r="Q1" s="378" t="s">
        <v>414</v>
      </c>
      <c r="R1" s="378" t="s">
        <v>415</v>
      </c>
      <c r="S1" s="356" t="s">
        <v>464</v>
      </c>
      <c r="T1" s="356" t="s">
        <v>465</v>
      </c>
      <c r="U1" s="67"/>
    </row>
    <row r="2" spans="1:21" x14ac:dyDescent="0.2">
      <c r="A2" s="3"/>
      <c r="B2" s="20">
        <v>1</v>
      </c>
      <c r="C2" s="20">
        <v>2</v>
      </c>
      <c r="D2" s="20">
        <v>3</v>
      </c>
      <c r="E2" s="20">
        <v>4</v>
      </c>
      <c r="F2" s="20">
        <v>5</v>
      </c>
      <c r="G2" s="20">
        <v>6</v>
      </c>
      <c r="H2" s="20">
        <v>7</v>
      </c>
      <c r="I2" s="199">
        <v>8</v>
      </c>
      <c r="J2" s="199">
        <v>9</v>
      </c>
      <c r="K2" s="199"/>
      <c r="L2" s="20"/>
      <c r="M2" s="69"/>
      <c r="N2" s="68"/>
      <c r="O2" s="92" t="s">
        <v>282</v>
      </c>
      <c r="P2" s="92" t="s">
        <v>463</v>
      </c>
      <c r="Q2" s="92" t="s">
        <v>56</v>
      </c>
      <c r="R2" s="92" t="s">
        <v>76</v>
      </c>
      <c r="S2" s="9">
        <v>5</v>
      </c>
      <c r="T2" s="9">
        <v>6</v>
      </c>
    </row>
    <row r="3" spans="1:21" x14ac:dyDescent="0.2">
      <c r="O3" s="230"/>
      <c r="P3" s="406"/>
      <c r="Q3" s="413"/>
      <c r="R3" s="413"/>
    </row>
    <row r="4" spans="1:21" x14ac:dyDescent="0.2">
      <c r="A4" s="5" t="s">
        <v>97</v>
      </c>
      <c r="N4" s="71" t="s">
        <v>108</v>
      </c>
      <c r="O4" s="230"/>
      <c r="P4" s="406"/>
      <c r="Q4" s="413"/>
      <c r="R4" s="413"/>
    </row>
    <row r="5" spans="1:21" x14ac:dyDescent="0.2">
      <c r="N5" s="71"/>
      <c r="O5" s="230"/>
      <c r="P5" s="406"/>
      <c r="Q5" s="413"/>
      <c r="R5" s="413"/>
    </row>
    <row r="6" spans="1:21" x14ac:dyDescent="0.2">
      <c r="N6" s="71"/>
      <c r="O6" s="230"/>
      <c r="P6" s="406"/>
      <c r="Q6" s="413"/>
      <c r="R6" s="413"/>
    </row>
    <row r="7" spans="1:21" ht="25.5" x14ac:dyDescent="0.2">
      <c r="N7" s="71" t="s">
        <v>336</v>
      </c>
      <c r="O7" s="75">
        <f t="shared" ref="O7" si="0">SUM(O15+O16+O23)</f>
        <v>792743.9800000001</v>
      </c>
      <c r="P7" s="75">
        <f t="shared" ref="P7" si="1">SUM(P15+P16+P23)</f>
        <v>2685041.34</v>
      </c>
      <c r="R7" s="75">
        <f>SUM(R15+R16+R23)</f>
        <v>876922.29</v>
      </c>
      <c r="S7" s="357">
        <f>R7/O7*100</f>
        <v>110.61859971487893</v>
      </c>
      <c r="T7" s="357">
        <f>R7/P7*100</f>
        <v>32.65954519717004</v>
      </c>
    </row>
    <row r="8" spans="1:21" x14ac:dyDescent="0.2">
      <c r="N8" s="71"/>
      <c r="O8" s="80"/>
      <c r="P8" s="80"/>
      <c r="R8" s="80"/>
      <c r="S8" s="357"/>
      <c r="T8" s="357"/>
    </row>
    <row r="9" spans="1:21" ht="25.5" x14ac:dyDescent="0.2">
      <c r="N9" s="71" t="s">
        <v>301</v>
      </c>
      <c r="O9" s="75">
        <f t="shared" ref="O9" si="2">SUM(O17+O18+O24)</f>
        <v>428520.18</v>
      </c>
      <c r="P9" s="75">
        <f t="shared" ref="P9" si="3">SUM(P17+P18+P24)</f>
        <v>3453400</v>
      </c>
      <c r="R9" s="75">
        <f>SUM(R83+R143+R165)</f>
        <v>700304.86999999988</v>
      </c>
      <c r="S9" s="357">
        <f t="shared" ref="S9:S18" si="4">R9/O9*100</f>
        <v>163.42401191001085</v>
      </c>
      <c r="T9" s="357">
        <f t="shared" ref="T9:T18" si="5">R9/P9*100</f>
        <v>20.278707071292057</v>
      </c>
    </row>
    <row r="10" spans="1:21" x14ac:dyDescent="0.2">
      <c r="N10" s="71"/>
      <c r="O10" s="80"/>
      <c r="P10" s="80"/>
      <c r="R10" s="80"/>
      <c r="S10" s="357"/>
      <c r="T10" s="357"/>
    </row>
    <row r="11" spans="1:21" s="201" customForma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74"/>
      <c r="N11" s="71" t="s">
        <v>335</v>
      </c>
      <c r="O11" s="80">
        <f t="shared" ref="O11" si="6">O7-O9</f>
        <v>364223.8000000001</v>
      </c>
      <c r="P11" s="80">
        <f t="shared" ref="P11" si="7">P7-P9</f>
        <v>-768358.66000000015</v>
      </c>
      <c r="R11" s="80">
        <f>R7-R9</f>
        <v>176617.42000000016</v>
      </c>
      <c r="S11" s="357">
        <f t="shared" si="4"/>
        <v>48.491454979054119</v>
      </c>
      <c r="T11" s="357">
        <f t="shared" si="5"/>
        <v>-22.98632516226213</v>
      </c>
    </row>
    <row r="12" spans="1:21" x14ac:dyDescent="0.2">
      <c r="N12" s="71"/>
      <c r="O12" s="80"/>
      <c r="P12" s="80"/>
      <c r="R12" s="80"/>
      <c r="S12" s="357"/>
      <c r="T12" s="357"/>
    </row>
    <row r="13" spans="1:21" x14ac:dyDescent="0.2">
      <c r="M13" s="76" t="s">
        <v>38</v>
      </c>
      <c r="N13" s="77"/>
      <c r="O13" s="80"/>
      <c r="P13" s="80"/>
      <c r="R13" s="80"/>
      <c r="S13" s="357"/>
      <c r="T13" s="357"/>
    </row>
    <row r="14" spans="1:21" x14ac:dyDescent="0.2">
      <c r="M14" s="76"/>
      <c r="N14" s="77"/>
      <c r="O14" s="80"/>
      <c r="P14" s="80"/>
      <c r="R14" s="80"/>
      <c r="S14" s="357"/>
      <c r="T14" s="357"/>
    </row>
    <row r="15" spans="1:21" x14ac:dyDescent="0.2">
      <c r="M15" s="78" t="s">
        <v>34</v>
      </c>
      <c r="N15" s="79" t="s">
        <v>21</v>
      </c>
      <c r="O15" s="75">
        <f t="shared" ref="O15" si="8">SUM(O37)</f>
        <v>792743.9800000001</v>
      </c>
      <c r="P15" s="75">
        <f t="shared" ref="P15" si="9">SUM(P37)</f>
        <v>2685041.34</v>
      </c>
      <c r="R15" s="75">
        <f>SUM(R37)</f>
        <v>876922.29</v>
      </c>
      <c r="S15" s="357">
        <f t="shared" si="4"/>
        <v>110.61859971487893</v>
      </c>
      <c r="T15" s="357">
        <f t="shared" si="5"/>
        <v>32.65954519717004</v>
      </c>
    </row>
    <row r="16" spans="1:21" ht="25.5" x14ac:dyDescent="0.2">
      <c r="M16" s="78" t="s">
        <v>51</v>
      </c>
      <c r="N16" s="79" t="s">
        <v>27</v>
      </c>
      <c r="O16" s="75">
        <f t="shared" ref="O16" si="10">SUM(O74)</f>
        <v>0</v>
      </c>
      <c r="P16" s="75">
        <f t="shared" ref="P16" si="11">SUM(P74)</f>
        <v>0</v>
      </c>
      <c r="R16" s="75">
        <f>SUM(R74)</f>
        <v>0</v>
      </c>
      <c r="S16" s="357">
        <v>0</v>
      </c>
      <c r="T16" s="357">
        <v>0</v>
      </c>
    </row>
    <row r="17" spans="1:20" x14ac:dyDescent="0.2">
      <c r="M17" s="78" t="s">
        <v>56</v>
      </c>
      <c r="N17" s="79" t="s">
        <v>116</v>
      </c>
      <c r="O17" s="75">
        <f t="shared" ref="O17" si="12">SUM(O83)</f>
        <v>405395.18</v>
      </c>
      <c r="P17" s="75">
        <f t="shared" ref="P17" si="13">SUM(P83)</f>
        <v>1798400</v>
      </c>
      <c r="R17" s="75">
        <f>SUM(R83)</f>
        <v>515708.62999999989</v>
      </c>
      <c r="S17" s="357">
        <f t="shared" si="4"/>
        <v>127.21133734249133</v>
      </c>
      <c r="T17" s="357">
        <f t="shared" si="5"/>
        <v>28.675969194839851</v>
      </c>
    </row>
    <row r="18" spans="1:20" ht="25.5" x14ac:dyDescent="0.2">
      <c r="M18" s="78" t="s">
        <v>76</v>
      </c>
      <c r="N18" s="79" t="s">
        <v>170</v>
      </c>
      <c r="O18" s="75">
        <f t="shared" ref="O18" si="14">SUM(O143)</f>
        <v>23125</v>
      </c>
      <c r="P18" s="75">
        <f t="shared" ref="P18" si="15">SUM(P143)</f>
        <v>1655000</v>
      </c>
      <c r="R18" s="75">
        <f>SUM(R143)</f>
        <v>184596.24</v>
      </c>
      <c r="S18" s="357">
        <f t="shared" si="4"/>
        <v>798.25401081081077</v>
      </c>
      <c r="T18" s="357">
        <f t="shared" si="5"/>
        <v>11.153851359516615</v>
      </c>
    </row>
    <row r="19" spans="1:20" x14ac:dyDescent="0.2">
      <c r="M19" s="78"/>
      <c r="N19" s="79"/>
      <c r="O19" s="132"/>
      <c r="P19" s="132"/>
      <c r="R19" s="132"/>
      <c r="S19" s="357"/>
      <c r="T19" s="357"/>
    </row>
    <row r="20" spans="1:20" x14ac:dyDescent="0.2">
      <c r="M20" s="78"/>
      <c r="N20" s="79"/>
      <c r="O20" s="132"/>
      <c r="P20" s="132"/>
      <c r="R20" s="132"/>
      <c r="S20" s="357"/>
      <c r="T20" s="357"/>
    </row>
    <row r="21" spans="1:20" x14ac:dyDescent="0.2">
      <c r="M21" s="76" t="s">
        <v>89</v>
      </c>
      <c r="N21" s="77"/>
      <c r="O21" s="132"/>
      <c r="P21" s="132"/>
      <c r="R21" s="132"/>
      <c r="S21" s="357"/>
      <c r="T21" s="357"/>
    </row>
    <row r="22" spans="1:20" x14ac:dyDescent="0.2">
      <c r="M22" s="81"/>
      <c r="O22" s="132"/>
      <c r="P22" s="132"/>
      <c r="R22" s="132"/>
      <c r="S22" s="357"/>
      <c r="T22" s="357"/>
    </row>
    <row r="23" spans="1:20" s="201" customFormat="1" ht="25.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78" t="s">
        <v>98</v>
      </c>
      <c r="N23" s="79" t="s">
        <v>291</v>
      </c>
      <c r="O23" s="75">
        <f t="shared" ref="O23" si="16">SUM(O160)</f>
        <v>0</v>
      </c>
      <c r="P23" s="75">
        <f t="shared" ref="P23" si="17">SUM(P160)</f>
        <v>0</v>
      </c>
      <c r="R23" s="75">
        <f>SUM(R160)</f>
        <v>0</v>
      </c>
      <c r="S23" s="357">
        <v>0</v>
      </c>
      <c r="T23" s="357">
        <v>0</v>
      </c>
    </row>
    <row r="24" spans="1:20" s="5" customFormat="1" ht="25.5" x14ac:dyDescent="0.2">
      <c r="M24" s="78" t="s">
        <v>33</v>
      </c>
      <c r="N24" s="79" t="s">
        <v>86</v>
      </c>
      <c r="O24" s="75">
        <f t="shared" ref="O24" si="18">SUM(O165)</f>
        <v>0</v>
      </c>
      <c r="P24" s="75">
        <f t="shared" ref="P24" si="19">SUM(P165)</f>
        <v>0</v>
      </c>
      <c r="R24" s="75">
        <f>SUM(R165)</f>
        <v>0</v>
      </c>
      <c r="S24" s="357">
        <v>0</v>
      </c>
      <c r="T24" s="357">
        <v>0</v>
      </c>
    </row>
    <row r="25" spans="1:20" s="5" customFormat="1" x14ac:dyDescent="0.2">
      <c r="M25" s="78"/>
      <c r="N25" s="79"/>
      <c r="O25" s="132"/>
      <c r="P25" s="132"/>
      <c r="Q25" s="132"/>
      <c r="R25" s="132"/>
      <c r="S25" s="357"/>
      <c r="T25" s="357"/>
    </row>
    <row r="26" spans="1:20" s="5" customFormat="1" x14ac:dyDescent="0.2">
      <c r="M26" s="78"/>
      <c r="N26" s="79"/>
      <c r="O26" s="132"/>
      <c r="P26" s="132"/>
      <c r="Q26" s="132"/>
      <c r="R26" s="132"/>
      <c r="S26" s="357"/>
      <c r="T26" s="357"/>
    </row>
    <row r="27" spans="1:20" s="5" customFormat="1" x14ac:dyDescent="0.2">
      <c r="M27" s="76" t="s">
        <v>337</v>
      </c>
      <c r="N27" s="83"/>
      <c r="O27" s="132"/>
      <c r="P27" s="132"/>
      <c r="Q27" s="132"/>
      <c r="R27" s="132"/>
      <c r="S27" s="357"/>
      <c r="T27" s="357"/>
    </row>
    <row r="28" spans="1:20" s="5" customFormat="1" x14ac:dyDescent="0.2">
      <c r="M28" s="76"/>
      <c r="N28" s="83"/>
      <c r="O28" s="132"/>
      <c r="P28" s="132"/>
      <c r="Q28" s="132"/>
      <c r="R28" s="132"/>
      <c r="S28" s="357"/>
      <c r="T28" s="357"/>
    </row>
    <row r="29" spans="1:20" s="5" customFormat="1" x14ac:dyDescent="0.2">
      <c r="M29" s="78" t="s">
        <v>95</v>
      </c>
      <c r="N29" s="79" t="s">
        <v>96</v>
      </c>
      <c r="O29" s="75">
        <f t="shared" ref="O29" si="20">SUM(O176)</f>
        <v>539806.6</v>
      </c>
      <c r="P29" s="75">
        <f>SUM(P176)</f>
        <v>768358.66</v>
      </c>
      <c r="R29" s="75">
        <f>SUM(R176)</f>
        <v>768358.66</v>
      </c>
      <c r="S29" s="357">
        <f>R29/O29*100</f>
        <v>142.3396194118412</v>
      </c>
      <c r="T29" s="357">
        <f>R29/P29*100</f>
        <v>100</v>
      </c>
    </row>
    <row r="30" spans="1:20" s="5" customFormat="1" x14ac:dyDescent="0.2">
      <c r="M30" s="76"/>
      <c r="N30" s="83"/>
      <c r="O30" s="119"/>
      <c r="P30" s="119"/>
      <c r="Q30" s="119"/>
      <c r="R30" s="119"/>
    </row>
    <row r="31" spans="1:20" s="5" customFormat="1" x14ac:dyDescent="0.2">
      <c r="M31" s="76"/>
      <c r="N31" s="83"/>
      <c r="O31" s="119"/>
      <c r="P31" s="119"/>
      <c r="Q31" s="119"/>
      <c r="R31" s="119"/>
    </row>
    <row r="32" spans="1:20" s="5" customFormat="1" x14ac:dyDescent="0.2">
      <c r="M32" s="76"/>
      <c r="N32" s="83"/>
      <c r="O32" s="119"/>
      <c r="P32" s="119"/>
      <c r="Q32" s="119"/>
      <c r="R32" s="119"/>
    </row>
    <row r="33" spans="2:20" s="3" customFormat="1" ht="38.25" x14ac:dyDescent="0.2">
      <c r="B33" s="435" t="s">
        <v>35</v>
      </c>
      <c r="C33" s="436"/>
      <c r="D33" s="436"/>
      <c r="E33" s="436"/>
      <c r="F33" s="436"/>
      <c r="G33" s="436"/>
      <c r="H33" s="436"/>
      <c r="I33" s="430"/>
      <c r="J33" s="430"/>
      <c r="K33" s="197"/>
      <c r="L33" s="4"/>
      <c r="M33" s="67" t="s">
        <v>36</v>
      </c>
      <c r="N33" s="68" t="s">
        <v>37</v>
      </c>
      <c r="O33" s="385" t="s">
        <v>412</v>
      </c>
      <c r="P33" s="378" t="s">
        <v>413</v>
      </c>
      <c r="Q33" s="378" t="s">
        <v>414</v>
      </c>
      <c r="R33" s="378" t="s">
        <v>415</v>
      </c>
      <c r="S33" s="356" t="s">
        <v>464</v>
      </c>
      <c r="T33" s="356" t="s">
        <v>465</v>
      </c>
    </row>
    <row r="34" spans="2:20" s="3" customFormat="1" x14ac:dyDescent="0.2">
      <c r="B34" s="4">
        <v>1</v>
      </c>
      <c r="C34" s="4">
        <v>2</v>
      </c>
      <c r="D34" s="4">
        <v>3</v>
      </c>
      <c r="E34" s="4">
        <v>4</v>
      </c>
      <c r="F34" s="4">
        <v>5</v>
      </c>
      <c r="G34" s="4">
        <v>6</v>
      </c>
      <c r="H34" s="4">
        <v>7</v>
      </c>
      <c r="I34" s="199">
        <v>8</v>
      </c>
      <c r="J34" s="199">
        <v>9</v>
      </c>
      <c r="K34" s="199"/>
      <c r="L34" s="4"/>
      <c r="M34" s="69"/>
      <c r="N34" s="68"/>
      <c r="O34" s="92" t="s">
        <v>282</v>
      </c>
      <c r="P34" s="92" t="s">
        <v>463</v>
      </c>
      <c r="Q34" s="92" t="s">
        <v>56</v>
      </c>
      <c r="R34" s="92" t="s">
        <v>76</v>
      </c>
      <c r="S34" s="9">
        <v>5</v>
      </c>
      <c r="T34" s="9">
        <v>6</v>
      </c>
    </row>
    <row r="35" spans="2:20" s="6" customForma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6" t="s">
        <v>347</v>
      </c>
      <c r="N35" s="77"/>
      <c r="O35" s="73"/>
      <c r="P35" s="73"/>
      <c r="Q35" s="73"/>
      <c r="R35" s="73"/>
    </row>
    <row r="36" spans="2:20" s="5" customFormat="1" x14ac:dyDescent="0.2">
      <c r="B36" s="4"/>
      <c r="C36" s="4"/>
      <c r="D36" s="4"/>
      <c r="E36" s="4"/>
      <c r="F36" s="4"/>
      <c r="G36" s="4"/>
      <c r="H36" s="4"/>
      <c r="I36" s="199"/>
      <c r="J36" s="199"/>
      <c r="K36" s="199"/>
      <c r="L36" s="4"/>
      <c r="M36" s="84"/>
      <c r="N36" s="68"/>
      <c r="O36" s="73"/>
      <c r="P36" s="73"/>
      <c r="Q36" s="73"/>
      <c r="R36" s="73"/>
    </row>
    <row r="37" spans="2:20" s="8" customFormat="1" x14ac:dyDescent="0.2">
      <c r="B37" s="9"/>
      <c r="M37" s="85" t="s">
        <v>34</v>
      </c>
      <c r="N37" s="79" t="s">
        <v>21</v>
      </c>
      <c r="O37" s="165">
        <f t="shared" ref="O37" si="21">SUM(O38+O47+O54+O60+O71)</f>
        <v>792743.9800000001</v>
      </c>
      <c r="P37" s="165">
        <f t="shared" ref="P37" si="22">SUM(P38+P47+P54+P60+P71)</f>
        <v>2685041.34</v>
      </c>
      <c r="R37" s="165">
        <f>SUM(R38+R47+R54+R60+R71)</f>
        <v>876922.29</v>
      </c>
      <c r="S37" s="357">
        <f>R37/O37*100</f>
        <v>110.61859971487893</v>
      </c>
      <c r="T37" s="357">
        <f>R37/P37*100</f>
        <v>32.65954519717004</v>
      </c>
    </row>
    <row r="38" spans="2:20" s="3" customFormat="1" x14ac:dyDescent="0.2">
      <c r="B38" s="9">
        <v>11</v>
      </c>
      <c r="M38" s="86" t="s">
        <v>39</v>
      </c>
      <c r="N38" s="68" t="s">
        <v>10</v>
      </c>
      <c r="O38" s="89">
        <f t="shared" ref="O38" si="23">SUM(O39+O42+O45)</f>
        <v>465649.01</v>
      </c>
      <c r="P38" s="89">
        <f t="shared" ref="P38" si="24">SUM(P39+P42+P45)</f>
        <v>980000</v>
      </c>
      <c r="R38" s="89">
        <f>SUM(R39+R42+R45)</f>
        <v>279549.90999999997</v>
      </c>
      <c r="S38" s="357">
        <f t="shared" ref="S38:S101" si="25">R38/O38*100</f>
        <v>60.034468880326827</v>
      </c>
      <c r="T38" s="357">
        <f t="shared" ref="T38:T101" si="26">R38/P38*100</f>
        <v>28.525501020408161</v>
      </c>
    </row>
    <row r="39" spans="2:20" s="5" customFormat="1" x14ac:dyDescent="0.2">
      <c r="B39" s="4">
        <v>11</v>
      </c>
      <c r="M39" s="88" t="s">
        <v>40</v>
      </c>
      <c r="N39" s="82" t="s">
        <v>11</v>
      </c>
      <c r="O39" s="75">
        <f>SUM(O40-O41)</f>
        <v>434730.81</v>
      </c>
      <c r="P39" s="75">
        <v>900000</v>
      </c>
      <c r="R39" s="75">
        <f>SUM(R40-R41)</f>
        <v>262460.09999999998</v>
      </c>
      <c r="S39" s="357">
        <f t="shared" si="25"/>
        <v>60.373015659966676</v>
      </c>
      <c r="T39" s="357">
        <f t="shared" si="26"/>
        <v>29.162233333333333</v>
      </c>
    </row>
    <row r="40" spans="2:20" s="5" customFormat="1" ht="25.5" x14ac:dyDescent="0.2">
      <c r="B40" s="412"/>
      <c r="M40" s="88" t="s">
        <v>416</v>
      </c>
      <c r="N40" s="413" t="s">
        <v>473</v>
      </c>
      <c r="O40" s="75">
        <v>449113.85</v>
      </c>
      <c r="P40" s="75"/>
      <c r="R40" s="75">
        <v>262460.09999999998</v>
      </c>
      <c r="S40" s="357">
        <f t="shared" si="25"/>
        <v>58.439547121514956</v>
      </c>
      <c r="T40" s="357"/>
    </row>
    <row r="41" spans="2:20" s="5" customFormat="1" ht="25.5" x14ac:dyDescent="0.2">
      <c r="B41" s="412"/>
      <c r="M41" s="88" t="s">
        <v>417</v>
      </c>
      <c r="N41" s="413" t="s">
        <v>474</v>
      </c>
      <c r="O41" s="75">
        <v>14383.04</v>
      </c>
      <c r="P41" s="75"/>
      <c r="R41" s="75">
        <v>0</v>
      </c>
      <c r="S41" s="357">
        <f t="shared" si="25"/>
        <v>0</v>
      </c>
      <c r="T41" s="357"/>
    </row>
    <row r="42" spans="2:20" s="5" customFormat="1" x14ac:dyDescent="0.2">
      <c r="B42" s="4">
        <v>11</v>
      </c>
      <c r="M42" s="88" t="s">
        <v>41</v>
      </c>
      <c r="N42" s="82" t="s">
        <v>12</v>
      </c>
      <c r="O42" s="75">
        <f>SUM(O43:O44)</f>
        <v>27022.57</v>
      </c>
      <c r="P42" s="75">
        <v>60000</v>
      </c>
      <c r="R42" s="75">
        <f>SUM(R43:R44)</f>
        <v>15023.79</v>
      </c>
      <c r="S42" s="357">
        <f t="shared" si="25"/>
        <v>55.597191532855682</v>
      </c>
      <c r="T42" s="357">
        <f t="shared" si="26"/>
        <v>25.039650000000002</v>
      </c>
    </row>
    <row r="43" spans="2:20" s="5" customFormat="1" ht="25.5" x14ac:dyDescent="0.2">
      <c r="B43" s="412"/>
      <c r="M43" s="88" t="s">
        <v>418</v>
      </c>
      <c r="N43" s="413" t="s">
        <v>475</v>
      </c>
      <c r="O43" s="75">
        <v>17795.03</v>
      </c>
      <c r="P43" s="75"/>
      <c r="R43" s="75">
        <v>7733</v>
      </c>
      <c r="S43" s="357">
        <f t="shared" si="25"/>
        <v>43.455953712918721</v>
      </c>
      <c r="T43" s="357"/>
    </row>
    <row r="44" spans="2:20" s="5" customFormat="1" x14ac:dyDescent="0.2">
      <c r="B44" s="412"/>
      <c r="M44" s="88" t="s">
        <v>419</v>
      </c>
      <c r="N44" s="413" t="s">
        <v>476</v>
      </c>
      <c r="O44" s="75">
        <v>9227.5400000000009</v>
      </c>
      <c r="P44" s="75"/>
      <c r="R44" s="75">
        <v>7290.79</v>
      </c>
      <c r="S44" s="357">
        <f t="shared" si="25"/>
        <v>79.011199084479713</v>
      </c>
      <c r="T44" s="357"/>
    </row>
    <row r="45" spans="2:20" s="5" customFormat="1" x14ac:dyDescent="0.2">
      <c r="B45" s="4">
        <v>11</v>
      </c>
      <c r="M45" s="88" t="s">
        <v>42</v>
      </c>
      <c r="N45" s="82" t="s">
        <v>16</v>
      </c>
      <c r="O45" s="75">
        <f>SUM(O46)</f>
        <v>3895.63</v>
      </c>
      <c r="P45" s="75">
        <v>20000</v>
      </c>
      <c r="R45" s="75">
        <f>SUM(R46)</f>
        <v>2066.02</v>
      </c>
      <c r="S45" s="357">
        <f t="shared" si="25"/>
        <v>53.034297405041031</v>
      </c>
      <c r="T45" s="357">
        <f t="shared" si="26"/>
        <v>10.3301</v>
      </c>
    </row>
    <row r="46" spans="2:20" s="5" customFormat="1" x14ac:dyDescent="0.2">
      <c r="B46" s="412"/>
      <c r="M46" s="88" t="s">
        <v>420</v>
      </c>
      <c r="N46" s="413" t="s">
        <v>477</v>
      </c>
      <c r="O46" s="75">
        <v>3895.63</v>
      </c>
      <c r="P46" s="75"/>
      <c r="R46" s="75">
        <v>2066.02</v>
      </c>
      <c r="S46" s="357">
        <f t="shared" si="25"/>
        <v>53.034297405041031</v>
      </c>
      <c r="T46" s="357"/>
    </row>
    <row r="47" spans="2:20" s="3" customFormat="1" ht="38.25" x14ac:dyDescent="0.2">
      <c r="F47" s="9">
        <v>52</v>
      </c>
      <c r="M47" s="86" t="s">
        <v>43</v>
      </c>
      <c r="N47" s="68" t="s">
        <v>315</v>
      </c>
      <c r="O47" s="89">
        <f>SUM(O48+O49+O51+O52)</f>
        <v>243670.32</v>
      </c>
      <c r="P47" s="89">
        <f t="shared" ref="P47" si="27">SUM(P48:P52)</f>
        <v>1439847.94</v>
      </c>
      <c r="R47" s="89">
        <f>SUM(R48+R49+R51+R52)</f>
        <v>423010.95</v>
      </c>
      <c r="S47" s="357">
        <f t="shared" si="25"/>
        <v>173.59970225343818</v>
      </c>
      <c r="T47" s="357">
        <f t="shared" si="26"/>
        <v>29.378862742964373</v>
      </c>
    </row>
    <row r="48" spans="2:20" s="5" customFormat="1" ht="38.25" x14ac:dyDescent="0.2">
      <c r="F48" s="222">
        <v>52</v>
      </c>
      <c r="M48" s="88" t="s">
        <v>299</v>
      </c>
      <c r="N48" s="223" t="s">
        <v>300</v>
      </c>
      <c r="O48" s="75">
        <v>0</v>
      </c>
      <c r="P48" s="75">
        <v>0</v>
      </c>
      <c r="R48" s="75">
        <v>0</v>
      </c>
      <c r="S48" s="357">
        <v>0</v>
      </c>
      <c r="T48" s="357">
        <v>0</v>
      </c>
    </row>
    <row r="49" spans="4:20" s="5" customFormat="1" ht="24" customHeight="1" x14ac:dyDescent="0.2">
      <c r="F49" s="4">
        <v>52</v>
      </c>
      <c r="M49" s="88" t="s">
        <v>44</v>
      </c>
      <c r="N49" s="223" t="s">
        <v>314</v>
      </c>
      <c r="O49" s="75">
        <f>SUM(O50)</f>
        <v>243670.32</v>
      </c>
      <c r="P49" s="75">
        <v>1397847.94</v>
      </c>
      <c r="R49" s="75">
        <f>SUM(R50)</f>
        <v>423010.95</v>
      </c>
      <c r="S49" s="357">
        <f t="shared" si="25"/>
        <v>173.59970225343818</v>
      </c>
      <c r="T49" s="357">
        <f t="shared" si="26"/>
        <v>30.26158553411754</v>
      </c>
    </row>
    <row r="50" spans="4:20" s="5" customFormat="1" ht="24" customHeight="1" x14ac:dyDescent="0.2">
      <c r="F50" s="412"/>
      <c r="M50" s="88" t="s">
        <v>421</v>
      </c>
      <c r="N50" s="413" t="s">
        <v>478</v>
      </c>
      <c r="O50" s="75">
        <v>243670.32</v>
      </c>
      <c r="P50" s="75"/>
      <c r="R50" s="75">
        <v>423010.95</v>
      </c>
      <c r="S50" s="357">
        <f t="shared" si="25"/>
        <v>173.59970225343818</v>
      </c>
      <c r="T50" s="357"/>
    </row>
    <row r="51" spans="4:20" s="5" customFormat="1" ht="25.5" x14ac:dyDescent="0.2">
      <c r="F51" s="4">
        <v>52</v>
      </c>
      <c r="M51" s="88" t="s">
        <v>45</v>
      </c>
      <c r="N51" s="223" t="s">
        <v>313</v>
      </c>
      <c r="O51" s="75">
        <v>0</v>
      </c>
      <c r="P51" s="75">
        <v>42000</v>
      </c>
      <c r="R51" s="75">
        <v>0</v>
      </c>
      <c r="S51" s="357">
        <v>0</v>
      </c>
      <c r="T51" s="357">
        <f t="shared" si="26"/>
        <v>0</v>
      </c>
    </row>
    <row r="52" spans="4:20" s="5" customFormat="1" ht="25.5" x14ac:dyDescent="0.2">
      <c r="F52" s="276">
        <v>52</v>
      </c>
      <c r="M52" s="88" t="s">
        <v>338</v>
      </c>
      <c r="N52" s="275" t="s">
        <v>341</v>
      </c>
      <c r="O52" s="75">
        <v>0</v>
      </c>
      <c r="P52" s="75">
        <v>0</v>
      </c>
      <c r="R52" s="75">
        <v>0</v>
      </c>
      <c r="S52" s="357">
        <v>0</v>
      </c>
      <c r="T52" s="357">
        <v>0</v>
      </c>
    </row>
    <row r="53" spans="4:20" s="5" customFormat="1" x14ac:dyDescent="0.2">
      <c r="F53" s="276"/>
      <c r="M53" s="88"/>
      <c r="N53" s="275"/>
      <c r="O53" s="75"/>
      <c r="P53" s="75"/>
      <c r="R53" s="75"/>
      <c r="S53" s="357"/>
      <c r="T53" s="357"/>
    </row>
    <row r="54" spans="4:20" s="3" customFormat="1" x14ac:dyDescent="0.2">
      <c r="D54" s="9">
        <v>31</v>
      </c>
      <c r="H54" s="9"/>
      <c r="I54" s="9"/>
      <c r="J54" s="9"/>
      <c r="K54" s="9"/>
      <c r="L54" s="9"/>
      <c r="M54" s="86" t="s">
        <v>46</v>
      </c>
      <c r="N54" s="68" t="s">
        <v>13</v>
      </c>
      <c r="O54" s="89">
        <f t="shared" ref="O54" si="28">SUM(O56+O57)</f>
        <v>7915.01</v>
      </c>
      <c r="P54" s="89">
        <f t="shared" ref="P54" si="29">SUM(P56+P57)</f>
        <v>55000</v>
      </c>
      <c r="R54" s="89">
        <f>SUM(R56+R57)</f>
        <v>10000</v>
      </c>
      <c r="S54" s="357">
        <f t="shared" si="25"/>
        <v>126.34222824734272</v>
      </c>
      <c r="T54" s="357">
        <f t="shared" si="26"/>
        <v>18.181818181818183</v>
      </c>
    </row>
    <row r="55" spans="4:20" s="5" customFormat="1" x14ac:dyDescent="0.2">
      <c r="D55" s="199"/>
      <c r="H55" s="4"/>
      <c r="I55" s="199"/>
      <c r="J55" s="199"/>
      <c r="K55" s="199"/>
      <c r="L55" s="4"/>
      <c r="M55" s="88"/>
      <c r="N55" s="82"/>
      <c r="O55" s="75"/>
      <c r="P55" s="75"/>
      <c r="R55" s="75"/>
      <c r="S55" s="357"/>
      <c r="T55" s="357"/>
    </row>
    <row r="56" spans="4:20" s="5" customFormat="1" x14ac:dyDescent="0.2">
      <c r="D56" s="199">
        <v>31</v>
      </c>
      <c r="H56" s="4"/>
      <c r="I56" s="199"/>
      <c r="J56" s="199"/>
      <c r="K56" s="199"/>
      <c r="L56" s="4"/>
      <c r="M56" s="88" t="s">
        <v>47</v>
      </c>
      <c r="N56" s="82" t="s">
        <v>14</v>
      </c>
      <c r="O56" s="75">
        <v>0</v>
      </c>
      <c r="P56" s="75">
        <v>5000</v>
      </c>
      <c r="R56" s="75">
        <v>0</v>
      </c>
      <c r="S56" s="357">
        <v>0</v>
      </c>
      <c r="T56" s="357">
        <f t="shared" si="26"/>
        <v>0</v>
      </c>
    </row>
    <row r="57" spans="4:20" s="10" customFormat="1" ht="25.5" x14ac:dyDescent="0.2">
      <c r="D57" s="199">
        <v>31</v>
      </c>
      <c r="H57" s="4"/>
      <c r="I57" s="199"/>
      <c r="J57" s="199"/>
      <c r="K57" s="199"/>
      <c r="L57" s="4"/>
      <c r="M57" s="88" t="s">
        <v>48</v>
      </c>
      <c r="N57" s="82" t="s">
        <v>22</v>
      </c>
      <c r="O57" s="75">
        <f>SUM(O58:O59)</f>
        <v>7915.01</v>
      </c>
      <c r="P57" s="75">
        <v>50000</v>
      </c>
      <c r="R57" s="75">
        <f>SUM(R58:R59)</f>
        <v>10000</v>
      </c>
      <c r="S57" s="357">
        <f t="shared" si="25"/>
        <v>126.34222824734272</v>
      </c>
      <c r="T57" s="357">
        <f t="shared" si="26"/>
        <v>20</v>
      </c>
    </row>
    <row r="58" spans="4:20" s="10" customFormat="1" ht="25.5" x14ac:dyDescent="0.2">
      <c r="D58" s="412"/>
      <c r="H58" s="412"/>
      <c r="I58" s="412"/>
      <c r="J58" s="412"/>
      <c r="K58" s="412"/>
      <c r="L58" s="412"/>
      <c r="M58" s="88" t="s">
        <v>422</v>
      </c>
      <c r="N58" s="413" t="s">
        <v>479</v>
      </c>
      <c r="O58" s="75">
        <v>7500</v>
      </c>
      <c r="P58" s="75"/>
      <c r="R58" s="75">
        <v>10000</v>
      </c>
      <c r="S58" s="357">
        <f t="shared" si="25"/>
        <v>133.33333333333331</v>
      </c>
      <c r="T58" s="357"/>
    </row>
    <row r="59" spans="4:20" s="10" customFormat="1" ht="25.5" x14ac:dyDescent="0.2">
      <c r="D59" s="412"/>
      <c r="H59" s="412"/>
      <c r="I59" s="412"/>
      <c r="J59" s="412"/>
      <c r="K59" s="412"/>
      <c r="L59" s="412"/>
      <c r="M59" s="88" t="s">
        <v>423</v>
      </c>
      <c r="N59" s="413" t="s">
        <v>480</v>
      </c>
      <c r="O59" s="75">
        <v>415.01</v>
      </c>
      <c r="P59" s="75"/>
      <c r="R59" s="75">
        <v>0</v>
      </c>
      <c r="S59" s="357">
        <f t="shared" si="25"/>
        <v>0</v>
      </c>
      <c r="T59" s="357"/>
    </row>
    <row r="60" spans="4:20" s="3" customFormat="1" ht="51" x14ac:dyDescent="0.2">
      <c r="E60" s="9">
        <v>43</v>
      </c>
      <c r="M60" s="86" t="s">
        <v>49</v>
      </c>
      <c r="N60" s="68" t="s">
        <v>54</v>
      </c>
      <c r="O60" s="89">
        <f>SUM(O61+O64+O68)</f>
        <v>75509.640000000014</v>
      </c>
      <c r="P60" s="89">
        <f t="shared" ref="P60" si="30">SUM(P61:P68)</f>
        <v>200193.4</v>
      </c>
      <c r="R60" s="89">
        <f>SUM(R61+R64+R68)</f>
        <v>164361.43000000002</v>
      </c>
      <c r="S60" s="357">
        <f t="shared" si="25"/>
        <v>217.66946577946865</v>
      </c>
      <c r="T60" s="357">
        <f t="shared" si="26"/>
        <v>82.101323020639057</v>
      </c>
    </row>
    <row r="61" spans="4:20" s="5" customFormat="1" ht="25.5" x14ac:dyDescent="0.2">
      <c r="E61" s="66">
        <v>43</v>
      </c>
      <c r="M61" s="88" t="s">
        <v>218</v>
      </c>
      <c r="N61" s="82" t="s">
        <v>219</v>
      </c>
      <c r="O61" s="75">
        <f>SUM(O62:O63)</f>
        <v>104.16</v>
      </c>
      <c r="P61" s="75">
        <v>5000</v>
      </c>
      <c r="R61" s="75">
        <f>SUM(R62:R63)</f>
        <v>292.24</v>
      </c>
      <c r="S61" s="357">
        <f t="shared" si="25"/>
        <v>280.56835637480799</v>
      </c>
      <c r="T61" s="357">
        <f t="shared" si="26"/>
        <v>5.8448000000000002</v>
      </c>
    </row>
    <row r="62" spans="4:20" s="5" customFormat="1" ht="25.5" x14ac:dyDescent="0.2">
      <c r="E62" s="412"/>
      <c r="M62" s="88" t="s">
        <v>424</v>
      </c>
      <c r="N62" s="413" t="s">
        <v>481</v>
      </c>
      <c r="O62" s="75">
        <v>12.28</v>
      </c>
      <c r="P62" s="75"/>
      <c r="R62" s="75">
        <v>0</v>
      </c>
      <c r="S62" s="357">
        <f t="shared" si="25"/>
        <v>0</v>
      </c>
      <c r="T62" s="357"/>
    </row>
    <row r="63" spans="4:20" s="5" customFormat="1" x14ac:dyDescent="0.2">
      <c r="E63" s="412"/>
      <c r="M63" s="88" t="s">
        <v>425</v>
      </c>
      <c r="N63" s="413" t="s">
        <v>482</v>
      </c>
      <c r="O63" s="75">
        <v>91.88</v>
      </c>
      <c r="P63" s="75"/>
      <c r="R63" s="75">
        <v>292.24</v>
      </c>
      <c r="S63" s="357">
        <f t="shared" si="25"/>
        <v>318.06704397039618</v>
      </c>
      <c r="T63" s="357"/>
    </row>
    <row r="64" spans="4:20" s="5" customFormat="1" x14ac:dyDescent="0.2">
      <c r="E64" s="4">
        <v>43</v>
      </c>
      <c r="M64" s="88" t="s">
        <v>50</v>
      </c>
      <c r="N64" s="82" t="s">
        <v>15</v>
      </c>
      <c r="O64" s="75">
        <f>SUM(O65:O67)</f>
        <v>38112.720000000001</v>
      </c>
      <c r="P64" s="75">
        <v>124900</v>
      </c>
      <c r="R64" s="75">
        <f>SUM(R65:R67)</f>
        <v>126346.81000000001</v>
      </c>
      <c r="S64" s="357">
        <f t="shared" si="25"/>
        <v>331.50824711539877</v>
      </c>
      <c r="T64" s="357">
        <f t="shared" si="26"/>
        <v>101.15837469975982</v>
      </c>
    </row>
    <row r="65" spans="5:20" s="5" customFormat="1" x14ac:dyDescent="0.2">
      <c r="E65" s="412"/>
      <c r="M65" s="88" t="s">
        <v>426</v>
      </c>
      <c r="N65" s="413" t="s">
        <v>483</v>
      </c>
      <c r="O65" s="75">
        <v>0</v>
      </c>
      <c r="P65" s="75"/>
      <c r="R65" s="75">
        <v>26.77</v>
      </c>
      <c r="S65" s="357">
        <v>0</v>
      </c>
      <c r="T65" s="357"/>
    </row>
    <row r="66" spans="5:20" s="5" customFormat="1" x14ac:dyDescent="0.2">
      <c r="E66" s="412"/>
      <c r="M66" s="88" t="s">
        <v>427</v>
      </c>
      <c r="N66" s="413" t="s">
        <v>484</v>
      </c>
      <c r="O66" s="75">
        <v>39</v>
      </c>
      <c r="P66" s="75"/>
      <c r="R66" s="75">
        <v>90930.240000000005</v>
      </c>
      <c r="S66" s="424">
        <f t="shared" si="25"/>
        <v>233154.46153846156</v>
      </c>
      <c r="T66" s="357"/>
    </row>
    <row r="67" spans="5:20" s="5" customFormat="1" x14ac:dyDescent="0.2">
      <c r="E67" s="412"/>
      <c r="M67" s="88" t="s">
        <v>428</v>
      </c>
      <c r="N67" s="413" t="s">
        <v>485</v>
      </c>
      <c r="O67" s="75">
        <v>38073.72</v>
      </c>
      <c r="P67" s="75"/>
      <c r="R67" s="75">
        <v>35389.800000000003</v>
      </c>
      <c r="S67" s="357">
        <f t="shared" si="25"/>
        <v>92.950728218834413</v>
      </c>
      <c r="T67" s="357"/>
    </row>
    <row r="68" spans="5:20" s="5" customFormat="1" x14ac:dyDescent="0.2">
      <c r="E68" s="57">
        <v>43</v>
      </c>
      <c r="M68" s="88" t="s">
        <v>210</v>
      </c>
      <c r="N68" s="82" t="s">
        <v>211</v>
      </c>
      <c r="O68" s="75">
        <f>SUM(O69:O70)</f>
        <v>37292.76</v>
      </c>
      <c r="P68" s="75">
        <v>70293.399999999994</v>
      </c>
      <c r="R68" s="75">
        <f>SUM(R69:R70)</f>
        <v>37722.379999999997</v>
      </c>
      <c r="S68" s="357">
        <f t="shared" si="25"/>
        <v>101.15201985586478</v>
      </c>
      <c r="T68" s="357">
        <f t="shared" si="26"/>
        <v>53.664184688747454</v>
      </c>
    </row>
    <row r="69" spans="5:20" s="5" customFormat="1" x14ac:dyDescent="0.2">
      <c r="E69" s="412"/>
      <c r="M69" s="88" t="s">
        <v>429</v>
      </c>
      <c r="N69" s="413" t="s">
        <v>486</v>
      </c>
      <c r="O69" s="75">
        <v>1381.04</v>
      </c>
      <c r="P69" s="75"/>
      <c r="R69" s="75">
        <v>275.60000000000002</v>
      </c>
      <c r="S69" s="357">
        <f t="shared" si="25"/>
        <v>19.955975207090308</v>
      </c>
      <c r="T69" s="357"/>
    </row>
    <row r="70" spans="5:20" s="5" customFormat="1" x14ac:dyDescent="0.2">
      <c r="E70" s="412"/>
      <c r="M70" s="88" t="s">
        <v>430</v>
      </c>
      <c r="N70" s="413" t="s">
        <v>487</v>
      </c>
      <c r="O70" s="75">
        <v>35911.72</v>
      </c>
      <c r="P70" s="75"/>
      <c r="R70" s="75">
        <v>37446.78</v>
      </c>
      <c r="S70" s="357">
        <f t="shared" si="25"/>
        <v>104.27453767182413</v>
      </c>
      <c r="T70" s="357"/>
    </row>
    <row r="71" spans="5:20" s="3" customFormat="1" ht="51" x14ac:dyDescent="0.2">
      <c r="G71" s="9">
        <v>61</v>
      </c>
      <c r="M71" s="86" t="s">
        <v>157</v>
      </c>
      <c r="N71" s="68" t="s">
        <v>160</v>
      </c>
      <c r="O71" s="89">
        <f t="shared" ref="O71:P71" si="31">SUM(O72)</f>
        <v>0</v>
      </c>
      <c r="P71" s="89">
        <f t="shared" si="31"/>
        <v>10000</v>
      </c>
      <c r="R71" s="89">
        <f>SUM(R72)</f>
        <v>0</v>
      </c>
      <c r="S71" s="357">
        <v>0</v>
      </c>
      <c r="T71" s="357">
        <f t="shared" si="26"/>
        <v>0</v>
      </c>
    </row>
    <row r="72" spans="5:20" s="5" customFormat="1" ht="25.5" x14ac:dyDescent="0.2">
      <c r="G72" s="37">
        <v>61</v>
      </c>
      <c r="M72" s="88" t="s">
        <v>158</v>
      </c>
      <c r="N72" s="82" t="s">
        <v>159</v>
      </c>
      <c r="O72" s="75">
        <v>0</v>
      </c>
      <c r="P72" s="75">
        <v>10000</v>
      </c>
      <c r="R72" s="75">
        <v>0</v>
      </c>
      <c r="S72" s="357">
        <v>0</v>
      </c>
      <c r="T72" s="357">
        <f t="shared" si="26"/>
        <v>0</v>
      </c>
    </row>
    <row r="73" spans="5:20" s="5" customFormat="1" x14ac:dyDescent="0.2">
      <c r="G73" s="251"/>
      <c r="M73" s="88"/>
      <c r="N73" s="252"/>
      <c r="O73" s="75"/>
      <c r="P73" s="75"/>
      <c r="R73" s="75"/>
      <c r="S73" s="357"/>
      <c r="T73" s="357"/>
    </row>
    <row r="74" spans="5:20" s="8" customFormat="1" ht="25.5" x14ac:dyDescent="0.2">
      <c r="H74" s="9">
        <v>71</v>
      </c>
      <c r="M74" s="85" t="s">
        <v>51</v>
      </c>
      <c r="N74" s="79" t="s">
        <v>27</v>
      </c>
      <c r="O74" s="165">
        <f t="shared" ref="O74" si="32">SUM(O75+O77)</f>
        <v>0</v>
      </c>
      <c r="P74" s="165">
        <f t="shared" ref="P74" si="33">SUM(P75+P77)</f>
        <v>0</v>
      </c>
      <c r="R74" s="165">
        <f>SUM(R75+R77)</f>
        <v>0</v>
      </c>
      <c r="S74" s="357">
        <v>0</v>
      </c>
      <c r="T74" s="357">
        <v>0</v>
      </c>
    </row>
    <row r="75" spans="5:20" s="5" customFormat="1" ht="38.25" x14ac:dyDescent="0.2">
      <c r="H75" s="326">
        <v>71</v>
      </c>
      <c r="M75" s="86" t="s">
        <v>52</v>
      </c>
      <c r="N75" s="68" t="s">
        <v>55</v>
      </c>
      <c r="O75" s="89">
        <f t="shared" ref="O75:P75" si="34">SUM(O76)</f>
        <v>0</v>
      </c>
      <c r="P75" s="89">
        <f t="shared" si="34"/>
        <v>0</v>
      </c>
      <c r="R75" s="89">
        <f>SUM(R76)</f>
        <v>0</v>
      </c>
      <c r="S75" s="357">
        <v>0</v>
      </c>
      <c r="T75" s="357">
        <v>0</v>
      </c>
    </row>
    <row r="76" spans="5:20" s="5" customFormat="1" ht="25.5" x14ac:dyDescent="0.2">
      <c r="H76" s="326">
        <v>71</v>
      </c>
      <c r="M76" s="88" t="s">
        <v>53</v>
      </c>
      <c r="N76" s="82" t="s">
        <v>28</v>
      </c>
      <c r="O76" s="75">
        <v>0</v>
      </c>
      <c r="P76" s="75">
        <v>0</v>
      </c>
      <c r="R76" s="75">
        <v>0</v>
      </c>
      <c r="S76" s="357">
        <v>0</v>
      </c>
      <c r="T76" s="357">
        <v>0</v>
      </c>
    </row>
    <row r="77" spans="5:20" s="3" customFormat="1" ht="38.25" x14ac:dyDescent="0.2">
      <c r="H77" s="9">
        <v>71</v>
      </c>
      <c r="M77" s="86" t="s">
        <v>212</v>
      </c>
      <c r="N77" s="68" t="s">
        <v>215</v>
      </c>
      <c r="O77" s="89">
        <f t="shared" ref="O77:P77" si="35">SUM(+O78)</f>
        <v>0</v>
      </c>
      <c r="P77" s="89">
        <f t="shared" si="35"/>
        <v>0</v>
      </c>
      <c r="R77" s="89">
        <f>SUM(+R78)</f>
        <v>0</v>
      </c>
      <c r="S77" s="357">
        <v>0</v>
      </c>
      <c r="T77" s="357">
        <v>0</v>
      </c>
    </row>
    <row r="78" spans="5:20" s="5" customFormat="1" ht="25.5" x14ac:dyDescent="0.2">
      <c r="H78" s="326">
        <v>71</v>
      </c>
      <c r="M78" s="88" t="s">
        <v>213</v>
      </c>
      <c r="N78" s="82" t="s">
        <v>216</v>
      </c>
      <c r="O78" s="75">
        <v>0</v>
      </c>
      <c r="P78" s="75">
        <v>0</v>
      </c>
      <c r="R78" s="75">
        <v>0</v>
      </c>
      <c r="S78" s="357">
        <v>0</v>
      </c>
      <c r="T78" s="357">
        <v>0</v>
      </c>
    </row>
    <row r="79" spans="5:20" s="5" customFormat="1" x14ac:dyDescent="0.2">
      <c r="M79" s="88"/>
      <c r="N79" s="324"/>
      <c r="O79" s="75"/>
      <c r="P79" s="75"/>
      <c r="R79" s="75"/>
      <c r="S79" s="357"/>
      <c r="T79" s="357"/>
    </row>
    <row r="80" spans="5:20" s="5" customFormat="1" x14ac:dyDescent="0.2">
      <c r="M80" s="88"/>
      <c r="N80" s="324"/>
      <c r="O80" s="75"/>
      <c r="P80" s="75"/>
      <c r="R80" s="75"/>
      <c r="S80" s="357"/>
      <c r="T80" s="357"/>
    </row>
    <row r="81" spans="8:20" s="5" customFormat="1" x14ac:dyDescent="0.2">
      <c r="M81" s="76" t="s">
        <v>348</v>
      </c>
      <c r="N81" s="82"/>
      <c r="O81" s="132"/>
      <c r="P81" s="132"/>
      <c r="R81" s="132"/>
      <c r="S81" s="357"/>
      <c r="T81" s="357"/>
    </row>
    <row r="82" spans="8:20" s="5" customFormat="1" x14ac:dyDescent="0.2">
      <c r="M82" s="88"/>
      <c r="N82" s="324"/>
      <c r="O82" s="132"/>
      <c r="P82" s="132"/>
      <c r="R82" s="132"/>
      <c r="S82" s="357"/>
      <c r="T82" s="357"/>
    </row>
    <row r="83" spans="8:20" s="8" customFormat="1" x14ac:dyDescent="0.2">
      <c r="M83" s="78" t="s">
        <v>56</v>
      </c>
      <c r="N83" s="79" t="s">
        <v>116</v>
      </c>
      <c r="O83" s="91">
        <f t="shared" ref="O83" si="36">SUM(O85+O92+O118+O123+O126+O131+O136)</f>
        <v>405395.18</v>
      </c>
      <c r="P83" s="91">
        <f t="shared" ref="P83" si="37">SUM(P85+P92+P118+P123+P126+P131+P136)</f>
        <v>1798400</v>
      </c>
      <c r="R83" s="91">
        <f t="shared" ref="R83" si="38">SUM(R85+R92+R118+R123+R126+R131+R136)</f>
        <v>515708.62999999989</v>
      </c>
      <c r="S83" s="357">
        <f t="shared" si="25"/>
        <v>127.21133734249133</v>
      </c>
      <c r="T83" s="357">
        <f t="shared" si="26"/>
        <v>28.675969194839851</v>
      </c>
    </row>
    <row r="84" spans="8:20" s="3" customFormat="1" x14ac:dyDescent="0.2">
      <c r="M84" s="90"/>
      <c r="N84" s="68"/>
      <c r="O84" s="134"/>
      <c r="P84" s="134"/>
      <c r="R84" s="134"/>
      <c r="S84" s="357"/>
      <c r="T84" s="357"/>
    </row>
    <row r="85" spans="8:20" s="5" customFormat="1" x14ac:dyDescent="0.2">
      <c r="H85" s="3"/>
      <c r="I85" s="3"/>
      <c r="J85" s="3"/>
      <c r="K85" s="3"/>
      <c r="L85" s="3"/>
      <c r="M85" s="90" t="s">
        <v>57</v>
      </c>
      <c r="N85" s="68" t="s">
        <v>0</v>
      </c>
      <c r="O85" s="87">
        <f>SUM(O86+O88+O90)</f>
        <v>54085.850000000006</v>
      </c>
      <c r="P85" s="87">
        <f t="shared" ref="P85" si="39">SUM(P86:P90)</f>
        <v>284000</v>
      </c>
      <c r="R85" s="87">
        <f>SUM(R86+R88+R90)</f>
        <v>102375.86</v>
      </c>
      <c r="S85" s="357">
        <f t="shared" si="25"/>
        <v>189.28399941944147</v>
      </c>
      <c r="T85" s="357">
        <f t="shared" si="26"/>
        <v>36.047838028169018</v>
      </c>
    </row>
    <row r="86" spans="8:20" s="5" customFormat="1" x14ac:dyDescent="0.2">
      <c r="M86" s="81" t="s">
        <v>58</v>
      </c>
      <c r="N86" s="223" t="s">
        <v>316</v>
      </c>
      <c r="O86" s="80">
        <f>SUM(O264+O311)</f>
        <v>46425.62</v>
      </c>
      <c r="P86" s="80">
        <f>SUM(P264+P311)</f>
        <v>205000</v>
      </c>
      <c r="R86" s="80">
        <f>SUM(R87)</f>
        <v>72568.23</v>
      </c>
      <c r="S86" s="357">
        <f t="shared" si="25"/>
        <v>156.31073963040234</v>
      </c>
      <c r="T86" s="357">
        <f t="shared" si="26"/>
        <v>35.399136585365852</v>
      </c>
    </row>
    <row r="87" spans="8:20" s="5" customFormat="1" x14ac:dyDescent="0.2">
      <c r="M87" s="410" t="s">
        <v>468</v>
      </c>
      <c r="N87" s="413" t="s">
        <v>488</v>
      </c>
      <c r="O87" s="80">
        <v>46425.62</v>
      </c>
      <c r="P87" s="80"/>
      <c r="R87" s="80">
        <f>SUM(R265)</f>
        <v>72568.23</v>
      </c>
      <c r="S87" s="357">
        <f t="shared" si="25"/>
        <v>156.31073963040234</v>
      </c>
      <c r="T87" s="357"/>
    </row>
    <row r="88" spans="8:20" s="5" customFormat="1" x14ac:dyDescent="0.2">
      <c r="M88" s="81" t="s">
        <v>59</v>
      </c>
      <c r="N88" s="82" t="s">
        <v>1</v>
      </c>
      <c r="O88" s="80">
        <f>SUM(O266+O312)</f>
        <v>0</v>
      </c>
      <c r="P88" s="80">
        <f>SUM(P266+P312)</f>
        <v>43500</v>
      </c>
      <c r="R88" s="80">
        <f>SUM(R89)</f>
        <v>17833.88</v>
      </c>
      <c r="S88" s="357">
        <v>0</v>
      </c>
      <c r="T88" s="357">
        <f t="shared" si="26"/>
        <v>40.997425287356329</v>
      </c>
    </row>
    <row r="89" spans="8:20" s="5" customFormat="1" x14ac:dyDescent="0.2">
      <c r="M89" s="410" t="s">
        <v>443</v>
      </c>
      <c r="N89" s="413" t="s">
        <v>1</v>
      </c>
      <c r="O89" s="80">
        <v>0</v>
      </c>
      <c r="P89" s="80"/>
      <c r="R89" s="80">
        <f>SUM(R267)</f>
        <v>17833.88</v>
      </c>
      <c r="S89" s="357"/>
      <c r="T89" s="357"/>
    </row>
    <row r="90" spans="8:20" s="5" customFormat="1" x14ac:dyDescent="0.2">
      <c r="M90" s="81" t="s">
        <v>60</v>
      </c>
      <c r="N90" s="82" t="s">
        <v>2</v>
      </c>
      <c r="O90" s="80">
        <f>SUM(O268+O313)</f>
        <v>7660.23</v>
      </c>
      <c r="P90" s="80">
        <f>SUM(P268+P313)</f>
        <v>35500</v>
      </c>
      <c r="R90" s="80">
        <f>SUM(R91)</f>
        <v>11973.75</v>
      </c>
      <c r="S90" s="357">
        <f t="shared" si="25"/>
        <v>156.31058075279725</v>
      </c>
      <c r="T90" s="357">
        <f t="shared" si="26"/>
        <v>33.728873239436616</v>
      </c>
    </row>
    <row r="91" spans="8:20" s="5" customFormat="1" ht="25.5" x14ac:dyDescent="0.2">
      <c r="M91" s="81" t="s">
        <v>444</v>
      </c>
      <c r="N91" s="82" t="s">
        <v>489</v>
      </c>
      <c r="O91" s="80">
        <v>7660.23</v>
      </c>
      <c r="P91" s="87"/>
      <c r="R91" s="80">
        <f>SUM(R269)</f>
        <v>11973.75</v>
      </c>
      <c r="S91" s="357">
        <f t="shared" si="25"/>
        <v>156.31058075279725</v>
      </c>
      <c r="T91" s="357"/>
    </row>
    <row r="92" spans="8:20" s="5" customFormat="1" x14ac:dyDescent="0.2">
      <c r="H92" s="3"/>
      <c r="I92" s="3"/>
      <c r="J92" s="3"/>
      <c r="K92" s="3"/>
      <c r="L92" s="3"/>
      <c r="M92" s="90" t="s">
        <v>61</v>
      </c>
      <c r="N92" s="68" t="s">
        <v>3</v>
      </c>
      <c r="O92" s="87">
        <f>SUM(O93+O96+O101+O110+O112)</f>
        <v>236461.97</v>
      </c>
      <c r="P92" s="87">
        <f t="shared" ref="P92" si="40">SUM(P93:P112)</f>
        <v>1062400</v>
      </c>
      <c r="R92" s="87">
        <f>SUM(R93+R96+R101+R110+R112)</f>
        <v>313371.37999999995</v>
      </c>
      <c r="S92" s="357">
        <f t="shared" si="25"/>
        <v>132.52506523564864</v>
      </c>
      <c r="T92" s="357">
        <f t="shared" si="26"/>
        <v>29.49655308734939</v>
      </c>
    </row>
    <row r="93" spans="8:20" s="5" customFormat="1" ht="25.5" x14ac:dyDescent="0.2">
      <c r="M93" s="81" t="s">
        <v>62</v>
      </c>
      <c r="N93" s="82" t="s">
        <v>4</v>
      </c>
      <c r="O93" s="80">
        <f>SUM(O271+O315)</f>
        <v>4752</v>
      </c>
      <c r="P93" s="80">
        <f>SUM(P271+P315)</f>
        <v>45000</v>
      </c>
      <c r="R93" s="80">
        <f>SUM(R94:R95)</f>
        <v>10202</v>
      </c>
      <c r="S93" s="357">
        <f t="shared" si="25"/>
        <v>214.68855218855219</v>
      </c>
      <c r="T93" s="357">
        <f t="shared" si="26"/>
        <v>22.671111111111113</v>
      </c>
    </row>
    <row r="94" spans="8:20" s="5" customFormat="1" ht="25.5" x14ac:dyDescent="0.2">
      <c r="M94" s="410" t="s">
        <v>445</v>
      </c>
      <c r="N94" s="413" t="s">
        <v>490</v>
      </c>
      <c r="O94" s="80">
        <v>4752</v>
      </c>
      <c r="P94" s="80"/>
      <c r="R94" s="80">
        <f>SUM(R272)</f>
        <v>10002</v>
      </c>
      <c r="S94" s="357">
        <f t="shared" si="25"/>
        <v>210.47979797979798</v>
      </c>
      <c r="T94" s="357"/>
    </row>
    <row r="95" spans="8:20" s="5" customFormat="1" ht="25.5" x14ac:dyDescent="0.2">
      <c r="M95" s="421" t="s">
        <v>469</v>
      </c>
      <c r="N95" s="422" t="s">
        <v>491</v>
      </c>
      <c r="O95" s="80">
        <v>0</v>
      </c>
      <c r="P95" s="80"/>
      <c r="R95" s="80">
        <f>SUM(R274)</f>
        <v>200</v>
      </c>
      <c r="S95" s="357"/>
      <c r="T95" s="357"/>
    </row>
    <row r="96" spans="8:20" s="5" customFormat="1" x14ac:dyDescent="0.2">
      <c r="M96" s="81" t="s">
        <v>63</v>
      </c>
      <c r="N96" s="82" t="s">
        <v>5</v>
      </c>
      <c r="O96" s="80">
        <f>SUM(O275+O316+O387+O402)</f>
        <v>32248.94</v>
      </c>
      <c r="P96" s="80">
        <f>SUM(P275+P316+P387+P402)</f>
        <v>95000</v>
      </c>
      <c r="R96" s="80">
        <f>SUM(R97:R100)</f>
        <v>36030.559999999998</v>
      </c>
      <c r="S96" s="357">
        <f t="shared" si="25"/>
        <v>111.7263389122247</v>
      </c>
      <c r="T96" s="357">
        <f t="shared" si="26"/>
        <v>37.926905263157892</v>
      </c>
    </row>
    <row r="97" spans="13:20" s="5" customFormat="1" ht="25.5" x14ac:dyDescent="0.2">
      <c r="M97" s="410" t="s">
        <v>446</v>
      </c>
      <c r="N97" s="413" t="s">
        <v>492</v>
      </c>
      <c r="O97" s="80">
        <v>7351.41</v>
      </c>
      <c r="P97" s="80"/>
      <c r="R97" s="80">
        <f>SUM(R276)</f>
        <v>6051.95</v>
      </c>
      <c r="S97" s="357">
        <f t="shared" si="25"/>
        <v>82.323663079599697</v>
      </c>
      <c r="T97" s="357"/>
    </row>
    <row r="98" spans="13:20" s="5" customFormat="1" x14ac:dyDescent="0.2">
      <c r="M98" s="410" t="s">
        <v>447</v>
      </c>
      <c r="N98" s="413" t="s">
        <v>493</v>
      </c>
      <c r="O98" s="80">
        <v>21437.47</v>
      </c>
      <c r="P98" s="80"/>
      <c r="R98" s="80">
        <f>SUM(R277+R388+R403)</f>
        <v>28608.66</v>
      </c>
      <c r="S98" s="357">
        <f t="shared" si="25"/>
        <v>133.45166197317127</v>
      </c>
      <c r="T98" s="357"/>
    </row>
    <row r="99" spans="13:20" s="5" customFormat="1" ht="25.5" x14ac:dyDescent="0.2">
      <c r="M99" s="410" t="s">
        <v>448</v>
      </c>
      <c r="N99" s="413" t="s">
        <v>494</v>
      </c>
      <c r="O99" s="80">
        <v>727.09</v>
      </c>
      <c r="P99" s="80"/>
      <c r="R99" s="80">
        <f>SUM(R278)</f>
        <v>0</v>
      </c>
      <c r="S99" s="357">
        <f t="shared" si="25"/>
        <v>0</v>
      </c>
      <c r="T99" s="357"/>
    </row>
    <row r="100" spans="13:20" s="5" customFormat="1" x14ac:dyDescent="0.2">
      <c r="M100" s="410" t="s">
        <v>449</v>
      </c>
      <c r="N100" s="413" t="s">
        <v>495</v>
      </c>
      <c r="O100" s="80">
        <v>2732.97</v>
      </c>
      <c r="P100" s="80"/>
      <c r="R100" s="80">
        <f>SUM(R279)</f>
        <v>1369.95</v>
      </c>
      <c r="S100" s="357">
        <f t="shared" si="25"/>
        <v>50.126785145830368</v>
      </c>
      <c r="T100" s="357"/>
    </row>
    <row r="101" spans="13:20" s="5" customFormat="1" x14ac:dyDescent="0.2">
      <c r="M101" s="81" t="s">
        <v>64</v>
      </c>
      <c r="N101" s="82" t="s">
        <v>6</v>
      </c>
      <c r="O101" s="80">
        <f>SUM(O280+O317+O327+O361+O371+O389+O404+O418+O433+O477+O488+O510+O635+O730+O743+O809+O825)</f>
        <v>191109.94999999998</v>
      </c>
      <c r="P101" s="80">
        <f>SUM(P280+P317+P327+P361+P371+P389+P404+P418+P433+P477+P488+P510+P635+P730+P743+P757+P774+P794+P809+P825)</f>
        <v>770000</v>
      </c>
      <c r="R101" s="80">
        <f>SUM(R102:R109)</f>
        <v>241728.59999999998</v>
      </c>
      <c r="S101" s="357">
        <f t="shared" si="25"/>
        <v>126.48666382885874</v>
      </c>
      <c r="T101" s="357">
        <f t="shared" si="26"/>
        <v>31.393324675324674</v>
      </c>
    </row>
    <row r="102" spans="13:20" s="5" customFormat="1" ht="25.5" x14ac:dyDescent="0.2">
      <c r="M102" s="410" t="s">
        <v>450</v>
      </c>
      <c r="N102" s="413" t="s">
        <v>496</v>
      </c>
      <c r="O102" s="80">
        <v>11785.59</v>
      </c>
      <c r="P102" s="80"/>
      <c r="R102" s="80">
        <f>SUM(R281+R328)</f>
        <v>12329.210000000001</v>
      </c>
      <c r="S102" s="357">
        <f t="shared" ref="S102:S154" si="41">R102/O102*100</f>
        <v>104.61258197510691</v>
      </c>
      <c r="T102" s="357"/>
    </row>
    <row r="103" spans="13:20" s="5" customFormat="1" ht="25.5" x14ac:dyDescent="0.2">
      <c r="M103" s="410" t="s">
        <v>451</v>
      </c>
      <c r="N103" s="413" t="s">
        <v>497</v>
      </c>
      <c r="O103" s="80">
        <v>70582.97</v>
      </c>
      <c r="P103" s="80"/>
      <c r="R103" s="80">
        <f>SUM(R282+R390+R405+R419+R434)</f>
        <v>44759.259999999995</v>
      </c>
      <c r="S103" s="357">
        <f t="shared" si="41"/>
        <v>63.413681798881505</v>
      </c>
      <c r="T103" s="357"/>
    </row>
    <row r="104" spans="13:20" s="5" customFormat="1" ht="25.5" x14ac:dyDescent="0.2">
      <c r="M104" s="410" t="s">
        <v>456</v>
      </c>
      <c r="N104" s="413" t="s">
        <v>498</v>
      </c>
      <c r="O104" s="80">
        <v>6544.72</v>
      </c>
      <c r="P104" s="80"/>
      <c r="R104" s="80">
        <f>SUM(R283)</f>
        <v>1900</v>
      </c>
      <c r="S104" s="357">
        <f t="shared" si="41"/>
        <v>29.031035705118018</v>
      </c>
      <c r="T104" s="357"/>
    </row>
    <row r="105" spans="13:20" s="5" customFormat="1" x14ac:dyDescent="0.2">
      <c r="M105" s="410" t="s">
        <v>433</v>
      </c>
      <c r="N105" s="413" t="s">
        <v>499</v>
      </c>
      <c r="O105" s="80">
        <v>7176.83</v>
      </c>
      <c r="P105" s="80"/>
      <c r="R105" s="80">
        <f>SUM(R284+R406+R478)</f>
        <v>5274.26</v>
      </c>
      <c r="S105" s="357">
        <f t="shared" si="41"/>
        <v>73.490106356148885</v>
      </c>
      <c r="T105" s="357"/>
    </row>
    <row r="106" spans="13:20" s="5" customFormat="1" ht="25.5" x14ac:dyDescent="0.2">
      <c r="M106" s="410" t="s">
        <v>452</v>
      </c>
      <c r="N106" s="413" t="s">
        <v>500</v>
      </c>
      <c r="O106" s="80">
        <v>4003.56</v>
      </c>
      <c r="P106" s="80"/>
      <c r="R106" s="80">
        <f>SUM(R285)</f>
        <v>3750</v>
      </c>
      <c r="S106" s="357">
        <f t="shared" si="41"/>
        <v>93.666636693342937</v>
      </c>
      <c r="T106" s="357"/>
    </row>
    <row r="107" spans="13:20" s="5" customFormat="1" x14ac:dyDescent="0.2">
      <c r="M107" s="410" t="s">
        <v>453</v>
      </c>
      <c r="N107" s="413" t="s">
        <v>501</v>
      </c>
      <c r="O107" s="80">
        <v>83655.33</v>
      </c>
      <c r="P107" s="80"/>
      <c r="R107" s="80">
        <f>SUM(R286+R329+R372+R407+R420)</f>
        <v>168281.72999999998</v>
      </c>
      <c r="S107" s="357">
        <f t="shared" si="41"/>
        <v>201.16079872017716</v>
      </c>
      <c r="T107" s="357"/>
    </row>
    <row r="108" spans="13:20" s="5" customFormat="1" x14ac:dyDescent="0.2">
      <c r="M108" s="410" t="s">
        <v>454</v>
      </c>
      <c r="N108" s="413" t="s">
        <v>502</v>
      </c>
      <c r="O108" s="80">
        <v>2854.95</v>
      </c>
      <c r="P108" s="80"/>
      <c r="R108" s="80">
        <f>SUM(R287)</f>
        <v>2363.25</v>
      </c>
      <c r="S108" s="357">
        <f t="shared" si="41"/>
        <v>82.77728156360007</v>
      </c>
      <c r="T108" s="357"/>
    </row>
    <row r="109" spans="13:20" s="5" customFormat="1" x14ac:dyDescent="0.2">
      <c r="M109" s="410" t="s">
        <v>455</v>
      </c>
      <c r="N109" s="413" t="s">
        <v>503</v>
      </c>
      <c r="O109" s="80">
        <v>4506</v>
      </c>
      <c r="P109" s="80"/>
      <c r="R109" s="80">
        <f>SUM(R288)</f>
        <v>3070.89</v>
      </c>
      <c r="S109" s="357">
        <f t="shared" si="41"/>
        <v>68.151131824234355</v>
      </c>
      <c r="T109" s="357"/>
    </row>
    <row r="110" spans="13:20" s="5" customFormat="1" ht="25.5" x14ac:dyDescent="0.2">
      <c r="M110" s="81" t="s">
        <v>176</v>
      </c>
      <c r="N110" s="82" t="s">
        <v>156</v>
      </c>
      <c r="O110" s="80">
        <f>SUM(O318+O330)</f>
        <v>1287.48</v>
      </c>
      <c r="P110" s="80">
        <f>SUM(P330)</f>
        <v>50000</v>
      </c>
      <c r="R110" s="80">
        <f>SUM(R111)</f>
        <v>11177.05</v>
      </c>
      <c r="S110" s="357">
        <f t="shared" si="41"/>
        <v>868.133873924255</v>
      </c>
      <c r="T110" s="357">
        <f t="shared" ref="T110:T156" si="42">R110/P110*100</f>
        <v>22.354099999999999</v>
      </c>
    </row>
    <row r="111" spans="13:20" s="5" customFormat="1" ht="25.5" x14ac:dyDescent="0.2">
      <c r="M111" s="410" t="s">
        <v>457</v>
      </c>
      <c r="N111" s="413" t="s">
        <v>156</v>
      </c>
      <c r="O111" s="80">
        <v>1287.48</v>
      </c>
      <c r="P111" s="80"/>
      <c r="R111" s="80">
        <f>SUM(R331)</f>
        <v>11177.05</v>
      </c>
      <c r="S111" s="357">
        <f t="shared" si="41"/>
        <v>868.133873924255</v>
      </c>
      <c r="T111" s="357"/>
    </row>
    <row r="112" spans="13:20" s="5" customFormat="1" ht="25.5" x14ac:dyDescent="0.2">
      <c r="M112" s="81" t="s">
        <v>65</v>
      </c>
      <c r="N112" s="82" t="s">
        <v>7</v>
      </c>
      <c r="O112" s="80">
        <f>SUM(O289+O341+O462+O652+O744)</f>
        <v>7063.5999999999995</v>
      </c>
      <c r="P112" s="80">
        <f>SUM(P289+P341+P462+P652+P744+P758+P775)</f>
        <v>102400</v>
      </c>
      <c r="R112" s="80">
        <f>SUM(R113:R117)</f>
        <v>14233.17</v>
      </c>
      <c r="S112" s="357">
        <f t="shared" si="41"/>
        <v>201.50022651339265</v>
      </c>
      <c r="T112" s="357">
        <f t="shared" si="42"/>
        <v>13.899580078125002</v>
      </c>
    </row>
    <row r="113" spans="8:20" s="5" customFormat="1" ht="38.25" x14ac:dyDescent="0.2">
      <c r="M113" s="410" t="s">
        <v>458</v>
      </c>
      <c r="N113" s="413" t="s">
        <v>504</v>
      </c>
      <c r="O113" s="80">
        <v>0</v>
      </c>
      <c r="P113" s="80"/>
      <c r="R113" s="80">
        <f>SUM(R342)</f>
        <v>3628.7</v>
      </c>
      <c r="S113" s="357">
        <v>0</v>
      </c>
      <c r="T113" s="357"/>
    </row>
    <row r="114" spans="8:20" s="5" customFormat="1" x14ac:dyDescent="0.2">
      <c r="M114" s="410" t="s">
        <v>438</v>
      </c>
      <c r="N114" s="413" t="s">
        <v>505</v>
      </c>
      <c r="O114" s="80">
        <v>1656.26</v>
      </c>
      <c r="P114" s="80"/>
      <c r="R114" s="80">
        <f>SUM(R290)</f>
        <v>6590.62</v>
      </c>
      <c r="S114" s="357">
        <f t="shared" si="41"/>
        <v>397.92182386823328</v>
      </c>
      <c r="T114" s="357"/>
    </row>
    <row r="115" spans="8:20" s="5" customFormat="1" x14ac:dyDescent="0.2">
      <c r="M115" s="410" t="s">
        <v>432</v>
      </c>
      <c r="N115" s="413" t="s">
        <v>506</v>
      </c>
      <c r="O115" s="80">
        <v>1100</v>
      </c>
      <c r="P115" s="80"/>
      <c r="R115" s="80">
        <f>SUM(R291+R463)</f>
        <v>2600</v>
      </c>
      <c r="S115" s="357">
        <f t="shared" si="41"/>
        <v>236.36363636363637</v>
      </c>
      <c r="T115" s="357"/>
    </row>
    <row r="116" spans="8:20" s="5" customFormat="1" x14ac:dyDescent="0.2">
      <c r="M116" s="81" t="s">
        <v>459</v>
      </c>
      <c r="N116" s="82" t="s">
        <v>507</v>
      </c>
      <c r="O116" s="80">
        <v>2485.06</v>
      </c>
      <c r="P116" s="87"/>
      <c r="R116" s="80">
        <f>SUM(R292)</f>
        <v>480</v>
      </c>
      <c r="S116" s="357">
        <f t="shared" si="41"/>
        <v>19.315429003726269</v>
      </c>
      <c r="T116" s="357"/>
    </row>
    <row r="117" spans="8:20" s="5" customFormat="1" ht="25.5" x14ac:dyDescent="0.2">
      <c r="M117" s="410" t="s">
        <v>439</v>
      </c>
      <c r="N117" s="413" t="s">
        <v>7</v>
      </c>
      <c r="O117" s="80">
        <v>1822.28</v>
      </c>
      <c r="P117" s="87"/>
      <c r="R117" s="80">
        <f>SUM(R293+R654)</f>
        <v>933.85</v>
      </c>
      <c r="S117" s="357">
        <f t="shared" si="41"/>
        <v>51.246240972847204</v>
      </c>
      <c r="T117" s="357"/>
    </row>
    <row r="118" spans="8:20" s="5" customFormat="1" x14ac:dyDescent="0.2">
      <c r="H118" s="3"/>
      <c r="I118" s="3"/>
      <c r="J118" s="3"/>
      <c r="K118" s="3"/>
      <c r="L118" s="3"/>
      <c r="M118" s="90" t="s">
        <v>66</v>
      </c>
      <c r="N118" s="68" t="s">
        <v>18</v>
      </c>
      <c r="O118" s="87">
        <f t="shared" ref="O118:P118" si="43">SUM(O119)</f>
        <v>8956.91</v>
      </c>
      <c r="P118" s="87">
        <f t="shared" si="43"/>
        <v>50000</v>
      </c>
      <c r="R118" s="87">
        <f>SUM(R119)</f>
        <v>4868.97</v>
      </c>
      <c r="S118" s="357">
        <f t="shared" si="41"/>
        <v>54.359929931192795</v>
      </c>
      <c r="T118" s="357">
        <f t="shared" si="42"/>
        <v>9.73794</v>
      </c>
    </row>
    <row r="119" spans="8:20" s="5" customFormat="1" x14ac:dyDescent="0.2">
      <c r="M119" s="81" t="s">
        <v>67</v>
      </c>
      <c r="N119" s="82" t="s">
        <v>19</v>
      </c>
      <c r="O119" s="80">
        <f t="shared" ref="O119" si="44">SUM(O295)</f>
        <v>8956.91</v>
      </c>
      <c r="P119" s="80">
        <f t="shared" ref="P119" si="45">SUM(P295)</f>
        <v>50000</v>
      </c>
      <c r="R119" s="80">
        <f>SUM(R120:R122)</f>
        <v>4868.97</v>
      </c>
      <c r="S119" s="357">
        <f t="shared" si="41"/>
        <v>54.359929931192795</v>
      </c>
      <c r="T119" s="357">
        <f t="shared" si="42"/>
        <v>9.73794</v>
      </c>
    </row>
    <row r="120" spans="8:20" s="5" customFormat="1" ht="25.5" x14ac:dyDescent="0.2">
      <c r="M120" s="410" t="s">
        <v>460</v>
      </c>
      <c r="N120" s="413" t="s">
        <v>508</v>
      </c>
      <c r="O120" s="80">
        <v>3164.95</v>
      </c>
      <c r="P120" s="80"/>
      <c r="R120" s="80">
        <f>SUM(R296)</f>
        <v>2746.5</v>
      </c>
      <c r="S120" s="357">
        <f t="shared" si="41"/>
        <v>86.778622095135788</v>
      </c>
      <c r="T120" s="357"/>
    </row>
    <row r="121" spans="8:20" s="5" customFormat="1" x14ac:dyDescent="0.2">
      <c r="M121" s="410" t="s">
        <v>461</v>
      </c>
      <c r="N121" s="413" t="s">
        <v>509</v>
      </c>
      <c r="O121" s="80">
        <v>11.28</v>
      </c>
      <c r="P121" s="80"/>
      <c r="R121" s="80">
        <f>SUM(R297)</f>
        <v>0.32</v>
      </c>
      <c r="S121" s="357">
        <f t="shared" si="41"/>
        <v>2.8368794326241136</v>
      </c>
      <c r="T121" s="357"/>
    </row>
    <row r="122" spans="8:20" s="5" customFormat="1" ht="25.5" x14ac:dyDescent="0.2">
      <c r="M122" s="410" t="s">
        <v>462</v>
      </c>
      <c r="N122" s="413" t="s">
        <v>7</v>
      </c>
      <c r="O122" s="80">
        <v>5780.68</v>
      </c>
      <c r="P122" s="80"/>
      <c r="R122" s="80">
        <f>SUM(R298)</f>
        <v>2122.15</v>
      </c>
      <c r="S122" s="357">
        <f t="shared" si="41"/>
        <v>36.711078973407972</v>
      </c>
      <c r="T122" s="357"/>
    </row>
    <row r="123" spans="8:20" s="5" customFormat="1" x14ac:dyDescent="0.2">
      <c r="H123" s="3"/>
      <c r="I123" s="3"/>
      <c r="J123" s="3"/>
      <c r="K123" s="3"/>
      <c r="L123" s="3"/>
      <c r="M123" s="90" t="s">
        <v>68</v>
      </c>
      <c r="N123" s="68" t="s">
        <v>17</v>
      </c>
      <c r="O123" s="87">
        <f t="shared" ref="O123:P123" si="46">SUM(O124:O124)</f>
        <v>0</v>
      </c>
      <c r="P123" s="87">
        <f t="shared" si="46"/>
        <v>30000</v>
      </c>
      <c r="R123" s="87">
        <f>SUM(R124)</f>
        <v>0</v>
      </c>
      <c r="S123" s="357">
        <v>0</v>
      </c>
      <c r="T123" s="357">
        <f t="shared" si="42"/>
        <v>0</v>
      </c>
    </row>
    <row r="124" spans="8:20" s="5" customFormat="1" ht="51" x14ac:dyDescent="0.2">
      <c r="M124" s="81" t="s">
        <v>69</v>
      </c>
      <c r="N124" s="223" t="s">
        <v>128</v>
      </c>
      <c r="O124" s="80">
        <f t="shared" ref="O124" si="47">SUM(O448)</f>
        <v>0</v>
      </c>
      <c r="P124" s="80">
        <f t="shared" ref="P124" si="48">SUM(P448)</f>
        <v>30000</v>
      </c>
      <c r="R124" s="80">
        <v>0</v>
      </c>
      <c r="S124" s="357">
        <v>0</v>
      </c>
      <c r="T124" s="357">
        <f t="shared" si="42"/>
        <v>0</v>
      </c>
    </row>
    <row r="125" spans="8:20" s="5" customFormat="1" x14ac:dyDescent="0.2">
      <c r="M125" s="81"/>
      <c r="N125" s="82"/>
      <c r="O125" s="87"/>
      <c r="P125" s="87"/>
      <c r="R125" s="87"/>
      <c r="S125" s="357"/>
      <c r="T125" s="357"/>
    </row>
    <row r="126" spans="8:20" s="3" customFormat="1" ht="25.5" x14ac:dyDescent="0.2">
      <c r="M126" s="90" t="s">
        <v>261</v>
      </c>
      <c r="N126" s="68" t="s">
        <v>280</v>
      </c>
      <c r="O126" s="87">
        <f>SUM(O127+O129)</f>
        <v>14000</v>
      </c>
      <c r="P126" s="87">
        <f>SUM(P127:P129)</f>
        <v>30000</v>
      </c>
      <c r="R126" s="87">
        <f>SUM(R127+R129)</f>
        <v>0</v>
      </c>
      <c r="S126" s="357">
        <f t="shared" si="41"/>
        <v>0</v>
      </c>
      <c r="T126" s="357">
        <f t="shared" si="42"/>
        <v>0</v>
      </c>
    </row>
    <row r="127" spans="8:20" s="3" customFormat="1" x14ac:dyDescent="0.2">
      <c r="M127" s="334" t="s">
        <v>373</v>
      </c>
      <c r="N127" s="94" t="s">
        <v>374</v>
      </c>
      <c r="O127" s="80">
        <f>SUM(O656)</f>
        <v>14000</v>
      </c>
      <c r="P127" s="80">
        <f>SUM(P499+P656)</f>
        <v>30000</v>
      </c>
      <c r="R127" s="80">
        <f>SUM(R128)</f>
        <v>0</v>
      </c>
      <c r="S127" s="357">
        <f t="shared" si="41"/>
        <v>0</v>
      </c>
      <c r="T127" s="357">
        <f t="shared" si="42"/>
        <v>0</v>
      </c>
    </row>
    <row r="128" spans="8:20" s="3" customFormat="1" x14ac:dyDescent="0.2">
      <c r="M128" s="410" t="s">
        <v>440</v>
      </c>
      <c r="N128" s="94" t="s">
        <v>510</v>
      </c>
      <c r="O128" s="80">
        <v>14000</v>
      </c>
      <c r="P128" s="80"/>
      <c r="R128" s="80">
        <v>0</v>
      </c>
      <c r="S128" s="357">
        <f t="shared" si="41"/>
        <v>0</v>
      </c>
      <c r="T128" s="357"/>
    </row>
    <row r="129" spans="8:20" s="5" customFormat="1" ht="25.5" x14ac:dyDescent="0.2">
      <c r="M129" s="162" t="s">
        <v>260</v>
      </c>
      <c r="N129" s="82" t="s">
        <v>279</v>
      </c>
      <c r="O129" s="80">
        <f t="shared" ref="O129" si="49">SUM(O565+O713)</f>
        <v>0</v>
      </c>
      <c r="P129" s="80">
        <f>SUM(P565+P713)</f>
        <v>0</v>
      </c>
      <c r="R129" s="80">
        <v>0</v>
      </c>
      <c r="S129" s="357">
        <v>0</v>
      </c>
      <c r="T129" s="357"/>
    </row>
    <row r="130" spans="8:20" s="5" customFormat="1" x14ac:dyDescent="0.2">
      <c r="M130" s="162"/>
      <c r="N130" s="82"/>
      <c r="O130" s="87"/>
      <c r="P130" s="87"/>
      <c r="R130" s="87"/>
      <c r="S130" s="357"/>
      <c r="T130" s="357"/>
    </row>
    <row r="131" spans="8:20" s="3" customFormat="1" ht="38.25" x14ac:dyDescent="0.2">
      <c r="M131" s="90" t="s">
        <v>70</v>
      </c>
      <c r="N131" s="68" t="s">
        <v>24</v>
      </c>
      <c r="O131" s="87">
        <f t="shared" ref="O131:P131" si="50">SUM(O132)</f>
        <v>55503.53</v>
      </c>
      <c r="P131" s="87">
        <f t="shared" si="50"/>
        <v>190000</v>
      </c>
      <c r="R131" s="87">
        <f>SUM(R132)</f>
        <v>60691.49</v>
      </c>
      <c r="S131" s="357">
        <f t="shared" si="41"/>
        <v>109.34708116763024</v>
      </c>
      <c r="T131" s="357">
        <f t="shared" si="42"/>
        <v>31.942889473684211</v>
      </c>
    </row>
    <row r="132" spans="8:20" s="5" customFormat="1" ht="25.5" x14ac:dyDescent="0.2">
      <c r="M132" s="81" t="s">
        <v>71</v>
      </c>
      <c r="N132" s="82" t="s">
        <v>25</v>
      </c>
      <c r="O132" s="80">
        <f t="shared" ref="O132" si="51">SUM(O525+O540+O552+O581+O596+O610+O619)</f>
        <v>55503.53</v>
      </c>
      <c r="P132" s="80">
        <f>SUM(P525+P540+P552+P581+P596+P610+P619)</f>
        <v>190000</v>
      </c>
      <c r="R132" s="80">
        <f>SUM(R133:R134)</f>
        <v>60691.49</v>
      </c>
      <c r="S132" s="357">
        <f t="shared" si="41"/>
        <v>109.34708116763024</v>
      </c>
      <c r="T132" s="357">
        <f t="shared" si="42"/>
        <v>31.942889473684211</v>
      </c>
    </row>
    <row r="133" spans="8:20" s="5" customFormat="1" ht="25.5" x14ac:dyDescent="0.2">
      <c r="M133" s="410" t="s">
        <v>434</v>
      </c>
      <c r="N133" s="413" t="s">
        <v>511</v>
      </c>
      <c r="O133" s="80">
        <v>52095.26</v>
      </c>
      <c r="P133" s="80"/>
      <c r="R133" s="80">
        <f>SUM(R526+R541+R582+R597)</f>
        <v>56780</v>
      </c>
      <c r="S133" s="357">
        <f t="shared" si="41"/>
        <v>108.99264155702457</v>
      </c>
      <c r="T133" s="357"/>
    </row>
    <row r="134" spans="8:20" s="5" customFormat="1" ht="25.5" x14ac:dyDescent="0.2">
      <c r="M134" s="410" t="s">
        <v>435</v>
      </c>
      <c r="N134" s="413" t="s">
        <v>512</v>
      </c>
      <c r="O134" s="80">
        <v>3408.27</v>
      </c>
      <c r="P134" s="80"/>
      <c r="R134" s="80">
        <f>SUM(R553)</f>
        <v>3911.49</v>
      </c>
      <c r="S134" s="357">
        <f t="shared" si="41"/>
        <v>114.76467533382038</v>
      </c>
      <c r="T134" s="357"/>
    </row>
    <row r="135" spans="8:20" s="5" customFormat="1" x14ac:dyDescent="0.2">
      <c r="M135" s="81"/>
      <c r="N135" s="82"/>
      <c r="O135" s="133"/>
      <c r="P135" s="133"/>
      <c r="R135" s="133"/>
      <c r="S135" s="357"/>
      <c r="T135" s="357"/>
    </row>
    <row r="136" spans="8:20" s="5" customFormat="1" x14ac:dyDescent="0.2">
      <c r="H136" s="3"/>
      <c r="I136" s="3"/>
      <c r="J136" s="3"/>
      <c r="K136" s="3"/>
      <c r="L136" s="3"/>
      <c r="M136" s="90" t="s">
        <v>72</v>
      </c>
      <c r="N136" s="68" t="s">
        <v>137</v>
      </c>
      <c r="O136" s="87">
        <f>SUM(O137)</f>
        <v>36386.92</v>
      </c>
      <c r="P136" s="87">
        <f>SUM(P137:P141)</f>
        <v>152000</v>
      </c>
      <c r="R136" s="87">
        <f>SUM(R137+R139+R140+R141)</f>
        <v>34400.93</v>
      </c>
      <c r="S136" s="357">
        <f t="shared" si="41"/>
        <v>94.542022243157703</v>
      </c>
      <c r="T136" s="357">
        <f t="shared" si="42"/>
        <v>22.632190789473686</v>
      </c>
    </row>
    <row r="137" spans="8:20" s="5" customFormat="1" x14ac:dyDescent="0.2">
      <c r="M137" s="81" t="s">
        <v>73</v>
      </c>
      <c r="N137" s="82" t="s">
        <v>8</v>
      </c>
      <c r="O137" s="80">
        <f>SUM(O351+O637+O659+O674+O687)</f>
        <v>36386.92</v>
      </c>
      <c r="P137" s="80">
        <f>SUM(P351+P567+P637+P659+P674+P687+P715)</f>
        <v>100000</v>
      </c>
      <c r="R137" s="80">
        <f>SUM(R138)</f>
        <v>34400.93</v>
      </c>
      <c r="S137" s="357">
        <f t="shared" si="41"/>
        <v>94.542022243157703</v>
      </c>
      <c r="T137" s="357">
        <f t="shared" si="42"/>
        <v>34.400930000000002</v>
      </c>
    </row>
    <row r="138" spans="8:20" s="5" customFormat="1" x14ac:dyDescent="0.2">
      <c r="M138" s="410" t="s">
        <v>436</v>
      </c>
      <c r="N138" s="413" t="s">
        <v>513</v>
      </c>
      <c r="O138" s="80">
        <v>36386.92</v>
      </c>
      <c r="P138" s="80"/>
      <c r="R138" s="80">
        <f>SUM(R352+R638+R660+R688)</f>
        <v>34400.93</v>
      </c>
      <c r="S138" s="357">
        <f t="shared" si="41"/>
        <v>94.542022243157703</v>
      </c>
      <c r="T138" s="357"/>
    </row>
    <row r="139" spans="8:20" s="5" customFormat="1" x14ac:dyDescent="0.2">
      <c r="M139" s="81" t="s">
        <v>74</v>
      </c>
      <c r="N139" s="82" t="s">
        <v>30</v>
      </c>
      <c r="O139" s="80">
        <f>SUM(O639+O675+O700+O716)</f>
        <v>0</v>
      </c>
      <c r="P139" s="80">
        <f>SUM(P639+P675+P700+P716)</f>
        <v>30000</v>
      </c>
      <c r="R139" s="80">
        <v>0</v>
      </c>
      <c r="S139" s="357"/>
      <c r="T139" s="357">
        <f t="shared" si="42"/>
        <v>0</v>
      </c>
    </row>
    <row r="140" spans="8:20" s="5" customFormat="1" x14ac:dyDescent="0.2">
      <c r="M140" s="162" t="s">
        <v>75</v>
      </c>
      <c r="N140" s="82" t="s">
        <v>31</v>
      </c>
      <c r="O140" s="80">
        <f t="shared" ref="O140" si="52">SUM(O300)</f>
        <v>0</v>
      </c>
      <c r="P140" s="80">
        <f t="shared" ref="P140" si="53">SUM(P300)</f>
        <v>2000</v>
      </c>
      <c r="R140" s="80">
        <v>0</v>
      </c>
      <c r="S140" s="357"/>
      <c r="T140" s="357">
        <f t="shared" si="42"/>
        <v>0</v>
      </c>
    </row>
    <row r="141" spans="8:20" s="5" customFormat="1" x14ac:dyDescent="0.2">
      <c r="M141" s="402" t="s">
        <v>405</v>
      </c>
      <c r="N141" s="403" t="s">
        <v>406</v>
      </c>
      <c r="O141" s="80">
        <v>0</v>
      </c>
      <c r="P141" s="80">
        <f>SUM(P332)</f>
        <v>20000</v>
      </c>
      <c r="R141" s="80">
        <v>0</v>
      </c>
      <c r="S141" s="357"/>
      <c r="T141" s="357">
        <f t="shared" si="42"/>
        <v>0</v>
      </c>
    </row>
    <row r="142" spans="8:20" s="5" customFormat="1" x14ac:dyDescent="0.2">
      <c r="M142" s="244"/>
      <c r="N142" s="245"/>
      <c r="O142" s="80"/>
      <c r="P142" s="80"/>
      <c r="R142" s="80"/>
      <c r="S142" s="357"/>
      <c r="T142" s="357"/>
    </row>
    <row r="143" spans="8:20" s="8" customFormat="1" ht="25.5" x14ac:dyDescent="0.2">
      <c r="M143" s="78" t="s">
        <v>76</v>
      </c>
      <c r="N143" s="79" t="s">
        <v>170</v>
      </c>
      <c r="O143" s="91">
        <f t="shared" ref="O143" si="54">SUM(O145+O149)</f>
        <v>23125</v>
      </c>
      <c r="P143" s="91">
        <f t="shared" ref="P143" si="55">SUM(P145+P149)</f>
        <v>1655000</v>
      </c>
      <c r="R143" s="91">
        <f>SUM(R145+R149)</f>
        <v>184596.24</v>
      </c>
      <c r="S143" s="357">
        <f t="shared" si="41"/>
        <v>798.25401081081077</v>
      </c>
      <c r="T143" s="357">
        <f t="shared" si="42"/>
        <v>11.153851359516615</v>
      </c>
    </row>
    <row r="144" spans="8:20" s="3" customFormat="1" x14ac:dyDescent="0.2">
      <c r="M144" s="90"/>
      <c r="N144" s="68"/>
      <c r="O144" s="134"/>
      <c r="P144" s="134"/>
      <c r="R144" s="134"/>
      <c r="S144" s="357"/>
      <c r="T144" s="357"/>
    </row>
    <row r="145" spans="8:20" s="3" customFormat="1" ht="38.25" x14ac:dyDescent="0.2">
      <c r="M145" s="90" t="s">
        <v>77</v>
      </c>
      <c r="N145" s="68" t="s">
        <v>171</v>
      </c>
      <c r="O145" s="87">
        <f t="shared" ref="O145" si="56">SUM(O146:O147)</f>
        <v>0</v>
      </c>
      <c r="P145" s="87">
        <f t="shared" ref="P145" si="57">SUM(P146:P147)</f>
        <v>70000</v>
      </c>
      <c r="R145" s="87">
        <f>SUM(R146:R147)</f>
        <v>0</v>
      </c>
      <c r="S145" s="357"/>
      <c r="T145" s="357">
        <f t="shared" si="42"/>
        <v>0</v>
      </c>
    </row>
    <row r="146" spans="8:20" s="5" customFormat="1" ht="25.5" x14ac:dyDescent="0.2">
      <c r="M146" s="81" t="s">
        <v>78</v>
      </c>
      <c r="N146" s="82" t="s">
        <v>29</v>
      </c>
      <c r="O146" s="80">
        <f>SUM(O778+O828)</f>
        <v>0</v>
      </c>
      <c r="P146" s="80">
        <f>SUM(P778+P828)</f>
        <v>0</v>
      </c>
      <c r="R146" s="80">
        <v>0</v>
      </c>
      <c r="S146" s="357"/>
      <c r="T146" s="357"/>
    </row>
    <row r="147" spans="8:20" s="5" customFormat="1" x14ac:dyDescent="0.2">
      <c r="M147" s="81" t="s">
        <v>79</v>
      </c>
      <c r="N147" s="82" t="s">
        <v>32</v>
      </c>
      <c r="O147" s="80">
        <f t="shared" ref="O147" si="58">SUM(O829)</f>
        <v>0</v>
      </c>
      <c r="P147" s="80">
        <f>SUM(P843)</f>
        <v>70000</v>
      </c>
      <c r="R147" s="80">
        <v>0</v>
      </c>
      <c r="S147" s="357"/>
      <c r="T147" s="357">
        <f t="shared" si="42"/>
        <v>0</v>
      </c>
    </row>
    <row r="148" spans="8:20" s="5" customFormat="1" x14ac:dyDescent="0.2">
      <c r="M148" s="81"/>
      <c r="N148" s="82"/>
      <c r="O148" s="87"/>
      <c r="P148" s="87"/>
      <c r="R148" s="87"/>
      <c r="S148" s="357"/>
      <c r="T148" s="357"/>
    </row>
    <row r="149" spans="8:20" s="5" customFormat="1" ht="38.25" x14ac:dyDescent="0.2">
      <c r="H149" s="3"/>
      <c r="I149" s="3"/>
      <c r="J149" s="3"/>
      <c r="K149" s="3"/>
      <c r="L149" s="3"/>
      <c r="M149" s="90" t="s">
        <v>80</v>
      </c>
      <c r="N149" s="68" t="s">
        <v>9</v>
      </c>
      <c r="O149" s="87">
        <f>SUM(O150+O154+O156)</f>
        <v>23125</v>
      </c>
      <c r="P149" s="87">
        <f>SUM(P150:P156)</f>
        <v>1585000</v>
      </c>
      <c r="R149" s="87">
        <f>SUM(R150+R154+R156)</f>
        <v>184596.24</v>
      </c>
      <c r="S149" s="357">
        <f t="shared" si="41"/>
        <v>798.25401081081077</v>
      </c>
      <c r="T149" s="357">
        <f t="shared" si="42"/>
        <v>11.646450473186119</v>
      </c>
    </row>
    <row r="150" spans="8:20" s="5" customFormat="1" x14ac:dyDescent="0.2">
      <c r="M150" s="81" t="s">
        <v>81</v>
      </c>
      <c r="N150" s="223" t="s">
        <v>172</v>
      </c>
      <c r="O150" s="80">
        <f>SUM(O747+O761+O798+O831+O862+O876+O888+O900+O915+O929+O945+O958+O970+O984+O1000+O1012+O1025+O1038+O1050)</f>
        <v>6250</v>
      </c>
      <c r="P150" s="80">
        <f>SUM(P747+P761+P798+P831+P862+P876+P888+P900+P915+P929+P945+P958+P970+P984+P1000+P1012+P1025+P1038+P1050)</f>
        <v>1550000</v>
      </c>
      <c r="R150" s="80">
        <f>SUM(R151:R153)</f>
        <v>184596.24</v>
      </c>
      <c r="S150" s="357">
        <f t="shared" si="41"/>
        <v>2953.5398399999999</v>
      </c>
      <c r="T150" s="357">
        <f t="shared" si="42"/>
        <v>11.909434838709677</v>
      </c>
    </row>
    <row r="151" spans="8:20" s="5" customFormat="1" x14ac:dyDescent="0.2">
      <c r="M151" s="421" t="s">
        <v>466</v>
      </c>
      <c r="N151" s="422" t="s">
        <v>514</v>
      </c>
      <c r="O151" s="80">
        <v>0</v>
      </c>
      <c r="P151" s="80"/>
      <c r="R151" s="80">
        <f>SUM(R1013)</f>
        <v>180221.24</v>
      </c>
      <c r="S151" s="357">
        <v>0</v>
      </c>
      <c r="T151" s="357"/>
    </row>
    <row r="152" spans="8:20" s="5" customFormat="1" ht="25.5" x14ac:dyDescent="0.2">
      <c r="M152" s="410" t="s">
        <v>441</v>
      </c>
      <c r="N152" s="413" t="s">
        <v>515</v>
      </c>
      <c r="O152" s="80">
        <v>6250</v>
      </c>
      <c r="P152" s="80"/>
      <c r="R152" s="80">
        <f>SUM(R863)</f>
        <v>625</v>
      </c>
      <c r="S152" s="357">
        <f t="shared" si="41"/>
        <v>10</v>
      </c>
      <c r="T152" s="357"/>
    </row>
    <row r="153" spans="8:20" s="5" customFormat="1" x14ac:dyDescent="0.2">
      <c r="M153" s="421" t="s">
        <v>467</v>
      </c>
      <c r="N153" s="422" t="s">
        <v>516</v>
      </c>
      <c r="O153" s="80">
        <v>0</v>
      </c>
      <c r="P153" s="80"/>
      <c r="R153" s="80">
        <f>SUM(R1026)</f>
        <v>3750</v>
      </c>
      <c r="S153" s="357"/>
      <c r="T153" s="357"/>
    </row>
    <row r="154" spans="8:20" s="5" customFormat="1" x14ac:dyDescent="0.2">
      <c r="M154" s="81" t="s">
        <v>82</v>
      </c>
      <c r="N154" s="82" t="s">
        <v>20</v>
      </c>
      <c r="O154" s="80">
        <f>SUM(O985+O1051)</f>
        <v>16875</v>
      </c>
      <c r="P154" s="80">
        <f>SUM(P985+P1051)</f>
        <v>30000</v>
      </c>
      <c r="R154" s="80">
        <f>SUM(R155)</f>
        <v>0</v>
      </c>
      <c r="S154" s="357">
        <f t="shared" si="41"/>
        <v>0</v>
      </c>
      <c r="T154" s="357">
        <f t="shared" si="42"/>
        <v>0</v>
      </c>
    </row>
    <row r="155" spans="8:20" s="5" customFormat="1" ht="25.5" x14ac:dyDescent="0.2">
      <c r="M155" s="410" t="s">
        <v>442</v>
      </c>
      <c r="N155" s="413" t="s">
        <v>517</v>
      </c>
      <c r="O155" s="80">
        <v>16875</v>
      </c>
      <c r="P155" s="80"/>
      <c r="R155" s="80"/>
      <c r="S155" s="357"/>
      <c r="T155" s="357"/>
    </row>
    <row r="156" spans="8:20" s="5" customFormat="1" ht="25.5" x14ac:dyDescent="0.2">
      <c r="M156" s="81" t="s">
        <v>83</v>
      </c>
      <c r="N156" s="82" t="s">
        <v>23</v>
      </c>
      <c r="O156" s="80">
        <f t="shared" ref="O156" si="59">SUM(O987)</f>
        <v>0</v>
      </c>
      <c r="P156" s="80">
        <f>SUM(P987)</f>
        <v>5000</v>
      </c>
      <c r="R156" s="80">
        <v>0</v>
      </c>
      <c r="S156" s="357">
        <v>0</v>
      </c>
      <c r="T156" s="357">
        <f t="shared" si="42"/>
        <v>0</v>
      </c>
    </row>
    <row r="157" spans="8:20" s="5" customFormat="1" x14ac:dyDescent="0.2">
      <c r="M157" s="299"/>
      <c r="N157" s="300"/>
      <c r="O157" s="80"/>
      <c r="P157" s="80"/>
      <c r="R157" s="80"/>
      <c r="S157" s="357"/>
      <c r="T157" s="357"/>
    </row>
    <row r="158" spans="8:20" s="5" customFormat="1" x14ac:dyDescent="0.2">
      <c r="M158" s="76" t="s">
        <v>349</v>
      </c>
      <c r="N158" s="300"/>
      <c r="O158" s="80"/>
      <c r="P158" s="80"/>
      <c r="R158" s="80"/>
      <c r="S158" s="357"/>
      <c r="T158" s="357"/>
    </row>
    <row r="159" spans="8:20" s="2" customFormat="1" x14ac:dyDescent="0.2">
      <c r="N159" s="77"/>
      <c r="O159" s="135"/>
      <c r="P159" s="135"/>
      <c r="R159" s="135"/>
      <c r="S159" s="357"/>
      <c r="T159" s="357"/>
    </row>
    <row r="160" spans="8:20" s="5" customFormat="1" ht="25.5" x14ac:dyDescent="0.2">
      <c r="I160" s="199">
        <v>81</v>
      </c>
      <c r="M160" s="78" t="s">
        <v>98</v>
      </c>
      <c r="N160" s="79" t="s">
        <v>291</v>
      </c>
      <c r="O160" s="74">
        <f>SUM(O161+O163)</f>
        <v>0</v>
      </c>
      <c r="P160" s="74">
        <f>SUM(P163)</f>
        <v>0</v>
      </c>
      <c r="R160" s="74">
        <f>SUM(R161+R163)</f>
        <v>0</v>
      </c>
      <c r="S160" s="357">
        <v>0</v>
      </c>
      <c r="T160" s="357">
        <v>0</v>
      </c>
    </row>
    <row r="161" spans="4:20" s="5" customFormat="1" ht="25.5" x14ac:dyDescent="0.2">
      <c r="I161" s="268"/>
      <c r="M161" s="272" t="s">
        <v>327</v>
      </c>
      <c r="N161" s="68" t="s">
        <v>329</v>
      </c>
      <c r="O161" s="89">
        <f>SUM(O162)</f>
        <v>0</v>
      </c>
      <c r="P161" s="75">
        <v>0</v>
      </c>
      <c r="R161" s="89">
        <f>SUM(R162)</f>
        <v>0</v>
      </c>
      <c r="S161" s="357">
        <v>0</v>
      </c>
      <c r="T161" s="357">
        <v>0</v>
      </c>
    </row>
    <row r="162" spans="4:20" s="5" customFormat="1" ht="38.25" x14ac:dyDescent="0.2">
      <c r="I162" s="268"/>
      <c r="M162" s="270" t="s">
        <v>328</v>
      </c>
      <c r="N162" s="271" t="s">
        <v>330</v>
      </c>
      <c r="O162" s="75">
        <v>0</v>
      </c>
      <c r="P162" s="75">
        <v>0</v>
      </c>
      <c r="R162" s="75">
        <v>0</v>
      </c>
      <c r="S162" s="357">
        <v>0</v>
      </c>
      <c r="T162" s="357">
        <v>0</v>
      </c>
    </row>
    <row r="163" spans="4:20" s="3" customFormat="1" x14ac:dyDescent="0.2">
      <c r="I163" s="9">
        <v>81</v>
      </c>
      <c r="M163" s="195" t="s">
        <v>292</v>
      </c>
      <c r="N163" s="68" t="s">
        <v>294</v>
      </c>
      <c r="O163" s="89">
        <f t="shared" ref="O163:P163" si="60">SUM(O164)</f>
        <v>0</v>
      </c>
      <c r="P163" s="89">
        <f t="shared" si="60"/>
        <v>0</v>
      </c>
      <c r="R163" s="89">
        <f>SUM(R164)</f>
        <v>0</v>
      </c>
      <c r="S163" s="357">
        <v>0</v>
      </c>
      <c r="T163" s="357">
        <v>0</v>
      </c>
    </row>
    <row r="164" spans="4:20" s="5" customFormat="1" ht="38.25" x14ac:dyDescent="0.2">
      <c r="I164" s="199">
        <v>81</v>
      </c>
      <c r="M164" s="196" t="s">
        <v>293</v>
      </c>
      <c r="N164" s="198" t="s">
        <v>295</v>
      </c>
      <c r="O164" s="75">
        <v>0</v>
      </c>
      <c r="P164" s="75">
        <v>0</v>
      </c>
      <c r="R164" s="75">
        <v>0</v>
      </c>
      <c r="S164" s="357">
        <v>0</v>
      </c>
      <c r="T164" s="357">
        <v>0</v>
      </c>
    </row>
    <row r="165" spans="4:20" s="8" customFormat="1" ht="25.5" x14ac:dyDescent="0.2">
      <c r="M165" s="78" t="s">
        <v>33</v>
      </c>
      <c r="N165" s="79" t="s">
        <v>86</v>
      </c>
      <c r="O165" s="91">
        <f t="shared" ref="O165" si="61">SUM(O166+O168)</f>
        <v>0</v>
      </c>
      <c r="P165" s="91">
        <f t="shared" ref="P165" si="62">SUM(P166+P168)</f>
        <v>0</v>
      </c>
      <c r="R165" s="91">
        <f>SUM(R166+R168)</f>
        <v>0</v>
      </c>
      <c r="S165" s="357">
        <v>0</v>
      </c>
      <c r="T165" s="357">
        <v>0</v>
      </c>
    </row>
    <row r="166" spans="4:20" s="3" customFormat="1" ht="25.5" x14ac:dyDescent="0.2">
      <c r="M166" s="90" t="s">
        <v>84</v>
      </c>
      <c r="N166" s="68" t="s">
        <v>87</v>
      </c>
      <c r="O166" s="87">
        <f t="shared" ref="O166:P166" si="63">SUM(O167)</f>
        <v>0</v>
      </c>
      <c r="P166" s="87">
        <f t="shared" si="63"/>
        <v>0</v>
      </c>
      <c r="R166" s="87">
        <f>SUM(R167)</f>
        <v>0</v>
      </c>
      <c r="S166" s="357">
        <v>0</v>
      </c>
      <c r="T166" s="357">
        <v>0</v>
      </c>
    </row>
    <row r="167" spans="4:20" s="5" customFormat="1" ht="38.25" x14ac:dyDescent="0.2">
      <c r="M167" s="81" t="s">
        <v>85</v>
      </c>
      <c r="N167" s="82" t="s">
        <v>88</v>
      </c>
      <c r="O167" s="80">
        <v>0</v>
      </c>
      <c r="P167" s="80">
        <v>0</v>
      </c>
      <c r="R167" s="80">
        <v>0</v>
      </c>
      <c r="S167" s="357">
        <v>0</v>
      </c>
      <c r="T167" s="357">
        <v>0</v>
      </c>
    </row>
    <row r="168" spans="4:20" s="3" customFormat="1" ht="25.5" x14ac:dyDescent="0.2">
      <c r="M168" s="195" t="s">
        <v>296</v>
      </c>
      <c r="N168" s="68" t="s">
        <v>298</v>
      </c>
      <c r="O168" s="87">
        <f t="shared" ref="O168:P168" si="64">SUM(O169)</f>
        <v>0</v>
      </c>
      <c r="P168" s="87">
        <f t="shared" si="64"/>
        <v>0</v>
      </c>
      <c r="R168" s="87">
        <f>SUM(R169)</f>
        <v>0</v>
      </c>
      <c r="S168" s="357">
        <v>0</v>
      </c>
      <c r="T168" s="357">
        <v>0</v>
      </c>
    </row>
    <row r="169" spans="4:20" s="5" customFormat="1" ht="51" x14ac:dyDescent="0.2">
      <c r="M169" s="196" t="s">
        <v>297</v>
      </c>
      <c r="N169" s="223" t="s">
        <v>317</v>
      </c>
      <c r="O169" s="80">
        <v>0</v>
      </c>
      <c r="P169" s="80">
        <v>0</v>
      </c>
      <c r="R169" s="80">
        <v>0</v>
      </c>
      <c r="S169" s="357">
        <v>0</v>
      </c>
      <c r="T169" s="357">
        <v>0</v>
      </c>
    </row>
    <row r="170" spans="4:20" s="5" customFormat="1" x14ac:dyDescent="0.2">
      <c r="M170" s="299"/>
      <c r="N170" s="300"/>
      <c r="O170" s="80"/>
      <c r="P170" s="80"/>
      <c r="R170" s="80"/>
      <c r="S170" s="357"/>
      <c r="T170" s="357"/>
    </row>
    <row r="171" spans="4:20" s="5" customFormat="1" x14ac:dyDescent="0.2">
      <c r="M171" s="299"/>
      <c r="N171" s="300"/>
      <c r="O171" s="80"/>
      <c r="P171" s="80"/>
      <c r="R171" s="80"/>
      <c r="S171" s="357"/>
      <c r="T171" s="357"/>
    </row>
    <row r="172" spans="4:20" s="5" customFormat="1" x14ac:dyDescent="0.2">
      <c r="M172" s="76" t="s">
        <v>90</v>
      </c>
      <c r="N172" s="83"/>
      <c r="O172" s="132"/>
      <c r="P172" s="132"/>
      <c r="R172" s="132"/>
      <c r="S172" s="357"/>
      <c r="T172" s="357"/>
    </row>
    <row r="173" spans="4:20" s="6" customFormat="1" x14ac:dyDescent="0.2">
      <c r="N173" s="83"/>
      <c r="O173" s="133"/>
      <c r="P173" s="133"/>
      <c r="R173" s="133"/>
      <c r="S173" s="357"/>
      <c r="T173" s="357"/>
    </row>
    <row r="174" spans="4:20" s="8" customFormat="1" x14ac:dyDescent="0.2">
      <c r="D174" s="3"/>
      <c r="H174" s="3"/>
      <c r="I174" s="3"/>
      <c r="J174" s="9">
        <v>91</v>
      </c>
      <c r="K174" s="3"/>
      <c r="M174" s="78" t="s">
        <v>95</v>
      </c>
      <c r="N174" s="79" t="s">
        <v>96</v>
      </c>
      <c r="O174" s="91">
        <f t="shared" ref="O174:P174" si="65">SUM(O175)</f>
        <v>539806.6</v>
      </c>
      <c r="P174" s="91">
        <f t="shared" si="65"/>
        <v>768358.66</v>
      </c>
      <c r="R174" s="91">
        <f>SUM(R175)</f>
        <v>768358.66</v>
      </c>
      <c r="S174" s="357">
        <f t="shared" ref="S174:S223" si="66">R174/O174*100</f>
        <v>142.3396194118412</v>
      </c>
      <c r="T174" s="357">
        <f t="shared" ref="T174:T223" si="67">R174/P174*100</f>
        <v>100</v>
      </c>
    </row>
    <row r="175" spans="4:20" s="3" customFormat="1" x14ac:dyDescent="0.2">
      <c r="J175" s="9">
        <v>91</v>
      </c>
      <c r="M175" s="90" t="s">
        <v>91</v>
      </c>
      <c r="N175" s="68" t="s">
        <v>93</v>
      </c>
      <c r="O175" s="87">
        <f t="shared" ref="O175:P175" si="68">SUM(O176)</f>
        <v>539806.6</v>
      </c>
      <c r="P175" s="87">
        <f t="shared" si="68"/>
        <v>768358.66</v>
      </c>
      <c r="R175" s="87">
        <f>SUM(R176)</f>
        <v>768358.66</v>
      </c>
      <c r="S175" s="357">
        <f t="shared" si="66"/>
        <v>142.3396194118412</v>
      </c>
      <c r="T175" s="357">
        <f t="shared" si="67"/>
        <v>100</v>
      </c>
    </row>
    <row r="176" spans="4:20" s="5" customFormat="1" x14ac:dyDescent="0.2">
      <c r="J176" s="199">
        <v>91</v>
      </c>
      <c r="M176" s="81" t="s">
        <v>92</v>
      </c>
      <c r="N176" s="82" t="s">
        <v>94</v>
      </c>
      <c r="O176" s="80">
        <f>SUM(O177)</f>
        <v>539806.6</v>
      </c>
      <c r="P176" s="80">
        <v>768358.66</v>
      </c>
      <c r="R176" s="80">
        <f>SUM(R177)</f>
        <v>768358.66</v>
      </c>
      <c r="S176" s="357">
        <f t="shared" si="66"/>
        <v>142.3396194118412</v>
      </c>
      <c r="T176" s="357">
        <f t="shared" si="67"/>
        <v>100</v>
      </c>
    </row>
    <row r="177" spans="1:20" s="5" customFormat="1" x14ac:dyDescent="0.2">
      <c r="J177" s="301"/>
      <c r="M177" s="299" t="s">
        <v>431</v>
      </c>
      <c r="N177" s="300" t="s">
        <v>289</v>
      </c>
      <c r="O177" s="80">
        <v>539806.6</v>
      </c>
      <c r="P177" s="80"/>
      <c r="R177" s="80">
        <v>768358.66</v>
      </c>
      <c r="S177" s="357">
        <f t="shared" si="66"/>
        <v>142.3396194118412</v>
      </c>
      <c r="T177" s="357"/>
    </row>
    <row r="178" spans="1:20" s="5" customFormat="1" x14ac:dyDescent="0.2">
      <c r="J178" s="301"/>
      <c r="M178" s="299"/>
      <c r="N178" s="300"/>
      <c r="O178" s="80"/>
      <c r="P178" s="80"/>
      <c r="R178" s="80"/>
      <c r="S178" s="357"/>
      <c r="T178" s="357"/>
    </row>
    <row r="179" spans="1:20" s="5" customFormat="1" x14ac:dyDescent="0.2">
      <c r="J179" s="301"/>
      <c r="M179" s="299"/>
      <c r="N179" s="300"/>
      <c r="O179" s="80"/>
      <c r="P179" s="80"/>
      <c r="R179" s="80"/>
      <c r="S179" s="357"/>
      <c r="T179" s="357"/>
    </row>
    <row r="180" spans="1:20" s="5" customFormat="1" x14ac:dyDescent="0.2">
      <c r="J180" s="301"/>
      <c r="M180" s="76" t="s">
        <v>350</v>
      </c>
      <c r="N180" s="300"/>
      <c r="O180" s="80"/>
      <c r="P180" s="80"/>
      <c r="R180" s="80"/>
      <c r="S180" s="357"/>
      <c r="T180" s="357"/>
    </row>
    <row r="181" spans="1:20" s="5" customFormat="1" x14ac:dyDescent="0.2">
      <c r="J181" s="226"/>
      <c r="M181" s="228"/>
      <c r="N181" s="229"/>
      <c r="O181" s="80"/>
      <c r="P181" s="80"/>
      <c r="R181" s="80"/>
      <c r="S181" s="357"/>
      <c r="T181" s="357"/>
    </row>
    <row r="182" spans="1:20" s="5" customFormat="1" x14ac:dyDescent="0.2">
      <c r="A182" s="440" t="s">
        <v>35</v>
      </c>
      <c r="B182" s="440"/>
      <c r="C182" s="440"/>
      <c r="D182" s="440"/>
      <c r="M182" s="90"/>
      <c r="N182" s="82"/>
      <c r="O182" s="179"/>
      <c r="P182" s="179"/>
      <c r="R182" s="179"/>
      <c r="S182" s="357"/>
      <c r="T182" s="357"/>
    </row>
    <row r="183" spans="1:20" s="5" customFormat="1" x14ac:dyDescent="0.2">
      <c r="H183" s="174"/>
      <c r="I183" s="199"/>
      <c r="J183" s="199"/>
      <c r="K183" s="199"/>
      <c r="L183" s="199">
        <v>11</v>
      </c>
      <c r="M183" s="176" t="s">
        <v>99</v>
      </c>
      <c r="N183" s="82"/>
      <c r="O183" s="180">
        <f t="shared" ref="O183" si="69">SUM(O38)</f>
        <v>465649.01</v>
      </c>
      <c r="P183" s="180">
        <f t="shared" ref="P183" si="70">SUM(P38)</f>
        <v>980000</v>
      </c>
      <c r="R183" s="180">
        <f>SUM(R38)</f>
        <v>279549.90999999997</v>
      </c>
      <c r="S183" s="357">
        <f t="shared" si="66"/>
        <v>60.034468880326827</v>
      </c>
      <c r="T183" s="357">
        <f t="shared" si="67"/>
        <v>28.525501020408161</v>
      </c>
    </row>
    <row r="184" spans="1:20" s="5" customFormat="1" x14ac:dyDescent="0.2">
      <c r="H184" s="174"/>
      <c r="I184" s="199"/>
      <c r="J184" s="199"/>
      <c r="K184" s="199"/>
      <c r="L184" s="199">
        <v>21</v>
      </c>
      <c r="M184" s="176" t="s">
        <v>100</v>
      </c>
      <c r="N184" s="82"/>
      <c r="O184" s="180">
        <v>0</v>
      </c>
      <c r="P184" s="180">
        <v>0</v>
      </c>
      <c r="R184" s="180">
        <v>0</v>
      </c>
      <c r="S184" s="357">
        <v>0</v>
      </c>
      <c r="T184" s="357">
        <v>0</v>
      </c>
    </row>
    <row r="185" spans="1:20" s="5" customFormat="1" x14ac:dyDescent="0.2">
      <c r="H185" s="174"/>
      <c r="I185" s="199"/>
      <c r="J185" s="199"/>
      <c r="K185" s="199"/>
      <c r="L185" s="199">
        <v>31</v>
      </c>
      <c r="M185" s="176" t="s">
        <v>101</v>
      </c>
      <c r="N185" s="82"/>
      <c r="O185" s="180">
        <f t="shared" ref="O185" si="71">SUM(O54)</f>
        <v>7915.01</v>
      </c>
      <c r="P185" s="180">
        <f t="shared" ref="P185" si="72">SUM(P54)</f>
        <v>55000</v>
      </c>
      <c r="R185" s="180">
        <f>SUM(R54)</f>
        <v>10000</v>
      </c>
      <c r="S185" s="357">
        <f t="shared" si="66"/>
        <v>126.34222824734272</v>
      </c>
      <c r="T185" s="357">
        <f t="shared" si="67"/>
        <v>18.181818181818183</v>
      </c>
    </row>
    <row r="186" spans="1:20" s="5" customFormat="1" x14ac:dyDescent="0.2">
      <c r="H186" s="174"/>
      <c r="I186" s="199"/>
      <c r="J186" s="199"/>
      <c r="K186" s="199"/>
      <c r="L186" s="199">
        <v>43</v>
      </c>
      <c r="M186" s="176" t="s">
        <v>102</v>
      </c>
      <c r="N186" s="82"/>
      <c r="O186" s="180">
        <f t="shared" ref="O186" si="73">SUM(O60)</f>
        <v>75509.640000000014</v>
      </c>
      <c r="P186" s="180">
        <f t="shared" ref="P186" si="74">SUM(P60)</f>
        <v>200193.4</v>
      </c>
      <c r="R186" s="180">
        <f>SUM(R60)</f>
        <v>164361.43000000002</v>
      </c>
      <c r="S186" s="357">
        <f t="shared" si="66"/>
        <v>217.66946577946865</v>
      </c>
      <c r="T186" s="357">
        <f t="shared" si="67"/>
        <v>82.101323020639057</v>
      </c>
    </row>
    <row r="187" spans="1:20" s="5" customFormat="1" x14ac:dyDescent="0.2">
      <c r="H187" s="174"/>
      <c r="I187" s="199"/>
      <c r="J187" s="199"/>
      <c r="K187" s="199"/>
      <c r="L187" s="199">
        <v>52</v>
      </c>
      <c r="M187" s="176" t="s">
        <v>103</v>
      </c>
      <c r="N187" s="82"/>
      <c r="O187" s="180">
        <f t="shared" ref="O187" si="75">SUM(O47)</f>
        <v>243670.32</v>
      </c>
      <c r="P187" s="180">
        <f t="shared" ref="P187" si="76">SUM(P47)</f>
        <v>1439847.94</v>
      </c>
      <c r="R187" s="180">
        <f>SUM(R47)</f>
        <v>423010.95</v>
      </c>
      <c r="S187" s="357">
        <f t="shared" si="66"/>
        <v>173.59970225343818</v>
      </c>
      <c r="T187" s="357">
        <f t="shared" si="67"/>
        <v>29.378862742964373</v>
      </c>
    </row>
    <row r="188" spans="1:20" s="5" customFormat="1" x14ac:dyDescent="0.2">
      <c r="H188" s="174"/>
      <c r="I188" s="199"/>
      <c r="J188" s="199"/>
      <c r="K188" s="199"/>
      <c r="L188" s="199">
        <v>61</v>
      </c>
      <c r="M188" s="176" t="s">
        <v>104</v>
      </c>
      <c r="N188" s="82"/>
      <c r="O188" s="180">
        <f t="shared" ref="O188" si="77">SUM(O71)</f>
        <v>0</v>
      </c>
      <c r="P188" s="180">
        <f t="shared" ref="P188" si="78">SUM(P71)</f>
        <v>10000</v>
      </c>
      <c r="R188" s="180">
        <f>SUM(R71)</f>
        <v>0</v>
      </c>
      <c r="S188" s="357">
        <v>0</v>
      </c>
      <c r="T188" s="357">
        <f t="shared" si="67"/>
        <v>0</v>
      </c>
    </row>
    <row r="189" spans="1:20" s="5" customFormat="1" ht="24.75" customHeight="1" x14ac:dyDescent="0.2">
      <c r="H189" s="174"/>
      <c r="I189" s="199"/>
      <c r="J189" s="199"/>
      <c r="K189" s="199"/>
      <c r="L189" s="199">
        <v>71</v>
      </c>
      <c r="M189" s="438" t="s">
        <v>105</v>
      </c>
      <c r="N189" s="439"/>
      <c r="O189" s="180">
        <f t="shared" ref="O189" si="79">SUM(O74)</f>
        <v>0</v>
      </c>
      <c r="P189" s="180">
        <f t="shared" ref="P189" si="80">SUM(P74)</f>
        <v>0</v>
      </c>
      <c r="R189" s="180">
        <f>SUM(R74)</f>
        <v>0</v>
      </c>
      <c r="S189" s="357">
        <v>0</v>
      </c>
      <c r="T189" s="357">
        <v>0</v>
      </c>
    </row>
    <row r="190" spans="1:20" s="11" customFormat="1" x14ac:dyDescent="0.2">
      <c r="H190" s="12"/>
      <c r="I190" s="12"/>
      <c r="J190" s="12"/>
      <c r="K190" s="12"/>
      <c r="L190" s="12" t="s">
        <v>351</v>
      </c>
      <c r="M190" s="433" t="s">
        <v>106</v>
      </c>
      <c r="N190" s="434"/>
      <c r="O190" s="181">
        <f t="shared" ref="O190" si="81">SUM(O160)</f>
        <v>0</v>
      </c>
      <c r="P190" s="181">
        <f t="shared" ref="P190" si="82">SUM(P160)</f>
        <v>0</v>
      </c>
      <c r="R190" s="181">
        <f>SUM(R160)</f>
        <v>0</v>
      </c>
      <c r="S190" s="357">
        <v>0</v>
      </c>
      <c r="T190" s="357">
        <v>0</v>
      </c>
    </row>
    <row r="191" spans="1:20" s="11" customFormat="1" x14ac:dyDescent="0.2">
      <c r="H191" s="12"/>
      <c r="I191" s="12"/>
      <c r="J191" s="12"/>
      <c r="K191" s="12"/>
      <c r="L191" s="12" t="s">
        <v>352</v>
      </c>
      <c r="M191" s="189" t="s">
        <v>289</v>
      </c>
      <c r="N191" s="190"/>
      <c r="O191" s="181">
        <f t="shared" ref="O191" si="83">SUM(O176)</f>
        <v>539806.6</v>
      </c>
      <c r="P191" s="181">
        <f t="shared" ref="P191" si="84">SUM(P176)</f>
        <v>768358.66</v>
      </c>
      <c r="R191" s="181">
        <f>SUM(R176)</f>
        <v>768358.66</v>
      </c>
      <c r="S191" s="357">
        <f t="shared" si="66"/>
        <v>142.3396194118412</v>
      </c>
      <c r="T191" s="357">
        <f t="shared" si="67"/>
        <v>100</v>
      </c>
    </row>
    <row r="192" spans="1:20" s="11" customFormat="1" x14ac:dyDescent="0.2">
      <c r="H192" s="12"/>
      <c r="I192" s="12"/>
      <c r="J192" s="12"/>
      <c r="K192" s="12"/>
      <c r="L192" s="12"/>
      <c r="M192" s="428" t="s">
        <v>284</v>
      </c>
      <c r="N192" s="429"/>
      <c r="O192" s="181">
        <f t="shared" ref="O192" si="85">SUM(O183:O191)</f>
        <v>1332550.58</v>
      </c>
      <c r="P192" s="181">
        <f t="shared" ref="P192" si="86">SUM(P183:P191)</f>
        <v>3453400</v>
      </c>
      <c r="R192" s="181">
        <f>SUM(R183:R191)</f>
        <v>1645280.9500000002</v>
      </c>
      <c r="S192" s="357">
        <f t="shared" si="66"/>
        <v>123.46855531742744</v>
      </c>
      <c r="T192" s="357">
        <f t="shared" si="67"/>
        <v>47.642351016389654</v>
      </c>
    </row>
    <row r="193" spans="1:20" s="11" customFormat="1" x14ac:dyDescent="0.2">
      <c r="H193" s="12"/>
      <c r="I193" s="12"/>
      <c r="J193" s="12"/>
      <c r="K193" s="12"/>
      <c r="L193" s="12"/>
      <c r="M193" s="321"/>
      <c r="N193" s="322"/>
      <c r="O193" s="181"/>
      <c r="P193" s="181"/>
      <c r="R193" s="181"/>
      <c r="S193" s="357"/>
      <c r="T193" s="357"/>
    </row>
    <row r="194" spans="1:20" s="11" customFormat="1" x14ac:dyDescent="0.2">
      <c r="H194" s="12"/>
      <c r="I194" s="12"/>
      <c r="J194" s="12"/>
      <c r="K194" s="12"/>
      <c r="L194" s="12"/>
      <c r="M194" s="321"/>
      <c r="N194" s="322"/>
      <c r="O194" s="181"/>
      <c r="P194" s="181"/>
      <c r="R194" s="181"/>
      <c r="S194" s="357"/>
      <c r="T194" s="357"/>
    </row>
    <row r="195" spans="1:20" s="11" customFormat="1" x14ac:dyDescent="0.2">
      <c r="H195" s="12"/>
      <c r="I195" s="12"/>
      <c r="J195" s="12"/>
      <c r="K195" s="12"/>
      <c r="L195" s="12"/>
      <c r="M195" s="76" t="s">
        <v>356</v>
      </c>
      <c r="N195" s="322"/>
      <c r="O195" s="181"/>
      <c r="P195" s="181"/>
      <c r="R195" s="181"/>
      <c r="S195" s="357"/>
      <c r="T195" s="357"/>
    </row>
    <row r="196" spans="1:20" s="11" customFormat="1" x14ac:dyDescent="0.2">
      <c r="H196" s="12"/>
      <c r="I196" s="12"/>
      <c r="J196" s="12"/>
      <c r="K196" s="12"/>
      <c r="L196" s="12"/>
      <c r="M196" s="321"/>
      <c r="N196" s="322"/>
      <c r="O196" s="181"/>
      <c r="P196" s="181"/>
      <c r="R196" s="181"/>
      <c r="S196" s="357"/>
      <c r="T196" s="357"/>
    </row>
    <row r="197" spans="1:20" s="11" customFormat="1" x14ac:dyDescent="0.2">
      <c r="A197" s="440" t="s">
        <v>35</v>
      </c>
      <c r="B197" s="440"/>
      <c r="C197" s="440"/>
      <c r="D197" s="440"/>
      <c r="E197" s="320"/>
      <c r="F197" s="320"/>
      <c r="G197" s="320"/>
      <c r="H197" s="320"/>
      <c r="I197" s="320"/>
      <c r="J197" s="320"/>
      <c r="K197" s="320"/>
      <c r="L197" s="326"/>
      <c r="M197" s="319"/>
      <c r="N197" s="324"/>
      <c r="O197" s="322"/>
      <c r="P197" s="407"/>
      <c r="R197" s="409"/>
      <c r="S197" s="357"/>
      <c r="T197" s="357"/>
    </row>
    <row r="198" spans="1:20" s="11" customFormat="1" x14ac:dyDescent="0.2">
      <c r="A198" s="320"/>
      <c r="B198" s="326"/>
      <c r="C198" s="320"/>
      <c r="D198" s="326"/>
      <c r="E198" s="320"/>
      <c r="F198" s="320"/>
      <c r="G198" s="320"/>
      <c r="H198" s="320"/>
      <c r="I198" s="320"/>
      <c r="J198" s="320"/>
      <c r="K198" s="320"/>
      <c r="L198" s="326">
        <v>11</v>
      </c>
      <c r="M198" s="319" t="s">
        <v>99</v>
      </c>
      <c r="N198" s="324"/>
      <c r="O198" s="224">
        <f>SUM(O258+O305+O323+O337+O347+O357+O366+O381+O397+O412+O427+O443+O457+O472+O483+O494+O505+O520+O535+O548+O560+O576+O591+O605+O628+O647+O682+O695+O709+O853+O978)</f>
        <v>293961.44</v>
      </c>
      <c r="P198" s="224">
        <f>SUM(P258+P305+P323+P337+P347+P357+P366+P381+P397+P412+P427+P443+P457+P472+P483+P494+P505+P520+P535+P548+P560+P576+P591+P605+P628+P647+P669+P682+P695+P709+P725+P853+P978)</f>
        <v>980000</v>
      </c>
      <c r="R198" s="224">
        <f>SUM(R258+R305+R323+R337+R347+R357+R366+R381+R397+R412+R427+R443+R457+R472+R483+R494+R505+R520+R535+R548+R560+R576+R591+R605+R628+R647+R682+R695+R709+R853+R978)</f>
        <v>273568.42</v>
      </c>
      <c r="S198" s="357">
        <f t="shared" si="66"/>
        <v>93.06268876625451</v>
      </c>
      <c r="T198" s="357">
        <f t="shared" si="67"/>
        <v>27.915144897959181</v>
      </c>
    </row>
    <row r="199" spans="1:20" s="11" customFormat="1" x14ac:dyDescent="0.2">
      <c r="A199" s="320"/>
      <c r="B199" s="326"/>
      <c r="C199" s="320"/>
      <c r="D199" s="326"/>
      <c r="E199" s="320"/>
      <c r="F199" s="320"/>
      <c r="G199" s="320"/>
      <c r="H199" s="320"/>
      <c r="I199" s="320"/>
      <c r="J199" s="320"/>
      <c r="K199" s="320"/>
      <c r="L199" s="326">
        <v>21</v>
      </c>
      <c r="M199" s="319" t="s">
        <v>100</v>
      </c>
      <c r="N199" s="324"/>
      <c r="O199" s="224">
        <v>0</v>
      </c>
      <c r="P199" s="224">
        <v>0</v>
      </c>
      <c r="R199" s="224">
        <v>0</v>
      </c>
      <c r="S199" s="357">
        <v>0</v>
      </c>
      <c r="T199" s="357">
        <v>0</v>
      </c>
    </row>
    <row r="200" spans="1:20" s="11" customFormat="1" x14ac:dyDescent="0.2">
      <c r="A200" s="320"/>
      <c r="B200" s="326"/>
      <c r="C200" s="320"/>
      <c r="D200" s="326"/>
      <c r="E200" s="320"/>
      <c r="F200" s="320"/>
      <c r="G200" s="320"/>
      <c r="H200" s="320"/>
      <c r="I200" s="320"/>
      <c r="J200" s="320"/>
      <c r="K200" s="320"/>
      <c r="L200" s="326">
        <v>31</v>
      </c>
      <c r="M200" s="319" t="s">
        <v>101</v>
      </c>
      <c r="N200" s="324"/>
      <c r="O200" s="224">
        <f>SUM(O521+O629+O818+O854+O893+O908)</f>
        <v>7915.01</v>
      </c>
      <c r="P200" s="224">
        <f>SUM(P521+P629+P818+P854+P893+P908)</f>
        <v>55000</v>
      </c>
      <c r="R200" s="224">
        <f>SUM(R521+R629+R818+R854+R893+R908)</f>
        <v>10000</v>
      </c>
      <c r="S200" s="357">
        <f t="shared" si="66"/>
        <v>126.34222824734272</v>
      </c>
      <c r="T200" s="357">
        <f t="shared" si="67"/>
        <v>18.181818181818183</v>
      </c>
    </row>
    <row r="201" spans="1:20" s="11" customFormat="1" x14ac:dyDescent="0.2">
      <c r="A201" s="320"/>
      <c r="B201" s="326"/>
      <c r="C201" s="320"/>
      <c r="D201" s="12"/>
      <c r="E201" s="320"/>
      <c r="F201" s="320"/>
      <c r="G201" s="320"/>
      <c r="H201" s="320"/>
      <c r="I201" s="320"/>
      <c r="J201" s="320"/>
      <c r="K201" s="320"/>
      <c r="L201" s="326">
        <v>43</v>
      </c>
      <c r="M201" s="319" t="s">
        <v>102</v>
      </c>
      <c r="N201" s="324"/>
      <c r="O201" s="224">
        <f>SUM(O382+O398+O413+O428+O473+O495+O803+O855+O870+O883+O979)</f>
        <v>49172.479999999996</v>
      </c>
      <c r="P201" s="224">
        <f>SUM(P382+P398+P413+P428+P473+P495+P803+P855+P870+P883+P979)</f>
        <v>200193.4</v>
      </c>
      <c r="R201" s="224">
        <f>SUM(R382+R398+R413+R428+R473+R495+R803+R855+R870+R883+R979)</f>
        <v>52478.99</v>
      </c>
      <c r="S201" s="357">
        <f t="shared" si="66"/>
        <v>106.72431002056435</v>
      </c>
      <c r="T201" s="357">
        <f t="shared" si="67"/>
        <v>26.214145920894495</v>
      </c>
    </row>
    <row r="202" spans="1:20" s="11" customFormat="1" x14ac:dyDescent="0.2">
      <c r="A202" s="320"/>
      <c r="B202" s="326"/>
      <c r="C202" s="320"/>
      <c r="D202" s="12"/>
      <c r="E202" s="320"/>
      <c r="F202" s="320"/>
      <c r="G202" s="320"/>
      <c r="H202" s="320"/>
      <c r="I202" s="320"/>
      <c r="J202" s="320"/>
      <c r="K202" s="320"/>
      <c r="L202" s="326">
        <v>52</v>
      </c>
      <c r="M202" s="319" t="s">
        <v>103</v>
      </c>
      <c r="N202" s="324"/>
      <c r="O202" s="224">
        <f>SUM(O259+O306+O367+O444+O615+O630+O648+O738+O752+O769+O789+O804+O820+O838+O856+O871+O884+O894+O909+O923+O940+O953+O965+O995+O1007+O1020+O1033+O1045)</f>
        <v>0</v>
      </c>
      <c r="P202" s="224">
        <f>SUM(P259+P306+P367+P444+P615+P630+P648+P738+P752+P769+P789+P804+P820+P838+P856+P871+P884+P894+P909+P923+P940+P953+P965+P995+P1007+P1020+P1033+P1045)</f>
        <v>1439847.94</v>
      </c>
      <c r="R202" s="224">
        <f>SUM(R259+R306+R367+R444+R615+R630+R648+R738+R752+R769+R789+R804+R820+R838+R856+R871+R884+R894+R909+R923+R940+R953+R965+R995+R1007+R1020+R1033+R1045)</f>
        <v>183411.22</v>
      </c>
      <c r="S202" s="357">
        <v>0</v>
      </c>
      <c r="T202" s="357">
        <f t="shared" si="67"/>
        <v>12.738235400052037</v>
      </c>
    </row>
    <row r="203" spans="1:20" s="11" customFormat="1" x14ac:dyDescent="0.2">
      <c r="A203" s="5"/>
      <c r="B203" s="326"/>
      <c r="C203" s="5"/>
      <c r="D203" s="5"/>
      <c r="E203" s="5"/>
      <c r="F203" s="5"/>
      <c r="G203" s="5"/>
      <c r="H203" s="5"/>
      <c r="I203" s="5"/>
      <c r="J203" s="5"/>
      <c r="K203" s="5"/>
      <c r="L203" s="326">
        <v>61</v>
      </c>
      <c r="M203" s="319" t="s">
        <v>104</v>
      </c>
      <c r="N203" s="324"/>
      <c r="O203" s="224">
        <f>SUM(O788)</f>
        <v>0</v>
      </c>
      <c r="P203" s="224">
        <f>SUM(P788)</f>
        <v>10000</v>
      </c>
      <c r="R203" s="224">
        <f>SUM(R788)</f>
        <v>0</v>
      </c>
      <c r="S203" s="357">
        <v>0</v>
      </c>
      <c r="T203" s="357">
        <f t="shared" si="67"/>
        <v>0</v>
      </c>
    </row>
    <row r="204" spans="1:20" s="11" customFormat="1" ht="26.25" customHeight="1" x14ac:dyDescent="0.2">
      <c r="A204" s="5"/>
      <c r="B204" s="326"/>
      <c r="C204" s="5"/>
      <c r="D204" s="5"/>
      <c r="E204" s="5"/>
      <c r="F204" s="5"/>
      <c r="G204" s="5"/>
      <c r="H204" s="5"/>
      <c r="I204" s="5"/>
      <c r="J204" s="5"/>
      <c r="K204" s="5"/>
      <c r="L204" s="326">
        <v>71</v>
      </c>
      <c r="M204" s="438" t="s">
        <v>105</v>
      </c>
      <c r="N204" s="439"/>
      <c r="O204" s="186">
        <f>SUM(O484+O561+O819+O857+O895+O910)</f>
        <v>0</v>
      </c>
      <c r="P204" s="186">
        <f>SUM(P484+P561+P819+P857+P895+P910)</f>
        <v>0</v>
      </c>
      <c r="R204" s="186">
        <f>SUM(R484+R561+R819+R857+R895+R910)</f>
        <v>0</v>
      </c>
      <c r="S204" s="357">
        <v>0</v>
      </c>
      <c r="T204" s="357">
        <v>0</v>
      </c>
    </row>
    <row r="205" spans="1:20" s="11" customFormat="1" x14ac:dyDescent="0.2">
      <c r="A205" s="5"/>
      <c r="B205" s="12"/>
      <c r="C205" s="5"/>
      <c r="D205" s="5"/>
      <c r="E205" s="5"/>
      <c r="F205" s="5"/>
      <c r="G205" s="5"/>
      <c r="H205" s="5"/>
      <c r="I205" s="5"/>
      <c r="J205" s="5"/>
      <c r="K205" s="5"/>
      <c r="L205" s="12" t="s">
        <v>351</v>
      </c>
      <c r="M205" s="433" t="s">
        <v>106</v>
      </c>
      <c r="N205" s="434"/>
      <c r="O205" s="186">
        <f>SUM(O924)</f>
        <v>0</v>
      </c>
      <c r="P205" s="186">
        <f>SUM(P924)</f>
        <v>0</v>
      </c>
      <c r="R205" s="186">
        <f>SUM(R924)</f>
        <v>0</v>
      </c>
      <c r="S205" s="357">
        <v>0</v>
      </c>
      <c r="T205" s="357">
        <v>0</v>
      </c>
    </row>
    <row r="206" spans="1:20" s="11" customFormat="1" x14ac:dyDescent="0.2">
      <c r="A206" s="5"/>
      <c r="B206" s="12"/>
      <c r="C206" s="5"/>
      <c r="D206" s="5"/>
      <c r="E206" s="5"/>
      <c r="F206" s="5"/>
      <c r="G206" s="5"/>
      <c r="H206" s="5"/>
      <c r="I206" s="5"/>
      <c r="J206" s="5"/>
      <c r="K206" s="5"/>
      <c r="L206" s="12" t="s">
        <v>352</v>
      </c>
      <c r="M206" s="319" t="s">
        <v>289</v>
      </c>
      <c r="N206" s="325"/>
      <c r="O206" s="186">
        <f>SUM(O260+O307+O383+O414+O429+O458+O536+O577+O592+O606+O631+O670+O683+O696+O726+O739+O753+O770+O790+O805+O821+O839+O858+O872+O896+O911+O925+O941+O954+O966+O980+O996+O1008+O1021+O1034+O1046)</f>
        <v>77471.25</v>
      </c>
      <c r="P206" s="186">
        <f>SUM(P260+P307+P383+P414+P429+P458+P536+P577+P592+P606+P631+P670+P683+P696+P726+P739+P753+P770+P790+P805+P821+P839+P858+P872+P896+P911+P925+P941+P954+P966+P980+P996+P1008+P1021+P1034+P1046)</f>
        <v>768358.65999999992</v>
      </c>
      <c r="R206" s="186">
        <f>SUM(R260+R307+R383+R414+R429+R458+R536+R577+R592+R606+R631+R670+R683+R696+R726+R739+R753+R770+R790+R805+R821+R839+R858+R872+R896+R911+R925+R941+R954+R966+R980+R996+R1008+R1021+R1034+R1046)</f>
        <v>180846.24</v>
      </c>
      <c r="S206" s="357">
        <f t="shared" si="66"/>
        <v>233.43658453942589</v>
      </c>
      <c r="T206" s="357">
        <f t="shared" si="67"/>
        <v>23.536695740502232</v>
      </c>
    </row>
    <row r="207" spans="1:20" s="11" customForma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428" t="s">
        <v>284</v>
      </c>
      <c r="M207" s="429"/>
      <c r="N207" s="430"/>
      <c r="O207" s="186">
        <f t="shared" ref="O207" si="87">SUM(O198:O206)</f>
        <v>428520.18</v>
      </c>
      <c r="P207" s="186">
        <f t="shared" ref="P207" si="88">SUM(P198:P206)</f>
        <v>3453400</v>
      </c>
      <c r="R207" s="186">
        <f>SUM(R198:R206)</f>
        <v>700304.87</v>
      </c>
      <c r="S207" s="357">
        <f t="shared" si="66"/>
        <v>163.42401191001085</v>
      </c>
      <c r="T207" s="357">
        <f t="shared" si="67"/>
        <v>20.278707071292061</v>
      </c>
    </row>
    <row r="208" spans="1:20" s="11" customForma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321"/>
      <c r="M208" s="322"/>
      <c r="N208" s="323"/>
      <c r="O208" s="186"/>
      <c r="P208" s="186"/>
      <c r="R208" s="186"/>
      <c r="S208" s="357"/>
      <c r="T208" s="357"/>
    </row>
    <row r="209" spans="1:20" s="11" customForma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321"/>
      <c r="M209" s="322"/>
      <c r="N209" s="323"/>
      <c r="O209" s="186"/>
      <c r="P209" s="186"/>
      <c r="R209" s="186"/>
      <c r="S209" s="357"/>
      <c r="T209" s="357"/>
    </row>
    <row r="210" spans="1:20" s="11" customForma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321"/>
      <c r="M210" s="76" t="s">
        <v>357</v>
      </c>
      <c r="N210" s="323"/>
      <c r="O210" s="186"/>
      <c r="P210" s="186"/>
      <c r="R210" s="186"/>
      <c r="S210" s="357"/>
      <c r="T210" s="357"/>
    </row>
    <row r="211" spans="1:20" s="11" customForma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321"/>
      <c r="M211" s="322"/>
      <c r="N211" s="323"/>
      <c r="O211" s="186"/>
      <c r="P211" s="186"/>
      <c r="R211" s="186"/>
      <c r="S211" s="357"/>
      <c r="T211" s="357"/>
    </row>
    <row r="212" spans="1:20" s="11" customForma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321"/>
      <c r="M212" s="322"/>
      <c r="N212" s="323"/>
      <c r="O212" s="186"/>
      <c r="P212" s="186"/>
      <c r="R212" s="186"/>
      <c r="S212" s="357"/>
      <c r="T212" s="357"/>
    </row>
    <row r="213" spans="1:20" s="11" customForma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321" t="s">
        <v>111</v>
      </c>
      <c r="M213" s="319" t="s">
        <v>359</v>
      </c>
      <c r="N213" s="324"/>
      <c r="O213" s="186">
        <f>SUM(O253+O452+O973)</f>
        <v>229363.72</v>
      </c>
      <c r="P213" s="186">
        <f>SUM(P253+P452+P973)</f>
        <v>993400</v>
      </c>
      <c r="R213" s="186">
        <f>SUM(R253+R452+R973)</f>
        <v>366369.74</v>
      </c>
      <c r="S213" s="357">
        <f t="shared" si="66"/>
        <v>159.73308245959737</v>
      </c>
      <c r="T213" s="357">
        <f t="shared" si="67"/>
        <v>36.880384537950469</v>
      </c>
    </row>
    <row r="214" spans="1:20" s="11" customForma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321" t="s">
        <v>358</v>
      </c>
      <c r="M214" s="319" t="s">
        <v>360</v>
      </c>
      <c r="N214" s="324"/>
      <c r="O214" s="186">
        <v>0</v>
      </c>
      <c r="P214" s="186">
        <v>0</v>
      </c>
      <c r="R214" s="186">
        <v>0</v>
      </c>
      <c r="S214" s="357">
        <v>0</v>
      </c>
      <c r="T214" s="357">
        <v>0</v>
      </c>
    </row>
    <row r="215" spans="1:20" s="11" customForma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321" t="s">
        <v>193</v>
      </c>
      <c r="M215" s="319" t="s">
        <v>361</v>
      </c>
      <c r="N215" s="324"/>
      <c r="O215" s="186">
        <f>SUM(O623+O642)</f>
        <v>42038.879999999997</v>
      </c>
      <c r="P215" s="186">
        <f>SUM(P623+P642)</f>
        <v>153000</v>
      </c>
      <c r="R215" s="186">
        <f>SUM(R623+R642)</f>
        <v>32819.410000000003</v>
      </c>
      <c r="S215" s="357">
        <f t="shared" si="66"/>
        <v>78.06918262332394</v>
      </c>
      <c r="T215" s="357">
        <f t="shared" si="67"/>
        <v>21.450594771241832</v>
      </c>
    </row>
    <row r="216" spans="1:20" s="11" customForma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321" t="s">
        <v>152</v>
      </c>
      <c r="M216" s="319" t="s">
        <v>362</v>
      </c>
      <c r="N216" s="324"/>
      <c r="O216" s="186">
        <f>SUM(O422+O438+O783+O813+O848+O960)</f>
        <v>49471.25</v>
      </c>
      <c r="P216" s="186">
        <f>SUM(P422+P438+P783+P813+P833+P848+P960+P1015)</f>
        <v>960000</v>
      </c>
      <c r="R216" s="186">
        <f>SUM(R422+R438+R783+R813+R848+R960+R1015)</f>
        <v>18715.73</v>
      </c>
      <c r="S216" s="357">
        <f t="shared" si="66"/>
        <v>37.831528412967124</v>
      </c>
      <c r="T216" s="357">
        <f t="shared" si="67"/>
        <v>1.9495552083333332</v>
      </c>
    </row>
    <row r="217" spans="1:20" s="11" customForma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321" t="s">
        <v>153</v>
      </c>
      <c r="M217" s="319" t="s">
        <v>363</v>
      </c>
      <c r="N217" s="324"/>
      <c r="O217" s="186">
        <f>SUM(O392+O467)</f>
        <v>35319.910000000003</v>
      </c>
      <c r="P217" s="186">
        <f>SUM(P392+P467+P720+P903)</f>
        <v>165000</v>
      </c>
      <c r="R217" s="186">
        <f>SUM(R392+R467)</f>
        <v>21231.18</v>
      </c>
      <c r="S217" s="357">
        <f t="shared" si="66"/>
        <v>60.111081823254921</v>
      </c>
      <c r="T217" s="357">
        <f t="shared" si="67"/>
        <v>12.867381818181819</v>
      </c>
    </row>
    <row r="218" spans="1:20" s="11" customFormat="1" ht="27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321" t="s">
        <v>173</v>
      </c>
      <c r="M218" s="438" t="s">
        <v>364</v>
      </c>
      <c r="N218" s="441"/>
      <c r="O218" s="186">
        <f>SUM(O376+O865+O878+O918+O948)</f>
        <v>13852.57</v>
      </c>
      <c r="P218" s="186">
        <f>SUM(P376+P865+P878+P918+P935+P948+P990+P1002)</f>
        <v>900000</v>
      </c>
      <c r="R218" s="186">
        <f>SUM(R376+R865+R878+R918+R948+R1002)</f>
        <v>197128.32000000001</v>
      </c>
      <c r="S218" s="357">
        <f t="shared" si="66"/>
        <v>1423.0451100409527</v>
      </c>
      <c r="T218" s="357">
        <f t="shared" si="67"/>
        <v>21.903146666666668</v>
      </c>
    </row>
    <row r="219" spans="1:20" s="11" customForma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321" t="s">
        <v>195</v>
      </c>
      <c r="M219" s="438" t="s">
        <v>365</v>
      </c>
      <c r="N219" s="439"/>
      <c r="O219" s="186">
        <f>SUM(O704)</f>
        <v>0</v>
      </c>
      <c r="P219" s="186">
        <f>SUM(P704+P1028)</f>
        <v>25000</v>
      </c>
      <c r="R219" s="186">
        <f>SUM(R704)</f>
        <v>0</v>
      </c>
      <c r="S219" s="357">
        <v>0</v>
      </c>
      <c r="T219" s="357">
        <f t="shared" si="67"/>
        <v>0</v>
      </c>
    </row>
    <row r="220" spans="1:20" s="11" customForma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321" t="s">
        <v>194</v>
      </c>
      <c r="M220" s="433" t="s">
        <v>366</v>
      </c>
      <c r="N220" s="434"/>
      <c r="O220" s="186">
        <f t="shared" ref="O220" si="89">SUM(O664+O690+O733+O764)</f>
        <v>0</v>
      </c>
      <c r="P220" s="186">
        <f>SUM(P664+P690+P733+P764)</f>
        <v>25000</v>
      </c>
      <c r="R220" s="186">
        <f t="shared" ref="R220" si="90">SUM(R664+R690+R733+R764)</f>
        <v>0</v>
      </c>
      <c r="S220" s="357">
        <v>0</v>
      </c>
      <c r="T220" s="357">
        <f t="shared" si="67"/>
        <v>0</v>
      </c>
    </row>
    <row r="221" spans="1:20" s="11" customForma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321" t="s">
        <v>192</v>
      </c>
      <c r="M221" s="319" t="s">
        <v>367</v>
      </c>
      <c r="N221" s="325"/>
      <c r="O221" s="186">
        <f>SUM(O515+O530+O543+O555+O571)</f>
        <v>51503.53</v>
      </c>
      <c r="P221" s="186">
        <f>SUM(P515+P530+P543+P555+P571+P1040)</f>
        <v>175000</v>
      </c>
      <c r="R221" s="186">
        <f>SUM(R515+R530+R543+R555+R571)</f>
        <v>60691.49</v>
      </c>
      <c r="S221" s="357">
        <f t="shared" si="66"/>
        <v>117.83947624560879</v>
      </c>
      <c r="T221" s="357">
        <f t="shared" si="67"/>
        <v>34.68085142857143</v>
      </c>
    </row>
    <row r="222" spans="1:20" s="11" customForma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321" t="s">
        <v>191</v>
      </c>
      <c r="M222" s="442" t="s">
        <v>368</v>
      </c>
      <c r="N222" s="443"/>
      <c r="O222" s="186">
        <f>SUM(O586+O599+O677)</f>
        <v>6970.32</v>
      </c>
      <c r="P222" s="186">
        <f>SUM(P586+P599+P677)</f>
        <v>57000</v>
      </c>
      <c r="R222" s="186">
        <f>SUM(R586+R599+R677)</f>
        <v>3349</v>
      </c>
      <c r="S222" s="357">
        <f t="shared" si="66"/>
        <v>48.046574619242733</v>
      </c>
      <c r="T222" s="357">
        <f t="shared" si="67"/>
        <v>5.8754385964912279</v>
      </c>
    </row>
    <row r="223" spans="1:20" s="11" customForma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428" t="s">
        <v>284</v>
      </c>
      <c r="M223" s="429"/>
      <c r="N223" s="430"/>
      <c r="O223" s="186">
        <f>SUM(O213:O222)</f>
        <v>428520.18</v>
      </c>
      <c r="P223" s="186">
        <f>SUM(P213:P222)</f>
        <v>3453400</v>
      </c>
      <c r="R223" s="186">
        <f>SUM(R213:R222)</f>
        <v>700304.87</v>
      </c>
      <c r="S223" s="357">
        <f t="shared" si="66"/>
        <v>163.42401191001085</v>
      </c>
      <c r="T223" s="357">
        <f t="shared" si="67"/>
        <v>20.278707071292061</v>
      </c>
    </row>
    <row r="224" spans="1:20" s="11" customFormat="1" x14ac:dyDescent="0.2">
      <c r="H224" s="12"/>
      <c r="I224" s="12"/>
      <c r="J224" s="12"/>
      <c r="K224" s="12"/>
      <c r="L224" s="12"/>
      <c r="M224" s="321"/>
      <c r="N224" s="322"/>
      <c r="O224" s="181"/>
      <c r="P224" s="181"/>
      <c r="Q224" s="181"/>
      <c r="R224" s="181"/>
      <c r="S224" s="357"/>
      <c r="T224" s="357"/>
    </row>
    <row r="225" spans="1:20" s="11" customFormat="1" x14ac:dyDescent="0.2">
      <c r="H225" s="12"/>
      <c r="I225" s="12"/>
      <c r="J225" s="12"/>
      <c r="K225" s="12"/>
      <c r="L225" s="12"/>
      <c r="M225" s="321"/>
      <c r="N225" s="322"/>
      <c r="O225" s="181"/>
      <c r="P225" s="181"/>
      <c r="Q225" s="181"/>
      <c r="R225" s="181"/>
      <c r="S225" s="357"/>
      <c r="T225" s="357"/>
    </row>
    <row r="226" spans="1:20" s="11" customFormat="1" x14ac:dyDescent="0.2">
      <c r="H226" s="12"/>
      <c r="I226" s="12"/>
      <c r="J226" s="12"/>
      <c r="K226" s="12"/>
      <c r="L226" s="12"/>
      <c r="M226" s="176"/>
      <c r="N226" s="177"/>
      <c r="O226" s="136"/>
      <c r="P226" s="136"/>
      <c r="Q226" s="136"/>
      <c r="R226" s="136"/>
      <c r="S226" s="357"/>
      <c r="T226" s="357"/>
    </row>
    <row r="227" spans="1:20" s="11" customFormat="1" ht="15" x14ac:dyDescent="0.2">
      <c r="D227" s="438"/>
      <c r="E227" s="441"/>
      <c r="F227" s="441"/>
      <c r="G227" s="441"/>
      <c r="H227" s="441"/>
      <c r="M227" s="92"/>
      <c r="N227" s="425" t="s">
        <v>470</v>
      </c>
      <c r="O227" s="137"/>
      <c r="P227" s="137"/>
      <c r="Q227" s="137"/>
      <c r="R227" s="137"/>
      <c r="S227" s="357"/>
      <c r="T227" s="357"/>
    </row>
    <row r="228" spans="1:20" s="13" customFormat="1" x14ac:dyDescent="0.2">
      <c r="H228" s="14"/>
      <c r="I228" s="47"/>
      <c r="J228" s="47"/>
      <c r="K228" s="47"/>
      <c r="L228" s="14"/>
      <c r="M228" s="93"/>
      <c r="N228" s="93"/>
      <c r="O228" s="138"/>
      <c r="P228" s="138"/>
      <c r="Q228" s="138"/>
      <c r="R228" s="138"/>
      <c r="S228" s="357"/>
      <c r="T228" s="357"/>
    </row>
    <row r="229" spans="1:20" s="15" customFormat="1" x14ac:dyDescent="0.2">
      <c r="A229" s="94"/>
      <c r="B229" s="88" t="s">
        <v>472</v>
      </c>
      <c r="C229" s="88"/>
      <c r="D229" s="94"/>
      <c r="E229" s="423"/>
      <c r="F229" s="423"/>
      <c r="G229" s="94"/>
      <c r="H229" s="96"/>
      <c r="I229" s="96"/>
      <c r="J229" s="96"/>
      <c r="K229" s="96"/>
      <c r="L229" s="96"/>
      <c r="M229" s="94"/>
      <c r="N229" s="94"/>
      <c r="O229" s="139"/>
      <c r="P229" s="139"/>
      <c r="Q229" s="139"/>
      <c r="R229" s="139"/>
      <c r="S229" s="357"/>
      <c r="T229" s="357"/>
    </row>
    <row r="230" spans="1:20" s="320" customFormat="1" x14ac:dyDescent="0.2">
      <c r="A230" s="94"/>
      <c r="B230" s="88" t="s">
        <v>471</v>
      </c>
      <c r="C230" s="88"/>
      <c r="D230" s="94"/>
      <c r="E230" s="423"/>
      <c r="F230" s="423"/>
      <c r="G230" s="94"/>
      <c r="H230" s="96"/>
      <c r="I230" s="96"/>
      <c r="J230" s="96"/>
      <c r="K230" s="96"/>
      <c r="L230" s="96"/>
      <c r="M230" s="94"/>
      <c r="N230" s="94"/>
      <c r="O230" s="139"/>
      <c r="P230" s="139"/>
      <c r="Q230" s="139"/>
      <c r="R230" s="139"/>
      <c r="S230" s="357"/>
      <c r="T230" s="357"/>
    </row>
    <row r="231" spans="1:20" s="15" customFormat="1" x14ac:dyDescent="0.2">
      <c r="A231" s="94"/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423"/>
      <c r="O231" s="119"/>
      <c r="P231" s="119"/>
      <c r="Q231" s="119"/>
      <c r="R231" s="119"/>
      <c r="S231" s="357"/>
      <c r="T231" s="357"/>
    </row>
    <row r="232" spans="1:20" s="15" customFormat="1" ht="56.25" x14ac:dyDescent="0.2">
      <c r="A232" s="38" t="s">
        <v>107</v>
      </c>
      <c r="B232" s="435" t="s">
        <v>35</v>
      </c>
      <c r="C232" s="436"/>
      <c r="D232" s="436"/>
      <c r="E232" s="436"/>
      <c r="F232" s="436"/>
      <c r="G232" s="436"/>
      <c r="H232" s="436"/>
      <c r="I232" s="199"/>
      <c r="J232" s="199"/>
      <c r="K232" s="199"/>
      <c r="L232" s="56" t="s">
        <v>209</v>
      </c>
      <c r="M232" s="67" t="s">
        <v>36</v>
      </c>
      <c r="N232" s="68" t="s">
        <v>37</v>
      </c>
      <c r="O232" s="385" t="s">
        <v>412</v>
      </c>
      <c r="P232" s="378" t="s">
        <v>413</v>
      </c>
      <c r="Q232" s="378" t="s">
        <v>414</v>
      </c>
      <c r="R232" s="378" t="s">
        <v>415</v>
      </c>
      <c r="S232" s="356" t="s">
        <v>464</v>
      </c>
      <c r="T232" s="356" t="s">
        <v>465</v>
      </c>
    </row>
    <row r="233" spans="1:20" s="15" customFormat="1" x14ac:dyDescent="0.2">
      <c r="B233" s="4">
        <v>1</v>
      </c>
      <c r="C233" s="4">
        <v>2</v>
      </c>
      <c r="D233" s="4">
        <v>3</v>
      </c>
      <c r="E233" s="4">
        <v>4</v>
      </c>
      <c r="F233" s="4">
        <v>5</v>
      </c>
      <c r="G233" s="4">
        <v>6</v>
      </c>
      <c r="H233" s="4">
        <v>7</v>
      </c>
      <c r="I233" s="199">
        <v>8</v>
      </c>
      <c r="J233" s="199">
        <v>9</v>
      </c>
      <c r="K233" s="199"/>
      <c r="L233" s="4"/>
      <c r="M233" s="94"/>
      <c r="N233" s="82"/>
      <c r="O233" s="92" t="s">
        <v>282</v>
      </c>
      <c r="P233" s="92" t="s">
        <v>463</v>
      </c>
      <c r="Q233" s="92" t="s">
        <v>56</v>
      </c>
      <c r="R233" s="92" t="s">
        <v>76</v>
      </c>
      <c r="S233" s="9">
        <v>5</v>
      </c>
      <c r="T233" s="9">
        <v>6</v>
      </c>
    </row>
    <row r="234" spans="1:20" s="15" customFormat="1" x14ac:dyDescent="0.2">
      <c r="I234" s="200"/>
      <c r="J234" s="200"/>
      <c r="K234" s="200"/>
      <c r="M234" s="94"/>
      <c r="N234" s="82"/>
      <c r="O234" s="119"/>
      <c r="P234" s="119"/>
      <c r="Q234" s="119"/>
      <c r="R234" s="119"/>
      <c r="S234" s="357"/>
      <c r="T234" s="357"/>
    </row>
    <row r="235" spans="1:20" s="15" customFormat="1" x14ac:dyDescent="0.2">
      <c r="I235" s="200"/>
      <c r="J235" s="200"/>
      <c r="K235" s="200"/>
      <c r="L235" s="16"/>
      <c r="M235" s="94"/>
      <c r="N235" s="431" t="s">
        <v>369</v>
      </c>
      <c r="O235" s="432"/>
      <c r="P235" s="405"/>
      <c r="Q235" s="408"/>
      <c r="R235" s="408"/>
      <c r="S235" s="357"/>
      <c r="T235" s="357"/>
    </row>
    <row r="236" spans="1:20" s="15" customFormat="1" x14ac:dyDescent="0.2">
      <c r="I236" s="200"/>
      <c r="J236" s="200"/>
      <c r="K236" s="200"/>
      <c r="L236" s="16"/>
      <c r="M236" s="94"/>
      <c r="N236" s="71"/>
      <c r="O236" s="119"/>
      <c r="P236" s="119"/>
      <c r="Q236" s="119"/>
      <c r="R236" s="119"/>
      <c r="S236" s="357"/>
      <c r="T236" s="357"/>
    </row>
    <row r="237" spans="1:20" s="23" customFormat="1" ht="25.5" x14ac:dyDescent="0.2">
      <c r="A237" s="22" t="s">
        <v>109</v>
      </c>
      <c r="L237" s="24"/>
      <c r="M237" s="95"/>
      <c r="N237" s="72" t="s">
        <v>220</v>
      </c>
      <c r="O237" s="74">
        <f t="shared" ref="O237" si="91">SUM(O239)</f>
        <v>428520.18000000005</v>
      </c>
      <c r="P237" s="74">
        <f t="shared" ref="P237" si="92">SUM(P239)</f>
        <v>3453400</v>
      </c>
      <c r="R237" s="74">
        <f>SUM(R239)</f>
        <v>700304.87</v>
      </c>
      <c r="S237" s="357">
        <f t="shared" ref="S237:S292" si="93">R237/O237*100</f>
        <v>163.42401191001085</v>
      </c>
      <c r="T237" s="357">
        <f t="shared" ref="T237:T289" si="94">R237/P237*100</f>
        <v>20.278707071292061</v>
      </c>
    </row>
    <row r="238" spans="1:20" s="15" customFormat="1" x14ac:dyDescent="0.2">
      <c r="A238" s="19"/>
      <c r="I238" s="200"/>
      <c r="J238" s="200"/>
      <c r="K238" s="200"/>
      <c r="L238" s="16"/>
      <c r="M238" s="94"/>
      <c r="N238" s="82"/>
      <c r="O238" s="140"/>
      <c r="P238" s="140"/>
      <c r="R238" s="140"/>
      <c r="S238" s="357"/>
      <c r="T238" s="357"/>
    </row>
    <row r="239" spans="1:20" s="27" customFormat="1" ht="25.5" x14ac:dyDescent="0.2">
      <c r="A239" s="26" t="s">
        <v>110</v>
      </c>
      <c r="L239" s="28"/>
      <c r="M239" s="97"/>
      <c r="N239" s="98" t="s">
        <v>221</v>
      </c>
      <c r="O239" s="155">
        <f>SUM(O251+O374+O436+O450+O465+O513+O528+O569+O584+O621+O662+O702+O718+O781+O811+O846)</f>
        <v>428520.18000000005</v>
      </c>
      <c r="P239" s="155">
        <f>SUM(P251+P374+P436+P450+P465+P513+P528+P569+P584+P621+P662+P702+P718+P781+P811+P846)</f>
        <v>3453400</v>
      </c>
      <c r="R239" s="155">
        <f>SUM(R251+R374+R436+R450+R465+R513+R528+R569+R584+R621+R662+R702+R718+R781+R811+R846)</f>
        <v>700304.87</v>
      </c>
      <c r="S239" s="357">
        <f t="shared" si="93"/>
        <v>163.42401191001085</v>
      </c>
      <c r="T239" s="357">
        <f t="shared" si="94"/>
        <v>20.278707071292061</v>
      </c>
    </row>
    <row r="240" spans="1:20" s="27" customFormat="1" x14ac:dyDescent="0.2">
      <c r="A240" s="26"/>
      <c r="L240" s="28"/>
      <c r="M240" s="97"/>
      <c r="N240" s="98"/>
      <c r="O240" s="155"/>
      <c r="P240" s="155"/>
      <c r="R240" s="155"/>
      <c r="S240" s="357"/>
      <c r="T240" s="357"/>
    </row>
    <row r="241" spans="1:20" s="27" customFormat="1" x14ac:dyDescent="0.2">
      <c r="A241" s="26"/>
      <c r="L241" s="28"/>
      <c r="M241" s="97"/>
      <c r="N241" s="98"/>
      <c r="O241" s="155"/>
      <c r="P241" s="155"/>
      <c r="R241" s="155"/>
      <c r="S241" s="357"/>
      <c r="T241" s="357"/>
    </row>
    <row r="242" spans="1:20" s="27" customFormat="1" x14ac:dyDescent="0.2">
      <c r="A242" s="26"/>
      <c r="L242" s="28"/>
      <c r="M242" s="97"/>
      <c r="N242" s="431" t="s">
        <v>370</v>
      </c>
      <c r="O242" s="432"/>
      <c r="P242" s="405"/>
      <c r="R242" s="408"/>
      <c r="S242" s="357"/>
      <c r="T242" s="357"/>
    </row>
    <row r="243" spans="1:20" s="27" customFormat="1" x14ac:dyDescent="0.2">
      <c r="A243" s="26"/>
      <c r="L243" s="28"/>
      <c r="M243" s="97"/>
      <c r="N243" s="327"/>
      <c r="O243" s="68"/>
      <c r="P243" s="155"/>
      <c r="R243" s="155"/>
      <c r="S243" s="357"/>
      <c r="T243" s="357"/>
    </row>
    <row r="244" spans="1:20" s="27" customFormat="1" ht="25.5" x14ac:dyDescent="0.2">
      <c r="A244" s="26"/>
      <c r="L244" s="28"/>
      <c r="M244" s="97"/>
      <c r="N244" s="72" t="s">
        <v>220</v>
      </c>
      <c r="O244" s="74">
        <f t="shared" ref="O244" si="95">SUM(O246)</f>
        <v>428520.18000000005</v>
      </c>
      <c r="P244" s="74">
        <f t="shared" ref="P244" si="96">SUM(P246)</f>
        <v>3453400</v>
      </c>
      <c r="R244" s="74">
        <f>SUM(R246)</f>
        <v>700304.87</v>
      </c>
      <c r="S244" s="357">
        <f t="shared" si="93"/>
        <v>163.42401191001085</v>
      </c>
      <c r="T244" s="357">
        <f t="shared" si="94"/>
        <v>20.278707071292061</v>
      </c>
    </row>
    <row r="245" spans="1:20" s="27" customFormat="1" x14ac:dyDescent="0.2">
      <c r="A245" s="26"/>
      <c r="L245" s="28"/>
      <c r="M245" s="97"/>
      <c r="N245" s="324"/>
      <c r="O245" s="140"/>
      <c r="P245" s="140"/>
      <c r="R245" s="140"/>
      <c r="S245" s="357"/>
      <c r="T245" s="357"/>
    </row>
    <row r="246" spans="1:20" s="27" customFormat="1" ht="25.5" x14ac:dyDescent="0.2">
      <c r="A246" s="26"/>
      <c r="L246" s="28"/>
      <c r="M246" s="97"/>
      <c r="N246" s="98" t="s">
        <v>221</v>
      </c>
      <c r="O246" s="155">
        <f>SUM(O251+O374+O436+O450+O465+O513+O528+O569+O584+O621+O662+O702+O718+O781+O811+O846)</f>
        <v>428520.18000000005</v>
      </c>
      <c r="P246" s="155">
        <f>SUM(P251+P374+P436+P450+P465+P513+P528+P569+P584+P621+P662+P702+P718+P781+P811+P846)</f>
        <v>3453400</v>
      </c>
      <c r="R246" s="155">
        <f>SUM(R251+R374+R436+R450+R465+R513+R528+R569+R584+R621+R662+R702+R718+R781+R811+R846)</f>
        <v>700304.87</v>
      </c>
      <c r="S246" s="357">
        <f t="shared" si="93"/>
        <v>163.42401191001085</v>
      </c>
      <c r="T246" s="357">
        <f t="shared" si="94"/>
        <v>20.278707071292061</v>
      </c>
    </row>
    <row r="247" spans="1:20" s="27" customFormat="1" x14ac:dyDescent="0.2">
      <c r="A247" s="26"/>
      <c r="L247" s="28"/>
      <c r="M247" s="97"/>
      <c r="N247" s="98"/>
      <c r="O247" s="155"/>
      <c r="P247" s="155"/>
      <c r="R247" s="155"/>
      <c r="S247" s="357"/>
      <c r="T247" s="357"/>
    </row>
    <row r="248" spans="1:20" s="27" customFormat="1" x14ac:dyDescent="0.2">
      <c r="A248" s="26"/>
      <c r="L248" s="28"/>
      <c r="M248" s="97"/>
      <c r="N248" s="98"/>
      <c r="O248" s="155"/>
      <c r="P248" s="155"/>
      <c r="R248" s="155"/>
      <c r="S248" s="357"/>
      <c r="T248" s="357"/>
    </row>
    <row r="249" spans="1:20" s="15" customFormat="1" x14ac:dyDescent="0.2">
      <c r="A249" s="21"/>
      <c r="I249" s="200"/>
      <c r="J249" s="200"/>
      <c r="K249" s="200"/>
      <c r="L249" s="16"/>
      <c r="M249" s="94"/>
      <c r="N249" s="178" t="s">
        <v>285</v>
      </c>
      <c r="O249" s="182">
        <f>SUM(O257+O304+O322+O336+O346+O356+O365+O380+O396+O411+O426+O442+O456+O471+O482+O493+O504+O519+O534+O547+O559+O575+O590+O604+O614+O627+O646+O668+O681+O694+O708+O724+O737+O751+O768+O787+O802+O817+O837+O852+O869+O882+O892+O907+O922+O939+O952+O964+O977+O994+O1006+O1019+O1032+O1044)</f>
        <v>428520.18</v>
      </c>
      <c r="P249" s="182">
        <f>SUM(P257+P304+P322+P336+P346+P356+P365+P380+P396+P411+P426+P442+P456+P471+P482+P493+P504+P519+P534+P547+P559+P575+P590+P604+P614+P627+P646+P668+P681+P694+P708+P724+P737+P751+P768+P787+P802+P817+P837+P852+P869+P882+P892+P907+P922+P939+P952+P964+P977+P994+P1006+P1019+P1032+P1044)</f>
        <v>3453400</v>
      </c>
      <c r="R249" s="182">
        <f>SUM(R257+R304+R322+R336+R346+R356+R365+R380+R396+R411+R426+R442+R456+R471+R482+R493+R504+R519+R534+R547+R559+R575+R590+R604+R614+R627+R646+R668+R681+R694+R708+R724+R737+R751+R768+R787+R802+R817+R837+R852+R869+R882+R892+R907+R922+R939+R952+R964+R977+R994+R1006+R1019+R1032+R1044)</f>
        <v>700304.87</v>
      </c>
      <c r="S249" s="357">
        <f t="shared" si="93"/>
        <v>163.42401191001085</v>
      </c>
      <c r="T249" s="357">
        <f t="shared" si="94"/>
        <v>20.278707071292061</v>
      </c>
    </row>
    <row r="250" spans="1:20" s="175" customFormat="1" x14ac:dyDescent="0.2">
      <c r="A250" s="47"/>
      <c r="I250" s="200"/>
      <c r="J250" s="200"/>
      <c r="K250" s="200"/>
      <c r="L250" s="16"/>
      <c r="M250" s="94"/>
      <c r="N250" s="82"/>
      <c r="O250" s="140"/>
      <c r="P250" s="140"/>
      <c r="R250" s="140"/>
      <c r="S250" s="357"/>
      <c r="T250" s="357"/>
    </row>
    <row r="251" spans="1:20" s="30" customFormat="1" ht="25.5" x14ac:dyDescent="0.2">
      <c r="A251" s="48" t="s">
        <v>113</v>
      </c>
      <c r="B251" s="53">
        <v>1</v>
      </c>
      <c r="D251" s="53"/>
      <c r="F251" s="53">
        <v>5</v>
      </c>
      <c r="J251" s="53">
        <v>9</v>
      </c>
      <c r="L251" s="31"/>
      <c r="M251" s="99"/>
      <c r="N251" s="71" t="s">
        <v>233</v>
      </c>
      <c r="O251" s="100">
        <f t="shared" ref="O251" si="97">SUM(O253)</f>
        <v>211888.72</v>
      </c>
      <c r="P251" s="100">
        <f t="shared" ref="P251" si="98">SUM(P253)</f>
        <v>977000</v>
      </c>
      <c r="R251" s="100">
        <f>SUM(R253)</f>
        <v>366069.74</v>
      </c>
      <c r="S251" s="357">
        <f t="shared" si="93"/>
        <v>172.76509103457701</v>
      </c>
      <c r="T251" s="357">
        <f t="shared" si="94"/>
        <v>37.468755373592629</v>
      </c>
    </row>
    <row r="252" spans="1:20" s="30" customFormat="1" x14ac:dyDescent="0.2">
      <c r="A252" s="48"/>
      <c r="B252" s="53"/>
      <c r="L252" s="31"/>
      <c r="M252" s="99"/>
      <c r="N252" s="71"/>
      <c r="O252" s="132"/>
      <c r="P252" s="132"/>
      <c r="R252" s="132"/>
      <c r="S252" s="357"/>
      <c r="T252" s="357"/>
    </row>
    <row r="253" spans="1:20" s="30" customFormat="1" ht="25.5" x14ac:dyDescent="0.2">
      <c r="A253" s="50" t="s">
        <v>111</v>
      </c>
      <c r="B253" s="148"/>
      <c r="C253" s="148"/>
      <c r="D253" s="148"/>
      <c r="E253" s="148"/>
      <c r="F253" s="148"/>
      <c r="G253" s="148"/>
      <c r="H253" s="148"/>
      <c r="I253" s="200"/>
      <c r="J253" s="200"/>
      <c r="K253" s="200"/>
      <c r="L253" s="29" t="s">
        <v>112</v>
      </c>
      <c r="M253" s="101"/>
      <c r="N253" s="102" t="s">
        <v>118</v>
      </c>
      <c r="O253" s="103">
        <f>SUM(O255+O302+O320+O334+O344+O354+O363)</f>
        <v>211888.72</v>
      </c>
      <c r="P253" s="103">
        <f>SUM(P255+P302+P320+P334+P344+P354+P363)</f>
        <v>977000</v>
      </c>
      <c r="R253" s="103">
        <f>SUM(R255+R302+R320+R334+R344+R354+R363)</f>
        <v>366069.74</v>
      </c>
      <c r="S253" s="357">
        <f t="shared" si="93"/>
        <v>172.76509103457701</v>
      </c>
      <c r="T253" s="357">
        <f t="shared" si="94"/>
        <v>37.468755373592629</v>
      </c>
    </row>
    <row r="254" spans="1:20" s="30" customFormat="1" x14ac:dyDescent="0.2">
      <c r="A254" s="50"/>
      <c r="B254" s="148"/>
      <c r="C254" s="148"/>
      <c r="D254" s="148"/>
      <c r="E254" s="148"/>
      <c r="F254" s="148"/>
      <c r="G254" s="148"/>
      <c r="H254" s="148"/>
      <c r="I254" s="200"/>
      <c r="J254" s="200"/>
      <c r="K254" s="200"/>
      <c r="L254" s="29"/>
      <c r="M254" s="101"/>
      <c r="N254" s="102"/>
      <c r="O254" s="132"/>
      <c r="P254" s="132"/>
      <c r="R254" s="132"/>
      <c r="S254" s="357"/>
      <c r="T254" s="357"/>
    </row>
    <row r="255" spans="1:20" s="30" customFormat="1" ht="25.5" x14ac:dyDescent="0.2">
      <c r="A255" s="25" t="s">
        <v>114</v>
      </c>
      <c r="B255" s="148"/>
      <c r="C255" s="148"/>
      <c r="D255" s="148"/>
      <c r="E255" s="148"/>
      <c r="F255" s="148"/>
      <c r="G255" s="148"/>
      <c r="H255" s="148"/>
      <c r="I255" s="200"/>
      <c r="J255" s="200"/>
      <c r="K255" s="200"/>
      <c r="L255" s="34" t="s">
        <v>142</v>
      </c>
      <c r="M255" s="104"/>
      <c r="N255" s="105" t="s">
        <v>224</v>
      </c>
      <c r="O255" s="140">
        <f t="shared" ref="O255" si="99">SUM(O262)</f>
        <v>149340.6</v>
      </c>
      <c r="P255" s="140">
        <f t="shared" ref="P255" si="100">SUM(P262)</f>
        <v>578000</v>
      </c>
      <c r="R255" s="140">
        <f>SUM(R262)</f>
        <v>219446.83000000002</v>
      </c>
      <c r="S255" s="357">
        <f t="shared" si="93"/>
        <v>146.94385183935245</v>
      </c>
      <c r="T255" s="357">
        <f t="shared" si="94"/>
        <v>37.96657958477509</v>
      </c>
    </row>
    <row r="256" spans="1:20" s="30" customFormat="1" x14ac:dyDescent="0.2">
      <c r="A256" s="25"/>
      <c r="B256" s="175"/>
      <c r="C256" s="175"/>
      <c r="D256" s="175"/>
      <c r="E256" s="175"/>
      <c r="F256" s="175"/>
      <c r="G256" s="175"/>
      <c r="H256" s="175"/>
      <c r="I256" s="200"/>
      <c r="J256" s="200"/>
      <c r="K256" s="200"/>
      <c r="L256" s="34"/>
      <c r="M256" s="104"/>
      <c r="N256" s="105"/>
      <c r="O256" s="140"/>
      <c r="P256" s="140"/>
      <c r="R256" s="140"/>
      <c r="S256" s="357"/>
      <c r="T256" s="357"/>
    </row>
    <row r="257" spans="1:20" s="30" customFormat="1" x14ac:dyDescent="0.2">
      <c r="A257" s="25"/>
      <c r="B257" s="175"/>
      <c r="C257" s="175"/>
      <c r="D257" s="175"/>
      <c r="E257" s="175"/>
      <c r="F257" s="175"/>
      <c r="G257" s="175"/>
      <c r="H257" s="175"/>
      <c r="I257" s="200"/>
      <c r="J257" s="200"/>
      <c r="K257" s="200"/>
      <c r="L257" s="34"/>
      <c r="M257" s="104"/>
      <c r="N257" s="178" t="s">
        <v>285</v>
      </c>
      <c r="O257" s="182">
        <f t="shared" ref="O257" si="101">SUM(O258:O260)</f>
        <v>149340.6</v>
      </c>
      <c r="P257" s="182">
        <f t="shared" ref="P257" si="102">SUM(P258:P260)</f>
        <v>578000</v>
      </c>
      <c r="R257" s="182">
        <f>SUM(R258:R260)</f>
        <v>219446.83000000002</v>
      </c>
      <c r="S257" s="357">
        <f t="shared" si="93"/>
        <v>146.94385183935245</v>
      </c>
      <c r="T257" s="357">
        <f t="shared" si="94"/>
        <v>37.96657958477509</v>
      </c>
    </row>
    <row r="258" spans="1:20" s="30" customFormat="1" x14ac:dyDescent="0.2">
      <c r="A258" s="47"/>
      <c r="B258" s="148"/>
      <c r="C258" s="148"/>
      <c r="D258" s="148"/>
      <c r="E258" s="148"/>
      <c r="F258" s="148"/>
      <c r="G258" s="148"/>
      <c r="H258" s="148"/>
      <c r="I258" s="200"/>
      <c r="J258" s="200"/>
      <c r="K258" s="200"/>
      <c r="L258" s="16"/>
      <c r="M258" s="184">
        <v>11</v>
      </c>
      <c r="N258" s="178" t="s">
        <v>286</v>
      </c>
      <c r="O258" s="182">
        <v>149340.6</v>
      </c>
      <c r="P258" s="182">
        <v>206000</v>
      </c>
      <c r="R258" s="182">
        <v>119446.83</v>
      </c>
      <c r="S258" s="357">
        <f t="shared" si="93"/>
        <v>79.982824496486543</v>
      </c>
      <c r="T258" s="357">
        <f t="shared" si="94"/>
        <v>57.983898058252429</v>
      </c>
    </row>
    <row r="259" spans="1:20" s="30" customFormat="1" x14ac:dyDescent="0.2">
      <c r="A259" s="47"/>
      <c r="B259" s="240"/>
      <c r="C259" s="240"/>
      <c r="D259" s="240"/>
      <c r="E259" s="240"/>
      <c r="F259" s="240"/>
      <c r="G259" s="240"/>
      <c r="H259" s="240"/>
      <c r="I259" s="240"/>
      <c r="J259" s="240"/>
      <c r="K259" s="240"/>
      <c r="L259" s="16"/>
      <c r="M259" s="184">
        <v>52</v>
      </c>
      <c r="N259" s="178" t="s">
        <v>103</v>
      </c>
      <c r="O259" s="182">
        <v>0</v>
      </c>
      <c r="P259" s="182">
        <v>372000</v>
      </c>
      <c r="R259" s="182">
        <v>100000</v>
      </c>
      <c r="S259" s="357">
        <v>0</v>
      </c>
      <c r="T259" s="357">
        <f t="shared" si="94"/>
        <v>26.881720430107524</v>
      </c>
    </row>
    <row r="260" spans="1:20" s="30" customFormat="1" x14ac:dyDescent="0.2">
      <c r="A260" s="47"/>
      <c r="B260" s="269"/>
      <c r="C260" s="269"/>
      <c r="D260" s="269"/>
      <c r="E260" s="269"/>
      <c r="F260" s="269"/>
      <c r="G260" s="269"/>
      <c r="H260" s="269"/>
      <c r="I260" s="269"/>
      <c r="J260" s="269"/>
      <c r="K260" s="269"/>
      <c r="L260" s="16"/>
      <c r="M260" s="184">
        <v>91</v>
      </c>
      <c r="N260" s="178" t="s">
        <v>290</v>
      </c>
      <c r="O260" s="186">
        <v>0</v>
      </c>
      <c r="P260" s="182">
        <v>0</v>
      </c>
      <c r="R260" s="186">
        <v>0</v>
      </c>
      <c r="S260" s="357">
        <v>0</v>
      </c>
      <c r="T260" s="357">
        <v>0</v>
      </c>
    </row>
    <row r="261" spans="1:20" s="30" customFormat="1" x14ac:dyDescent="0.2">
      <c r="A261" s="47"/>
      <c r="B261" s="175"/>
      <c r="C261" s="175"/>
      <c r="D261" s="175"/>
      <c r="E261" s="175"/>
      <c r="F261" s="175"/>
      <c r="G261" s="175"/>
      <c r="H261" s="175"/>
      <c r="I261" s="200"/>
      <c r="J261" s="200"/>
      <c r="K261" s="200"/>
      <c r="L261" s="16"/>
      <c r="M261" s="177"/>
      <c r="N261" s="82"/>
      <c r="O261" s="140"/>
      <c r="P261" s="140"/>
      <c r="R261" s="140"/>
      <c r="S261" s="357"/>
      <c r="T261" s="357"/>
    </row>
    <row r="262" spans="1:20" s="30" customFormat="1" x14ac:dyDescent="0.2">
      <c r="A262" s="47"/>
      <c r="B262" s="147">
        <v>1</v>
      </c>
      <c r="C262" s="148"/>
      <c r="D262" s="148"/>
      <c r="E262" s="148"/>
      <c r="F262" s="268">
        <v>5</v>
      </c>
      <c r="G262" s="148"/>
      <c r="H262" s="148"/>
      <c r="I262" s="200"/>
      <c r="J262" s="268">
        <v>9</v>
      </c>
      <c r="K262" s="200"/>
      <c r="L262" s="16" t="s">
        <v>142</v>
      </c>
      <c r="M262" s="149">
        <v>3</v>
      </c>
      <c r="N262" s="82" t="s">
        <v>116</v>
      </c>
      <c r="O262" s="96">
        <f>SUM(O263+O270+O294+O299)</f>
        <v>149340.6</v>
      </c>
      <c r="P262" s="96">
        <f>SUM(P263+P270+P294+P299)</f>
        <v>578000</v>
      </c>
      <c r="R262" s="96">
        <f>SUM(R263+R270+R294+R299)</f>
        <v>219446.83000000002</v>
      </c>
      <c r="S262" s="357">
        <f t="shared" si="93"/>
        <v>146.94385183935245</v>
      </c>
      <c r="T262" s="357">
        <f t="shared" si="94"/>
        <v>37.96657958477509</v>
      </c>
    </row>
    <row r="263" spans="1:20" s="30" customFormat="1" x14ac:dyDescent="0.2">
      <c r="A263" s="18"/>
      <c r="B263" s="147">
        <v>1</v>
      </c>
      <c r="C263" s="36"/>
      <c r="D263" s="36"/>
      <c r="E263" s="36"/>
      <c r="F263" s="268">
        <v>5</v>
      </c>
      <c r="G263" s="36"/>
      <c r="H263" s="36"/>
      <c r="I263" s="36"/>
      <c r="J263" s="268">
        <v>9</v>
      </c>
      <c r="K263" s="36"/>
      <c r="L263" s="16" t="s">
        <v>142</v>
      </c>
      <c r="M263" s="69">
        <v>31</v>
      </c>
      <c r="N263" s="68" t="s">
        <v>0</v>
      </c>
      <c r="O263" s="108">
        <f>SUM(O264+O266+O268)</f>
        <v>54085.850000000006</v>
      </c>
      <c r="P263" s="108">
        <f t="shared" ref="P263" si="103">SUM(P264:P268)</f>
        <v>247000</v>
      </c>
      <c r="R263" s="108">
        <f>SUM(R264+R266+R268)</f>
        <v>102375.86</v>
      </c>
      <c r="S263" s="357">
        <f t="shared" si="93"/>
        <v>189.28399941944147</v>
      </c>
      <c r="T263" s="357">
        <f t="shared" si="94"/>
        <v>41.447716599190279</v>
      </c>
    </row>
    <row r="264" spans="1:20" s="30" customFormat="1" x14ac:dyDescent="0.2">
      <c r="A264" s="47"/>
      <c r="B264" s="147">
        <v>1</v>
      </c>
      <c r="C264" s="148"/>
      <c r="D264" s="148"/>
      <c r="E264" s="148"/>
      <c r="F264" s="268">
        <v>5</v>
      </c>
      <c r="G264" s="148"/>
      <c r="H264" s="148"/>
      <c r="I264" s="200"/>
      <c r="J264" s="268">
        <v>9</v>
      </c>
      <c r="K264" s="200"/>
      <c r="L264" s="16" t="s">
        <v>142</v>
      </c>
      <c r="M264" s="149">
        <v>311</v>
      </c>
      <c r="N264" s="82" t="s">
        <v>122</v>
      </c>
      <c r="O264" s="109">
        <f>SUM(O265)</f>
        <v>46425.62</v>
      </c>
      <c r="P264" s="109">
        <v>175000</v>
      </c>
      <c r="R264" s="109">
        <f>SUM(R265)</f>
        <v>72568.23</v>
      </c>
      <c r="S264" s="357">
        <f t="shared" si="93"/>
        <v>156.31073963040234</v>
      </c>
      <c r="T264" s="357">
        <f t="shared" si="94"/>
        <v>41.467559999999999</v>
      </c>
    </row>
    <row r="265" spans="1:20" s="30" customFormat="1" x14ac:dyDescent="0.2">
      <c r="A265" s="47"/>
      <c r="B265" s="412"/>
      <c r="C265" s="320"/>
      <c r="D265" s="320"/>
      <c r="E265" s="320"/>
      <c r="F265" s="412"/>
      <c r="G265" s="320"/>
      <c r="H265" s="320"/>
      <c r="I265" s="320"/>
      <c r="J265" s="412"/>
      <c r="K265" s="320"/>
      <c r="L265" s="16"/>
      <c r="M265" s="411">
        <v>3111</v>
      </c>
      <c r="N265" s="413" t="s">
        <v>488</v>
      </c>
      <c r="O265" s="109">
        <v>46425.62</v>
      </c>
      <c r="P265" s="109"/>
      <c r="R265" s="109">
        <v>72568.23</v>
      </c>
      <c r="S265" s="357">
        <f t="shared" si="93"/>
        <v>156.31073963040234</v>
      </c>
      <c r="T265" s="357"/>
    </row>
    <row r="266" spans="1:20" s="30" customFormat="1" x14ac:dyDescent="0.2">
      <c r="A266" s="47"/>
      <c r="B266" s="147">
        <v>1</v>
      </c>
      <c r="C266" s="148"/>
      <c r="D266" s="148"/>
      <c r="E266" s="148"/>
      <c r="F266" s="268">
        <v>5</v>
      </c>
      <c r="G266" s="148"/>
      <c r="H266" s="148"/>
      <c r="I266" s="200"/>
      <c r="J266" s="268">
        <v>9</v>
      </c>
      <c r="K266" s="200"/>
      <c r="L266" s="16" t="s">
        <v>142</v>
      </c>
      <c r="M266" s="149">
        <v>312</v>
      </c>
      <c r="N266" s="82" t="s">
        <v>1</v>
      </c>
      <c r="O266" s="109">
        <f>SUM(O267)</f>
        <v>0</v>
      </c>
      <c r="P266" s="109">
        <v>40000</v>
      </c>
      <c r="R266" s="109">
        <f>SUM(R267)</f>
        <v>17833.88</v>
      </c>
      <c r="S266" s="357">
        <v>0</v>
      </c>
      <c r="T266" s="357">
        <f t="shared" si="94"/>
        <v>44.584700000000005</v>
      </c>
    </row>
    <row r="267" spans="1:20" s="30" customFormat="1" x14ac:dyDescent="0.2">
      <c r="A267" s="47"/>
      <c r="B267" s="412"/>
      <c r="C267" s="320"/>
      <c r="D267" s="320"/>
      <c r="E267" s="320"/>
      <c r="F267" s="412"/>
      <c r="G267" s="320"/>
      <c r="H267" s="320"/>
      <c r="I267" s="320"/>
      <c r="J267" s="412"/>
      <c r="K267" s="320"/>
      <c r="L267" s="16"/>
      <c r="M267" s="411">
        <v>3121</v>
      </c>
      <c r="N267" s="413" t="s">
        <v>1</v>
      </c>
      <c r="O267" s="109">
        <v>0</v>
      </c>
      <c r="P267" s="109"/>
      <c r="R267" s="109">
        <v>17833.88</v>
      </c>
      <c r="S267" s="357">
        <v>0</v>
      </c>
      <c r="T267" s="357"/>
    </row>
    <row r="268" spans="1:20" s="30" customFormat="1" x14ac:dyDescent="0.2">
      <c r="A268" s="47"/>
      <c r="B268" s="147">
        <v>1</v>
      </c>
      <c r="C268" s="148"/>
      <c r="D268" s="148"/>
      <c r="E268" s="148"/>
      <c r="F268" s="268">
        <v>5</v>
      </c>
      <c r="G268" s="148"/>
      <c r="H268" s="148"/>
      <c r="I268" s="200"/>
      <c r="J268" s="268">
        <v>9</v>
      </c>
      <c r="K268" s="200"/>
      <c r="L268" s="16" t="s">
        <v>142</v>
      </c>
      <c r="M268" s="149">
        <v>313</v>
      </c>
      <c r="N268" s="82" t="s">
        <v>2</v>
      </c>
      <c r="O268" s="109">
        <f>SUM(O269)</f>
        <v>7660.23</v>
      </c>
      <c r="P268" s="109">
        <v>32000</v>
      </c>
      <c r="R268" s="109">
        <f>SUM(R269)</f>
        <v>11973.75</v>
      </c>
      <c r="S268" s="357">
        <f t="shared" si="93"/>
        <v>156.31058075279725</v>
      </c>
      <c r="T268" s="357">
        <f t="shared" si="94"/>
        <v>37.41796875</v>
      </c>
    </row>
    <row r="269" spans="1:20" s="30" customFormat="1" ht="25.5" x14ac:dyDescent="0.2">
      <c r="A269" s="47"/>
      <c r="B269" s="412"/>
      <c r="C269" s="320"/>
      <c r="D269" s="320"/>
      <c r="E269" s="320"/>
      <c r="F269" s="412"/>
      <c r="G269" s="320"/>
      <c r="H269" s="320"/>
      <c r="I269" s="320"/>
      <c r="J269" s="412"/>
      <c r="K269" s="320"/>
      <c r="L269" s="16"/>
      <c r="M269" s="411">
        <v>3132</v>
      </c>
      <c r="N269" s="413" t="s">
        <v>489</v>
      </c>
      <c r="O269" s="109">
        <v>7660.23</v>
      </c>
      <c r="P269" s="109"/>
      <c r="R269" s="109">
        <v>11973.75</v>
      </c>
      <c r="S269" s="357">
        <f t="shared" si="93"/>
        <v>156.31058075279725</v>
      </c>
      <c r="T269" s="357"/>
    </row>
    <row r="270" spans="1:20" s="30" customFormat="1" x14ac:dyDescent="0.2">
      <c r="A270" s="18"/>
      <c r="B270" s="147">
        <v>1</v>
      </c>
      <c r="C270" s="36"/>
      <c r="D270" s="36"/>
      <c r="E270" s="36"/>
      <c r="F270" s="268">
        <v>5</v>
      </c>
      <c r="G270" s="36"/>
      <c r="H270" s="36"/>
      <c r="I270" s="36"/>
      <c r="J270" s="268">
        <v>9</v>
      </c>
      <c r="K270" s="36"/>
      <c r="L270" s="16" t="s">
        <v>142</v>
      </c>
      <c r="M270" s="69">
        <v>32</v>
      </c>
      <c r="N270" s="68" t="s">
        <v>3</v>
      </c>
      <c r="O270" s="110">
        <f>SUM(O271+O275+O280+O289)</f>
        <v>86297.84</v>
      </c>
      <c r="P270" s="110">
        <f>SUM(P271:P289)</f>
        <v>279000</v>
      </c>
      <c r="R270" s="110">
        <f>SUM(R271+R275+R280+R289)</f>
        <v>112202.00000000001</v>
      </c>
      <c r="S270" s="357">
        <f t="shared" si="93"/>
        <v>130.01715917802812</v>
      </c>
      <c r="T270" s="357">
        <f t="shared" si="94"/>
        <v>40.215770609319001</v>
      </c>
    </row>
    <row r="271" spans="1:20" s="30" customFormat="1" ht="25.5" x14ac:dyDescent="0.2">
      <c r="A271" s="47"/>
      <c r="B271" s="147">
        <v>1</v>
      </c>
      <c r="C271" s="148"/>
      <c r="D271" s="148"/>
      <c r="E271" s="148"/>
      <c r="F271" s="268">
        <v>5</v>
      </c>
      <c r="G271" s="148"/>
      <c r="H271" s="148"/>
      <c r="I271" s="200"/>
      <c r="J271" s="268">
        <v>9</v>
      </c>
      <c r="K271" s="200"/>
      <c r="L271" s="16" t="s">
        <v>142</v>
      </c>
      <c r="M271" s="149">
        <v>321</v>
      </c>
      <c r="N271" s="82" t="s">
        <v>4</v>
      </c>
      <c r="O271" s="109">
        <f>SUM(O272:O274)</f>
        <v>4752</v>
      </c>
      <c r="P271" s="109">
        <v>40000</v>
      </c>
      <c r="R271" s="109">
        <f>SUM(R272:R274)</f>
        <v>10202</v>
      </c>
      <c r="S271" s="357">
        <f t="shared" si="93"/>
        <v>214.68855218855219</v>
      </c>
      <c r="T271" s="357">
        <f t="shared" si="94"/>
        <v>25.504999999999999</v>
      </c>
    </row>
    <row r="272" spans="1:20" s="30" customFormat="1" ht="25.5" x14ac:dyDescent="0.2">
      <c r="A272" s="47"/>
      <c r="B272" s="412"/>
      <c r="C272" s="320"/>
      <c r="D272" s="320"/>
      <c r="E272" s="320"/>
      <c r="F272" s="412"/>
      <c r="G272" s="320"/>
      <c r="H272" s="320"/>
      <c r="I272" s="320"/>
      <c r="J272" s="412"/>
      <c r="K272" s="320"/>
      <c r="L272" s="16"/>
      <c r="M272" s="411">
        <v>3212</v>
      </c>
      <c r="N272" s="413" t="s">
        <v>490</v>
      </c>
      <c r="O272" s="109">
        <v>4752</v>
      </c>
      <c r="P272" s="109"/>
      <c r="R272" s="109">
        <v>10002</v>
      </c>
      <c r="S272" s="357">
        <f t="shared" si="93"/>
        <v>210.47979797979798</v>
      </c>
      <c r="T272" s="357"/>
    </row>
    <row r="273" spans="1:20" s="30" customFormat="1" ht="25.5" x14ac:dyDescent="0.2">
      <c r="A273" s="47"/>
      <c r="B273" s="412"/>
      <c r="C273" s="320"/>
      <c r="D273" s="320"/>
      <c r="E273" s="320"/>
      <c r="F273" s="412"/>
      <c r="G273" s="320"/>
      <c r="H273" s="320"/>
      <c r="I273" s="320"/>
      <c r="J273" s="412"/>
      <c r="K273" s="320"/>
      <c r="L273" s="16"/>
      <c r="M273" s="411">
        <v>3213</v>
      </c>
      <c r="N273" s="413" t="s">
        <v>518</v>
      </c>
      <c r="O273" s="109">
        <v>0</v>
      </c>
      <c r="P273" s="109"/>
      <c r="R273" s="109">
        <v>0</v>
      </c>
      <c r="S273" s="357">
        <v>0</v>
      </c>
      <c r="T273" s="357"/>
    </row>
    <row r="274" spans="1:20" s="30" customFormat="1" ht="25.5" x14ac:dyDescent="0.2">
      <c r="A274" s="47"/>
      <c r="B274" s="412"/>
      <c r="C274" s="320"/>
      <c r="D274" s="320"/>
      <c r="E274" s="320"/>
      <c r="F274" s="412"/>
      <c r="G274" s="320"/>
      <c r="H274" s="320"/>
      <c r="I274" s="320"/>
      <c r="J274" s="412"/>
      <c r="K274" s="320"/>
      <c r="L274" s="16"/>
      <c r="M274" s="411">
        <v>3214</v>
      </c>
      <c r="N274" s="413" t="s">
        <v>491</v>
      </c>
      <c r="O274" s="109">
        <v>0</v>
      </c>
      <c r="P274" s="109"/>
      <c r="R274" s="109">
        <v>200</v>
      </c>
      <c r="S274" s="357">
        <v>0</v>
      </c>
      <c r="T274" s="357"/>
    </row>
    <row r="275" spans="1:20" s="30" customFormat="1" x14ac:dyDescent="0.2">
      <c r="A275" s="148"/>
      <c r="B275" s="147">
        <v>1</v>
      </c>
      <c r="C275" s="148"/>
      <c r="D275" s="147"/>
      <c r="E275" s="148"/>
      <c r="F275" s="268">
        <v>5</v>
      </c>
      <c r="G275" s="148"/>
      <c r="H275" s="148"/>
      <c r="I275" s="200"/>
      <c r="J275" s="268">
        <v>9</v>
      </c>
      <c r="K275" s="200"/>
      <c r="L275" s="16" t="s">
        <v>142</v>
      </c>
      <c r="M275" s="149">
        <v>322</v>
      </c>
      <c r="N275" s="94" t="s">
        <v>117</v>
      </c>
      <c r="O275" s="109">
        <f>SUM(O276:O279)</f>
        <v>17826.98</v>
      </c>
      <c r="P275" s="109">
        <v>40000</v>
      </c>
      <c r="R275" s="109">
        <f>SUM(R276:R279)</f>
        <v>22305.99</v>
      </c>
      <c r="S275" s="357">
        <f t="shared" si="93"/>
        <v>125.12489496257922</v>
      </c>
      <c r="T275" s="357">
        <f t="shared" si="94"/>
        <v>55.764975000000007</v>
      </c>
    </row>
    <row r="276" spans="1:20" s="30" customFormat="1" ht="25.5" x14ac:dyDescent="0.2">
      <c r="A276" s="320"/>
      <c r="B276" s="412"/>
      <c r="C276" s="320"/>
      <c r="D276" s="412"/>
      <c r="E276" s="320"/>
      <c r="F276" s="412"/>
      <c r="G276" s="320"/>
      <c r="H276" s="320"/>
      <c r="I276" s="320"/>
      <c r="J276" s="412"/>
      <c r="K276" s="320"/>
      <c r="L276" s="16"/>
      <c r="M276" s="411">
        <v>3221</v>
      </c>
      <c r="N276" s="426" t="s">
        <v>492</v>
      </c>
      <c r="O276" s="109">
        <v>7351.41</v>
      </c>
      <c r="P276" s="109"/>
      <c r="R276" s="109">
        <v>6051.95</v>
      </c>
      <c r="S276" s="357">
        <f t="shared" si="93"/>
        <v>82.323663079599697</v>
      </c>
      <c r="T276" s="357"/>
    </row>
    <row r="277" spans="1:20" s="30" customFormat="1" x14ac:dyDescent="0.2">
      <c r="A277" s="320"/>
      <c r="B277" s="412"/>
      <c r="C277" s="320"/>
      <c r="D277" s="412"/>
      <c r="E277" s="320"/>
      <c r="F277" s="412"/>
      <c r="G277" s="320"/>
      <c r="H277" s="320"/>
      <c r="I277" s="320"/>
      <c r="J277" s="412"/>
      <c r="K277" s="320"/>
      <c r="L277" s="16"/>
      <c r="M277" s="411">
        <v>3223</v>
      </c>
      <c r="N277" s="94" t="s">
        <v>493</v>
      </c>
      <c r="O277" s="109">
        <v>7015.51</v>
      </c>
      <c r="P277" s="109"/>
      <c r="R277" s="109">
        <v>14884.09</v>
      </c>
      <c r="S277" s="357">
        <f t="shared" si="93"/>
        <v>212.15977170583466</v>
      </c>
      <c r="T277" s="357"/>
    </row>
    <row r="278" spans="1:20" s="30" customFormat="1" ht="25.5" x14ac:dyDescent="0.2">
      <c r="A278" s="320"/>
      <c r="B278" s="412"/>
      <c r="C278" s="320"/>
      <c r="D278" s="412"/>
      <c r="E278" s="320"/>
      <c r="F278" s="412"/>
      <c r="G278" s="320"/>
      <c r="H278" s="320"/>
      <c r="I278" s="320"/>
      <c r="J278" s="412"/>
      <c r="K278" s="320"/>
      <c r="L278" s="16"/>
      <c r="M278" s="411">
        <v>3224</v>
      </c>
      <c r="N278" s="426" t="s">
        <v>494</v>
      </c>
      <c r="O278" s="109">
        <v>727.09</v>
      </c>
      <c r="P278" s="109"/>
      <c r="R278" s="109">
        <v>0</v>
      </c>
      <c r="S278" s="357">
        <f t="shared" si="93"/>
        <v>0</v>
      </c>
      <c r="T278" s="357"/>
    </row>
    <row r="279" spans="1:20" s="30" customFormat="1" x14ac:dyDescent="0.2">
      <c r="A279" s="320"/>
      <c r="B279" s="412"/>
      <c r="C279" s="320"/>
      <c r="D279" s="412"/>
      <c r="E279" s="320"/>
      <c r="F279" s="412"/>
      <c r="G279" s="320"/>
      <c r="H279" s="320"/>
      <c r="I279" s="320"/>
      <c r="J279" s="412"/>
      <c r="K279" s="320"/>
      <c r="L279" s="16"/>
      <c r="M279" s="411">
        <v>3225</v>
      </c>
      <c r="N279" s="94" t="s">
        <v>495</v>
      </c>
      <c r="O279" s="109">
        <v>2732.97</v>
      </c>
      <c r="P279" s="109"/>
      <c r="R279" s="109">
        <v>1369.95</v>
      </c>
      <c r="S279" s="357">
        <f t="shared" si="93"/>
        <v>50.126785145830368</v>
      </c>
      <c r="T279" s="357"/>
    </row>
    <row r="280" spans="1:20" s="30" customFormat="1" x14ac:dyDescent="0.2">
      <c r="A280" s="148"/>
      <c r="B280" s="147">
        <v>1</v>
      </c>
      <c r="C280" s="148"/>
      <c r="D280" s="147"/>
      <c r="E280" s="148"/>
      <c r="F280" s="268">
        <v>5</v>
      </c>
      <c r="G280" s="148"/>
      <c r="H280" s="148"/>
      <c r="I280" s="200"/>
      <c r="J280" s="268">
        <v>9</v>
      </c>
      <c r="K280" s="200"/>
      <c r="L280" s="16" t="s">
        <v>142</v>
      </c>
      <c r="M280" s="149">
        <v>323</v>
      </c>
      <c r="N280" s="94" t="s">
        <v>6</v>
      </c>
      <c r="O280" s="109">
        <f>SUM(O281:O288)</f>
        <v>59077.539999999994</v>
      </c>
      <c r="P280" s="109">
        <v>150000</v>
      </c>
      <c r="R280" s="109">
        <f>SUM(R281:R288)</f>
        <v>70287.490000000005</v>
      </c>
      <c r="S280" s="357">
        <f t="shared" si="93"/>
        <v>118.974977631093</v>
      </c>
      <c r="T280" s="357">
        <f t="shared" si="94"/>
        <v>46.85832666666667</v>
      </c>
    </row>
    <row r="281" spans="1:20" s="30" customFormat="1" ht="25.5" x14ac:dyDescent="0.2">
      <c r="A281" s="320"/>
      <c r="B281" s="412"/>
      <c r="C281" s="320"/>
      <c r="D281" s="412"/>
      <c r="E281" s="320"/>
      <c r="F281" s="412"/>
      <c r="G281" s="320"/>
      <c r="H281" s="320"/>
      <c r="I281" s="320"/>
      <c r="J281" s="412"/>
      <c r="K281" s="320"/>
      <c r="L281" s="16"/>
      <c r="M281" s="411">
        <v>3231</v>
      </c>
      <c r="N281" s="426" t="s">
        <v>496</v>
      </c>
      <c r="O281" s="109">
        <v>11167.73</v>
      </c>
      <c r="P281" s="109"/>
      <c r="R281" s="109">
        <v>11550.76</v>
      </c>
      <c r="S281" s="357">
        <f t="shared" si="93"/>
        <v>103.42979280480455</v>
      </c>
      <c r="T281" s="357"/>
    </row>
    <row r="282" spans="1:20" s="30" customFormat="1" ht="25.5" x14ac:dyDescent="0.2">
      <c r="A282" s="320"/>
      <c r="B282" s="412"/>
      <c r="C282" s="320"/>
      <c r="D282" s="412"/>
      <c r="E282" s="320"/>
      <c r="F282" s="412"/>
      <c r="G282" s="320"/>
      <c r="H282" s="320"/>
      <c r="I282" s="320"/>
      <c r="J282" s="412"/>
      <c r="K282" s="320"/>
      <c r="L282" s="16"/>
      <c r="M282" s="411">
        <v>3232</v>
      </c>
      <c r="N282" s="426" t="s">
        <v>497</v>
      </c>
      <c r="O282" s="109">
        <v>0</v>
      </c>
      <c r="P282" s="109"/>
      <c r="R282" s="109">
        <v>11067</v>
      </c>
      <c r="S282" s="357">
        <v>0</v>
      </c>
      <c r="T282" s="357"/>
    </row>
    <row r="283" spans="1:20" s="30" customFormat="1" x14ac:dyDescent="0.2">
      <c r="A283" s="320"/>
      <c r="B283" s="412"/>
      <c r="C283" s="320"/>
      <c r="D283" s="412"/>
      <c r="E283" s="320"/>
      <c r="F283" s="412"/>
      <c r="G283" s="320"/>
      <c r="H283" s="320"/>
      <c r="I283" s="320"/>
      <c r="J283" s="412"/>
      <c r="K283" s="320"/>
      <c r="L283" s="16"/>
      <c r="M283" s="411">
        <v>3233</v>
      </c>
      <c r="N283" s="94" t="s">
        <v>498</v>
      </c>
      <c r="O283" s="109">
        <v>6544.72</v>
      </c>
      <c r="P283" s="109"/>
      <c r="R283" s="109">
        <v>1900</v>
      </c>
      <c r="S283" s="357">
        <f t="shared" si="93"/>
        <v>29.031035705118018</v>
      </c>
      <c r="T283" s="357"/>
    </row>
    <row r="284" spans="1:20" s="30" customFormat="1" x14ac:dyDescent="0.2">
      <c r="A284" s="320"/>
      <c r="B284" s="412"/>
      <c r="C284" s="320"/>
      <c r="D284" s="412"/>
      <c r="E284" s="320"/>
      <c r="F284" s="412"/>
      <c r="G284" s="320"/>
      <c r="H284" s="320"/>
      <c r="I284" s="320"/>
      <c r="J284" s="412"/>
      <c r="K284" s="320"/>
      <c r="L284" s="16"/>
      <c r="M284" s="411">
        <v>3234</v>
      </c>
      <c r="N284" s="94" t="s">
        <v>499</v>
      </c>
      <c r="O284" s="109">
        <v>1674.76</v>
      </c>
      <c r="P284" s="109"/>
      <c r="R284" s="109">
        <v>1724.06</v>
      </c>
      <c r="S284" s="357">
        <f t="shared" si="93"/>
        <v>102.94370536673911</v>
      </c>
      <c r="T284" s="357"/>
    </row>
    <row r="285" spans="1:20" s="30" customFormat="1" ht="25.5" x14ac:dyDescent="0.2">
      <c r="A285" s="320"/>
      <c r="B285" s="412"/>
      <c r="C285" s="320"/>
      <c r="D285" s="412"/>
      <c r="E285" s="320"/>
      <c r="F285" s="412"/>
      <c r="G285" s="320"/>
      <c r="H285" s="320"/>
      <c r="I285" s="320"/>
      <c r="J285" s="412"/>
      <c r="K285" s="320"/>
      <c r="L285" s="16"/>
      <c r="M285" s="411">
        <v>3236</v>
      </c>
      <c r="N285" s="426" t="s">
        <v>500</v>
      </c>
      <c r="O285" s="109">
        <v>4003.56</v>
      </c>
      <c r="P285" s="109"/>
      <c r="R285" s="109">
        <v>3750</v>
      </c>
      <c r="S285" s="357">
        <f t="shared" si="93"/>
        <v>93.666636693342937</v>
      </c>
      <c r="T285" s="357"/>
    </row>
    <row r="286" spans="1:20" s="30" customFormat="1" x14ac:dyDescent="0.2">
      <c r="A286" s="320"/>
      <c r="B286" s="412"/>
      <c r="C286" s="320"/>
      <c r="D286" s="412"/>
      <c r="E286" s="320"/>
      <c r="F286" s="412"/>
      <c r="G286" s="320"/>
      <c r="H286" s="320"/>
      <c r="I286" s="320"/>
      <c r="J286" s="412"/>
      <c r="K286" s="320"/>
      <c r="L286" s="16"/>
      <c r="M286" s="411">
        <v>3237</v>
      </c>
      <c r="N286" s="94" t="s">
        <v>501</v>
      </c>
      <c r="O286" s="109">
        <v>28325.82</v>
      </c>
      <c r="P286" s="109"/>
      <c r="R286" s="109">
        <v>34861.53</v>
      </c>
      <c r="S286" s="357">
        <f t="shared" si="93"/>
        <v>123.07333026899133</v>
      </c>
      <c r="T286" s="357"/>
    </row>
    <row r="287" spans="1:20" s="30" customFormat="1" x14ac:dyDescent="0.2">
      <c r="A287" s="320"/>
      <c r="B287" s="412"/>
      <c r="C287" s="320"/>
      <c r="D287" s="412"/>
      <c r="E287" s="320"/>
      <c r="F287" s="412"/>
      <c r="G287" s="320"/>
      <c r="H287" s="320"/>
      <c r="I287" s="320"/>
      <c r="J287" s="412"/>
      <c r="K287" s="320"/>
      <c r="L287" s="16"/>
      <c r="M287" s="411">
        <v>3238</v>
      </c>
      <c r="N287" s="94" t="s">
        <v>502</v>
      </c>
      <c r="O287" s="109">
        <v>2854.95</v>
      </c>
      <c r="P287" s="109"/>
      <c r="R287" s="109">
        <v>2363.25</v>
      </c>
      <c r="S287" s="357">
        <f t="shared" si="93"/>
        <v>82.77728156360007</v>
      </c>
      <c r="T287" s="357"/>
    </row>
    <row r="288" spans="1:20" s="30" customFormat="1" x14ac:dyDescent="0.2">
      <c r="A288" s="320"/>
      <c r="B288" s="412"/>
      <c r="C288" s="320"/>
      <c r="D288" s="412"/>
      <c r="E288" s="320"/>
      <c r="F288" s="412"/>
      <c r="G288" s="320"/>
      <c r="H288" s="320"/>
      <c r="I288" s="320"/>
      <c r="J288" s="412"/>
      <c r="K288" s="320"/>
      <c r="L288" s="16"/>
      <c r="M288" s="411">
        <v>3239</v>
      </c>
      <c r="N288" s="94" t="s">
        <v>519</v>
      </c>
      <c r="O288" s="109">
        <v>4506</v>
      </c>
      <c r="P288" s="109"/>
      <c r="R288" s="109">
        <v>3070.89</v>
      </c>
      <c r="S288" s="357">
        <f t="shared" si="93"/>
        <v>68.151131824234355</v>
      </c>
      <c r="T288" s="357"/>
    </row>
    <row r="289" spans="1:20" s="30" customFormat="1" ht="25.5" x14ac:dyDescent="0.2">
      <c r="A289" s="148"/>
      <c r="B289" s="147">
        <v>1</v>
      </c>
      <c r="C289" s="148"/>
      <c r="D289" s="147"/>
      <c r="E289" s="148"/>
      <c r="F289" s="268">
        <v>5</v>
      </c>
      <c r="G289" s="148"/>
      <c r="H289" s="148"/>
      <c r="I289" s="200"/>
      <c r="J289" s="268">
        <v>9</v>
      </c>
      <c r="K289" s="200"/>
      <c r="L289" s="16" t="s">
        <v>142</v>
      </c>
      <c r="M289" s="149">
        <v>329</v>
      </c>
      <c r="N289" s="82" t="s">
        <v>7</v>
      </c>
      <c r="O289" s="109">
        <f>SUM(O290:O293)</f>
        <v>4641.32</v>
      </c>
      <c r="P289" s="109">
        <v>49000</v>
      </c>
      <c r="R289" s="109">
        <f>SUM(R290:R293)</f>
        <v>9406.5199999999986</v>
      </c>
      <c r="S289" s="357">
        <f t="shared" si="93"/>
        <v>202.66906828229901</v>
      </c>
      <c r="T289" s="357">
        <f t="shared" si="94"/>
        <v>19.196979591836733</v>
      </c>
    </row>
    <row r="290" spans="1:20" s="30" customFormat="1" x14ac:dyDescent="0.2">
      <c r="A290" s="320"/>
      <c r="B290" s="412"/>
      <c r="C290" s="320"/>
      <c r="D290" s="412"/>
      <c r="E290" s="320"/>
      <c r="F290" s="412"/>
      <c r="G290" s="320"/>
      <c r="H290" s="320"/>
      <c r="I290" s="320"/>
      <c r="J290" s="412"/>
      <c r="K290" s="320"/>
      <c r="L290" s="16"/>
      <c r="M290" s="411">
        <v>3293</v>
      </c>
      <c r="N290" s="413" t="s">
        <v>505</v>
      </c>
      <c r="O290" s="109">
        <v>1656.26</v>
      </c>
      <c r="P290" s="109"/>
      <c r="R290" s="109">
        <v>6590.62</v>
      </c>
      <c r="S290" s="357">
        <f t="shared" si="93"/>
        <v>397.92182386823328</v>
      </c>
      <c r="T290" s="357"/>
    </row>
    <row r="291" spans="1:20" s="30" customFormat="1" x14ac:dyDescent="0.2">
      <c r="A291" s="320"/>
      <c r="B291" s="412"/>
      <c r="C291" s="320"/>
      <c r="D291" s="412"/>
      <c r="E291" s="320"/>
      <c r="F291" s="412"/>
      <c r="G291" s="320"/>
      <c r="H291" s="320"/>
      <c r="I291" s="320"/>
      <c r="J291" s="412"/>
      <c r="K291" s="320"/>
      <c r="L291" s="16"/>
      <c r="M291" s="411">
        <v>3294</v>
      </c>
      <c r="N291" s="413" t="s">
        <v>506</v>
      </c>
      <c r="O291" s="109">
        <v>500</v>
      </c>
      <c r="P291" s="109"/>
      <c r="R291" s="109">
        <v>2300</v>
      </c>
      <c r="S291" s="357">
        <f t="shared" si="93"/>
        <v>459.99999999999994</v>
      </c>
      <c r="T291" s="357"/>
    </row>
    <row r="292" spans="1:20" s="30" customFormat="1" x14ac:dyDescent="0.2">
      <c r="A292" s="320"/>
      <c r="B292" s="412"/>
      <c r="C292" s="320"/>
      <c r="D292" s="412"/>
      <c r="E292" s="320"/>
      <c r="F292" s="412"/>
      <c r="G292" s="320"/>
      <c r="H292" s="320"/>
      <c r="I292" s="320"/>
      <c r="J292" s="412"/>
      <c r="K292" s="320"/>
      <c r="L292" s="16"/>
      <c r="M292" s="411">
        <v>3295</v>
      </c>
      <c r="N292" s="413" t="s">
        <v>507</v>
      </c>
      <c r="O292" s="109">
        <v>2485.06</v>
      </c>
      <c r="P292" s="109"/>
      <c r="R292" s="109">
        <v>480</v>
      </c>
      <c r="S292" s="357">
        <f t="shared" si="93"/>
        <v>19.315429003726269</v>
      </c>
      <c r="T292" s="357"/>
    </row>
    <row r="293" spans="1:20" s="30" customFormat="1" ht="25.5" x14ac:dyDescent="0.2">
      <c r="A293" s="320"/>
      <c r="B293" s="412"/>
      <c r="C293" s="320"/>
      <c r="D293" s="412"/>
      <c r="E293" s="320"/>
      <c r="F293" s="412"/>
      <c r="G293" s="320"/>
      <c r="H293" s="320"/>
      <c r="I293" s="320"/>
      <c r="J293" s="412"/>
      <c r="K293" s="320"/>
      <c r="L293" s="16"/>
      <c r="M293" s="411">
        <v>3299</v>
      </c>
      <c r="N293" s="413" t="s">
        <v>7</v>
      </c>
      <c r="O293" s="109">
        <v>0</v>
      </c>
      <c r="P293" s="109"/>
      <c r="R293" s="109">
        <v>35.9</v>
      </c>
      <c r="S293" s="357">
        <v>0</v>
      </c>
      <c r="T293" s="357"/>
    </row>
    <row r="294" spans="1:20" s="30" customFormat="1" x14ac:dyDescent="0.2">
      <c r="A294" s="36"/>
      <c r="B294" s="147">
        <v>1</v>
      </c>
      <c r="C294" s="36"/>
      <c r="D294" s="36"/>
      <c r="E294" s="36"/>
      <c r="F294" s="268">
        <v>5</v>
      </c>
      <c r="G294" s="36"/>
      <c r="H294" s="36"/>
      <c r="I294" s="36"/>
      <c r="J294" s="268">
        <v>9</v>
      </c>
      <c r="K294" s="36"/>
      <c r="L294" s="16" t="s">
        <v>142</v>
      </c>
      <c r="M294" s="69">
        <v>34</v>
      </c>
      <c r="N294" s="106" t="s">
        <v>18</v>
      </c>
      <c r="O294" s="110">
        <f t="shared" ref="O294:P294" si="104">SUM(O295)</f>
        <v>8956.91</v>
      </c>
      <c r="P294" s="110">
        <f t="shared" si="104"/>
        <v>50000</v>
      </c>
      <c r="R294" s="110">
        <f>SUM(R295)</f>
        <v>4868.97</v>
      </c>
      <c r="S294" s="357">
        <f t="shared" ref="S294:S352" si="105">R294/O294*100</f>
        <v>54.359929931192795</v>
      </c>
      <c r="T294" s="357">
        <f t="shared" ref="T294:T357" si="106">R294/P294*100</f>
        <v>9.73794</v>
      </c>
    </row>
    <row r="295" spans="1:20" s="30" customFormat="1" x14ac:dyDescent="0.2">
      <c r="A295" s="148"/>
      <c r="B295" s="147">
        <v>1</v>
      </c>
      <c r="C295" s="148"/>
      <c r="D295" s="148"/>
      <c r="E295" s="148"/>
      <c r="F295" s="268">
        <v>5</v>
      </c>
      <c r="G295" s="148"/>
      <c r="H295" s="148"/>
      <c r="I295" s="200"/>
      <c r="J295" s="268">
        <v>9</v>
      </c>
      <c r="K295" s="200"/>
      <c r="L295" s="16" t="s">
        <v>142</v>
      </c>
      <c r="M295" s="149">
        <v>343</v>
      </c>
      <c r="N295" s="82" t="s">
        <v>19</v>
      </c>
      <c r="O295" s="109">
        <f>SUM(O296:O298)</f>
        <v>8956.91</v>
      </c>
      <c r="P295" s="109">
        <v>50000</v>
      </c>
      <c r="R295" s="109">
        <f>SUM(R296:R298)</f>
        <v>4868.97</v>
      </c>
      <c r="S295" s="357">
        <f t="shared" si="105"/>
        <v>54.359929931192795</v>
      </c>
      <c r="T295" s="357">
        <f t="shared" si="106"/>
        <v>9.73794</v>
      </c>
    </row>
    <row r="296" spans="1:20" s="30" customFormat="1" ht="25.5" x14ac:dyDescent="0.2">
      <c r="A296" s="320"/>
      <c r="B296" s="412"/>
      <c r="C296" s="320"/>
      <c r="D296" s="320"/>
      <c r="E296" s="320"/>
      <c r="F296" s="412"/>
      <c r="G296" s="320"/>
      <c r="H296" s="320"/>
      <c r="I296" s="320"/>
      <c r="J296" s="412"/>
      <c r="K296" s="320"/>
      <c r="L296" s="16"/>
      <c r="M296" s="411">
        <v>3431</v>
      </c>
      <c r="N296" s="413" t="s">
        <v>508</v>
      </c>
      <c r="O296" s="109">
        <v>3164.95</v>
      </c>
      <c r="P296" s="109"/>
      <c r="R296" s="109">
        <v>2746.5</v>
      </c>
      <c r="S296" s="357">
        <f t="shared" si="105"/>
        <v>86.778622095135788</v>
      </c>
      <c r="T296" s="357"/>
    </row>
    <row r="297" spans="1:20" s="30" customFormat="1" x14ac:dyDescent="0.2">
      <c r="A297" s="320"/>
      <c r="B297" s="412"/>
      <c r="C297" s="320"/>
      <c r="D297" s="320"/>
      <c r="E297" s="320"/>
      <c r="F297" s="412"/>
      <c r="G297" s="320"/>
      <c r="H297" s="320"/>
      <c r="I297" s="320"/>
      <c r="J297" s="412"/>
      <c r="K297" s="320"/>
      <c r="L297" s="16"/>
      <c r="M297" s="411">
        <v>3433</v>
      </c>
      <c r="N297" s="413" t="s">
        <v>509</v>
      </c>
      <c r="O297" s="109">
        <v>11.28</v>
      </c>
      <c r="P297" s="109"/>
      <c r="R297" s="109">
        <v>0.32</v>
      </c>
      <c r="S297" s="357">
        <f t="shared" si="105"/>
        <v>2.8368794326241136</v>
      </c>
      <c r="T297" s="357"/>
    </row>
    <row r="298" spans="1:20" s="30" customFormat="1" ht="25.5" x14ac:dyDescent="0.2">
      <c r="A298" s="320"/>
      <c r="B298" s="412"/>
      <c r="C298" s="320"/>
      <c r="D298" s="320"/>
      <c r="E298" s="320"/>
      <c r="F298" s="412"/>
      <c r="G298" s="320"/>
      <c r="H298" s="320"/>
      <c r="I298" s="320"/>
      <c r="J298" s="412"/>
      <c r="K298" s="320"/>
      <c r="L298" s="16"/>
      <c r="M298" s="411">
        <v>3434</v>
      </c>
      <c r="N298" s="413" t="s">
        <v>520</v>
      </c>
      <c r="O298" s="109">
        <v>5780.68</v>
      </c>
      <c r="P298" s="109"/>
      <c r="R298" s="109">
        <v>2122.15</v>
      </c>
      <c r="S298" s="357">
        <f t="shared" si="105"/>
        <v>36.711078973407972</v>
      </c>
      <c r="T298" s="357"/>
    </row>
    <row r="299" spans="1:20" s="164" customFormat="1" x14ac:dyDescent="0.2">
      <c r="A299" s="36"/>
      <c r="B299" s="9"/>
      <c r="C299" s="36"/>
      <c r="D299" s="36"/>
      <c r="E299" s="36"/>
      <c r="F299" s="36"/>
      <c r="G299" s="36"/>
      <c r="H299" s="36"/>
      <c r="I299" s="36"/>
      <c r="J299" s="36"/>
      <c r="K299" s="36"/>
      <c r="L299" s="17"/>
      <c r="M299" s="69">
        <v>38</v>
      </c>
      <c r="N299" s="68" t="s">
        <v>281</v>
      </c>
      <c r="O299" s="110">
        <f t="shared" ref="O299:P299" si="107">SUM(O300)</f>
        <v>0</v>
      </c>
      <c r="P299" s="110">
        <f t="shared" si="107"/>
        <v>2000</v>
      </c>
      <c r="R299" s="110">
        <f>SUM(R300)</f>
        <v>0</v>
      </c>
      <c r="S299" s="357">
        <v>0</v>
      </c>
      <c r="T299" s="357">
        <f t="shared" si="106"/>
        <v>0</v>
      </c>
    </row>
    <row r="300" spans="1:20" s="30" customFormat="1" x14ac:dyDescent="0.2">
      <c r="A300" s="161"/>
      <c r="B300" s="160"/>
      <c r="C300" s="161"/>
      <c r="D300" s="161"/>
      <c r="E300" s="161"/>
      <c r="F300" s="161"/>
      <c r="G300" s="161"/>
      <c r="H300" s="161"/>
      <c r="I300" s="200"/>
      <c r="J300" s="200"/>
      <c r="K300" s="200"/>
      <c r="L300" s="16" t="s">
        <v>142</v>
      </c>
      <c r="M300" s="163">
        <v>383</v>
      </c>
      <c r="N300" s="82" t="s">
        <v>31</v>
      </c>
      <c r="O300" s="109">
        <v>0</v>
      </c>
      <c r="P300" s="109">
        <v>2000</v>
      </c>
      <c r="R300" s="109">
        <v>0</v>
      </c>
      <c r="S300" s="357">
        <v>0</v>
      </c>
      <c r="T300" s="357">
        <f t="shared" si="106"/>
        <v>0</v>
      </c>
    </row>
    <row r="301" spans="1:20" s="30" customFormat="1" x14ac:dyDescent="0.2">
      <c r="A301" s="148"/>
      <c r="B301" s="148"/>
      <c r="C301" s="148"/>
      <c r="D301" s="148"/>
      <c r="E301" s="148"/>
      <c r="F301" s="148"/>
      <c r="G301" s="148"/>
      <c r="H301" s="148"/>
      <c r="I301" s="200"/>
      <c r="J301" s="200"/>
      <c r="K301" s="200"/>
      <c r="L301" s="16"/>
      <c r="M301" s="94"/>
      <c r="N301" s="82"/>
      <c r="O301" s="140"/>
      <c r="P301" s="140"/>
      <c r="R301" s="140"/>
      <c r="S301" s="357"/>
      <c r="T301" s="357"/>
    </row>
    <row r="302" spans="1:20" s="30" customFormat="1" ht="38.25" x14ac:dyDescent="0.2">
      <c r="A302" s="25" t="s">
        <v>119</v>
      </c>
      <c r="B302" s="148"/>
      <c r="C302" s="148"/>
      <c r="D302" s="148"/>
      <c r="E302" s="148"/>
      <c r="F302" s="148"/>
      <c r="G302" s="148"/>
      <c r="H302" s="148"/>
      <c r="I302" s="200"/>
      <c r="J302" s="200"/>
      <c r="K302" s="200"/>
      <c r="L302" s="34" t="s">
        <v>142</v>
      </c>
      <c r="M302" s="104"/>
      <c r="N302" s="105" t="s">
        <v>302</v>
      </c>
      <c r="O302" s="140">
        <f t="shared" ref="O302" si="108">SUM(O309)</f>
        <v>0</v>
      </c>
      <c r="P302" s="140">
        <f t="shared" ref="P302" si="109">SUM(P309)</f>
        <v>42000</v>
      </c>
      <c r="R302" s="140">
        <f>SUM(R309)</f>
        <v>0</v>
      </c>
      <c r="S302" s="357">
        <v>0</v>
      </c>
      <c r="T302" s="357">
        <f t="shared" si="106"/>
        <v>0</v>
      </c>
    </row>
    <row r="303" spans="1:20" s="30" customFormat="1" x14ac:dyDescent="0.2">
      <c r="A303" s="25"/>
      <c r="B303" s="175"/>
      <c r="C303" s="175"/>
      <c r="D303" s="175"/>
      <c r="E303" s="175"/>
      <c r="F303" s="175"/>
      <c r="G303" s="175"/>
      <c r="H303" s="175"/>
      <c r="I303" s="200"/>
      <c r="J303" s="200"/>
      <c r="K303" s="200"/>
      <c r="L303" s="34"/>
      <c r="M303" s="104"/>
      <c r="N303" s="105"/>
      <c r="O303" s="140"/>
      <c r="P303" s="140"/>
      <c r="R303" s="140"/>
      <c r="S303" s="357"/>
      <c r="T303" s="357"/>
    </row>
    <row r="304" spans="1:20" s="30" customFormat="1" x14ac:dyDescent="0.2">
      <c r="A304" s="25"/>
      <c r="B304" s="175"/>
      <c r="C304" s="175"/>
      <c r="D304" s="175"/>
      <c r="E304" s="175"/>
      <c r="F304" s="175"/>
      <c r="G304" s="175"/>
      <c r="H304" s="175"/>
      <c r="I304" s="200"/>
      <c r="J304" s="200"/>
      <c r="K304" s="200"/>
      <c r="L304" s="34"/>
      <c r="M304" s="104"/>
      <c r="N304" s="178" t="s">
        <v>285</v>
      </c>
      <c r="O304" s="182">
        <f>SUM(O305:O307)</f>
        <v>0</v>
      </c>
      <c r="P304" s="182">
        <f t="shared" ref="P304" si="110">SUM(P305:P306)</f>
        <v>42000</v>
      </c>
      <c r="R304" s="182">
        <f>SUM(R305:R307)</f>
        <v>0</v>
      </c>
      <c r="S304" s="357">
        <v>0</v>
      </c>
      <c r="T304" s="357">
        <f t="shared" si="106"/>
        <v>0</v>
      </c>
    </row>
    <row r="305" spans="1:20" s="30" customFormat="1" x14ac:dyDescent="0.2">
      <c r="A305" s="25"/>
      <c r="B305" s="175"/>
      <c r="C305" s="175"/>
      <c r="D305" s="175"/>
      <c r="E305" s="175"/>
      <c r="F305" s="175"/>
      <c r="G305" s="175"/>
      <c r="H305" s="175"/>
      <c r="I305" s="200"/>
      <c r="J305" s="200"/>
      <c r="K305" s="200"/>
      <c r="L305" s="34"/>
      <c r="M305" s="184">
        <v>11</v>
      </c>
      <c r="N305" s="178" t="s">
        <v>286</v>
      </c>
      <c r="O305" s="182">
        <v>0</v>
      </c>
      <c r="P305" s="182">
        <v>0</v>
      </c>
      <c r="R305" s="182">
        <v>0</v>
      </c>
      <c r="S305" s="357">
        <v>0</v>
      </c>
      <c r="T305" s="357">
        <v>0</v>
      </c>
    </row>
    <row r="306" spans="1:20" s="30" customFormat="1" x14ac:dyDescent="0.2">
      <c r="A306" s="25"/>
      <c r="B306" s="175"/>
      <c r="C306" s="175"/>
      <c r="D306" s="175"/>
      <c r="E306" s="175"/>
      <c r="F306" s="175"/>
      <c r="G306" s="175"/>
      <c r="H306" s="175"/>
      <c r="I306" s="200"/>
      <c r="J306" s="200"/>
      <c r="K306" s="200"/>
      <c r="L306" s="34"/>
      <c r="M306" s="184">
        <v>52</v>
      </c>
      <c r="N306" s="178" t="s">
        <v>103</v>
      </c>
      <c r="O306" s="182">
        <v>0</v>
      </c>
      <c r="P306" s="182">
        <v>42000</v>
      </c>
      <c r="R306" s="182">
        <v>0</v>
      </c>
      <c r="S306" s="357">
        <v>0</v>
      </c>
      <c r="T306" s="357">
        <f t="shared" si="106"/>
        <v>0</v>
      </c>
    </row>
    <row r="307" spans="1:20" s="30" customFormat="1" x14ac:dyDescent="0.2">
      <c r="A307" s="25"/>
      <c r="B307" s="320"/>
      <c r="C307" s="320"/>
      <c r="D307" s="320"/>
      <c r="E307" s="320"/>
      <c r="F307" s="320"/>
      <c r="G307" s="320"/>
      <c r="H307" s="320"/>
      <c r="I307" s="320"/>
      <c r="J307" s="320"/>
      <c r="K307" s="320"/>
      <c r="L307" s="34"/>
      <c r="M307" s="184">
        <v>91</v>
      </c>
      <c r="N307" s="178" t="s">
        <v>290</v>
      </c>
      <c r="O307" s="182">
        <v>0</v>
      </c>
      <c r="P307" s="182">
        <v>0</v>
      </c>
      <c r="R307" s="182">
        <v>0</v>
      </c>
      <c r="S307" s="357">
        <v>0</v>
      </c>
      <c r="T307" s="357">
        <v>0</v>
      </c>
    </row>
    <row r="308" spans="1:20" s="30" customFormat="1" x14ac:dyDescent="0.2">
      <c r="A308" s="148"/>
      <c r="B308" s="148"/>
      <c r="C308" s="148"/>
      <c r="D308" s="148"/>
      <c r="E308" s="148"/>
      <c r="F308" s="148"/>
      <c r="G308" s="148"/>
      <c r="H308" s="148"/>
      <c r="I308" s="200"/>
      <c r="J308" s="200"/>
      <c r="K308" s="200"/>
      <c r="L308" s="16"/>
      <c r="M308" s="94"/>
      <c r="N308" s="82"/>
      <c r="O308" s="141"/>
      <c r="P308" s="141"/>
      <c r="R308" s="141"/>
      <c r="S308" s="357"/>
      <c r="T308" s="357"/>
    </row>
    <row r="309" spans="1:20" s="30" customFormat="1" x14ac:dyDescent="0.2">
      <c r="A309" s="148"/>
      <c r="B309" s="199">
        <v>1</v>
      </c>
      <c r="C309" s="148"/>
      <c r="D309" s="148"/>
      <c r="E309" s="147"/>
      <c r="F309" s="147">
        <v>5</v>
      </c>
      <c r="G309" s="148"/>
      <c r="H309" s="148"/>
      <c r="I309" s="200"/>
      <c r="J309" s="348">
        <v>9</v>
      </c>
      <c r="K309" s="200"/>
      <c r="L309" s="16" t="s">
        <v>142</v>
      </c>
      <c r="M309" s="149">
        <v>3</v>
      </c>
      <c r="N309" s="82" t="s">
        <v>116</v>
      </c>
      <c r="O309" s="111">
        <f t="shared" ref="O309" si="111">SUM(O310+O314)</f>
        <v>0</v>
      </c>
      <c r="P309" s="111">
        <f t="shared" ref="P309" si="112">SUM(P310+P314)</f>
        <v>42000</v>
      </c>
      <c r="R309" s="111">
        <f>SUM(R310+R314)</f>
        <v>0</v>
      </c>
      <c r="S309" s="357">
        <v>0</v>
      </c>
      <c r="T309" s="357">
        <f t="shared" si="106"/>
        <v>0</v>
      </c>
    </row>
    <row r="310" spans="1:20" s="30" customFormat="1" x14ac:dyDescent="0.2">
      <c r="A310" s="148"/>
      <c r="B310" s="199">
        <v>1</v>
      </c>
      <c r="C310" s="148"/>
      <c r="D310" s="148"/>
      <c r="E310" s="148"/>
      <c r="F310" s="147">
        <v>5</v>
      </c>
      <c r="G310" s="148"/>
      <c r="H310" s="148"/>
      <c r="I310" s="200"/>
      <c r="J310" s="348">
        <v>9</v>
      </c>
      <c r="K310" s="200"/>
      <c r="L310" s="16" t="s">
        <v>142</v>
      </c>
      <c r="M310" s="69">
        <v>31</v>
      </c>
      <c r="N310" s="68" t="s">
        <v>0</v>
      </c>
      <c r="O310" s="112">
        <f t="shared" ref="O310" si="113">SUM(O311:O313)</f>
        <v>0</v>
      </c>
      <c r="P310" s="112">
        <f t="shared" ref="P310" si="114">SUM(P311:P313)</f>
        <v>37000</v>
      </c>
      <c r="R310" s="112">
        <f>SUM(R311:R313)</f>
        <v>0</v>
      </c>
      <c r="S310" s="357">
        <v>0</v>
      </c>
      <c r="T310" s="357">
        <f t="shared" si="106"/>
        <v>0</v>
      </c>
    </row>
    <row r="311" spans="1:20" s="30" customFormat="1" x14ac:dyDescent="0.2">
      <c r="A311" s="148"/>
      <c r="B311" s="199">
        <v>1</v>
      </c>
      <c r="C311" s="148"/>
      <c r="D311" s="148"/>
      <c r="E311" s="148"/>
      <c r="F311" s="147">
        <v>5</v>
      </c>
      <c r="G311" s="148"/>
      <c r="H311" s="148"/>
      <c r="I311" s="200"/>
      <c r="J311" s="348">
        <v>9</v>
      </c>
      <c r="K311" s="200"/>
      <c r="L311" s="16" t="s">
        <v>142</v>
      </c>
      <c r="M311" s="149">
        <v>311</v>
      </c>
      <c r="N311" s="82" t="s">
        <v>122</v>
      </c>
      <c r="O311" s="111">
        <v>0</v>
      </c>
      <c r="P311" s="111">
        <v>30000</v>
      </c>
      <c r="R311" s="111">
        <v>0</v>
      </c>
      <c r="S311" s="357">
        <v>0</v>
      </c>
      <c r="T311" s="357">
        <f t="shared" si="106"/>
        <v>0</v>
      </c>
    </row>
    <row r="312" spans="1:20" s="30" customFormat="1" x14ac:dyDescent="0.2">
      <c r="A312" s="148"/>
      <c r="B312" s="199">
        <v>1</v>
      </c>
      <c r="C312" s="148"/>
      <c r="D312" s="148"/>
      <c r="E312" s="148"/>
      <c r="F312" s="147">
        <v>5</v>
      </c>
      <c r="G312" s="148"/>
      <c r="H312" s="148"/>
      <c r="I312" s="200"/>
      <c r="J312" s="348">
        <v>9</v>
      </c>
      <c r="K312" s="200"/>
      <c r="L312" s="16" t="s">
        <v>142</v>
      </c>
      <c r="M312" s="149">
        <v>312</v>
      </c>
      <c r="N312" s="82" t="s">
        <v>1</v>
      </c>
      <c r="O312" s="111">
        <v>0</v>
      </c>
      <c r="P312" s="111">
        <v>3500</v>
      </c>
      <c r="R312" s="111">
        <v>0</v>
      </c>
      <c r="S312" s="357">
        <v>0</v>
      </c>
      <c r="T312" s="357">
        <f t="shared" si="106"/>
        <v>0</v>
      </c>
    </row>
    <row r="313" spans="1:20" s="30" customFormat="1" x14ac:dyDescent="0.2">
      <c r="A313" s="148"/>
      <c r="B313" s="199">
        <v>1</v>
      </c>
      <c r="C313" s="148"/>
      <c r="D313" s="148"/>
      <c r="E313" s="148"/>
      <c r="F313" s="147">
        <v>5</v>
      </c>
      <c r="G313" s="148"/>
      <c r="H313" s="148"/>
      <c r="I313" s="200"/>
      <c r="J313" s="348">
        <v>9</v>
      </c>
      <c r="K313" s="200"/>
      <c r="L313" s="16" t="s">
        <v>142</v>
      </c>
      <c r="M313" s="149">
        <v>313</v>
      </c>
      <c r="N313" s="82" t="s">
        <v>2</v>
      </c>
      <c r="O313" s="111">
        <v>0</v>
      </c>
      <c r="P313" s="111">
        <v>3500</v>
      </c>
      <c r="R313" s="111">
        <v>0</v>
      </c>
      <c r="S313" s="357">
        <v>0</v>
      </c>
      <c r="T313" s="357">
        <f t="shared" si="106"/>
        <v>0</v>
      </c>
    </row>
    <row r="314" spans="1:20" s="30" customFormat="1" x14ac:dyDescent="0.2">
      <c r="A314" s="148"/>
      <c r="B314" s="199">
        <v>1</v>
      </c>
      <c r="C314" s="148"/>
      <c r="D314" s="148"/>
      <c r="E314" s="148"/>
      <c r="F314" s="147">
        <v>5</v>
      </c>
      <c r="G314" s="148"/>
      <c r="H314" s="148"/>
      <c r="I314" s="200"/>
      <c r="J314" s="348">
        <v>9</v>
      </c>
      <c r="K314" s="200"/>
      <c r="L314" s="16" t="s">
        <v>142</v>
      </c>
      <c r="M314" s="69">
        <v>32</v>
      </c>
      <c r="N314" s="68" t="s">
        <v>3</v>
      </c>
      <c r="O314" s="112">
        <f t="shared" ref="O314" si="115">SUM(O315:O318)</f>
        <v>0</v>
      </c>
      <c r="P314" s="112">
        <f>SUM(P315:P317)</f>
        <v>5000</v>
      </c>
      <c r="R314" s="112">
        <f>SUM(R315:R318)</f>
        <v>0</v>
      </c>
      <c r="S314" s="357">
        <v>0</v>
      </c>
      <c r="T314" s="357">
        <f t="shared" si="106"/>
        <v>0</v>
      </c>
    </row>
    <row r="315" spans="1:20" s="30" customFormat="1" ht="25.5" x14ac:dyDescent="0.2">
      <c r="A315" s="148"/>
      <c r="B315" s="199">
        <v>1</v>
      </c>
      <c r="C315" s="148"/>
      <c r="D315" s="148"/>
      <c r="E315" s="148"/>
      <c r="F315" s="147">
        <v>5</v>
      </c>
      <c r="G315" s="148"/>
      <c r="H315" s="148"/>
      <c r="I315" s="200"/>
      <c r="J315" s="348">
        <v>9</v>
      </c>
      <c r="K315" s="200"/>
      <c r="L315" s="16" t="s">
        <v>142</v>
      </c>
      <c r="M315" s="149">
        <v>321</v>
      </c>
      <c r="N315" s="82" t="s">
        <v>4</v>
      </c>
      <c r="O315" s="111">
        <v>0</v>
      </c>
      <c r="P315" s="111">
        <v>5000</v>
      </c>
      <c r="R315" s="111">
        <v>0</v>
      </c>
      <c r="S315" s="357">
        <v>0</v>
      </c>
      <c r="T315" s="357">
        <f t="shared" si="106"/>
        <v>0</v>
      </c>
    </row>
    <row r="316" spans="1:20" s="30" customFormat="1" x14ac:dyDescent="0.2">
      <c r="A316" s="148"/>
      <c r="B316" s="199">
        <v>1</v>
      </c>
      <c r="C316" s="148"/>
      <c r="D316" s="148"/>
      <c r="E316" s="148"/>
      <c r="F316" s="147">
        <v>5</v>
      </c>
      <c r="G316" s="148"/>
      <c r="H316" s="148"/>
      <c r="I316" s="200"/>
      <c r="J316" s="348">
        <v>9</v>
      </c>
      <c r="K316" s="200"/>
      <c r="L316" s="16" t="s">
        <v>142</v>
      </c>
      <c r="M316" s="149">
        <v>322</v>
      </c>
      <c r="N316" s="82" t="s">
        <v>117</v>
      </c>
      <c r="O316" s="111">
        <v>0</v>
      </c>
      <c r="P316" s="111">
        <v>0</v>
      </c>
      <c r="R316" s="111">
        <v>0</v>
      </c>
      <c r="S316" s="357">
        <v>0</v>
      </c>
      <c r="T316" s="357">
        <v>0</v>
      </c>
    </row>
    <row r="317" spans="1:20" s="30" customFormat="1" x14ac:dyDescent="0.2">
      <c r="A317" s="303"/>
      <c r="B317" s="302"/>
      <c r="C317" s="303"/>
      <c r="D317" s="303"/>
      <c r="E317" s="303"/>
      <c r="F317" s="302"/>
      <c r="G317" s="303"/>
      <c r="H317" s="303"/>
      <c r="I317" s="303"/>
      <c r="J317" s="303"/>
      <c r="K317" s="303"/>
      <c r="L317" s="16"/>
      <c r="M317" s="305">
        <v>323</v>
      </c>
      <c r="N317" s="94" t="s">
        <v>6</v>
      </c>
      <c r="O317" s="111">
        <v>0</v>
      </c>
      <c r="P317" s="111">
        <v>0</v>
      </c>
      <c r="R317" s="111">
        <v>0</v>
      </c>
      <c r="S317" s="357">
        <v>0</v>
      </c>
      <c r="T317" s="357">
        <v>0</v>
      </c>
    </row>
    <row r="318" spans="1:20" s="30" customFormat="1" x14ac:dyDescent="0.2">
      <c r="A318" s="215"/>
      <c r="B318" s="214"/>
      <c r="C318" s="215"/>
      <c r="D318" s="215"/>
      <c r="E318" s="215"/>
      <c r="F318" s="214"/>
      <c r="G318" s="215"/>
      <c r="H318" s="215"/>
      <c r="I318" s="215"/>
      <c r="J318" s="215"/>
      <c r="K318" s="215"/>
      <c r="L318" s="16"/>
      <c r="M318" s="216"/>
      <c r="N318" s="217"/>
      <c r="O318" s="111"/>
      <c r="P318" s="111"/>
      <c r="R318" s="111"/>
      <c r="S318" s="357"/>
      <c r="T318" s="357"/>
    </row>
    <row r="319" spans="1:20" s="30" customFormat="1" x14ac:dyDescent="0.2">
      <c r="A319" s="148"/>
      <c r="B319" s="148"/>
      <c r="C319" s="148"/>
      <c r="D319" s="148"/>
      <c r="E319" s="148"/>
      <c r="F319" s="147"/>
      <c r="G319" s="148"/>
      <c r="H319" s="148"/>
      <c r="I319" s="200"/>
      <c r="J319" s="200"/>
      <c r="K319" s="200"/>
      <c r="L319" s="16"/>
      <c r="M319" s="149"/>
      <c r="N319" s="82"/>
      <c r="O319" s="142"/>
      <c r="P319" s="142"/>
      <c r="R319" s="142"/>
      <c r="S319" s="357"/>
      <c r="T319" s="357"/>
    </row>
    <row r="320" spans="1:20" s="30" customFormat="1" x14ac:dyDescent="0.2">
      <c r="A320" s="25" t="s">
        <v>234</v>
      </c>
      <c r="B320" s="148"/>
      <c r="C320" s="148"/>
      <c r="D320" s="148"/>
      <c r="E320" s="148"/>
      <c r="F320" s="148"/>
      <c r="G320" s="148"/>
      <c r="H320" s="148"/>
      <c r="I320" s="200"/>
      <c r="J320" s="200"/>
      <c r="K320" s="200"/>
      <c r="L320" s="34" t="s">
        <v>115</v>
      </c>
      <c r="M320" s="104"/>
      <c r="N320" s="105" t="s">
        <v>121</v>
      </c>
      <c r="O320" s="140">
        <f t="shared" ref="O320" si="116">SUM(O325)</f>
        <v>55348.12</v>
      </c>
      <c r="P320" s="140">
        <f t="shared" ref="P320" si="117">SUM(P325)</f>
        <v>220000</v>
      </c>
      <c r="R320" s="140">
        <f>SUM(R325)</f>
        <v>64202.51999999999</v>
      </c>
      <c r="S320" s="357">
        <f t="shared" si="105"/>
        <v>115.99765267546573</v>
      </c>
      <c r="T320" s="357">
        <f t="shared" si="106"/>
        <v>29.182963636363628</v>
      </c>
    </row>
    <row r="321" spans="1:20" s="30" customFormat="1" x14ac:dyDescent="0.2">
      <c r="A321" s="47"/>
      <c r="B321" s="148"/>
      <c r="C321" s="148"/>
      <c r="D321" s="148"/>
      <c r="E321" s="148"/>
      <c r="F321" s="148"/>
      <c r="G321" s="148"/>
      <c r="H321" s="148"/>
      <c r="I321" s="200"/>
      <c r="J321" s="200"/>
      <c r="K321" s="200"/>
      <c r="L321" s="16"/>
      <c r="M321" s="149"/>
      <c r="N321" s="82"/>
      <c r="O321" s="140"/>
      <c r="P321" s="140"/>
      <c r="R321" s="140"/>
      <c r="S321" s="357"/>
      <c r="T321" s="357"/>
    </row>
    <row r="322" spans="1:20" s="30" customFormat="1" x14ac:dyDescent="0.2">
      <c r="A322" s="47"/>
      <c r="B322" s="175"/>
      <c r="C322" s="175"/>
      <c r="D322" s="175"/>
      <c r="E322" s="175"/>
      <c r="F322" s="175"/>
      <c r="G322" s="175"/>
      <c r="H322" s="175"/>
      <c r="I322" s="200"/>
      <c r="J322" s="200"/>
      <c r="K322" s="200"/>
      <c r="L322" s="16"/>
      <c r="M322" s="177"/>
      <c r="N322" s="178" t="s">
        <v>285</v>
      </c>
      <c r="O322" s="182">
        <f t="shared" ref="O322:P322" si="118">SUM(O323)</f>
        <v>55348.12</v>
      </c>
      <c r="P322" s="182">
        <f t="shared" si="118"/>
        <v>220000</v>
      </c>
      <c r="R322" s="182">
        <f>SUM(R323)</f>
        <v>64202.52</v>
      </c>
      <c r="S322" s="357">
        <f t="shared" si="105"/>
        <v>115.99765267546576</v>
      </c>
      <c r="T322" s="357">
        <f t="shared" si="106"/>
        <v>29.182963636363635</v>
      </c>
    </row>
    <row r="323" spans="1:20" s="30" customFormat="1" x14ac:dyDescent="0.2">
      <c r="A323" s="47"/>
      <c r="B323" s="175"/>
      <c r="C323" s="175"/>
      <c r="D323" s="175"/>
      <c r="E323" s="175"/>
      <c r="F323" s="175"/>
      <c r="G323" s="175"/>
      <c r="H323" s="175"/>
      <c r="I323" s="200"/>
      <c r="J323" s="200"/>
      <c r="K323" s="200"/>
      <c r="L323" s="16"/>
      <c r="M323" s="184">
        <v>11</v>
      </c>
      <c r="N323" s="178" t="s">
        <v>286</v>
      </c>
      <c r="O323" s="182">
        <v>55348.12</v>
      </c>
      <c r="P323" s="182">
        <v>220000</v>
      </c>
      <c r="R323" s="182">
        <v>64202.52</v>
      </c>
      <c r="S323" s="357">
        <f t="shared" si="105"/>
        <v>115.99765267546576</v>
      </c>
      <c r="T323" s="357">
        <f t="shared" si="106"/>
        <v>29.182963636363635</v>
      </c>
    </row>
    <row r="324" spans="1:20" s="30" customFormat="1" x14ac:dyDescent="0.2">
      <c r="A324" s="47"/>
      <c r="B324" s="175"/>
      <c r="C324" s="175"/>
      <c r="D324" s="175"/>
      <c r="E324" s="175"/>
      <c r="F324" s="175"/>
      <c r="G324" s="175"/>
      <c r="H324" s="175"/>
      <c r="I324" s="200"/>
      <c r="J324" s="200"/>
      <c r="K324" s="200"/>
      <c r="L324" s="16"/>
      <c r="M324" s="177"/>
      <c r="N324" s="82"/>
      <c r="O324" s="140"/>
      <c r="P324" s="140"/>
      <c r="R324" s="140"/>
      <c r="S324" s="357"/>
      <c r="T324" s="357"/>
    </row>
    <row r="325" spans="1:20" s="30" customFormat="1" x14ac:dyDescent="0.2">
      <c r="A325" s="47"/>
      <c r="B325" s="147">
        <v>1</v>
      </c>
      <c r="C325" s="148"/>
      <c r="D325" s="148"/>
      <c r="E325" s="148"/>
      <c r="F325" s="148"/>
      <c r="G325" s="148"/>
      <c r="H325" s="148"/>
      <c r="I325" s="200"/>
      <c r="J325" s="200"/>
      <c r="K325" s="200"/>
      <c r="L325" s="16" t="s">
        <v>115</v>
      </c>
      <c r="M325" s="149">
        <v>3</v>
      </c>
      <c r="N325" s="82" t="s">
        <v>116</v>
      </c>
      <c r="O325" s="75">
        <f t="shared" ref="O325:P325" si="119">SUM(O326)</f>
        <v>55348.12</v>
      </c>
      <c r="P325" s="75">
        <f t="shared" si="119"/>
        <v>220000</v>
      </c>
      <c r="R325" s="75">
        <f>SUM(R326)</f>
        <v>64202.51999999999</v>
      </c>
      <c r="S325" s="357">
        <f t="shared" si="105"/>
        <v>115.99765267546573</v>
      </c>
      <c r="T325" s="357">
        <f t="shared" si="106"/>
        <v>29.182963636363628</v>
      </c>
    </row>
    <row r="326" spans="1:20" s="30" customFormat="1" x14ac:dyDescent="0.2">
      <c r="A326" s="18"/>
      <c r="B326" s="147">
        <v>1</v>
      </c>
      <c r="C326" s="36"/>
      <c r="D326" s="36"/>
      <c r="E326" s="36"/>
      <c r="F326" s="36"/>
      <c r="G326" s="36"/>
      <c r="H326" s="36"/>
      <c r="I326" s="36"/>
      <c r="J326" s="36"/>
      <c r="K326" s="36"/>
      <c r="L326" s="17" t="s">
        <v>115</v>
      </c>
      <c r="M326" s="69">
        <v>32</v>
      </c>
      <c r="N326" s="68" t="s">
        <v>3</v>
      </c>
      <c r="O326" s="89">
        <f>SUM(O327+O330)</f>
        <v>55348.12</v>
      </c>
      <c r="P326" s="89">
        <f>SUM(P327:P332)</f>
        <v>220000</v>
      </c>
      <c r="R326" s="89">
        <f>SUM(R327+R330)</f>
        <v>64202.51999999999</v>
      </c>
      <c r="S326" s="357">
        <f t="shared" si="105"/>
        <v>115.99765267546573</v>
      </c>
      <c r="T326" s="357">
        <f t="shared" si="106"/>
        <v>29.182963636363628</v>
      </c>
    </row>
    <row r="327" spans="1:20" s="30" customFormat="1" x14ac:dyDescent="0.2">
      <c r="A327" s="47"/>
      <c r="B327" s="147">
        <v>1</v>
      </c>
      <c r="C327" s="148"/>
      <c r="D327" s="148"/>
      <c r="E327" s="148"/>
      <c r="F327" s="148"/>
      <c r="G327" s="148"/>
      <c r="H327" s="148"/>
      <c r="I327" s="200"/>
      <c r="J327" s="200"/>
      <c r="K327" s="200"/>
      <c r="L327" s="16" t="s">
        <v>115</v>
      </c>
      <c r="M327" s="149">
        <v>323</v>
      </c>
      <c r="N327" s="82" t="s">
        <v>6</v>
      </c>
      <c r="O327" s="75">
        <f>SUM(O328:O329)</f>
        <v>54060.639999999999</v>
      </c>
      <c r="P327" s="75">
        <v>150000</v>
      </c>
      <c r="R327" s="75">
        <f>SUM(R328:R329)</f>
        <v>53025.469999999994</v>
      </c>
      <c r="S327" s="357">
        <f t="shared" si="105"/>
        <v>98.085168803033028</v>
      </c>
      <c r="T327" s="357">
        <f t="shared" si="106"/>
        <v>35.350313333333325</v>
      </c>
    </row>
    <row r="328" spans="1:20" s="30" customFormat="1" ht="25.5" x14ac:dyDescent="0.2">
      <c r="A328" s="47"/>
      <c r="B328" s="412"/>
      <c r="C328" s="320"/>
      <c r="D328" s="320"/>
      <c r="E328" s="320"/>
      <c r="F328" s="320"/>
      <c r="G328" s="320"/>
      <c r="H328" s="320"/>
      <c r="I328" s="320"/>
      <c r="J328" s="320"/>
      <c r="K328" s="320"/>
      <c r="L328" s="16"/>
      <c r="M328" s="411">
        <v>3231</v>
      </c>
      <c r="N328" s="413" t="s">
        <v>496</v>
      </c>
      <c r="O328" s="75">
        <v>617.86</v>
      </c>
      <c r="P328" s="75"/>
      <c r="R328" s="75">
        <v>778.45</v>
      </c>
      <c r="S328" s="357">
        <f t="shared" si="105"/>
        <v>125.99132489560742</v>
      </c>
      <c r="T328" s="357"/>
    </row>
    <row r="329" spans="1:20" s="30" customFormat="1" x14ac:dyDescent="0.2">
      <c r="A329" s="47"/>
      <c r="B329" s="412"/>
      <c r="C329" s="320"/>
      <c r="D329" s="320"/>
      <c r="E329" s="320"/>
      <c r="F329" s="320"/>
      <c r="G329" s="320"/>
      <c r="H329" s="320"/>
      <c r="I329" s="320"/>
      <c r="J329" s="320"/>
      <c r="K329" s="320"/>
      <c r="L329" s="16"/>
      <c r="M329" s="411">
        <v>3237</v>
      </c>
      <c r="N329" s="413" t="s">
        <v>501</v>
      </c>
      <c r="O329" s="75">
        <v>53442.78</v>
      </c>
      <c r="P329" s="75"/>
      <c r="R329" s="75">
        <v>52247.02</v>
      </c>
      <c r="S329" s="357">
        <f t="shared" si="105"/>
        <v>97.76254154443312</v>
      </c>
      <c r="T329" s="357"/>
    </row>
    <row r="330" spans="1:20" s="30" customFormat="1" ht="25.5" x14ac:dyDescent="0.2">
      <c r="A330" s="47"/>
      <c r="B330" s="147">
        <v>1</v>
      </c>
      <c r="C330" s="148"/>
      <c r="D330" s="148"/>
      <c r="E330" s="148"/>
      <c r="F330" s="148"/>
      <c r="G330" s="148"/>
      <c r="H330" s="148"/>
      <c r="I330" s="200"/>
      <c r="J330" s="200"/>
      <c r="K330" s="200"/>
      <c r="L330" s="16" t="s">
        <v>115</v>
      </c>
      <c r="M330" s="149">
        <v>324</v>
      </c>
      <c r="N330" s="82" t="s">
        <v>156</v>
      </c>
      <c r="O330" s="75">
        <f>SUM(O331)</f>
        <v>1287.48</v>
      </c>
      <c r="P330" s="75">
        <v>50000</v>
      </c>
      <c r="R330" s="75">
        <f>SUM(R331)</f>
        <v>11177.05</v>
      </c>
      <c r="S330" s="357">
        <f t="shared" si="105"/>
        <v>868.133873924255</v>
      </c>
      <c r="T330" s="357">
        <f t="shared" si="106"/>
        <v>22.354099999999999</v>
      </c>
    </row>
    <row r="331" spans="1:20" s="30" customFormat="1" ht="25.5" x14ac:dyDescent="0.2">
      <c r="A331" s="47"/>
      <c r="B331" s="412"/>
      <c r="C331" s="320"/>
      <c r="D331" s="320"/>
      <c r="E331" s="320"/>
      <c r="F331" s="320"/>
      <c r="G331" s="320"/>
      <c r="H331" s="320"/>
      <c r="I331" s="320"/>
      <c r="J331" s="320"/>
      <c r="K331" s="320"/>
      <c r="L331" s="16"/>
      <c r="M331" s="411">
        <v>3241</v>
      </c>
      <c r="N331" s="413" t="s">
        <v>156</v>
      </c>
      <c r="O331" s="75">
        <v>1287.48</v>
      </c>
      <c r="P331" s="75"/>
      <c r="R331" s="75">
        <v>11177.05</v>
      </c>
      <c r="S331" s="357">
        <f t="shared" si="105"/>
        <v>868.133873924255</v>
      </c>
      <c r="T331" s="357"/>
    </row>
    <row r="332" spans="1:20" s="30" customFormat="1" x14ac:dyDescent="0.2">
      <c r="A332" s="47"/>
      <c r="B332" s="395">
        <v>1</v>
      </c>
      <c r="C332" s="320"/>
      <c r="D332" s="320"/>
      <c r="E332" s="320"/>
      <c r="F332" s="320"/>
      <c r="G332" s="320"/>
      <c r="H332" s="320"/>
      <c r="I332" s="320"/>
      <c r="J332" s="320"/>
      <c r="K332" s="320"/>
      <c r="L332" s="16" t="s">
        <v>115</v>
      </c>
      <c r="M332" s="396">
        <v>385</v>
      </c>
      <c r="N332" s="397" t="s">
        <v>404</v>
      </c>
      <c r="O332" s="75">
        <v>0</v>
      </c>
      <c r="P332" s="75">
        <v>20000</v>
      </c>
      <c r="R332" s="75">
        <v>0</v>
      </c>
      <c r="S332" s="357">
        <v>0</v>
      </c>
      <c r="T332" s="357">
        <f t="shared" si="106"/>
        <v>0</v>
      </c>
    </row>
    <row r="333" spans="1:20" s="30" customFormat="1" x14ac:dyDescent="0.2">
      <c r="A333" s="148"/>
      <c r="B333" s="148"/>
      <c r="C333" s="148"/>
      <c r="D333" s="148"/>
      <c r="E333" s="148"/>
      <c r="F333" s="147"/>
      <c r="G333" s="148"/>
      <c r="H333" s="148"/>
      <c r="I333" s="200"/>
      <c r="J333" s="200"/>
      <c r="K333" s="200"/>
      <c r="L333" s="16"/>
      <c r="M333" s="149"/>
      <c r="N333" s="82"/>
      <c r="O333" s="142"/>
      <c r="P333" s="142"/>
      <c r="R333" s="142"/>
      <c r="S333" s="357"/>
      <c r="T333" s="357"/>
    </row>
    <row r="334" spans="1:20" s="33" customFormat="1" ht="25.5" x14ac:dyDescent="0.2">
      <c r="A334" s="32" t="s">
        <v>235</v>
      </c>
      <c r="L334" s="34" t="s">
        <v>115</v>
      </c>
      <c r="M334" s="104"/>
      <c r="N334" s="105" t="s">
        <v>223</v>
      </c>
      <c r="O334" s="140">
        <f t="shared" ref="O334" si="120">SUM(O339)</f>
        <v>0</v>
      </c>
      <c r="P334" s="140">
        <f t="shared" ref="P334" si="121">SUM(P339)</f>
        <v>15000</v>
      </c>
      <c r="R334" s="140">
        <f>SUM(R339)</f>
        <v>3628.7</v>
      </c>
      <c r="S334" s="357">
        <v>0</v>
      </c>
      <c r="T334" s="357">
        <f t="shared" si="106"/>
        <v>24.191333333333333</v>
      </c>
    </row>
    <row r="335" spans="1:20" s="33" customFormat="1" x14ac:dyDescent="0.2">
      <c r="A335" s="32"/>
      <c r="L335" s="34"/>
      <c r="M335" s="104"/>
      <c r="N335" s="105"/>
      <c r="O335" s="140"/>
      <c r="P335" s="140"/>
      <c r="R335" s="140"/>
      <c r="S335" s="357"/>
      <c r="T335" s="357"/>
    </row>
    <row r="336" spans="1:20" s="33" customFormat="1" x14ac:dyDescent="0.2">
      <c r="A336" s="32"/>
      <c r="L336" s="34"/>
      <c r="M336" s="104"/>
      <c r="N336" s="178" t="s">
        <v>285</v>
      </c>
      <c r="O336" s="182">
        <f t="shared" ref="O336:P336" si="122">SUM(O337)</f>
        <v>0</v>
      </c>
      <c r="P336" s="182">
        <f t="shared" si="122"/>
        <v>15000</v>
      </c>
      <c r="R336" s="182">
        <f>SUM(R337)</f>
        <v>3628.7</v>
      </c>
      <c r="S336" s="357">
        <v>0</v>
      </c>
      <c r="T336" s="357">
        <f t="shared" si="106"/>
        <v>24.191333333333333</v>
      </c>
    </row>
    <row r="337" spans="1:20" s="33" customFormat="1" x14ac:dyDescent="0.2">
      <c r="A337" s="32"/>
      <c r="L337" s="34"/>
      <c r="M337" s="184">
        <v>11</v>
      </c>
      <c r="N337" s="178" t="s">
        <v>286</v>
      </c>
      <c r="O337" s="182">
        <v>0</v>
      </c>
      <c r="P337" s="182">
        <v>15000</v>
      </c>
      <c r="R337" s="182">
        <v>3628.7</v>
      </c>
      <c r="S337" s="357">
        <v>0</v>
      </c>
      <c r="T337" s="357">
        <f t="shared" si="106"/>
        <v>24.191333333333333</v>
      </c>
    </row>
    <row r="338" spans="1:20" s="15" customFormat="1" x14ac:dyDescent="0.2">
      <c r="A338" s="21"/>
      <c r="I338" s="200"/>
      <c r="J338" s="200"/>
      <c r="K338" s="200"/>
      <c r="L338" s="16"/>
      <c r="M338" s="94"/>
      <c r="N338" s="82"/>
      <c r="O338" s="140"/>
      <c r="P338" s="140"/>
      <c r="R338" s="140"/>
      <c r="S338" s="357"/>
      <c r="T338" s="357"/>
    </row>
    <row r="339" spans="1:20" s="15" customFormat="1" x14ac:dyDescent="0.2">
      <c r="A339" s="21"/>
      <c r="B339" s="46">
        <v>1</v>
      </c>
      <c r="I339" s="200"/>
      <c r="J339" s="200"/>
      <c r="K339" s="200"/>
      <c r="L339" s="16" t="s">
        <v>115</v>
      </c>
      <c r="M339" s="70">
        <v>3</v>
      </c>
      <c r="N339" s="82" t="s">
        <v>116</v>
      </c>
      <c r="O339" s="75">
        <f t="shared" ref="O339:P340" si="123">SUM(O340)</f>
        <v>0</v>
      </c>
      <c r="P339" s="75">
        <f t="shared" si="123"/>
        <v>15000</v>
      </c>
      <c r="R339" s="75">
        <f>SUM(R340)</f>
        <v>3628.7</v>
      </c>
      <c r="S339" s="357">
        <v>0</v>
      </c>
      <c r="T339" s="357">
        <f t="shared" si="106"/>
        <v>24.191333333333333</v>
      </c>
    </row>
    <row r="340" spans="1:20" s="36" customFormat="1" x14ac:dyDescent="0.2">
      <c r="A340" s="18"/>
      <c r="B340" s="9">
        <v>1</v>
      </c>
      <c r="L340" s="17" t="s">
        <v>115</v>
      </c>
      <c r="M340" s="69">
        <v>32</v>
      </c>
      <c r="N340" s="68" t="s">
        <v>3</v>
      </c>
      <c r="O340" s="89">
        <f t="shared" si="123"/>
        <v>0</v>
      </c>
      <c r="P340" s="89">
        <f t="shared" si="123"/>
        <v>15000</v>
      </c>
      <c r="R340" s="89">
        <f>SUM(R341)</f>
        <v>3628.7</v>
      </c>
      <c r="S340" s="357">
        <v>0</v>
      </c>
      <c r="T340" s="357">
        <f t="shared" si="106"/>
        <v>24.191333333333333</v>
      </c>
    </row>
    <row r="341" spans="1:20" s="15" customFormat="1" ht="25.5" x14ac:dyDescent="0.2">
      <c r="A341" s="21"/>
      <c r="B341" s="46">
        <v>1</v>
      </c>
      <c r="I341" s="200"/>
      <c r="J341" s="200"/>
      <c r="K341" s="200"/>
      <c r="L341" s="16" t="s">
        <v>115</v>
      </c>
      <c r="M341" s="70">
        <v>329</v>
      </c>
      <c r="N341" s="82" t="s">
        <v>7</v>
      </c>
      <c r="O341" s="75">
        <f>SUM(O342)</f>
        <v>0</v>
      </c>
      <c r="P341" s="75">
        <v>15000</v>
      </c>
      <c r="R341" s="75">
        <f>SUM(R342)</f>
        <v>3628.7</v>
      </c>
      <c r="S341" s="357">
        <v>0</v>
      </c>
      <c r="T341" s="357">
        <f t="shared" si="106"/>
        <v>24.191333333333333</v>
      </c>
    </row>
    <row r="342" spans="1:20" s="320" customFormat="1" ht="38.25" x14ac:dyDescent="0.2">
      <c r="A342" s="47"/>
      <c r="B342" s="412"/>
      <c r="L342" s="16"/>
      <c r="M342" s="411">
        <v>3291</v>
      </c>
      <c r="N342" s="413" t="s">
        <v>504</v>
      </c>
      <c r="O342" s="75">
        <v>0</v>
      </c>
      <c r="P342" s="75"/>
      <c r="R342" s="75">
        <v>3628.7</v>
      </c>
      <c r="S342" s="357">
        <v>0</v>
      </c>
      <c r="T342" s="357"/>
    </row>
    <row r="343" spans="1:20" s="175" customFormat="1" x14ac:dyDescent="0.2">
      <c r="A343" s="47"/>
      <c r="B343" s="174"/>
      <c r="I343" s="200"/>
      <c r="J343" s="200"/>
      <c r="K343" s="200"/>
      <c r="L343" s="16"/>
      <c r="M343" s="177"/>
      <c r="N343" s="82"/>
      <c r="O343" s="75"/>
      <c r="P343" s="75"/>
      <c r="R343" s="75"/>
      <c r="S343" s="357"/>
      <c r="T343" s="357"/>
    </row>
    <row r="344" spans="1:20" s="125" customFormat="1" ht="38.25" x14ac:dyDescent="0.2">
      <c r="A344" s="25" t="s">
        <v>236</v>
      </c>
      <c r="B344" s="154"/>
      <c r="L344" s="64" t="s">
        <v>115</v>
      </c>
      <c r="M344" s="139"/>
      <c r="N344" s="119" t="s">
        <v>222</v>
      </c>
      <c r="O344" s="140">
        <f t="shared" ref="O344" si="124">SUM(O349)</f>
        <v>7200</v>
      </c>
      <c r="P344" s="140">
        <f t="shared" ref="P344" si="125">SUM(P349)</f>
        <v>25000</v>
      </c>
      <c r="R344" s="140">
        <f>SUM(R349)</f>
        <v>-869.53</v>
      </c>
      <c r="S344" s="357">
        <f t="shared" si="105"/>
        <v>-12.076805555555554</v>
      </c>
      <c r="T344" s="357">
        <f t="shared" si="106"/>
        <v>-3.4781199999999997</v>
      </c>
    </row>
    <row r="345" spans="1:20" s="15" customFormat="1" x14ac:dyDescent="0.2">
      <c r="A345" s="21"/>
      <c r="B345" s="46"/>
      <c r="I345" s="200"/>
      <c r="J345" s="200"/>
      <c r="K345" s="200"/>
      <c r="L345" s="16"/>
      <c r="M345" s="94"/>
      <c r="N345" s="82"/>
      <c r="O345" s="140"/>
      <c r="P345" s="140"/>
      <c r="R345" s="140"/>
      <c r="S345" s="357"/>
      <c r="T345" s="357"/>
    </row>
    <row r="346" spans="1:20" s="175" customFormat="1" x14ac:dyDescent="0.2">
      <c r="A346" s="47"/>
      <c r="B346" s="174"/>
      <c r="I346" s="200"/>
      <c r="J346" s="200"/>
      <c r="K346" s="200"/>
      <c r="L346" s="16"/>
      <c r="M346" s="177"/>
      <c r="N346" s="178" t="s">
        <v>285</v>
      </c>
      <c r="O346" s="183">
        <f t="shared" ref="O346:P346" si="126">SUM(O347)</f>
        <v>7200</v>
      </c>
      <c r="P346" s="183">
        <f t="shared" si="126"/>
        <v>25000</v>
      </c>
      <c r="R346" s="183">
        <f>SUM(R347)</f>
        <v>-869.53</v>
      </c>
      <c r="S346" s="357">
        <f t="shared" si="105"/>
        <v>-12.076805555555554</v>
      </c>
      <c r="T346" s="357">
        <f t="shared" si="106"/>
        <v>-3.4781199999999997</v>
      </c>
    </row>
    <row r="347" spans="1:20" s="175" customFormat="1" x14ac:dyDescent="0.2">
      <c r="A347" s="47"/>
      <c r="B347" s="174"/>
      <c r="I347" s="200"/>
      <c r="J347" s="200"/>
      <c r="K347" s="200"/>
      <c r="L347" s="16"/>
      <c r="M347" s="184">
        <v>11</v>
      </c>
      <c r="N347" s="178" t="s">
        <v>286</v>
      </c>
      <c r="O347" s="183">
        <v>7200</v>
      </c>
      <c r="P347" s="183">
        <v>25000</v>
      </c>
      <c r="R347" s="183">
        <v>-869.53</v>
      </c>
      <c r="S347" s="357">
        <f t="shared" si="105"/>
        <v>-12.076805555555554</v>
      </c>
      <c r="T347" s="357">
        <f t="shared" si="106"/>
        <v>-3.4781199999999997</v>
      </c>
    </row>
    <row r="348" spans="1:20" s="175" customFormat="1" x14ac:dyDescent="0.2">
      <c r="A348" s="47"/>
      <c r="B348" s="174"/>
      <c r="I348" s="200"/>
      <c r="J348" s="200"/>
      <c r="K348" s="200"/>
      <c r="L348" s="16"/>
      <c r="M348" s="94"/>
      <c r="N348" s="82"/>
      <c r="O348" s="140"/>
      <c r="P348" s="140"/>
      <c r="R348" s="140"/>
      <c r="S348" s="357"/>
      <c r="T348" s="357"/>
    </row>
    <row r="349" spans="1:20" s="15" customFormat="1" x14ac:dyDescent="0.2">
      <c r="A349" s="19"/>
      <c r="B349" s="46">
        <v>1</v>
      </c>
      <c r="I349" s="200"/>
      <c r="J349" s="200"/>
      <c r="K349" s="200"/>
      <c r="L349" s="16" t="s">
        <v>115</v>
      </c>
      <c r="M349" s="70">
        <v>3</v>
      </c>
      <c r="N349" s="82" t="s">
        <v>116</v>
      </c>
      <c r="O349" s="75">
        <f t="shared" ref="O349:P350" si="127">SUM(O350)</f>
        <v>7200</v>
      </c>
      <c r="P349" s="75">
        <f t="shared" si="127"/>
        <v>25000</v>
      </c>
      <c r="R349" s="75">
        <f>SUM(R350)</f>
        <v>-869.53</v>
      </c>
      <c r="S349" s="357">
        <f t="shared" si="105"/>
        <v>-12.076805555555554</v>
      </c>
      <c r="T349" s="357">
        <f t="shared" si="106"/>
        <v>-3.4781199999999997</v>
      </c>
    </row>
    <row r="350" spans="1:20" s="36" customFormat="1" x14ac:dyDescent="0.2">
      <c r="A350" s="18"/>
      <c r="B350" s="9">
        <v>1</v>
      </c>
      <c r="L350" s="17" t="s">
        <v>115</v>
      </c>
      <c r="M350" s="69">
        <v>38</v>
      </c>
      <c r="N350" s="68" t="s">
        <v>281</v>
      </c>
      <c r="O350" s="89">
        <f t="shared" si="127"/>
        <v>7200</v>
      </c>
      <c r="P350" s="89">
        <f t="shared" si="127"/>
        <v>25000</v>
      </c>
      <c r="R350" s="89">
        <f>SUM(R351)</f>
        <v>-869.53</v>
      </c>
      <c r="S350" s="357">
        <f t="shared" si="105"/>
        <v>-12.076805555555554</v>
      </c>
      <c r="T350" s="357">
        <f t="shared" si="106"/>
        <v>-3.4781199999999997</v>
      </c>
    </row>
    <row r="351" spans="1:20" s="15" customFormat="1" x14ac:dyDescent="0.2">
      <c r="A351" s="21"/>
      <c r="B351" s="46">
        <v>1</v>
      </c>
      <c r="I351" s="200"/>
      <c r="J351" s="200"/>
      <c r="K351" s="200"/>
      <c r="L351" s="16" t="s">
        <v>115</v>
      </c>
      <c r="M351" s="70">
        <v>381</v>
      </c>
      <c r="N351" s="82" t="s">
        <v>8</v>
      </c>
      <c r="O351" s="75">
        <f>SUM(O352)</f>
        <v>7200</v>
      </c>
      <c r="P351" s="75">
        <v>25000</v>
      </c>
      <c r="R351" s="75">
        <f>SUM(R352)</f>
        <v>-869.53</v>
      </c>
      <c r="S351" s="357">
        <f t="shared" si="105"/>
        <v>-12.076805555555554</v>
      </c>
      <c r="T351" s="357">
        <f t="shared" si="106"/>
        <v>-3.4781199999999997</v>
      </c>
    </row>
    <row r="352" spans="1:20" s="320" customFormat="1" x14ac:dyDescent="0.2">
      <c r="A352" s="47"/>
      <c r="B352" s="412"/>
      <c r="L352" s="16"/>
      <c r="M352" s="411">
        <v>3811</v>
      </c>
      <c r="N352" s="413" t="s">
        <v>513</v>
      </c>
      <c r="O352" s="75">
        <v>7200</v>
      </c>
      <c r="P352" s="75"/>
      <c r="R352" s="75">
        <v>-869.53</v>
      </c>
      <c r="S352" s="357">
        <f t="shared" si="105"/>
        <v>-12.076805555555554</v>
      </c>
      <c r="T352" s="357"/>
    </row>
    <row r="353" spans="1:20" s="175" customFormat="1" x14ac:dyDescent="0.2">
      <c r="A353" s="47"/>
      <c r="B353" s="174"/>
      <c r="I353" s="200"/>
      <c r="J353" s="200"/>
      <c r="K353" s="200"/>
      <c r="L353" s="16"/>
      <c r="M353" s="177"/>
      <c r="N353" s="82"/>
      <c r="O353" s="75"/>
      <c r="P353" s="75"/>
      <c r="R353" s="75"/>
      <c r="S353" s="357"/>
      <c r="T353" s="357"/>
    </row>
    <row r="354" spans="1:20" s="15" customFormat="1" ht="25.5" x14ac:dyDescent="0.2">
      <c r="A354" s="25" t="s">
        <v>237</v>
      </c>
      <c r="I354" s="200"/>
      <c r="J354" s="200"/>
      <c r="K354" s="200"/>
      <c r="L354" s="34" t="s">
        <v>115</v>
      </c>
      <c r="M354" s="104"/>
      <c r="N354" s="105" t="s">
        <v>120</v>
      </c>
      <c r="O354" s="140">
        <f t="shared" ref="O354" si="128">SUM(O359)</f>
        <v>0</v>
      </c>
      <c r="P354" s="140">
        <f t="shared" ref="P354" si="129">SUM(P359)</f>
        <v>17000</v>
      </c>
      <c r="R354" s="140">
        <f>SUM(R359)</f>
        <v>0</v>
      </c>
      <c r="S354" s="357">
        <v>0</v>
      </c>
      <c r="T354" s="357">
        <f t="shared" si="106"/>
        <v>0</v>
      </c>
    </row>
    <row r="355" spans="1:20" s="15" customFormat="1" x14ac:dyDescent="0.2">
      <c r="A355" s="21"/>
      <c r="I355" s="200"/>
      <c r="J355" s="200"/>
      <c r="K355" s="200"/>
      <c r="L355" s="16"/>
      <c r="M355" s="70"/>
      <c r="N355" s="107"/>
      <c r="O355" s="140"/>
      <c r="P355" s="140"/>
      <c r="R355" s="140"/>
      <c r="S355" s="357"/>
      <c r="T355" s="357"/>
    </row>
    <row r="356" spans="1:20" s="175" customFormat="1" x14ac:dyDescent="0.2">
      <c r="A356" s="47"/>
      <c r="I356" s="200"/>
      <c r="J356" s="200"/>
      <c r="K356" s="200"/>
      <c r="L356" s="16"/>
      <c r="M356" s="177"/>
      <c r="N356" s="178" t="s">
        <v>285</v>
      </c>
      <c r="O356" s="183">
        <f t="shared" ref="O356:P356" si="130">SUM(O357)</f>
        <v>0</v>
      </c>
      <c r="P356" s="183">
        <f t="shared" si="130"/>
        <v>17000</v>
      </c>
      <c r="R356" s="183">
        <f>SUM(R357)</f>
        <v>0</v>
      </c>
      <c r="S356" s="357">
        <v>0</v>
      </c>
      <c r="T356" s="357">
        <f t="shared" si="106"/>
        <v>0</v>
      </c>
    </row>
    <row r="357" spans="1:20" s="175" customFormat="1" x14ac:dyDescent="0.2">
      <c r="A357" s="47"/>
      <c r="I357" s="200"/>
      <c r="J357" s="200"/>
      <c r="K357" s="200"/>
      <c r="L357" s="16"/>
      <c r="M357" s="184">
        <v>11</v>
      </c>
      <c r="N357" s="178" t="s">
        <v>286</v>
      </c>
      <c r="O357" s="183">
        <v>0</v>
      </c>
      <c r="P357" s="183">
        <v>17000</v>
      </c>
      <c r="R357" s="183">
        <v>0</v>
      </c>
      <c r="S357" s="357">
        <v>0</v>
      </c>
      <c r="T357" s="357">
        <f t="shared" si="106"/>
        <v>0</v>
      </c>
    </row>
    <row r="358" spans="1:20" s="175" customFormat="1" x14ac:dyDescent="0.2">
      <c r="A358" s="47"/>
      <c r="I358" s="200"/>
      <c r="J358" s="200"/>
      <c r="K358" s="200"/>
      <c r="L358" s="16"/>
      <c r="M358" s="177"/>
      <c r="N358" s="107"/>
      <c r="O358" s="140"/>
      <c r="P358" s="140"/>
      <c r="R358" s="140"/>
      <c r="S358" s="357"/>
      <c r="T358" s="357"/>
    </row>
    <row r="359" spans="1:20" s="15" customFormat="1" x14ac:dyDescent="0.2">
      <c r="A359" s="21"/>
      <c r="B359" s="46">
        <v>1</v>
      </c>
      <c r="I359" s="200"/>
      <c r="J359" s="200"/>
      <c r="K359" s="200"/>
      <c r="L359" s="16" t="s">
        <v>115</v>
      </c>
      <c r="M359" s="70">
        <v>3</v>
      </c>
      <c r="N359" s="82" t="s">
        <v>116</v>
      </c>
      <c r="O359" s="75">
        <f t="shared" ref="O359:P360" si="131">SUM(O360)</f>
        <v>0</v>
      </c>
      <c r="P359" s="75">
        <f t="shared" si="131"/>
        <v>17000</v>
      </c>
      <c r="R359" s="75">
        <f>SUM(R360)</f>
        <v>0</v>
      </c>
      <c r="S359" s="357">
        <v>0</v>
      </c>
      <c r="T359" s="357">
        <f t="shared" ref="T359:T418" si="132">R359/P359*100</f>
        <v>0</v>
      </c>
    </row>
    <row r="360" spans="1:20" s="36" customFormat="1" x14ac:dyDescent="0.2">
      <c r="A360" s="18"/>
      <c r="B360" s="46">
        <v>1</v>
      </c>
      <c r="L360" s="17" t="s">
        <v>115</v>
      </c>
      <c r="M360" s="69">
        <v>32</v>
      </c>
      <c r="N360" s="68" t="s">
        <v>3</v>
      </c>
      <c r="O360" s="89">
        <f t="shared" si="131"/>
        <v>0</v>
      </c>
      <c r="P360" s="89">
        <f t="shared" si="131"/>
        <v>17000</v>
      </c>
      <c r="R360" s="89">
        <f>SUM(R361)</f>
        <v>0</v>
      </c>
      <c r="S360" s="357">
        <v>0</v>
      </c>
      <c r="T360" s="357">
        <f t="shared" si="132"/>
        <v>0</v>
      </c>
    </row>
    <row r="361" spans="1:20" s="15" customFormat="1" x14ac:dyDescent="0.2">
      <c r="A361" s="21"/>
      <c r="B361" s="46">
        <v>1</v>
      </c>
      <c r="I361" s="200"/>
      <c r="J361" s="200"/>
      <c r="K361" s="200"/>
      <c r="L361" s="16" t="s">
        <v>115</v>
      </c>
      <c r="M361" s="70">
        <v>323</v>
      </c>
      <c r="N361" s="82" t="s">
        <v>6</v>
      </c>
      <c r="O361" s="75">
        <v>0</v>
      </c>
      <c r="P361" s="75">
        <v>17000</v>
      </c>
      <c r="R361" s="75">
        <v>0</v>
      </c>
      <c r="S361" s="357">
        <v>0</v>
      </c>
      <c r="T361" s="357">
        <f t="shared" si="132"/>
        <v>0</v>
      </c>
    </row>
    <row r="362" spans="1:20" s="175" customFormat="1" x14ac:dyDescent="0.2">
      <c r="A362" s="47"/>
      <c r="B362" s="174"/>
      <c r="I362" s="200"/>
      <c r="J362" s="200"/>
      <c r="K362" s="200"/>
      <c r="L362" s="16"/>
      <c r="M362" s="177"/>
      <c r="N362" s="82"/>
      <c r="O362" s="75"/>
      <c r="P362" s="75"/>
      <c r="R362" s="75"/>
      <c r="S362" s="357"/>
      <c r="T362" s="357"/>
    </row>
    <row r="363" spans="1:20" s="153" customFormat="1" x14ac:dyDescent="0.2">
      <c r="A363" s="25" t="s">
        <v>245</v>
      </c>
      <c r="I363" s="200"/>
      <c r="J363" s="200"/>
      <c r="K363" s="200"/>
      <c r="L363" s="34" t="s">
        <v>115</v>
      </c>
      <c r="M363" s="104"/>
      <c r="N363" s="105" t="s">
        <v>246</v>
      </c>
      <c r="O363" s="142">
        <f t="shared" ref="O363" si="133">SUM(O369)</f>
        <v>0</v>
      </c>
      <c r="P363" s="142">
        <f t="shared" ref="P363" si="134">SUM(P369)</f>
        <v>80000</v>
      </c>
      <c r="R363" s="142">
        <f>SUM(R369)</f>
        <v>79661.22</v>
      </c>
      <c r="S363" s="357">
        <v>0</v>
      </c>
      <c r="T363" s="357">
        <f t="shared" si="132"/>
        <v>99.576525000000004</v>
      </c>
    </row>
    <row r="364" spans="1:20" s="153" customFormat="1" x14ac:dyDescent="0.2">
      <c r="I364" s="200"/>
      <c r="J364" s="200"/>
      <c r="K364" s="200"/>
      <c r="L364" s="16"/>
      <c r="M364" s="94"/>
      <c r="N364" s="82"/>
      <c r="O364" s="145"/>
      <c r="P364" s="145"/>
      <c r="R364" s="145"/>
      <c r="S364" s="357"/>
      <c r="T364" s="357"/>
    </row>
    <row r="365" spans="1:20" s="175" customFormat="1" x14ac:dyDescent="0.2">
      <c r="I365" s="200"/>
      <c r="J365" s="200"/>
      <c r="K365" s="200"/>
      <c r="L365" s="16"/>
      <c r="M365" s="177"/>
      <c r="N365" s="178" t="s">
        <v>285</v>
      </c>
      <c r="O365" s="183">
        <f t="shared" ref="O365" si="135">SUM(O366:O367)</f>
        <v>0</v>
      </c>
      <c r="P365" s="183">
        <f t="shared" ref="P365" si="136">SUM(P366:P367)</f>
        <v>80000</v>
      </c>
      <c r="R365" s="183">
        <f>SUM(R366:R367)</f>
        <v>79661.22</v>
      </c>
      <c r="S365" s="357">
        <v>0</v>
      </c>
      <c r="T365" s="357">
        <f t="shared" si="132"/>
        <v>99.576525000000004</v>
      </c>
    </row>
    <row r="366" spans="1:20" s="202" customFormat="1" x14ac:dyDescent="0.2">
      <c r="L366" s="16"/>
      <c r="M366" s="184">
        <v>11</v>
      </c>
      <c r="N366" s="178" t="s">
        <v>286</v>
      </c>
      <c r="O366" s="183">
        <v>0</v>
      </c>
      <c r="P366" s="183">
        <v>40000</v>
      </c>
      <c r="R366" s="183">
        <v>0</v>
      </c>
      <c r="S366" s="357">
        <v>0</v>
      </c>
      <c r="T366" s="357">
        <f t="shared" si="132"/>
        <v>0</v>
      </c>
    </row>
    <row r="367" spans="1:20" s="175" customFormat="1" x14ac:dyDescent="0.2">
      <c r="I367" s="200"/>
      <c r="J367" s="200"/>
      <c r="K367" s="200"/>
      <c r="L367" s="16"/>
      <c r="M367" s="184">
        <v>52</v>
      </c>
      <c r="N367" s="178" t="s">
        <v>103</v>
      </c>
      <c r="O367" s="183">
        <v>0</v>
      </c>
      <c r="P367" s="183">
        <v>40000</v>
      </c>
      <c r="R367" s="183">
        <v>79661.22</v>
      </c>
      <c r="S367" s="357">
        <v>0</v>
      </c>
      <c r="T367" s="357">
        <f t="shared" si="132"/>
        <v>199.15305000000001</v>
      </c>
    </row>
    <row r="368" spans="1:20" s="175" customFormat="1" x14ac:dyDescent="0.2">
      <c r="I368" s="200"/>
      <c r="J368" s="200"/>
      <c r="K368" s="200"/>
      <c r="L368" s="16"/>
      <c r="M368" s="184"/>
      <c r="N368" s="178"/>
      <c r="O368" s="183"/>
      <c r="P368" s="183"/>
      <c r="R368" s="183"/>
      <c r="S368" s="357"/>
      <c r="T368" s="357"/>
    </row>
    <row r="369" spans="1:20" s="153" customFormat="1" x14ac:dyDescent="0.2">
      <c r="B369" s="150">
        <v>1</v>
      </c>
      <c r="F369" s="174">
        <v>5</v>
      </c>
      <c r="I369" s="200"/>
      <c r="J369" s="200"/>
      <c r="K369" s="200"/>
      <c r="L369" s="16" t="s">
        <v>115</v>
      </c>
      <c r="M369" s="152">
        <v>3</v>
      </c>
      <c r="N369" s="82" t="s">
        <v>116</v>
      </c>
      <c r="O369" s="111">
        <f t="shared" ref="O369:P370" si="137">SUM(O370)</f>
        <v>0</v>
      </c>
      <c r="P369" s="111">
        <f t="shared" si="137"/>
        <v>80000</v>
      </c>
      <c r="R369" s="111">
        <f>SUM(R370)</f>
        <v>79661.22</v>
      </c>
      <c r="S369" s="357">
        <v>0</v>
      </c>
      <c r="T369" s="357">
        <f t="shared" si="132"/>
        <v>99.576525000000004</v>
      </c>
    </row>
    <row r="370" spans="1:20" s="15" customFormat="1" x14ac:dyDescent="0.2">
      <c r="A370" s="153"/>
      <c r="B370" s="150">
        <v>1</v>
      </c>
      <c r="C370" s="153"/>
      <c r="D370" s="153"/>
      <c r="E370" s="153"/>
      <c r="F370" s="174">
        <v>5</v>
      </c>
      <c r="G370" s="153"/>
      <c r="H370" s="153"/>
      <c r="I370" s="200"/>
      <c r="J370" s="200"/>
      <c r="K370" s="200"/>
      <c r="L370" s="16" t="s">
        <v>115</v>
      </c>
      <c r="M370" s="69">
        <v>32</v>
      </c>
      <c r="N370" s="68" t="s">
        <v>3</v>
      </c>
      <c r="O370" s="112">
        <f t="shared" si="137"/>
        <v>0</v>
      </c>
      <c r="P370" s="112">
        <f t="shared" si="137"/>
        <v>80000</v>
      </c>
      <c r="R370" s="112">
        <f>SUM(R371)</f>
        <v>79661.22</v>
      </c>
      <c r="S370" s="357">
        <v>0</v>
      </c>
      <c r="T370" s="357">
        <f t="shared" si="132"/>
        <v>99.576525000000004</v>
      </c>
    </row>
    <row r="371" spans="1:20" s="1" customFormat="1" x14ac:dyDescent="0.2">
      <c r="A371" s="153"/>
      <c r="B371" s="150">
        <v>1</v>
      </c>
      <c r="C371" s="153"/>
      <c r="D371" s="153"/>
      <c r="E371" s="153"/>
      <c r="F371" s="174">
        <v>5</v>
      </c>
      <c r="G371" s="153"/>
      <c r="H371" s="153"/>
      <c r="I371" s="200"/>
      <c r="J371" s="200"/>
      <c r="K371" s="200"/>
      <c r="L371" s="16" t="s">
        <v>115</v>
      </c>
      <c r="M371" s="152">
        <v>323</v>
      </c>
      <c r="N371" s="94" t="s">
        <v>6</v>
      </c>
      <c r="O371" s="111">
        <v>0</v>
      </c>
      <c r="P371" s="111">
        <v>80000</v>
      </c>
      <c r="R371" s="111">
        <f>SUM(R372)</f>
        <v>79661.22</v>
      </c>
      <c r="S371" s="357">
        <v>0</v>
      </c>
      <c r="T371" s="357">
        <f t="shared" si="132"/>
        <v>99.576525000000004</v>
      </c>
    </row>
    <row r="372" spans="1:20" s="1" customFormat="1" x14ac:dyDescent="0.2">
      <c r="A372" s="320"/>
      <c r="B372" s="420"/>
      <c r="C372" s="320"/>
      <c r="D372" s="320"/>
      <c r="E372" s="320"/>
      <c r="F372" s="420"/>
      <c r="G372" s="320"/>
      <c r="H372" s="320"/>
      <c r="I372" s="320"/>
      <c r="J372" s="320"/>
      <c r="K372" s="320"/>
      <c r="L372" s="16"/>
      <c r="M372" s="419">
        <v>3237</v>
      </c>
      <c r="N372" s="94" t="s">
        <v>501</v>
      </c>
      <c r="O372" s="111">
        <v>0</v>
      </c>
      <c r="P372" s="111"/>
      <c r="R372" s="111">
        <v>79661.22</v>
      </c>
      <c r="S372" s="357">
        <v>0</v>
      </c>
      <c r="T372" s="357"/>
    </row>
    <row r="373" spans="1:20" s="1" customFormat="1" x14ac:dyDescent="0.2">
      <c r="A373" s="153"/>
      <c r="B373" s="150"/>
      <c r="C373" s="153"/>
      <c r="D373" s="153"/>
      <c r="E373" s="153"/>
      <c r="F373" s="153"/>
      <c r="G373" s="153"/>
      <c r="H373" s="153"/>
      <c r="I373" s="200"/>
      <c r="J373" s="200"/>
      <c r="K373" s="200"/>
      <c r="L373" s="16"/>
      <c r="M373" s="152"/>
      <c r="N373" s="94"/>
      <c r="O373" s="111"/>
      <c r="P373" s="111"/>
      <c r="R373" s="111"/>
      <c r="S373" s="357"/>
      <c r="T373" s="357"/>
    </row>
    <row r="374" spans="1:20" s="1" customFormat="1" ht="25.5" x14ac:dyDescent="0.2">
      <c r="A374" s="48" t="s">
        <v>238</v>
      </c>
      <c r="B374" s="53">
        <v>1</v>
      </c>
      <c r="C374" s="53"/>
      <c r="D374" s="53"/>
      <c r="E374" s="53">
        <v>4</v>
      </c>
      <c r="F374" s="15"/>
      <c r="G374" s="15"/>
      <c r="H374" s="15"/>
      <c r="I374" s="200"/>
      <c r="J374" s="53">
        <v>9</v>
      </c>
      <c r="K374" s="200"/>
      <c r="L374" s="16"/>
      <c r="M374" s="70"/>
      <c r="N374" s="71" t="s">
        <v>239</v>
      </c>
      <c r="O374" s="113">
        <f t="shared" ref="O374" si="138">SUM(O376+O392+O422)</f>
        <v>87910.290000000008</v>
      </c>
      <c r="P374" s="113">
        <f t="shared" ref="P374" si="139">SUM(P376+P392+P422)</f>
        <v>305000</v>
      </c>
      <c r="R374" s="113">
        <f>SUM(R376+R392+R422)</f>
        <v>49633.619999999995</v>
      </c>
      <c r="S374" s="357">
        <f t="shared" ref="S374:S419" si="140">R374/O374*100</f>
        <v>56.459397415251381</v>
      </c>
      <c r="T374" s="357">
        <f t="shared" si="132"/>
        <v>16.273318032786886</v>
      </c>
    </row>
    <row r="375" spans="1:20" s="1" customFormat="1" x14ac:dyDescent="0.2">
      <c r="A375" s="15"/>
      <c r="B375" s="15"/>
      <c r="C375" s="15"/>
      <c r="D375" s="15"/>
      <c r="E375" s="15"/>
      <c r="F375" s="15"/>
      <c r="G375" s="15"/>
      <c r="H375" s="15"/>
      <c r="I375" s="200"/>
      <c r="J375" s="200"/>
      <c r="K375" s="200"/>
      <c r="L375" s="16"/>
      <c r="M375" s="94"/>
      <c r="N375" s="82"/>
      <c r="O375" s="141"/>
      <c r="P375" s="141"/>
      <c r="R375" s="141"/>
      <c r="S375" s="357"/>
      <c r="T375" s="357"/>
    </row>
    <row r="376" spans="1:20" s="1" customFormat="1" ht="38.25" x14ac:dyDescent="0.2">
      <c r="A376" s="51" t="s">
        <v>173</v>
      </c>
      <c r="B376" s="45"/>
      <c r="C376" s="45"/>
      <c r="D376" s="45"/>
      <c r="E376" s="45"/>
      <c r="F376" s="45"/>
      <c r="G376" s="45"/>
      <c r="H376" s="45"/>
      <c r="I376" s="200"/>
      <c r="J376" s="200"/>
      <c r="K376" s="200"/>
      <c r="L376" s="29" t="s">
        <v>124</v>
      </c>
      <c r="M376" s="101"/>
      <c r="N376" s="102" t="s">
        <v>147</v>
      </c>
      <c r="O376" s="114">
        <f t="shared" ref="O376" si="141">SUM(O378)</f>
        <v>13852.57</v>
      </c>
      <c r="P376" s="114">
        <f t="shared" ref="P376" si="142">SUM(P378)</f>
        <v>70000</v>
      </c>
      <c r="R376" s="114">
        <f>SUM(R378)</f>
        <v>16907.080000000002</v>
      </c>
      <c r="S376" s="357">
        <f t="shared" si="140"/>
        <v>122.05013221373365</v>
      </c>
      <c r="T376" s="357">
        <f t="shared" si="132"/>
        <v>24.152971428571433</v>
      </c>
    </row>
    <row r="377" spans="1:20" s="1" customFormat="1" x14ac:dyDescent="0.2">
      <c r="A377" s="51"/>
      <c r="B377" s="175"/>
      <c r="C377" s="175"/>
      <c r="D377" s="175"/>
      <c r="E377" s="175"/>
      <c r="F377" s="175"/>
      <c r="G377" s="175"/>
      <c r="H377" s="175"/>
      <c r="I377" s="200"/>
      <c r="J377" s="200"/>
      <c r="K377" s="200"/>
      <c r="L377" s="29"/>
      <c r="M377" s="101"/>
      <c r="N377" s="102"/>
      <c r="O377" s="114"/>
      <c r="P377" s="114"/>
      <c r="R377" s="114"/>
      <c r="S377" s="357"/>
      <c r="T377" s="357"/>
    </row>
    <row r="378" spans="1:20" s="1" customFormat="1" x14ac:dyDescent="0.2">
      <c r="A378" s="25" t="s">
        <v>240</v>
      </c>
      <c r="B378" s="15"/>
      <c r="C378" s="15"/>
      <c r="D378" s="15"/>
      <c r="E378" s="15"/>
      <c r="F378" s="15"/>
      <c r="G378" s="15"/>
      <c r="H378" s="15"/>
      <c r="I378" s="200"/>
      <c r="J378" s="200"/>
      <c r="K378" s="200"/>
      <c r="L378" s="34" t="s">
        <v>177</v>
      </c>
      <c r="M378" s="104"/>
      <c r="N378" s="105" t="s">
        <v>123</v>
      </c>
      <c r="O378" s="132">
        <f t="shared" ref="O378" si="143">SUM(O385)</f>
        <v>13852.57</v>
      </c>
      <c r="P378" s="132">
        <f t="shared" ref="P378" si="144">SUM(P385)</f>
        <v>70000</v>
      </c>
      <c r="R378" s="132">
        <f>SUM(R385)</f>
        <v>16907.080000000002</v>
      </c>
      <c r="S378" s="357">
        <f t="shared" si="140"/>
        <v>122.05013221373365</v>
      </c>
      <c r="T378" s="357">
        <f t="shared" si="132"/>
        <v>24.152971428571433</v>
      </c>
    </row>
    <row r="379" spans="1:20" s="1" customFormat="1" x14ac:dyDescent="0.2">
      <c r="A379" s="15"/>
      <c r="B379" s="15"/>
      <c r="C379" s="15"/>
      <c r="D379" s="15"/>
      <c r="E379" s="15"/>
      <c r="F379" s="15"/>
      <c r="G379" s="15"/>
      <c r="H379" s="15"/>
      <c r="I379" s="200"/>
      <c r="J379" s="200"/>
      <c r="K379" s="200"/>
      <c r="L379" s="16"/>
      <c r="M379" s="94"/>
      <c r="N379" s="82"/>
      <c r="O379" s="141"/>
      <c r="P379" s="141"/>
      <c r="R379" s="141"/>
      <c r="S379" s="357"/>
      <c r="T379" s="357"/>
    </row>
    <row r="380" spans="1:20" s="1" customFormat="1" x14ac:dyDescent="0.2">
      <c r="A380" s="175"/>
      <c r="B380" s="175"/>
      <c r="C380" s="175"/>
      <c r="D380" s="175"/>
      <c r="E380" s="175"/>
      <c r="F380" s="175"/>
      <c r="G380" s="175"/>
      <c r="H380" s="175"/>
      <c r="I380" s="200"/>
      <c r="J380" s="200"/>
      <c r="K380" s="200"/>
      <c r="L380" s="16"/>
      <c r="M380" s="94"/>
      <c r="N380" s="178" t="s">
        <v>285</v>
      </c>
      <c r="O380" s="186">
        <f>SUM(O381:O383)</f>
        <v>13852.57</v>
      </c>
      <c r="P380" s="186">
        <f>SUM(P381:P383)</f>
        <v>70000</v>
      </c>
      <c r="R380" s="186">
        <f>SUM(R381:R383)</f>
        <v>16907.080000000002</v>
      </c>
      <c r="S380" s="357">
        <f t="shared" si="140"/>
        <v>122.05013221373365</v>
      </c>
      <c r="T380" s="357">
        <f t="shared" si="132"/>
        <v>24.152971428571433</v>
      </c>
    </row>
    <row r="381" spans="1:20" s="1" customFormat="1" x14ac:dyDescent="0.2">
      <c r="A381" s="320"/>
      <c r="B381" s="320"/>
      <c r="C381" s="320"/>
      <c r="D381" s="320"/>
      <c r="E381" s="320"/>
      <c r="F381" s="320"/>
      <c r="G381" s="320"/>
      <c r="H381" s="320"/>
      <c r="I381" s="320"/>
      <c r="J381" s="320"/>
      <c r="K381" s="320"/>
      <c r="L381" s="16"/>
      <c r="M381" s="184">
        <v>11</v>
      </c>
      <c r="N381" s="178" t="s">
        <v>286</v>
      </c>
      <c r="O381" s="186">
        <v>0</v>
      </c>
      <c r="P381" s="186">
        <v>40600</v>
      </c>
      <c r="R381" s="186">
        <v>0</v>
      </c>
      <c r="S381" s="357">
        <v>0</v>
      </c>
      <c r="T381" s="357">
        <f t="shared" si="132"/>
        <v>0</v>
      </c>
    </row>
    <row r="382" spans="1:20" s="1" customFormat="1" x14ac:dyDescent="0.2">
      <c r="A382" s="175"/>
      <c r="B382" s="175"/>
      <c r="C382" s="175"/>
      <c r="D382" s="175"/>
      <c r="E382" s="175"/>
      <c r="F382" s="175"/>
      <c r="G382" s="175"/>
      <c r="H382" s="175"/>
      <c r="I382" s="200"/>
      <c r="J382" s="200"/>
      <c r="K382" s="200"/>
      <c r="L382" s="16"/>
      <c r="M382" s="184">
        <v>43</v>
      </c>
      <c r="N382" s="185" t="s">
        <v>102</v>
      </c>
      <c r="O382" s="186">
        <v>13852.57</v>
      </c>
      <c r="P382" s="186">
        <v>29400</v>
      </c>
      <c r="R382" s="186">
        <v>16907.080000000002</v>
      </c>
      <c r="S382" s="357">
        <f t="shared" si="140"/>
        <v>122.05013221373365</v>
      </c>
      <c r="T382" s="357">
        <f t="shared" si="132"/>
        <v>57.50707482993198</v>
      </c>
    </row>
    <row r="383" spans="1:20" s="1" customFormat="1" x14ac:dyDescent="0.2">
      <c r="A383" s="200"/>
      <c r="B383" s="200"/>
      <c r="C383" s="200"/>
      <c r="D383" s="200"/>
      <c r="E383" s="200"/>
      <c r="F383" s="200"/>
      <c r="G383" s="200"/>
      <c r="H383" s="200"/>
      <c r="I383" s="200"/>
      <c r="J383" s="200"/>
      <c r="K383" s="200"/>
      <c r="L383" s="16"/>
      <c r="M383" s="184">
        <v>91</v>
      </c>
      <c r="N383" s="178" t="s">
        <v>290</v>
      </c>
      <c r="O383" s="186">
        <v>0</v>
      </c>
      <c r="P383" s="186">
        <v>0</v>
      </c>
      <c r="R383" s="186">
        <v>0</v>
      </c>
      <c r="S383" s="357">
        <v>0</v>
      </c>
      <c r="T383" s="357">
        <v>0</v>
      </c>
    </row>
    <row r="384" spans="1:20" s="1" customFormat="1" x14ac:dyDescent="0.2">
      <c r="A384" s="175"/>
      <c r="B384" s="175"/>
      <c r="C384" s="175"/>
      <c r="D384" s="175"/>
      <c r="E384" s="175"/>
      <c r="F384" s="175"/>
      <c r="G384" s="175"/>
      <c r="H384" s="175"/>
      <c r="I384" s="200"/>
      <c r="J384" s="200"/>
      <c r="K384" s="200"/>
      <c r="L384" s="16"/>
      <c r="M384" s="94"/>
      <c r="N384" s="82"/>
      <c r="O384" s="141"/>
      <c r="P384" s="141"/>
      <c r="R384" s="141"/>
      <c r="S384" s="357"/>
      <c r="T384" s="357"/>
    </row>
    <row r="385" spans="1:20" s="41" customFormat="1" x14ac:dyDescent="0.2">
      <c r="B385" s="174">
        <v>1</v>
      </c>
      <c r="D385" s="46"/>
      <c r="E385" s="46">
        <v>4</v>
      </c>
      <c r="I385" s="200"/>
      <c r="J385" s="199">
        <v>9</v>
      </c>
      <c r="K385" s="200"/>
      <c r="L385" s="16" t="s">
        <v>177</v>
      </c>
      <c r="M385" s="70">
        <v>3</v>
      </c>
      <c r="N385" s="82" t="s">
        <v>116</v>
      </c>
      <c r="O385" s="111">
        <f t="shared" ref="O385:P385" si="145">SUM(O386)</f>
        <v>13852.57</v>
      </c>
      <c r="P385" s="111">
        <f t="shared" si="145"/>
        <v>70000</v>
      </c>
      <c r="R385" s="111">
        <f>SUM(R386)</f>
        <v>16907.080000000002</v>
      </c>
      <c r="S385" s="357">
        <f t="shared" si="140"/>
        <v>122.05013221373365</v>
      </c>
      <c r="T385" s="357">
        <f t="shared" si="132"/>
        <v>24.152971428571433</v>
      </c>
    </row>
    <row r="386" spans="1:20" s="1" customFormat="1" x14ac:dyDescent="0.2">
      <c r="A386" s="15"/>
      <c r="B386" s="174">
        <v>1</v>
      </c>
      <c r="C386" s="15"/>
      <c r="D386" s="46"/>
      <c r="E386" s="46">
        <v>4</v>
      </c>
      <c r="F386" s="15"/>
      <c r="G386" s="15"/>
      <c r="H386" s="15"/>
      <c r="I386" s="200"/>
      <c r="J386" s="199">
        <v>9</v>
      </c>
      <c r="K386" s="200"/>
      <c r="L386" s="16" t="s">
        <v>177</v>
      </c>
      <c r="M386" s="69">
        <v>32</v>
      </c>
      <c r="N386" s="68" t="s">
        <v>3</v>
      </c>
      <c r="O386" s="112">
        <f>SUM(O387+O389)</f>
        <v>13852.57</v>
      </c>
      <c r="P386" s="112">
        <f t="shared" ref="P386" si="146">SUM(P387:P389)</f>
        <v>70000</v>
      </c>
      <c r="R386" s="112">
        <f>SUM(R387+R389)</f>
        <v>16907.080000000002</v>
      </c>
      <c r="S386" s="357">
        <f t="shared" si="140"/>
        <v>122.05013221373365</v>
      </c>
      <c r="T386" s="357">
        <f t="shared" si="132"/>
        <v>24.152971428571433</v>
      </c>
    </row>
    <row r="387" spans="1:20" s="1" customFormat="1" x14ac:dyDescent="0.2">
      <c r="A387" s="15"/>
      <c r="B387" s="174">
        <v>1</v>
      </c>
      <c r="C387" s="15"/>
      <c r="D387" s="46"/>
      <c r="E387" s="46">
        <v>4</v>
      </c>
      <c r="F387" s="15"/>
      <c r="G387" s="15"/>
      <c r="H387" s="15"/>
      <c r="I387" s="200"/>
      <c r="J387" s="199">
        <v>9</v>
      </c>
      <c r="K387" s="200"/>
      <c r="L387" s="16" t="s">
        <v>177</v>
      </c>
      <c r="M387" s="70">
        <v>322</v>
      </c>
      <c r="N387" s="94" t="s">
        <v>117</v>
      </c>
      <c r="O387" s="111">
        <f>SUM(O388)</f>
        <v>13852.57</v>
      </c>
      <c r="P387" s="111">
        <v>50000</v>
      </c>
      <c r="R387" s="111">
        <f>SUM(R388)</f>
        <v>13282.08</v>
      </c>
      <c r="S387" s="357">
        <f t="shared" si="140"/>
        <v>95.881702817599916</v>
      </c>
      <c r="T387" s="357">
        <f t="shared" si="132"/>
        <v>26.564159999999998</v>
      </c>
    </row>
    <row r="388" spans="1:20" s="1" customFormat="1" x14ac:dyDescent="0.2">
      <c r="A388" s="320"/>
      <c r="B388" s="412"/>
      <c r="C388" s="320"/>
      <c r="D388" s="412"/>
      <c r="E388" s="412"/>
      <c r="F388" s="320"/>
      <c r="G388" s="320"/>
      <c r="H388" s="320"/>
      <c r="I388" s="320"/>
      <c r="J388" s="412"/>
      <c r="K388" s="320"/>
      <c r="L388" s="16"/>
      <c r="M388" s="411">
        <v>3223</v>
      </c>
      <c r="N388" s="94" t="s">
        <v>493</v>
      </c>
      <c r="O388" s="111">
        <v>13852.57</v>
      </c>
      <c r="P388" s="111"/>
      <c r="R388" s="111">
        <v>13282.08</v>
      </c>
      <c r="S388" s="357">
        <f t="shared" si="140"/>
        <v>95.881702817599916</v>
      </c>
      <c r="T388" s="357"/>
    </row>
    <row r="389" spans="1:20" s="1" customFormat="1" x14ac:dyDescent="0.2">
      <c r="A389" s="15"/>
      <c r="B389" s="174">
        <v>1</v>
      </c>
      <c r="C389" s="15"/>
      <c r="D389" s="46"/>
      <c r="E389" s="46">
        <v>4</v>
      </c>
      <c r="F389" s="15"/>
      <c r="G389" s="15"/>
      <c r="H389" s="15"/>
      <c r="I389" s="200"/>
      <c r="J389" s="199">
        <v>9</v>
      </c>
      <c r="K389" s="200"/>
      <c r="L389" s="16" t="s">
        <v>177</v>
      </c>
      <c r="M389" s="70">
        <v>323</v>
      </c>
      <c r="N389" s="94" t="s">
        <v>6</v>
      </c>
      <c r="O389" s="111">
        <f>SUM(O390)</f>
        <v>0</v>
      </c>
      <c r="P389" s="111">
        <v>20000</v>
      </c>
      <c r="R389" s="111">
        <f>SUM(R390)</f>
        <v>3625</v>
      </c>
      <c r="S389" s="357">
        <v>0</v>
      </c>
      <c r="T389" s="357">
        <f t="shared" si="132"/>
        <v>18.125</v>
      </c>
    </row>
    <row r="390" spans="1:20" s="1" customFormat="1" ht="25.5" x14ac:dyDescent="0.2">
      <c r="A390" s="320"/>
      <c r="B390" s="412"/>
      <c r="C390" s="320"/>
      <c r="D390" s="412"/>
      <c r="E390" s="412"/>
      <c r="F390" s="320"/>
      <c r="G390" s="320"/>
      <c r="H390" s="320"/>
      <c r="I390" s="320"/>
      <c r="J390" s="412"/>
      <c r="K390" s="320"/>
      <c r="L390" s="16"/>
      <c r="M390" s="411">
        <v>3232</v>
      </c>
      <c r="N390" s="426" t="s">
        <v>497</v>
      </c>
      <c r="O390" s="111">
        <v>0</v>
      </c>
      <c r="P390" s="111"/>
      <c r="R390" s="111">
        <v>3625</v>
      </c>
      <c r="S390" s="357">
        <v>0</v>
      </c>
      <c r="T390" s="357"/>
    </row>
    <row r="391" spans="1:20" s="1" customFormat="1" x14ac:dyDescent="0.2">
      <c r="A391" s="54"/>
      <c r="B391" s="54"/>
      <c r="C391" s="54"/>
      <c r="D391" s="55"/>
      <c r="E391" s="55"/>
      <c r="F391" s="54"/>
      <c r="G391" s="54"/>
      <c r="H391" s="54"/>
      <c r="I391" s="200"/>
      <c r="J391" s="200"/>
      <c r="K391" s="200"/>
      <c r="L391" s="16"/>
      <c r="M391" s="70"/>
      <c r="N391" s="94"/>
      <c r="O391" s="142"/>
      <c r="P391" s="142"/>
      <c r="R391" s="142"/>
      <c r="S391" s="357"/>
      <c r="T391" s="357"/>
    </row>
    <row r="392" spans="1:20" s="1" customFormat="1" ht="25.5" x14ac:dyDescent="0.2">
      <c r="A392" s="51" t="s">
        <v>153</v>
      </c>
      <c r="B392" s="15"/>
      <c r="C392" s="15"/>
      <c r="D392" s="15"/>
      <c r="E392" s="15"/>
      <c r="F392" s="15"/>
      <c r="G392" s="15"/>
      <c r="H392" s="15"/>
      <c r="I392" s="200"/>
      <c r="J392" s="200"/>
      <c r="K392" s="200"/>
      <c r="L392" s="29" t="s">
        <v>187</v>
      </c>
      <c r="M392" s="101"/>
      <c r="N392" s="102" t="s">
        <v>188</v>
      </c>
      <c r="O392" s="114">
        <f t="shared" ref="O392" si="147">SUM(O394+O409)</f>
        <v>30836.47</v>
      </c>
      <c r="P392" s="114">
        <f t="shared" ref="P392" si="148">SUM(P394+P409)</f>
        <v>85000</v>
      </c>
      <c r="R392" s="114">
        <f>SUM(R394+R409)</f>
        <v>18385.810000000001</v>
      </c>
      <c r="S392" s="357">
        <f t="shared" si="140"/>
        <v>59.623588562504068</v>
      </c>
      <c r="T392" s="357">
        <f t="shared" si="132"/>
        <v>21.630364705882354</v>
      </c>
    </row>
    <row r="393" spans="1:20" s="1" customFormat="1" x14ac:dyDescent="0.2">
      <c r="A393" s="15"/>
      <c r="B393" s="15"/>
      <c r="C393" s="15"/>
      <c r="D393" s="15"/>
      <c r="E393" s="15"/>
      <c r="F393" s="15"/>
      <c r="G393" s="15"/>
      <c r="H393" s="15"/>
      <c r="I393" s="200"/>
      <c r="J393" s="200"/>
      <c r="K393" s="200"/>
      <c r="L393" s="16"/>
      <c r="M393" s="70"/>
      <c r="N393" s="94"/>
      <c r="O393" s="141"/>
      <c r="P393" s="141"/>
      <c r="R393" s="141"/>
      <c r="S393" s="357"/>
      <c r="T393" s="357"/>
    </row>
    <row r="394" spans="1:20" s="1" customFormat="1" ht="25.5" x14ac:dyDescent="0.2">
      <c r="A394" s="25" t="s">
        <v>241</v>
      </c>
      <c r="B394" s="15"/>
      <c r="C394" s="15"/>
      <c r="D394" s="15"/>
      <c r="E394" s="15"/>
      <c r="F394" s="15"/>
      <c r="G394" s="15"/>
      <c r="H394" s="15"/>
      <c r="I394" s="200"/>
      <c r="J394" s="200"/>
      <c r="K394" s="200"/>
      <c r="L394" s="34" t="s">
        <v>179</v>
      </c>
      <c r="M394" s="104"/>
      <c r="N394" s="105" t="s">
        <v>283</v>
      </c>
      <c r="O394" s="142">
        <f t="shared" ref="O394" si="149">SUM(O400)</f>
        <v>21931.38</v>
      </c>
      <c r="P394" s="142">
        <f t="shared" ref="P394" si="150">SUM(P400)</f>
        <v>55000</v>
      </c>
      <c r="R394" s="142">
        <f>SUM(R400)</f>
        <v>14888.230000000001</v>
      </c>
      <c r="S394" s="357">
        <f t="shared" si="140"/>
        <v>67.885513816276045</v>
      </c>
      <c r="T394" s="357">
        <f t="shared" si="132"/>
        <v>27.069509090909094</v>
      </c>
    </row>
    <row r="395" spans="1:20" s="1" customFormat="1" x14ac:dyDescent="0.2">
      <c r="A395" s="15"/>
      <c r="B395" s="15"/>
      <c r="C395" s="15"/>
      <c r="D395" s="15"/>
      <c r="E395" s="15"/>
      <c r="F395" s="15"/>
      <c r="G395" s="15"/>
      <c r="H395" s="15"/>
      <c r="I395" s="200"/>
      <c r="J395" s="200"/>
      <c r="K395" s="200"/>
      <c r="L395" s="16"/>
      <c r="M395" s="94"/>
      <c r="N395" s="82"/>
      <c r="O395" s="141"/>
      <c r="P395" s="141"/>
      <c r="R395" s="141"/>
      <c r="S395" s="357"/>
      <c r="T395" s="357"/>
    </row>
    <row r="396" spans="1:20" s="1" customFormat="1" x14ac:dyDescent="0.2">
      <c r="A396" s="175"/>
      <c r="B396" s="175"/>
      <c r="C396" s="175"/>
      <c r="D396" s="175"/>
      <c r="E396" s="175"/>
      <c r="F396" s="175"/>
      <c r="G396" s="175"/>
      <c r="H396" s="175"/>
      <c r="I396" s="200"/>
      <c r="J396" s="200"/>
      <c r="K396" s="200"/>
      <c r="L396" s="16"/>
      <c r="M396" s="94"/>
      <c r="N396" s="178" t="s">
        <v>285</v>
      </c>
      <c r="O396" s="186">
        <f t="shared" ref="O396" si="151">SUM(O398:O398)</f>
        <v>21931.38</v>
      </c>
      <c r="P396" s="186">
        <f>SUM(P397:P398)</f>
        <v>55000</v>
      </c>
      <c r="R396" s="186">
        <f>SUM(R398:R398)</f>
        <v>14888.23</v>
      </c>
      <c r="S396" s="357">
        <f t="shared" si="140"/>
        <v>67.885513816276031</v>
      </c>
      <c r="T396" s="357">
        <f t="shared" si="132"/>
        <v>27.06950909090909</v>
      </c>
    </row>
    <row r="397" spans="1:20" s="1" customFormat="1" x14ac:dyDescent="0.2">
      <c r="A397" s="320"/>
      <c r="B397" s="320"/>
      <c r="C397" s="320"/>
      <c r="D397" s="320"/>
      <c r="E397" s="320"/>
      <c r="F397" s="320"/>
      <c r="G397" s="320"/>
      <c r="H397" s="320"/>
      <c r="I397" s="320"/>
      <c r="J397" s="320"/>
      <c r="K397" s="320"/>
      <c r="L397" s="16"/>
      <c r="M397" s="184">
        <v>11</v>
      </c>
      <c r="N397" s="178" t="s">
        <v>286</v>
      </c>
      <c r="O397" s="186">
        <v>0</v>
      </c>
      <c r="P397" s="186">
        <v>20000</v>
      </c>
      <c r="R397" s="186">
        <v>0</v>
      </c>
      <c r="S397" s="357">
        <v>0</v>
      </c>
      <c r="T397" s="357">
        <f t="shared" si="132"/>
        <v>0</v>
      </c>
    </row>
    <row r="398" spans="1:20" s="1" customFormat="1" x14ac:dyDescent="0.2">
      <c r="A398" s="175"/>
      <c r="B398" s="175"/>
      <c r="C398" s="175"/>
      <c r="D398" s="175"/>
      <c r="E398" s="175"/>
      <c r="F398" s="175"/>
      <c r="G398" s="175"/>
      <c r="H398" s="175"/>
      <c r="I398" s="200"/>
      <c r="J398" s="200"/>
      <c r="K398" s="200"/>
      <c r="L398" s="16"/>
      <c r="M398" s="184">
        <v>43</v>
      </c>
      <c r="N398" s="185" t="s">
        <v>102</v>
      </c>
      <c r="O398" s="186">
        <v>21931.38</v>
      </c>
      <c r="P398" s="186">
        <v>35000</v>
      </c>
      <c r="R398" s="186">
        <v>14888.23</v>
      </c>
      <c r="S398" s="357">
        <f t="shared" si="140"/>
        <v>67.885513816276031</v>
      </c>
      <c r="T398" s="357">
        <f t="shared" si="132"/>
        <v>42.537799999999997</v>
      </c>
    </row>
    <row r="399" spans="1:20" s="1" customFormat="1" x14ac:dyDescent="0.2">
      <c r="A399" s="175"/>
      <c r="B399" s="175"/>
      <c r="C399" s="175"/>
      <c r="D399" s="175"/>
      <c r="E399" s="175"/>
      <c r="F399" s="175"/>
      <c r="G399" s="175"/>
      <c r="H399" s="175"/>
      <c r="I399" s="200"/>
      <c r="J399" s="200"/>
      <c r="K399" s="200"/>
      <c r="L399" s="16"/>
      <c r="M399" s="94"/>
      <c r="N399" s="185"/>
      <c r="O399" s="141"/>
      <c r="P399" s="141"/>
      <c r="R399" s="141"/>
      <c r="S399" s="357"/>
      <c r="T399" s="357"/>
    </row>
    <row r="400" spans="1:20" s="41" customFormat="1" x14ac:dyDescent="0.2">
      <c r="B400" s="174">
        <v>1</v>
      </c>
      <c r="D400" s="46"/>
      <c r="E400" s="46">
        <v>4</v>
      </c>
      <c r="I400" s="200"/>
      <c r="J400" s="200"/>
      <c r="K400" s="200"/>
      <c r="L400" s="16" t="s">
        <v>179</v>
      </c>
      <c r="M400" s="70">
        <v>3</v>
      </c>
      <c r="N400" s="82" t="s">
        <v>116</v>
      </c>
      <c r="O400" s="111">
        <f t="shared" ref="O400:P400" si="152">SUM(O401)</f>
        <v>21931.38</v>
      </c>
      <c r="P400" s="111">
        <f t="shared" si="152"/>
        <v>55000</v>
      </c>
      <c r="R400" s="111">
        <f>SUM(R401)</f>
        <v>14888.230000000001</v>
      </c>
      <c r="S400" s="357">
        <f t="shared" si="140"/>
        <v>67.885513816276045</v>
      </c>
      <c r="T400" s="357">
        <f t="shared" si="132"/>
        <v>27.069509090909094</v>
      </c>
    </row>
    <row r="401" spans="1:20" s="1" customFormat="1" x14ac:dyDescent="0.2">
      <c r="A401" s="15"/>
      <c r="B401" s="174">
        <v>1</v>
      </c>
      <c r="C401" s="15"/>
      <c r="D401" s="46"/>
      <c r="E401" s="46">
        <v>4</v>
      </c>
      <c r="F401" s="15"/>
      <c r="G401" s="15"/>
      <c r="H401" s="15"/>
      <c r="I401" s="200"/>
      <c r="J401" s="200"/>
      <c r="K401" s="200"/>
      <c r="L401" s="16" t="s">
        <v>179</v>
      </c>
      <c r="M401" s="69">
        <v>32</v>
      </c>
      <c r="N401" s="68" t="s">
        <v>3</v>
      </c>
      <c r="O401" s="112">
        <f>SUM(O402+O404)</f>
        <v>21931.38</v>
      </c>
      <c r="P401" s="112">
        <f t="shared" ref="P401" si="153">SUM(P402:P404)</f>
        <v>55000</v>
      </c>
      <c r="R401" s="112">
        <f>SUM(R402+R404)</f>
        <v>14888.230000000001</v>
      </c>
      <c r="S401" s="357">
        <f t="shared" si="140"/>
        <v>67.885513816276045</v>
      </c>
      <c r="T401" s="357">
        <f t="shared" si="132"/>
        <v>27.069509090909094</v>
      </c>
    </row>
    <row r="402" spans="1:20" s="1" customFormat="1" x14ac:dyDescent="0.2">
      <c r="A402" s="167"/>
      <c r="B402" s="174">
        <v>1</v>
      </c>
      <c r="C402" s="167"/>
      <c r="D402" s="166"/>
      <c r="E402" s="166">
        <v>4</v>
      </c>
      <c r="F402" s="167"/>
      <c r="G402" s="167"/>
      <c r="H402" s="167"/>
      <c r="I402" s="200"/>
      <c r="J402" s="200"/>
      <c r="K402" s="200"/>
      <c r="L402" s="16" t="s">
        <v>179</v>
      </c>
      <c r="M402" s="168">
        <v>322</v>
      </c>
      <c r="N402" s="94" t="s">
        <v>117</v>
      </c>
      <c r="O402" s="111">
        <f>SUM(O403)</f>
        <v>569.39</v>
      </c>
      <c r="P402" s="111">
        <v>5000</v>
      </c>
      <c r="R402" s="111">
        <f>SUM(R403)</f>
        <v>442.49</v>
      </c>
      <c r="S402" s="357">
        <f t="shared" si="140"/>
        <v>77.712991095734026</v>
      </c>
      <c r="T402" s="357">
        <f t="shared" si="132"/>
        <v>8.8498000000000001</v>
      </c>
    </row>
    <row r="403" spans="1:20" s="1" customFormat="1" x14ac:dyDescent="0.2">
      <c r="A403" s="320"/>
      <c r="B403" s="412"/>
      <c r="C403" s="320"/>
      <c r="D403" s="412"/>
      <c r="E403" s="412"/>
      <c r="F403" s="320"/>
      <c r="G403" s="320"/>
      <c r="H403" s="320"/>
      <c r="I403" s="320"/>
      <c r="J403" s="320"/>
      <c r="K403" s="320"/>
      <c r="L403" s="16"/>
      <c r="M403" s="411">
        <v>3223</v>
      </c>
      <c r="N403" s="94" t="s">
        <v>493</v>
      </c>
      <c r="O403" s="111">
        <v>569.39</v>
      </c>
      <c r="P403" s="111"/>
      <c r="R403" s="111">
        <v>442.49</v>
      </c>
      <c r="S403" s="357">
        <f t="shared" si="140"/>
        <v>77.712991095734026</v>
      </c>
      <c r="T403" s="357"/>
    </row>
    <row r="404" spans="1:20" s="1" customFormat="1" x14ac:dyDescent="0.2">
      <c r="A404" s="15"/>
      <c r="B404" s="174">
        <v>1</v>
      </c>
      <c r="C404" s="15"/>
      <c r="D404" s="46"/>
      <c r="E404" s="46">
        <v>4</v>
      </c>
      <c r="F404" s="15"/>
      <c r="G404" s="15"/>
      <c r="H404" s="15"/>
      <c r="I404" s="200"/>
      <c r="J404" s="200"/>
      <c r="K404" s="200"/>
      <c r="L404" s="16" t="s">
        <v>179</v>
      </c>
      <c r="M404" s="70">
        <v>323</v>
      </c>
      <c r="N404" s="94" t="s">
        <v>6</v>
      </c>
      <c r="O404" s="111">
        <f>SUM(O405:O407)</f>
        <v>21361.99</v>
      </c>
      <c r="P404" s="111">
        <v>50000</v>
      </c>
      <c r="R404" s="111">
        <f>SUM(R405:R407)</f>
        <v>14445.740000000002</v>
      </c>
      <c r="S404" s="357">
        <f t="shared" si="140"/>
        <v>67.623568778002436</v>
      </c>
      <c r="T404" s="357">
        <f t="shared" si="132"/>
        <v>28.891480000000001</v>
      </c>
    </row>
    <row r="405" spans="1:20" s="1" customFormat="1" ht="25.5" x14ac:dyDescent="0.2">
      <c r="A405" s="320"/>
      <c r="B405" s="412"/>
      <c r="C405" s="320"/>
      <c r="D405" s="412"/>
      <c r="E405" s="412"/>
      <c r="F405" s="320"/>
      <c r="G405" s="320"/>
      <c r="H405" s="320"/>
      <c r="I405" s="320"/>
      <c r="J405" s="320"/>
      <c r="K405" s="320"/>
      <c r="L405" s="16"/>
      <c r="M405" s="411">
        <v>3232</v>
      </c>
      <c r="N405" s="426" t="s">
        <v>497</v>
      </c>
      <c r="O405" s="111">
        <v>18456.63</v>
      </c>
      <c r="P405" s="111"/>
      <c r="R405" s="111">
        <v>12228.95</v>
      </c>
      <c r="S405" s="357">
        <f t="shared" si="140"/>
        <v>66.257762115835888</v>
      </c>
      <c r="T405" s="357"/>
    </row>
    <row r="406" spans="1:20" s="1" customFormat="1" x14ac:dyDescent="0.2">
      <c r="A406" s="320"/>
      <c r="B406" s="412"/>
      <c r="C406" s="320"/>
      <c r="D406" s="412"/>
      <c r="E406" s="412"/>
      <c r="F406" s="320"/>
      <c r="G406" s="320"/>
      <c r="H406" s="320"/>
      <c r="I406" s="320"/>
      <c r="J406" s="320"/>
      <c r="K406" s="320"/>
      <c r="L406" s="16"/>
      <c r="M406" s="411">
        <v>3234</v>
      </c>
      <c r="N406" s="94" t="s">
        <v>499</v>
      </c>
      <c r="O406" s="111">
        <v>1018.63</v>
      </c>
      <c r="P406" s="111"/>
      <c r="R406" s="111">
        <v>704.83</v>
      </c>
      <c r="S406" s="357">
        <f t="shared" si="140"/>
        <v>69.193917320322399</v>
      </c>
      <c r="T406" s="357"/>
    </row>
    <row r="407" spans="1:20" s="1" customFormat="1" x14ac:dyDescent="0.2">
      <c r="A407" s="320"/>
      <c r="B407" s="412"/>
      <c r="C407" s="320"/>
      <c r="D407" s="412"/>
      <c r="E407" s="412"/>
      <c r="F407" s="320"/>
      <c r="G407" s="320"/>
      <c r="H407" s="320"/>
      <c r="I407" s="320"/>
      <c r="J407" s="320"/>
      <c r="K407" s="320"/>
      <c r="L407" s="16"/>
      <c r="M407" s="411">
        <v>3237</v>
      </c>
      <c r="N407" s="94" t="s">
        <v>501</v>
      </c>
      <c r="O407" s="111">
        <v>1886.73</v>
      </c>
      <c r="P407" s="111"/>
      <c r="R407" s="111">
        <v>1511.96</v>
      </c>
      <c r="S407" s="357">
        <f t="shared" si="140"/>
        <v>80.136532519226392</v>
      </c>
      <c r="T407" s="357"/>
    </row>
    <row r="408" spans="1:20" s="1" customFormat="1" x14ac:dyDescent="0.2">
      <c r="A408" s="262"/>
      <c r="B408" s="264"/>
      <c r="C408" s="262"/>
      <c r="D408" s="264"/>
      <c r="E408" s="264"/>
      <c r="F408" s="262"/>
      <c r="G408" s="262"/>
      <c r="H408" s="262"/>
      <c r="I408" s="262"/>
      <c r="J408" s="262"/>
      <c r="K408" s="262"/>
      <c r="L408" s="16"/>
      <c r="M408" s="263"/>
      <c r="N408" s="94"/>
      <c r="O408" s="111"/>
      <c r="P408" s="111"/>
      <c r="R408" s="111"/>
      <c r="S408" s="357"/>
      <c r="T408" s="357"/>
    </row>
    <row r="409" spans="1:20" s="1" customFormat="1" ht="25.5" x14ac:dyDescent="0.2">
      <c r="A409" s="25" t="s">
        <v>242</v>
      </c>
      <c r="B409" s="153"/>
      <c r="C409" s="153"/>
      <c r="D409" s="153"/>
      <c r="E409" s="153"/>
      <c r="F409" s="153"/>
      <c r="G409" s="153"/>
      <c r="H409" s="153"/>
      <c r="I409" s="200"/>
      <c r="J409" s="200"/>
      <c r="K409" s="200"/>
      <c r="L409" s="34" t="s">
        <v>179</v>
      </c>
      <c r="M409" s="104"/>
      <c r="N409" s="105" t="s">
        <v>127</v>
      </c>
      <c r="O409" s="142">
        <f t="shared" ref="O409" si="154">SUM(O416)</f>
        <v>8905.09</v>
      </c>
      <c r="P409" s="142">
        <f t="shared" ref="P409" si="155">SUM(P416)</f>
        <v>30000</v>
      </c>
      <c r="R409" s="142">
        <f>SUM(R416)</f>
        <v>3497.58</v>
      </c>
      <c r="S409" s="357">
        <f t="shared" si="140"/>
        <v>39.276189235594472</v>
      </c>
      <c r="T409" s="357">
        <f t="shared" si="132"/>
        <v>11.6586</v>
      </c>
    </row>
    <row r="410" spans="1:20" s="1" customFormat="1" x14ac:dyDescent="0.2">
      <c r="A410" s="153"/>
      <c r="B410" s="153"/>
      <c r="C410" s="153"/>
      <c r="D410" s="153"/>
      <c r="E410" s="153"/>
      <c r="F410" s="153"/>
      <c r="G410" s="153"/>
      <c r="H410" s="153"/>
      <c r="I410" s="200"/>
      <c r="J410" s="200"/>
      <c r="K410" s="200"/>
      <c r="L410" s="16"/>
      <c r="M410" s="94"/>
      <c r="N410" s="82"/>
      <c r="O410" s="141"/>
      <c r="P410" s="141"/>
      <c r="R410" s="141"/>
      <c r="S410" s="357"/>
      <c r="T410" s="357"/>
    </row>
    <row r="411" spans="1:20" s="1" customFormat="1" x14ac:dyDescent="0.2">
      <c r="A411" s="175"/>
      <c r="B411" s="175"/>
      <c r="C411" s="175"/>
      <c r="D411" s="175"/>
      <c r="E411" s="175"/>
      <c r="F411" s="175"/>
      <c r="G411" s="175"/>
      <c r="H411" s="175"/>
      <c r="I411" s="200"/>
      <c r="J411" s="200"/>
      <c r="K411" s="200"/>
      <c r="L411" s="16"/>
      <c r="M411" s="94"/>
      <c r="N411" s="178" t="s">
        <v>285</v>
      </c>
      <c r="O411" s="186">
        <f>SUM(O412:O414)</f>
        <v>8905.09</v>
      </c>
      <c r="P411" s="186">
        <f>SUM(P412:P414)</f>
        <v>30000</v>
      </c>
      <c r="R411" s="186">
        <f>SUM(R412:R414)</f>
        <v>3497.58</v>
      </c>
      <c r="S411" s="357">
        <f t="shared" si="140"/>
        <v>39.276189235594472</v>
      </c>
      <c r="T411" s="357">
        <f t="shared" si="132"/>
        <v>11.6586</v>
      </c>
    </row>
    <row r="412" spans="1:20" s="1" customFormat="1" x14ac:dyDescent="0.2">
      <c r="A412" s="320"/>
      <c r="B412" s="320"/>
      <c r="C412" s="320"/>
      <c r="D412" s="320"/>
      <c r="E412" s="320"/>
      <c r="F412" s="320"/>
      <c r="G412" s="320"/>
      <c r="H412" s="320"/>
      <c r="I412" s="320"/>
      <c r="J412" s="320"/>
      <c r="K412" s="320"/>
      <c r="L412" s="16"/>
      <c r="M412" s="184">
        <v>11</v>
      </c>
      <c r="N412" s="178" t="s">
        <v>286</v>
      </c>
      <c r="O412" s="186">
        <v>0</v>
      </c>
      <c r="P412" s="186">
        <v>10000</v>
      </c>
      <c r="R412" s="186">
        <v>0</v>
      </c>
      <c r="S412" s="357">
        <v>0</v>
      </c>
      <c r="T412" s="357">
        <f t="shared" si="132"/>
        <v>0</v>
      </c>
    </row>
    <row r="413" spans="1:20" s="1" customFormat="1" x14ac:dyDescent="0.2">
      <c r="A413" s="175"/>
      <c r="B413" s="175"/>
      <c r="C413" s="175"/>
      <c r="D413" s="175"/>
      <c r="E413" s="175"/>
      <c r="F413" s="175"/>
      <c r="G413" s="175"/>
      <c r="H413" s="175"/>
      <c r="I413" s="200"/>
      <c r="J413" s="200"/>
      <c r="K413" s="200"/>
      <c r="L413" s="16"/>
      <c r="M413" s="184">
        <v>43</v>
      </c>
      <c r="N413" s="185" t="s">
        <v>102</v>
      </c>
      <c r="O413" s="186">
        <v>8905.09</v>
      </c>
      <c r="P413" s="186">
        <v>20000</v>
      </c>
      <c r="R413" s="186">
        <v>3497.58</v>
      </c>
      <c r="S413" s="357">
        <f t="shared" si="140"/>
        <v>39.276189235594472</v>
      </c>
      <c r="T413" s="357">
        <f t="shared" si="132"/>
        <v>17.4879</v>
      </c>
    </row>
    <row r="414" spans="1:20" s="1" customFormat="1" x14ac:dyDescent="0.2">
      <c r="A414" s="200"/>
      <c r="B414" s="200"/>
      <c r="C414" s="200"/>
      <c r="D414" s="200"/>
      <c r="E414" s="200"/>
      <c r="F414" s="200"/>
      <c r="G414" s="200"/>
      <c r="H414" s="200"/>
      <c r="I414" s="200"/>
      <c r="J414" s="200"/>
      <c r="K414" s="200"/>
      <c r="L414" s="16"/>
      <c r="M414" s="184">
        <v>91</v>
      </c>
      <c r="N414" s="178" t="s">
        <v>290</v>
      </c>
      <c r="O414" s="186">
        <v>0</v>
      </c>
      <c r="P414" s="186">
        <v>0</v>
      </c>
      <c r="R414" s="186">
        <v>0</v>
      </c>
      <c r="S414" s="357">
        <v>0</v>
      </c>
      <c r="T414" s="357">
        <v>0</v>
      </c>
    </row>
    <row r="415" spans="1:20" s="1" customFormat="1" x14ac:dyDescent="0.2">
      <c r="A415" s="175"/>
      <c r="B415" s="175"/>
      <c r="C415" s="175"/>
      <c r="D415" s="175"/>
      <c r="E415" s="175"/>
      <c r="F415" s="175"/>
      <c r="G415" s="175"/>
      <c r="H415" s="175"/>
      <c r="I415" s="200"/>
      <c r="J415" s="200"/>
      <c r="K415" s="200"/>
      <c r="L415" s="16"/>
      <c r="M415" s="94"/>
      <c r="N415" s="185"/>
      <c r="O415" s="141"/>
      <c r="P415" s="141"/>
      <c r="R415" s="141"/>
      <c r="S415" s="357"/>
      <c r="T415" s="357"/>
    </row>
    <row r="416" spans="1:20" s="1" customFormat="1" x14ac:dyDescent="0.2">
      <c r="A416" s="153"/>
      <c r="B416" s="150">
        <v>1</v>
      </c>
      <c r="C416" s="153"/>
      <c r="D416" s="150"/>
      <c r="E416" s="150">
        <v>4</v>
      </c>
      <c r="F416" s="153"/>
      <c r="G416" s="153"/>
      <c r="H416" s="153"/>
      <c r="I416" s="200"/>
      <c r="J416" s="199">
        <v>9</v>
      </c>
      <c r="K416" s="200"/>
      <c r="L416" s="16" t="s">
        <v>179</v>
      </c>
      <c r="M416" s="152">
        <v>3</v>
      </c>
      <c r="N416" s="82" t="s">
        <v>116</v>
      </c>
      <c r="O416" s="111">
        <f t="shared" ref="O416:P417" si="156">SUM(O417)</f>
        <v>8905.09</v>
      </c>
      <c r="P416" s="111">
        <f t="shared" si="156"/>
        <v>30000</v>
      </c>
      <c r="R416" s="111">
        <f>SUM(R417)</f>
        <v>3497.58</v>
      </c>
      <c r="S416" s="357">
        <f t="shared" si="140"/>
        <v>39.276189235594472</v>
      </c>
      <c r="T416" s="357">
        <f t="shared" si="132"/>
        <v>11.6586</v>
      </c>
    </row>
    <row r="417" spans="1:20" s="1" customFormat="1" x14ac:dyDescent="0.2">
      <c r="A417" s="153"/>
      <c r="B417" s="150">
        <v>1</v>
      </c>
      <c r="C417" s="153"/>
      <c r="D417" s="150"/>
      <c r="E417" s="150">
        <v>4</v>
      </c>
      <c r="F417" s="153"/>
      <c r="G417" s="153"/>
      <c r="H417" s="153"/>
      <c r="I417" s="200"/>
      <c r="J417" s="199">
        <v>9</v>
      </c>
      <c r="K417" s="200"/>
      <c r="L417" s="16" t="s">
        <v>179</v>
      </c>
      <c r="M417" s="69">
        <v>32</v>
      </c>
      <c r="N417" s="68" t="s">
        <v>3</v>
      </c>
      <c r="O417" s="112">
        <f t="shared" si="156"/>
        <v>8905.09</v>
      </c>
      <c r="P417" s="112">
        <f t="shared" si="156"/>
        <v>30000</v>
      </c>
      <c r="R417" s="112">
        <f>SUM(R418)</f>
        <v>3497.58</v>
      </c>
      <c r="S417" s="357">
        <f t="shared" si="140"/>
        <v>39.276189235594472</v>
      </c>
      <c r="T417" s="357">
        <f t="shared" si="132"/>
        <v>11.6586</v>
      </c>
    </row>
    <row r="418" spans="1:20" s="1" customFormat="1" x14ac:dyDescent="0.2">
      <c r="A418" s="153"/>
      <c r="B418" s="150">
        <v>1</v>
      </c>
      <c r="C418" s="153"/>
      <c r="D418" s="150"/>
      <c r="E418" s="150">
        <v>4</v>
      </c>
      <c r="F418" s="153"/>
      <c r="G418" s="153"/>
      <c r="H418" s="153"/>
      <c r="I418" s="200"/>
      <c r="J418" s="199">
        <v>9</v>
      </c>
      <c r="K418" s="200"/>
      <c r="L418" s="16" t="s">
        <v>179</v>
      </c>
      <c r="M418" s="152">
        <v>323</v>
      </c>
      <c r="N418" s="94" t="s">
        <v>6</v>
      </c>
      <c r="O418" s="111">
        <f>SUM(O419:O420)</f>
        <v>8905.09</v>
      </c>
      <c r="P418" s="111">
        <v>30000</v>
      </c>
      <c r="R418" s="111">
        <f>SUM(R419:R420)</f>
        <v>3497.58</v>
      </c>
      <c r="S418" s="357">
        <f t="shared" si="140"/>
        <v>39.276189235594472</v>
      </c>
      <c r="T418" s="357">
        <f t="shared" si="132"/>
        <v>11.6586</v>
      </c>
    </row>
    <row r="419" spans="1:20" s="1" customFormat="1" ht="25.5" x14ac:dyDescent="0.2">
      <c r="A419" s="320"/>
      <c r="B419" s="412"/>
      <c r="C419" s="320"/>
      <c r="D419" s="412"/>
      <c r="E419" s="412"/>
      <c r="F419" s="320"/>
      <c r="G419" s="320"/>
      <c r="H419" s="320"/>
      <c r="I419" s="320"/>
      <c r="J419" s="412"/>
      <c r="K419" s="320"/>
      <c r="L419" s="16"/>
      <c r="M419" s="411">
        <v>3232</v>
      </c>
      <c r="N419" s="426" t="s">
        <v>497</v>
      </c>
      <c r="O419" s="111">
        <v>8905.09</v>
      </c>
      <c r="P419" s="111"/>
      <c r="R419" s="111">
        <v>3497.58</v>
      </c>
      <c r="S419" s="357">
        <f t="shared" si="140"/>
        <v>39.276189235594472</v>
      </c>
      <c r="T419" s="357"/>
    </row>
    <row r="420" spans="1:20" s="1" customFormat="1" x14ac:dyDescent="0.2">
      <c r="A420" s="320"/>
      <c r="B420" s="412"/>
      <c r="C420" s="320"/>
      <c r="D420" s="412"/>
      <c r="E420" s="412"/>
      <c r="F420" s="320"/>
      <c r="G420" s="320"/>
      <c r="H420" s="320"/>
      <c r="I420" s="320"/>
      <c r="J420" s="412"/>
      <c r="K420" s="320"/>
      <c r="L420" s="16"/>
      <c r="M420" s="411">
        <v>3237</v>
      </c>
      <c r="N420" s="94" t="s">
        <v>501</v>
      </c>
      <c r="O420" s="111">
        <v>0</v>
      </c>
      <c r="P420" s="111"/>
      <c r="R420" s="111">
        <v>0</v>
      </c>
      <c r="S420" s="357">
        <v>0</v>
      </c>
      <c r="T420" s="357"/>
    </row>
    <row r="421" spans="1:20" s="1" customFormat="1" x14ac:dyDescent="0.2">
      <c r="A421" s="153"/>
      <c r="B421" s="153"/>
      <c r="C421" s="153"/>
      <c r="D421" s="153"/>
      <c r="E421" s="153"/>
      <c r="F421" s="153"/>
      <c r="G421" s="153"/>
      <c r="H421" s="153"/>
      <c r="I421" s="200"/>
      <c r="J421" s="200"/>
      <c r="K421" s="200"/>
      <c r="L421" s="16"/>
      <c r="M421" s="94"/>
      <c r="N421" s="82"/>
      <c r="O421" s="141"/>
      <c r="P421" s="141"/>
      <c r="R421" s="141"/>
      <c r="S421" s="357"/>
      <c r="T421" s="357"/>
    </row>
    <row r="422" spans="1:20" s="1" customFormat="1" ht="25.5" x14ac:dyDescent="0.2">
      <c r="A422" s="51" t="s">
        <v>152</v>
      </c>
      <c r="B422" s="45"/>
      <c r="C422" s="45"/>
      <c r="D422" s="45"/>
      <c r="E422" s="45"/>
      <c r="F422" s="45"/>
      <c r="G422" s="45"/>
      <c r="H422" s="45"/>
      <c r="I422" s="200"/>
      <c r="J422" s="200"/>
      <c r="K422" s="200"/>
      <c r="L422" s="29" t="s">
        <v>189</v>
      </c>
      <c r="M422" s="101"/>
      <c r="N422" s="102" t="s">
        <v>145</v>
      </c>
      <c r="O422" s="114">
        <f t="shared" ref="O422" si="157">SUM(O424)</f>
        <v>43221.25</v>
      </c>
      <c r="P422" s="114">
        <f t="shared" ref="P422" si="158">SUM(P424)</f>
        <v>150000</v>
      </c>
      <c r="R422" s="114">
        <f>SUM(R424)</f>
        <v>14340.73</v>
      </c>
      <c r="S422" s="357">
        <f t="shared" ref="S422:S478" si="159">R422/O422*100</f>
        <v>33.179813170604739</v>
      </c>
      <c r="T422" s="357">
        <f t="shared" ref="T422:T483" si="160">R422/P422*100</f>
        <v>9.5604866666666659</v>
      </c>
    </row>
    <row r="423" spans="1:20" s="1" customFormat="1" x14ac:dyDescent="0.2">
      <c r="A423" s="45"/>
      <c r="B423" s="45"/>
      <c r="C423" s="45"/>
      <c r="D423" s="45"/>
      <c r="E423" s="45"/>
      <c r="F423" s="45"/>
      <c r="G423" s="45"/>
      <c r="H423" s="45"/>
      <c r="I423" s="200"/>
      <c r="J423" s="200"/>
      <c r="K423" s="200"/>
      <c r="L423" s="16"/>
      <c r="M423" s="94"/>
      <c r="N423" s="82"/>
      <c r="O423" s="144"/>
      <c r="P423" s="144"/>
      <c r="R423" s="144"/>
      <c r="S423" s="357"/>
      <c r="T423" s="357"/>
    </row>
    <row r="424" spans="1:20" s="1" customFormat="1" ht="25.5" x14ac:dyDescent="0.2">
      <c r="A424" s="25" t="s">
        <v>243</v>
      </c>
      <c r="B424" s="15"/>
      <c r="C424" s="15"/>
      <c r="D424" s="15"/>
      <c r="E424" s="15"/>
      <c r="F424" s="15"/>
      <c r="G424" s="15"/>
      <c r="H424" s="15"/>
      <c r="I424" s="200"/>
      <c r="J424" s="200"/>
      <c r="K424" s="200"/>
      <c r="L424" s="34" t="s">
        <v>178</v>
      </c>
      <c r="M424" s="104"/>
      <c r="N424" s="105" t="s">
        <v>125</v>
      </c>
      <c r="O424" s="142">
        <f t="shared" ref="O424" si="161">SUM(O431)</f>
        <v>43221.25</v>
      </c>
      <c r="P424" s="142">
        <f t="shared" ref="P424" si="162">SUM(P431)</f>
        <v>150000</v>
      </c>
      <c r="R424" s="142">
        <f>SUM(R431)</f>
        <v>14340.73</v>
      </c>
      <c r="S424" s="357">
        <f t="shared" si="159"/>
        <v>33.179813170604739</v>
      </c>
      <c r="T424" s="357">
        <f t="shared" si="160"/>
        <v>9.5604866666666659</v>
      </c>
    </row>
    <row r="425" spans="1:20" s="1" customFormat="1" x14ac:dyDescent="0.2">
      <c r="A425" s="15"/>
      <c r="B425" s="15"/>
      <c r="C425" s="15"/>
      <c r="D425" s="15"/>
      <c r="E425" s="15"/>
      <c r="F425" s="15"/>
      <c r="G425" s="15"/>
      <c r="H425" s="15"/>
      <c r="I425" s="200"/>
      <c r="J425" s="200"/>
      <c r="K425" s="200"/>
      <c r="L425" s="16"/>
      <c r="M425" s="94"/>
      <c r="N425" s="82"/>
      <c r="O425" s="141"/>
      <c r="P425" s="141"/>
      <c r="R425" s="141"/>
      <c r="S425" s="357"/>
      <c r="T425" s="357"/>
    </row>
    <row r="426" spans="1:20" s="1" customFormat="1" x14ac:dyDescent="0.2">
      <c r="A426" s="192"/>
      <c r="B426" s="192"/>
      <c r="C426" s="192"/>
      <c r="D426" s="192"/>
      <c r="E426" s="192"/>
      <c r="F426" s="192"/>
      <c r="G426" s="192"/>
      <c r="H426" s="192"/>
      <c r="I426" s="200"/>
      <c r="J426" s="200"/>
      <c r="K426" s="200"/>
      <c r="L426" s="94"/>
      <c r="M426" s="94"/>
      <c r="N426" s="178" t="s">
        <v>285</v>
      </c>
      <c r="O426" s="186">
        <f t="shared" ref="O426" si="163">SUM(O428:O429)</f>
        <v>43221.25</v>
      </c>
      <c r="P426" s="186">
        <f>SUM(P427:P429)</f>
        <v>150000</v>
      </c>
      <c r="R426" s="186">
        <f>SUM(R428:R429)</f>
        <v>14340.73</v>
      </c>
      <c r="S426" s="357">
        <f t="shared" si="159"/>
        <v>33.179813170604739</v>
      </c>
      <c r="T426" s="357">
        <f t="shared" si="160"/>
        <v>9.5604866666666659</v>
      </c>
    </row>
    <row r="427" spans="1:20" s="1" customFormat="1" x14ac:dyDescent="0.2">
      <c r="A427" s="320"/>
      <c r="B427" s="320"/>
      <c r="C427" s="320"/>
      <c r="D427" s="320"/>
      <c r="E427" s="320"/>
      <c r="F427" s="320"/>
      <c r="G427" s="320"/>
      <c r="H427" s="320"/>
      <c r="I427" s="320"/>
      <c r="J427" s="320"/>
      <c r="K427" s="320"/>
      <c r="L427" s="94"/>
      <c r="M427" s="184">
        <v>11</v>
      </c>
      <c r="N427" s="178" t="s">
        <v>286</v>
      </c>
      <c r="O427" s="186">
        <v>0</v>
      </c>
      <c r="P427" s="186">
        <v>84200</v>
      </c>
      <c r="R427" s="186">
        <v>0</v>
      </c>
      <c r="S427" s="357">
        <v>0</v>
      </c>
      <c r="T427" s="357">
        <f t="shared" si="160"/>
        <v>0</v>
      </c>
    </row>
    <row r="428" spans="1:20" s="1" customFormat="1" x14ac:dyDescent="0.2">
      <c r="A428" s="192"/>
      <c r="B428" s="192"/>
      <c r="C428" s="192"/>
      <c r="D428" s="192"/>
      <c r="E428" s="192"/>
      <c r="F428" s="192"/>
      <c r="G428" s="192"/>
      <c r="H428" s="192"/>
      <c r="I428" s="200"/>
      <c r="J428" s="200"/>
      <c r="K428" s="200"/>
      <c r="L428" s="184"/>
      <c r="M428" s="184">
        <v>43</v>
      </c>
      <c r="N428" s="185" t="s">
        <v>102</v>
      </c>
      <c r="O428" s="186">
        <v>0</v>
      </c>
      <c r="P428" s="186">
        <v>65800</v>
      </c>
      <c r="R428" s="186">
        <v>14340.73</v>
      </c>
      <c r="S428" s="357">
        <v>0</v>
      </c>
      <c r="T428" s="357">
        <f t="shared" si="160"/>
        <v>21.794422492401218</v>
      </c>
    </row>
    <row r="429" spans="1:20" s="1" customFormat="1" x14ac:dyDescent="0.2">
      <c r="A429" s="200"/>
      <c r="B429" s="200"/>
      <c r="C429" s="200"/>
      <c r="D429" s="200"/>
      <c r="E429" s="200"/>
      <c r="F429" s="200"/>
      <c r="G429" s="200"/>
      <c r="H429" s="200"/>
      <c r="I429" s="200"/>
      <c r="J429" s="200"/>
      <c r="K429" s="200"/>
      <c r="L429" s="184"/>
      <c r="M429" s="184">
        <v>91</v>
      </c>
      <c r="N429" s="178" t="s">
        <v>290</v>
      </c>
      <c r="O429" s="186">
        <v>43221.25</v>
      </c>
      <c r="P429" s="186">
        <v>0</v>
      </c>
      <c r="R429" s="186">
        <v>0</v>
      </c>
      <c r="S429" s="357">
        <f t="shared" si="159"/>
        <v>0</v>
      </c>
      <c r="T429" s="357">
        <v>0</v>
      </c>
    </row>
    <row r="430" spans="1:20" s="1" customFormat="1" x14ac:dyDescent="0.2">
      <c r="A430" s="192"/>
      <c r="B430" s="192"/>
      <c r="C430" s="192"/>
      <c r="D430" s="192"/>
      <c r="E430" s="192"/>
      <c r="F430" s="192"/>
      <c r="G430" s="192"/>
      <c r="H430" s="192"/>
      <c r="I430" s="200"/>
      <c r="J430" s="200"/>
      <c r="K430" s="200"/>
      <c r="L430" s="16"/>
      <c r="M430" s="94"/>
      <c r="N430" s="193"/>
      <c r="O430" s="141"/>
      <c r="P430" s="141"/>
      <c r="R430" s="141"/>
      <c r="S430" s="357"/>
      <c r="T430" s="357"/>
    </row>
    <row r="431" spans="1:20" s="41" customFormat="1" x14ac:dyDescent="0.2">
      <c r="B431" s="174">
        <v>1</v>
      </c>
      <c r="D431" s="46"/>
      <c r="E431" s="46">
        <v>4</v>
      </c>
      <c r="I431" s="200"/>
      <c r="J431" s="199">
        <v>9</v>
      </c>
      <c r="K431" s="200"/>
      <c r="L431" s="16" t="s">
        <v>178</v>
      </c>
      <c r="M431" s="70">
        <v>3</v>
      </c>
      <c r="N431" s="82" t="s">
        <v>116</v>
      </c>
      <c r="O431" s="111">
        <f t="shared" ref="O431:P432" si="164">SUM(O432)</f>
        <v>43221.25</v>
      </c>
      <c r="P431" s="111">
        <f t="shared" si="164"/>
        <v>150000</v>
      </c>
      <c r="R431" s="111">
        <f>SUM(R432)</f>
        <v>14340.73</v>
      </c>
      <c r="S431" s="357">
        <f t="shared" si="159"/>
        <v>33.179813170604739</v>
      </c>
      <c r="T431" s="357">
        <f t="shared" si="160"/>
        <v>9.5604866666666659</v>
      </c>
    </row>
    <row r="432" spans="1:20" s="1" customFormat="1" x14ac:dyDescent="0.2">
      <c r="A432" s="15"/>
      <c r="B432" s="174">
        <v>1</v>
      </c>
      <c r="C432" s="15"/>
      <c r="D432" s="46"/>
      <c r="E432" s="46">
        <v>4</v>
      </c>
      <c r="F432" s="15"/>
      <c r="G432" s="15"/>
      <c r="H432" s="15"/>
      <c r="I432" s="200"/>
      <c r="J432" s="199">
        <v>9</v>
      </c>
      <c r="K432" s="200"/>
      <c r="L432" s="16" t="s">
        <v>178</v>
      </c>
      <c r="M432" s="69">
        <v>32</v>
      </c>
      <c r="N432" s="68" t="s">
        <v>3</v>
      </c>
      <c r="O432" s="112">
        <f t="shared" si="164"/>
        <v>43221.25</v>
      </c>
      <c r="P432" s="112">
        <f t="shared" si="164"/>
        <v>150000</v>
      </c>
      <c r="R432" s="112">
        <f>SUM(R433)</f>
        <v>14340.73</v>
      </c>
      <c r="S432" s="357">
        <f t="shared" si="159"/>
        <v>33.179813170604739</v>
      </c>
      <c r="T432" s="357">
        <f t="shared" si="160"/>
        <v>9.5604866666666659</v>
      </c>
    </row>
    <row r="433" spans="1:20" s="41" customFormat="1" x14ac:dyDescent="0.2">
      <c r="A433" s="35"/>
      <c r="B433" s="174">
        <v>1</v>
      </c>
      <c r="D433" s="46"/>
      <c r="E433" s="46">
        <v>4</v>
      </c>
      <c r="I433" s="200"/>
      <c r="J433" s="199">
        <v>9</v>
      </c>
      <c r="K433" s="200"/>
      <c r="L433" s="16" t="s">
        <v>178</v>
      </c>
      <c r="M433" s="70">
        <v>323</v>
      </c>
      <c r="N433" s="94" t="s">
        <v>6</v>
      </c>
      <c r="O433" s="111">
        <f>SUM(O434)</f>
        <v>43221.25</v>
      </c>
      <c r="P433" s="111">
        <v>150000</v>
      </c>
      <c r="R433" s="111">
        <f>SUM(R434)</f>
        <v>14340.73</v>
      </c>
      <c r="S433" s="357">
        <f t="shared" si="159"/>
        <v>33.179813170604739</v>
      </c>
      <c r="T433" s="357">
        <f t="shared" si="160"/>
        <v>9.5604866666666659</v>
      </c>
    </row>
    <row r="434" spans="1:20" s="320" customFormat="1" ht="25.5" x14ac:dyDescent="0.2">
      <c r="A434" s="35"/>
      <c r="B434" s="412"/>
      <c r="D434" s="412"/>
      <c r="E434" s="412"/>
      <c r="J434" s="412"/>
      <c r="L434" s="16"/>
      <c r="M434" s="411">
        <v>3232</v>
      </c>
      <c r="N434" s="426" t="s">
        <v>497</v>
      </c>
      <c r="O434" s="111">
        <v>43221.25</v>
      </c>
      <c r="P434" s="111"/>
      <c r="R434" s="111">
        <v>14340.73</v>
      </c>
      <c r="S434" s="357">
        <f t="shared" si="159"/>
        <v>33.179813170604739</v>
      </c>
      <c r="T434" s="357"/>
    </row>
    <row r="435" spans="1:20" s="233" customFormat="1" x14ac:dyDescent="0.2">
      <c r="A435" s="35"/>
      <c r="B435" s="232"/>
      <c r="D435" s="232"/>
      <c r="E435" s="232"/>
      <c r="J435" s="232"/>
      <c r="L435" s="16"/>
      <c r="M435" s="234"/>
      <c r="N435" s="94"/>
      <c r="O435" s="111"/>
      <c r="P435" s="111"/>
      <c r="R435" s="111"/>
      <c r="S435" s="357"/>
      <c r="T435" s="357"/>
    </row>
    <row r="436" spans="1:20" s="1" customFormat="1" ht="25.5" x14ac:dyDescent="0.2">
      <c r="A436" s="49" t="s">
        <v>244</v>
      </c>
      <c r="B436" s="53">
        <v>1</v>
      </c>
      <c r="C436" s="15"/>
      <c r="D436" s="15"/>
      <c r="E436" s="15"/>
      <c r="F436" s="53">
        <v>5</v>
      </c>
      <c r="G436" s="15"/>
      <c r="H436" s="15"/>
      <c r="I436" s="200"/>
      <c r="J436" s="200"/>
      <c r="K436" s="200"/>
      <c r="L436" s="16"/>
      <c r="M436" s="94"/>
      <c r="N436" s="71" t="s">
        <v>247</v>
      </c>
      <c r="O436" s="113">
        <f t="shared" ref="O436" si="165">SUM(O438)</f>
        <v>0</v>
      </c>
      <c r="P436" s="113">
        <f t="shared" ref="P436" si="166">SUM(P438)</f>
        <v>30000</v>
      </c>
      <c r="R436" s="113">
        <f>SUM(R438)</f>
        <v>0</v>
      </c>
      <c r="S436" s="357">
        <v>0</v>
      </c>
      <c r="T436" s="357">
        <f t="shared" si="160"/>
        <v>0</v>
      </c>
    </row>
    <row r="437" spans="1:20" s="1" customFormat="1" x14ac:dyDescent="0.2">
      <c r="A437" s="15"/>
      <c r="B437" s="15"/>
      <c r="C437" s="15"/>
      <c r="D437" s="15"/>
      <c r="E437" s="15"/>
      <c r="F437" s="15"/>
      <c r="G437" s="15"/>
      <c r="H437" s="15"/>
      <c r="I437" s="200"/>
      <c r="J437" s="200"/>
      <c r="K437" s="200"/>
      <c r="L437" s="16"/>
      <c r="M437" s="94"/>
      <c r="N437" s="81"/>
      <c r="O437" s="141"/>
      <c r="P437" s="141"/>
      <c r="R437" s="141"/>
      <c r="S437" s="357"/>
      <c r="T437" s="357"/>
    </row>
    <row r="438" spans="1:20" s="1" customFormat="1" ht="25.5" x14ac:dyDescent="0.2">
      <c r="A438" s="51" t="s">
        <v>152</v>
      </c>
      <c r="B438" s="45"/>
      <c r="C438" s="45"/>
      <c r="D438" s="45"/>
      <c r="E438" s="45"/>
      <c r="F438" s="45"/>
      <c r="G438" s="45"/>
      <c r="H438" s="45"/>
      <c r="I438" s="200"/>
      <c r="J438" s="200"/>
      <c r="K438" s="200"/>
      <c r="L438" s="29" t="s">
        <v>196</v>
      </c>
      <c r="M438" s="101"/>
      <c r="N438" s="102" t="s">
        <v>145</v>
      </c>
      <c r="O438" s="114">
        <f t="shared" ref="O438" si="167">SUM(O440)</f>
        <v>0</v>
      </c>
      <c r="P438" s="114">
        <f t="shared" ref="P438" si="168">SUM(P440)</f>
        <v>30000</v>
      </c>
      <c r="R438" s="114">
        <f>SUM(R440)</f>
        <v>0</v>
      </c>
      <c r="S438" s="357">
        <v>0</v>
      </c>
      <c r="T438" s="357">
        <f t="shared" si="160"/>
        <v>0</v>
      </c>
    </row>
    <row r="439" spans="1:20" s="1" customFormat="1" x14ac:dyDescent="0.2">
      <c r="A439" s="45"/>
      <c r="B439" s="45"/>
      <c r="C439" s="45"/>
      <c r="D439" s="45"/>
      <c r="E439" s="45"/>
      <c r="F439" s="45"/>
      <c r="G439" s="45"/>
      <c r="H439" s="45"/>
      <c r="I439" s="200"/>
      <c r="J439" s="200"/>
      <c r="K439" s="200"/>
      <c r="L439" s="16"/>
      <c r="M439" s="94"/>
      <c r="N439" s="81"/>
      <c r="O439" s="141"/>
      <c r="P439" s="141"/>
      <c r="R439" s="141"/>
      <c r="S439" s="357"/>
      <c r="T439" s="357"/>
    </row>
    <row r="440" spans="1:20" s="1" customFormat="1" x14ac:dyDescent="0.2">
      <c r="A440" s="25" t="s">
        <v>248</v>
      </c>
      <c r="B440" s="15"/>
      <c r="C440" s="15"/>
      <c r="D440" s="15"/>
      <c r="E440" s="15"/>
      <c r="F440" s="15"/>
      <c r="G440" s="15"/>
      <c r="H440" s="15"/>
      <c r="I440" s="200"/>
      <c r="J440" s="200"/>
      <c r="K440" s="200"/>
      <c r="L440" s="34" t="s">
        <v>140</v>
      </c>
      <c r="M440" s="104"/>
      <c r="N440" s="105" t="s">
        <v>225</v>
      </c>
      <c r="O440" s="142">
        <f t="shared" ref="O440" si="169">SUM(O446)</f>
        <v>0</v>
      </c>
      <c r="P440" s="142">
        <f t="shared" ref="P440" si="170">SUM(P446)</f>
        <v>30000</v>
      </c>
      <c r="R440" s="142">
        <f>SUM(R446)</f>
        <v>0</v>
      </c>
      <c r="S440" s="357">
        <v>0</v>
      </c>
      <c r="T440" s="357">
        <f t="shared" si="160"/>
        <v>0</v>
      </c>
    </row>
    <row r="441" spans="1:20" s="1" customFormat="1" x14ac:dyDescent="0.2">
      <c r="A441" s="15"/>
      <c r="B441" s="15"/>
      <c r="C441" s="15"/>
      <c r="D441" s="15"/>
      <c r="E441" s="15"/>
      <c r="F441" s="15"/>
      <c r="G441" s="15"/>
      <c r="H441" s="15"/>
      <c r="I441" s="200"/>
      <c r="J441" s="200"/>
      <c r="K441" s="200"/>
      <c r="L441" s="16"/>
      <c r="M441" s="116"/>
      <c r="N441" s="117"/>
      <c r="O441" s="141"/>
      <c r="P441" s="141"/>
      <c r="R441" s="141"/>
      <c r="S441" s="357"/>
      <c r="T441" s="357"/>
    </row>
    <row r="442" spans="1:20" s="1" customFormat="1" x14ac:dyDescent="0.2">
      <c r="A442" s="175"/>
      <c r="B442" s="175"/>
      <c r="C442" s="175"/>
      <c r="D442" s="175"/>
      <c r="E442" s="175"/>
      <c r="F442" s="175"/>
      <c r="G442" s="175"/>
      <c r="H442" s="175"/>
      <c r="I442" s="200"/>
      <c r="J442" s="200"/>
      <c r="K442" s="200"/>
      <c r="L442" s="16"/>
      <c r="M442" s="116"/>
      <c r="N442" s="178" t="s">
        <v>285</v>
      </c>
      <c r="O442" s="186">
        <f t="shared" ref="O442" si="171">SUM(O443:O444)</f>
        <v>0</v>
      </c>
      <c r="P442" s="186">
        <f t="shared" ref="P442" si="172">SUM(P443:P444)</f>
        <v>30000</v>
      </c>
      <c r="R442" s="186">
        <f>SUM(R443:R444)</f>
        <v>0</v>
      </c>
      <c r="S442" s="357">
        <v>0</v>
      </c>
      <c r="T442" s="357">
        <f t="shared" si="160"/>
        <v>0</v>
      </c>
    </row>
    <row r="443" spans="1:20" s="1" customFormat="1" x14ac:dyDescent="0.2">
      <c r="A443" s="175"/>
      <c r="B443" s="175"/>
      <c r="C443" s="175"/>
      <c r="D443" s="175"/>
      <c r="E443" s="175"/>
      <c r="F443" s="175"/>
      <c r="G443" s="175"/>
      <c r="H443" s="175"/>
      <c r="I443" s="200"/>
      <c r="J443" s="200"/>
      <c r="K443" s="200"/>
      <c r="L443" s="16"/>
      <c r="M443" s="187" t="s">
        <v>353</v>
      </c>
      <c r="N443" s="178" t="s">
        <v>286</v>
      </c>
      <c r="O443" s="186">
        <v>0</v>
      </c>
      <c r="P443" s="186">
        <v>15000</v>
      </c>
      <c r="R443" s="186">
        <v>0</v>
      </c>
      <c r="S443" s="357">
        <v>0</v>
      </c>
      <c r="T443" s="357">
        <f t="shared" si="160"/>
        <v>0</v>
      </c>
    </row>
    <row r="444" spans="1:20" s="1" customFormat="1" x14ac:dyDescent="0.2">
      <c r="A444" s="175"/>
      <c r="B444" s="175"/>
      <c r="C444" s="175"/>
      <c r="D444" s="175"/>
      <c r="E444" s="175"/>
      <c r="F444" s="175"/>
      <c r="G444" s="175"/>
      <c r="H444" s="175"/>
      <c r="I444" s="200"/>
      <c r="J444" s="200"/>
      <c r="K444" s="200"/>
      <c r="L444" s="16"/>
      <c r="M444" s="187" t="s">
        <v>354</v>
      </c>
      <c r="N444" s="178" t="s">
        <v>103</v>
      </c>
      <c r="O444" s="186">
        <v>0</v>
      </c>
      <c r="P444" s="186">
        <v>15000</v>
      </c>
      <c r="R444" s="186">
        <v>0</v>
      </c>
      <c r="S444" s="357">
        <v>0</v>
      </c>
      <c r="T444" s="357">
        <f t="shared" si="160"/>
        <v>0</v>
      </c>
    </row>
    <row r="445" spans="1:20" s="1" customFormat="1" x14ac:dyDescent="0.2">
      <c r="A445" s="175"/>
      <c r="B445" s="175"/>
      <c r="C445" s="175"/>
      <c r="D445" s="175"/>
      <c r="E445" s="175"/>
      <c r="F445" s="175"/>
      <c r="G445" s="175"/>
      <c r="H445" s="175"/>
      <c r="I445" s="200"/>
      <c r="J445" s="200"/>
      <c r="K445" s="200"/>
      <c r="L445" s="16"/>
      <c r="M445" s="116"/>
      <c r="N445" s="117"/>
      <c r="O445" s="141"/>
      <c r="P445" s="141"/>
      <c r="R445" s="141"/>
      <c r="S445" s="357"/>
      <c r="T445" s="357"/>
    </row>
    <row r="446" spans="1:20" s="1" customFormat="1" x14ac:dyDescent="0.2">
      <c r="A446" s="15"/>
      <c r="B446" s="46">
        <v>1</v>
      </c>
      <c r="C446" s="15"/>
      <c r="D446" s="15"/>
      <c r="E446" s="15"/>
      <c r="F446" s="174">
        <v>5</v>
      </c>
      <c r="G446" s="15"/>
      <c r="H446" s="15"/>
      <c r="I446" s="200"/>
      <c r="J446" s="200"/>
      <c r="K446" s="200"/>
      <c r="L446" s="16" t="s">
        <v>140</v>
      </c>
      <c r="M446" s="70">
        <v>3</v>
      </c>
      <c r="N446" s="82" t="s">
        <v>116</v>
      </c>
      <c r="O446" s="111">
        <f t="shared" ref="O446:P447" si="173">SUM(O447)</f>
        <v>0</v>
      </c>
      <c r="P446" s="111">
        <f t="shared" si="173"/>
        <v>30000</v>
      </c>
      <c r="R446" s="111">
        <f>SUM(R447)</f>
        <v>0</v>
      </c>
      <c r="S446" s="357">
        <v>0</v>
      </c>
      <c r="T446" s="357">
        <f t="shared" si="160"/>
        <v>0</v>
      </c>
    </row>
    <row r="447" spans="1:20" s="1" customFormat="1" x14ac:dyDescent="0.2">
      <c r="A447" s="15"/>
      <c r="B447" s="46">
        <v>1</v>
      </c>
      <c r="C447" s="15"/>
      <c r="D447" s="15"/>
      <c r="E447" s="15"/>
      <c r="F447" s="174">
        <v>5</v>
      </c>
      <c r="G447" s="15"/>
      <c r="H447" s="15"/>
      <c r="I447" s="200"/>
      <c r="J447" s="200"/>
      <c r="K447" s="200"/>
      <c r="L447" s="16" t="s">
        <v>140</v>
      </c>
      <c r="M447" s="90" t="s">
        <v>68</v>
      </c>
      <c r="N447" s="68" t="s">
        <v>17</v>
      </c>
      <c r="O447" s="112">
        <f t="shared" si="173"/>
        <v>0</v>
      </c>
      <c r="P447" s="112">
        <f t="shared" si="173"/>
        <v>30000</v>
      </c>
      <c r="R447" s="112">
        <f>SUM(R448)</f>
        <v>0</v>
      </c>
      <c r="S447" s="357">
        <v>0</v>
      </c>
      <c r="T447" s="357">
        <f t="shared" si="160"/>
        <v>0</v>
      </c>
    </row>
    <row r="448" spans="1:20" s="1" customFormat="1" ht="51" x14ac:dyDescent="0.2">
      <c r="A448" s="15"/>
      <c r="B448" s="46">
        <v>1</v>
      </c>
      <c r="C448" s="15"/>
      <c r="D448" s="15"/>
      <c r="E448" s="15"/>
      <c r="F448" s="174">
        <v>5</v>
      </c>
      <c r="G448" s="15"/>
      <c r="H448" s="15"/>
      <c r="I448" s="200"/>
      <c r="J448" s="200"/>
      <c r="K448" s="200"/>
      <c r="L448" s="16" t="s">
        <v>140</v>
      </c>
      <c r="M448" s="81" t="s">
        <v>69</v>
      </c>
      <c r="N448" s="223" t="s">
        <v>128</v>
      </c>
      <c r="O448" s="111">
        <v>0</v>
      </c>
      <c r="P448" s="111">
        <v>30000</v>
      </c>
      <c r="R448" s="111">
        <v>0</v>
      </c>
      <c r="S448" s="357">
        <v>0</v>
      </c>
      <c r="T448" s="357">
        <f t="shared" si="160"/>
        <v>0</v>
      </c>
    </row>
    <row r="449" spans="1:20" s="1" customFormat="1" x14ac:dyDescent="0.2">
      <c r="A449" s="153"/>
      <c r="B449" s="150"/>
      <c r="C449" s="153"/>
      <c r="D449" s="153"/>
      <c r="E449" s="153"/>
      <c r="F449" s="153"/>
      <c r="G449" s="153"/>
      <c r="H449" s="153"/>
      <c r="I449" s="200"/>
      <c r="J449" s="200"/>
      <c r="K449" s="200"/>
      <c r="L449" s="16"/>
      <c r="M449" s="151"/>
      <c r="N449" s="82"/>
      <c r="O449" s="111"/>
      <c r="P449" s="111"/>
      <c r="R449" s="111"/>
      <c r="S449" s="357"/>
      <c r="T449" s="357"/>
    </row>
    <row r="450" spans="1:20" s="1" customFormat="1" ht="25.5" x14ac:dyDescent="0.2">
      <c r="A450" s="49" t="s">
        <v>249</v>
      </c>
      <c r="B450" s="53">
        <v>1</v>
      </c>
      <c r="C450" s="124"/>
      <c r="D450" s="124"/>
      <c r="E450" s="124"/>
      <c r="F450" s="124"/>
      <c r="G450" s="124"/>
      <c r="H450" s="124"/>
      <c r="I450" s="200"/>
      <c r="J450" s="53">
        <v>9</v>
      </c>
      <c r="K450" s="200"/>
      <c r="L450" s="16"/>
      <c r="M450" s="94"/>
      <c r="N450" s="71" t="s">
        <v>250</v>
      </c>
      <c r="O450" s="113">
        <f t="shared" ref="O450" si="174">SUM(O452)</f>
        <v>600</v>
      </c>
      <c r="P450" s="113">
        <f t="shared" ref="P450" si="175">SUM(P452)</f>
        <v>1400</v>
      </c>
      <c r="R450" s="113">
        <f>SUM(R452)</f>
        <v>300</v>
      </c>
      <c r="S450" s="357">
        <f t="shared" si="159"/>
        <v>50</v>
      </c>
      <c r="T450" s="357">
        <f t="shared" si="160"/>
        <v>21.428571428571427</v>
      </c>
    </row>
    <row r="451" spans="1:20" s="1" customFormat="1" x14ac:dyDescent="0.2">
      <c r="A451" s="15"/>
      <c r="B451" s="15"/>
      <c r="C451" s="15"/>
      <c r="D451" s="15"/>
      <c r="E451" s="15"/>
      <c r="F451" s="15"/>
      <c r="G451" s="15"/>
      <c r="H451" s="15"/>
      <c r="I451" s="200"/>
      <c r="J451" s="200"/>
      <c r="K451" s="200"/>
      <c r="L451" s="16"/>
      <c r="M451" s="81"/>
      <c r="N451" s="82"/>
      <c r="O451" s="143"/>
      <c r="P451" s="143"/>
      <c r="R451" s="143"/>
      <c r="S451" s="357"/>
      <c r="T451" s="357"/>
    </row>
    <row r="452" spans="1:20" s="1" customFormat="1" ht="25.5" x14ac:dyDescent="0.2">
      <c r="A452" s="51" t="s">
        <v>111</v>
      </c>
      <c r="B452" s="15"/>
      <c r="C452" s="15"/>
      <c r="D452" s="15"/>
      <c r="E452" s="15"/>
      <c r="F452" s="15"/>
      <c r="G452" s="15"/>
      <c r="H452" s="15"/>
      <c r="I452" s="200"/>
      <c r="J452" s="200"/>
      <c r="K452" s="200"/>
      <c r="L452" s="29" t="s">
        <v>190</v>
      </c>
      <c r="M452" s="101"/>
      <c r="N452" s="102" t="s">
        <v>118</v>
      </c>
      <c r="O452" s="114">
        <f t="shared" ref="O452" si="176">SUM(O454)</f>
        <v>600</v>
      </c>
      <c r="P452" s="114">
        <f t="shared" ref="P452" si="177">SUM(P454)</f>
        <v>1400</v>
      </c>
      <c r="R452" s="114">
        <f>SUM(R454)</f>
        <v>300</v>
      </c>
      <c r="S452" s="357">
        <f t="shared" si="159"/>
        <v>50</v>
      </c>
      <c r="T452" s="357">
        <f t="shared" si="160"/>
        <v>21.428571428571427</v>
      </c>
    </row>
    <row r="453" spans="1:20" s="1" customFormat="1" x14ac:dyDescent="0.2">
      <c r="A453" s="45"/>
      <c r="B453" s="45"/>
      <c r="C453" s="45"/>
      <c r="D453" s="45"/>
      <c r="E453" s="45"/>
      <c r="F453" s="45"/>
      <c r="G453" s="45"/>
      <c r="H453" s="45"/>
      <c r="I453" s="200"/>
      <c r="J453" s="200"/>
      <c r="K453" s="200"/>
      <c r="L453" s="16"/>
      <c r="M453" s="81"/>
      <c r="N453" s="82"/>
      <c r="O453" s="142"/>
      <c r="P453" s="142"/>
      <c r="R453" s="142"/>
      <c r="S453" s="357"/>
      <c r="T453" s="357"/>
    </row>
    <row r="454" spans="1:20" s="1" customFormat="1" ht="25.5" x14ac:dyDescent="0.2">
      <c r="A454" s="52" t="s">
        <v>319</v>
      </c>
      <c r="B454" s="40"/>
      <c r="C454" s="40"/>
      <c r="D454" s="40"/>
      <c r="E454" s="40"/>
      <c r="F454" s="40"/>
      <c r="G454" s="40"/>
      <c r="H454" s="40"/>
      <c r="I454" s="200"/>
      <c r="J454" s="200"/>
      <c r="K454" s="200"/>
      <c r="L454" s="34" t="s">
        <v>180</v>
      </c>
      <c r="M454" s="104"/>
      <c r="N454" s="105" t="s">
        <v>175</v>
      </c>
      <c r="O454" s="142">
        <f t="shared" ref="O454" si="178">SUM(O460)</f>
        <v>600</v>
      </c>
      <c r="P454" s="142">
        <f t="shared" ref="P454" si="179">SUM(P460)</f>
        <v>1400</v>
      </c>
      <c r="R454" s="142">
        <f>SUM(R460)</f>
        <v>300</v>
      </c>
      <c r="S454" s="357">
        <f t="shared" si="159"/>
        <v>50</v>
      </c>
      <c r="T454" s="357">
        <f t="shared" si="160"/>
        <v>21.428571428571427</v>
      </c>
    </row>
    <row r="455" spans="1:20" s="1" customFormat="1" x14ac:dyDescent="0.2">
      <c r="A455" s="42"/>
      <c r="B455" s="42"/>
      <c r="C455" s="42"/>
      <c r="D455" s="42"/>
      <c r="E455" s="42"/>
      <c r="F455" s="42"/>
      <c r="G455" s="42"/>
      <c r="H455" s="42"/>
      <c r="I455" s="200"/>
      <c r="J455" s="200"/>
      <c r="K455" s="200"/>
      <c r="L455" s="16"/>
      <c r="M455" s="81"/>
      <c r="N455" s="82"/>
      <c r="O455" s="141"/>
      <c r="P455" s="141"/>
      <c r="R455" s="141"/>
      <c r="S455" s="357"/>
      <c r="T455" s="357"/>
    </row>
    <row r="456" spans="1:20" s="1" customFormat="1" x14ac:dyDescent="0.2">
      <c r="A456" s="175"/>
      <c r="B456" s="175"/>
      <c r="C456" s="175"/>
      <c r="D456" s="175"/>
      <c r="E456" s="175"/>
      <c r="F456" s="175"/>
      <c r="G456" s="175"/>
      <c r="H456" s="175"/>
      <c r="I456" s="200"/>
      <c r="J456" s="200"/>
      <c r="K456" s="200"/>
      <c r="L456" s="16"/>
      <c r="M456" s="176"/>
      <c r="N456" s="178" t="s">
        <v>285</v>
      </c>
      <c r="O456" s="186">
        <f t="shared" ref="O456" si="180">SUM(O457:O458)</f>
        <v>600</v>
      </c>
      <c r="P456" s="186">
        <f t="shared" ref="P456" si="181">SUM(P457:P458)</f>
        <v>1400</v>
      </c>
      <c r="R456" s="186">
        <f>SUM(R457:R458)</f>
        <v>300</v>
      </c>
      <c r="S456" s="357">
        <f t="shared" si="159"/>
        <v>50</v>
      </c>
      <c r="T456" s="357">
        <f t="shared" si="160"/>
        <v>21.428571428571427</v>
      </c>
    </row>
    <row r="457" spans="1:20" s="1" customFormat="1" x14ac:dyDescent="0.2">
      <c r="A457" s="175"/>
      <c r="B457" s="175"/>
      <c r="C457" s="175"/>
      <c r="D457" s="175"/>
      <c r="E457" s="175"/>
      <c r="F457" s="175"/>
      <c r="G457" s="175"/>
      <c r="H457" s="175"/>
      <c r="I457" s="200"/>
      <c r="J457" s="200"/>
      <c r="K457" s="200"/>
      <c r="L457" s="16"/>
      <c r="M457" s="187" t="s">
        <v>353</v>
      </c>
      <c r="N457" s="178" t="s">
        <v>286</v>
      </c>
      <c r="O457" s="186">
        <v>600</v>
      </c>
      <c r="P457" s="186">
        <v>1400</v>
      </c>
      <c r="R457" s="186">
        <v>300</v>
      </c>
      <c r="S457" s="357">
        <f t="shared" si="159"/>
        <v>50</v>
      </c>
      <c r="T457" s="357">
        <f t="shared" si="160"/>
        <v>21.428571428571427</v>
      </c>
    </row>
    <row r="458" spans="1:20" s="1" customFormat="1" x14ac:dyDescent="0.2">
      <c r="A458" s="203"/>
      <c r="B458" s="203"/>
      <c r="C458" s="203"/>
      <c r="D458" s="203"/>
      <c r="E458" s="203"/>
      <c r="F458" s="203"/>
      <c r="G458" s="203"/>
      <c r="H458" s="203"/>
      <c r="I458" s="203"/>
      <c r="J458" s="203"/>
      <c r="K458" s="203"/>
      <c r="L458" s="16"/>
      <c r="M458" s="184">
        <v>91</v>
      </c>
      <c r="N458" s="178" t="s">
        <v>290</v>
      </c>
      <c r="O458" s="186">
        <v>0</v>
      </c>
      <c r="P458" s="186">
        <v>0</v>
      </c>
      <c r="R458" s="186">
        <v>0</v>
      </c>
      <c r="S458" s="357">
        <v>0</v>
      </c>
      <c r="T458" s="357">
        <v>0</v>
      </c>
    </row>
    <row r="459" spans="1:20" s="1" customFormat="1" x14ac:dyDescent="0.2">
      <c r="A459" s="175"/>
      <c r="B459" s="175"/>
      <c r="C459" s="175"/>
      <c r="D459" s="175"/>
      <c r="E459" s="175"/>
      <c r="F459" s="175"/>
      <c r="G459" s="175"/>
      <c r="H459" s="175"/>
      <c r="I459" s="200"/>
      <c r="J459" s="200"/>
      <c r="K459" s="200"/>
      <c r="L459" s="16"/>
      <c r="M459" s="176"/>
      <c r="N459" s="82"/>
      <c r="O459" s="141"/>
      <c r="P459" s="141"/>
      <c r="R459" s="141"/>
      <c r="S459" s="357"/>
      <c r="T459" s="357"/>
    </row>
    <row r="460" spans="1:20" s="1" customFormat="1" x14ac:dyDescent="0.2">
      <c r="A460" s="42"/>
      <c r="B460" s="46">
        <v>1</v>
      </c>
      <c r="C460" s="42"/>
      <c r="D460" s="42"/>
      <c r="E460" s="42"/>
      <c r="F460" s="42"/>
      <c r="G460" s="42"/>
      <c r="H460" s="42"/>
      <c r="I460" s="200"/>
      <c r="J460" s="268">
        <v>9</v>
      </c>
      <c r="K460" s="200"/>
      <c r="L460" s="16" t="s">
        <v>180</v>
      </c>
      <c r="M460" s="70">
        <v>3</v>
      </c>
      <c r="N460" s="82" t="s">
        <v>116</v>
      </c>
      <c r="O460" s="111">
        <f t="shared" ref="O460:P460" si="182">SUM(O461)</f>
        <v>600</v>
      </c>
      <c r="P460" s="111">
        <f t="shared" si="182"/>
        <v>1400</v>
      </c>
      <c r="R460" s="111">
        <f>SUM(R461)</f>
        <v>300</v>
      </c>
      <c r="S460" s="357">
        <f t="shared" si="159"/>
        <v>50</v>
      </c>
      <c r="T460" s="357">
        <f t="shared" si="160"/>
        <v>21.428571428571427</v>
      </c>
    </row>
    <row r="461" spans="1:20" s="36" customFormat="1" x14ac:dyDescent="0.2">
      <c r="B461" s="9">
        <v>1</v>
      </c>
      <c r="J461" s="9">
        <v>9</v>
      </c>
      <c r="L461" s="16" t="s">
        <v>180</v>
      </c>
      <c r="M461" s="90" t="s">
        <v>61</v>
      </c>
      <c r="N461" s="68" t="s">
        <v>3</v>
      </c>
      <c r="O461" s="112">
        <f t="shared" ref="O461:P461" si="183">SUM(O462)</f>
        <v>600</v>
      </c>
      <c r="P461" s="112">
        <f t="shared" si="183"/>
        <v>1400</v>
      </c>
      <c r="R461" s="112">
        <f>SUM(R462)</f>
        <v>300</v>
      </c>
      <c r="S461" s="357">
        <f t="shared" si="159"/>
        <v>50</v>
      </c>
      <c r="T461" s="357">
        <f t="shared" si="160"/>
        <v>21.428571428571427</v>
      </c>
    </row>
    <row r="462" spans="1:20" s="1" customFormat="1" ht="25.5" x14ac:dyDescent="0.2">
      <c r="A462" s="60"/>
      <c r="B462" s="61">
        <v>1</v>
      </c>
      <c r="C462" s="60"/>
      <c r="D462" s="60"/>
      <c r="E462" s="60"/>
      <c r="F462" s="60"/>
      <c r="G462" s="60"/>
      <c r="H462" s="60"/>
      <c r="I462" s="200"/>
      <c r="J462" s="268">
        <v>9</v>
      </c>
      <c r="K462" s="200"/>
      <c r="L462" s="16" t="s">
        <v>180</v>
      </c>
      <c r="M462" s="81" t="s">
        <v>65</v>
      </c>
      <c r="N462" s="82" t="s">
        <v>7</v>
      </c>
      <c r="O462" s="111">
        <f>SUM(O463)</f>
        <v>600</v>
      </c>
      <c r="P462" s="111">
        <v>1400</v>
      </c>
      <c r="R462" s="111">
        <f>SUM(R463)</f>
        <v>300</v>
      </c>
      <c r="S462" s="357">
        <f t="shared" si="159"/>
        <v>50</v>
      </c>
      <c r="T462" s="357">
        <f t="shared" si="160"/>
        <v>21.428571428571427</v>
      </c>
    </row>
    <row r="463" spans="1:20" s="1" customFormat="1" x14ac:dyDescent="0.2">
      <c r="A463" s="320"/>
      <c r="B463" s="412"/>
      <c r="C463" s="320"/>
      <c r="D463" s="320"/>
      <c r="E463" s="320"/>
      <c r="F463" s="320"/>
      <c r="G463" s="320"/>
      <c r="H463" s="320"/>
      <c r="I463" s="320"/>
      <c r="J463" s="412"/>
      <c r="K463" s="320"/>
      <c r="L463" s="16"/>
      <c r="M463" s="410" t="s">
        <v>432</v>
      </c>
      <c r="N463" s="413" t="s">
        <v>521</v>
      </c>
      <c r="O463" s="111">
        <v>600</v>
      </c>
      <c r="P463" s="111"/>
      <c r="R463" s="111">
        <v>300</v>
      </c>
      <c r="S463" s="357">
        <f t="shared" si="159"/>
        <v>50</v>
      </c>
      <c r="T463" s="357">
        <v>0</v>
      </c>
    </row>
    <row r="464" spans="1:20" s="1" customFormat="1" x14ac:dyDescent="0.2">
      <c r="A464" s="153"/>
      <c r="B464" s="150"/>
      <c r="C464" s="153"/>
      <c r="D464" s="153"/>
      <c r="E464" s="153"/>
      <c r="F464" s="153"/>
      <c r="G464" s="153"/>
      <c r="H464" s="153"/>
      <c r="I464" s="200"/>
      <c r="J464" s="200"/>
      <c r="K464" s="200"/>
      <c r="L464" s="16"/>
      <c r="M464" s="151"/>
      <c r="N464" s="82"/>
      <c r="O464" s="111"/>
      <c r="P464" s="111"/>
      <c r="R464" s="111"/>
      <c r="S464" s="357"/>
      <c r="T464" s="357"/>
    </row>
    <row r="465" spans="1:20" s="1" customFormat="1" x14ac:dyDescent="0.2">
      <c r="A465" s="49" t="s">
        <v>126</v>
      </c>
      <c r="B465" s="53">
        <v>1</v>
      </c>
      <c r="C465" s="53"/>
      <c r="D465" s="53"/>
      <c r="E465" s="53">
        <v>4</v>
      </c>
      <c r="F465" s="53"/>
      <c r="G465" s="53"/>
      <c r="H465" s="53">
        <v>7</v>
      </c>
      <c r="I465" s="200"/>
      <c r="J465" s="200"/>
      <c r="K465" s="200"/>
      <c r="L465" s="16"/>
      <c r="M465" s="94"/>
      <c r="N465" s="71" t="s">
        <v>251</v>
      </c>
      <c r="O465" s="113">
        <f t="shared" ref="O465" si="184">SUM(O467)</f>
        <v>4483.4399999999996</v>
      </c>
      <c r="P465" s="113">
        <f t="shared" ref="P465" si="185">SUM(P467)</f>
        <v>60000</v>
      </c>
      <c r="R465" s="113">
        <f>SUM(R467)</f>
        <v>2845.37</v>
      </c>
      <c r="S465" s="357">
        <f t="shared" si="159"/>
        <v>63.463991934764387</v>
      </c>
      <c r="T465" s="357">
        <f t="shared" si="160"/>
        <v>4.742283333333333</v>
      </c>
    </row>
    <row r="466" spans="1:20" s="1" customFormat="1" x14ac:dyDescent="0.2">
      <c r="A466" s="49"/>
      <c r="B466" s="53"/>
      <c r="C466" s="53"/>
      <c r="D466" s="53"/>
      <c r="E466" s="121"/>
      <c r="F466" s="53"/>
      <c r="G466" s="121"/>
      <c r="H466" s="121"/>
      <c r="I466" s="200"/>
      <c r="J466" s="200"/>
      <c r="K466" s="200"/>
      <c r="L466" s="16"/>
      <c r="M466" s="94"/>
      <c r="N466" s="71"/>
      <c r="O466" s="142"/>
      <c r="P466" s="142"/>
      <c r="R466" s="142"/>
      <c r="S466" s="357"/>
      <c r="T466" s="357"/>
    </row>
    <row r="467" spans="1:20" s="1" customFormat="1" ht="25.5" x14ac:dyDescent="0.2">
      <c r="A467" s="51" t="s">
        <v>153</v>
      </c>
      <c r="B467" s="45"/>
      <c r="C467" s="45"/>
      <c r="D467" s="45"/>
      <c r="E467" s="45"/>
      <c r="F467" s="45"/>
      <c r="G467" s="45"/>
      <c r="H467" s="45"/>
      <c r="I467" s="200"/>
      <c r="J467" s="200"/>
      <c r="K467" s="200"/>
      <c r="L467" s="29" t="s">
        <v>154</v>
      </c>
      <c r="M467" s="101"/>
      <c r="N467" s="102" t="s">
        <v>146</v>
      </c>
      <c r="O467" s="114">
        <f>SUM(O469+O480+O491+O502)</f>
        <v>4483.4399999999996</v>
      </c>
      <c r="P467" s="114">
        <f>SUM(P469+P480+P491+P502)</f>
        <v>60000</v>
      </c>
      <c r="R467" s="114">
        <f>SUM(R469+R480+R491+R502)</f>
        <v>2845.37</v>
      </c>
      <c r="S467" s="357">
        <f t="shared" si="159"/>
        <v>63.463991934764387</v>
      </c>
      <c r="T467" s="357">
        <f t="shared" si="160"/>
        <v>4.742283333333333</v>
      </c>
    </row>
    <row r="468" spans="1:20" s="1" customFormat="1" x14ac:dyDescent="0.2">
      <c r="A468" s="15"/>
      <c r="B468" s="15"/>
      <c r="C468" s="15"/>
      <c r="D468" s="15"/>
      <c r="E468" s="15"/>
      <c r="F468" s="15"/>
      <c r="G468" s="15"/>
      <c r="H468" s="15"/>
      <c r="I468" s="200"/>
      <c r="J468" s="200"/>
      <c r="K468" s="200"/>
      <c r="L468" s="16"/>
      <c r="M468" s="94"/>
      <c r="N468" s="81"/>
      <c r="O468" s="141"/>
      <c r="P468" s="141"/>
      <c r="R468" s="141"/>
      <c r="S468" s="357"/>
      <c r="T468" s="357"/>
    </row>
    <row r="469" spans="1:20" s="1" customFormat="1" ht="38.25" x14ac:dyDescent="0.2">
      <c r="A469" s="25" t="s">
        <v>252</v>
      </c>
      <c r="B469" s="15"/>
      <c r="C469" s="15"/>
      <c r="D469" s="15"/>
      <c r="E469" s="15"/>
      <c r="F469" s="15"/>
      <c r="G469" s="15"/>
      <c r="H469" s="15"/>
      <c r="I469" s="200"/>
      <c r="J469" s="200"/>
      <c r="K469" s="200"/>
      <c r="L469" s="34" t="s">
        <v>155</v>
      </c>
      <c r="M469" s="104"/>
      <c r="N469" s="105" t="s">
        <v>227</v>
      </c>
      <c r="O469" s="142">
        <f t="shared" ref="O469" si="186">SUM(O475)</f>
        <v>4483.4399999999996</v>
      </c>
      <c r="P469" s="142">
        <f t="shared" ref="P469" si="187">SUM(P475)</f>
        <v>20000</v>
      </c>
      <c r="R469" s="142">
        <f>SUM(R475)</f>
        <v>2845.37</v>
      </c>
      <c r="S469" s="357">
        <f t="shared" si="159"/>
        <v>63.463991934764387</v>
      </c>
      <c r="T469" s="357">
        <f t="shared" si="160"/>
        <v>14.226849999999999</v>
      </c>
    </row>
    <row r="470" spans="1:20" s="1" customFormat="1" x14ac:dyDescent="0.2">
      <c r="A470" s="25"/>
      <c r="B470" s="175"/>
      <c r="C470" s="175"/>
      <c r="D470" s="175"/>
      <c r="E470" s="175"/>
      <c r="F470" s="175"/>
      <c r="G470" s="175"/>
      <c r="H470" s="175"/>
      <c r="I470" s="200"/>
      <c r="J470" s="200"/>
      <c r="K470" s="200"/>
      <c r="L470" s="34"/>
      <c r="M470" s="104"/>
      <c r="N470" s="105"/>
      <c r="O470" s="142"/>
      <c r="P470" s="142"/>
      <c r="R470" s="142"/>
      <c r="S470" s="357"/>
      <c r="T470" s="357"/>
    </row>
    <row r="471" spans="1:20" s="1" customFormat="1" x14ac:dyDescent="0.2">
      <c r="A471" s="25"/>
      <c r="B471" s="175"/>
      <c r="C471" s="175"/>
      <c r="D471" s="175"/>
      <c r="E471" s="175"/>
      <c r="F471" s="175"/>
      <c r="G471" s="175"/>
      <c r="H471" s="175"/>
      <c r="I471" s="200"/>
      <c r="J471" s="200"/>
      <c r="K471" s="200"/>
      <c r="L471" s="34"/>
      <c r="M471" s="104"/>
      <c r="N471" s="178" t="s">
        <v>285</v>
      </c>
      <c r="O471" s="183">
        <f t="shared" ref="O471" si="188">SUM(O472:O473)</f>
        <v>4483.4399999999996</v>
      </c>
      <c r="P471" s="183">
        <f t="shared" ref="P471" si="189">SUM(P472:P473)</f>
        <v>20000</v>
      </c>
      <c r="R471" s="183">
        <f>SUM(R472:R473)</f>
        <v>2845.37</v>
      </c>
      <c r="S471" s="357">
        <f t="shared" si="159"/>
        <v>63.463991934764387</v>
      </c>
      <c r="T471" s="357">
        <f t="shared" si="160"/>
        <v>14.226849999999999</v>
      </c>
    </row>
    <row r="472" spans="1:20" s="1" customFormat="1" x14ac:dyDescent="0.2">
      <c r="A472" s="15"/>
      <c r="B472" s="15"/>
      <c r="C472" s="15"/>
      <c r="D472" s="15"/>
      <c r="E472" s="15"/>
      <c r="F472" s="15"/>
      <c r="G472" s="15"/>
      <c r="H472" s="15"/>
      <c r="I472" s="200"/>
      <c r="J472" s="200"/>
      <c r="K472" s="200"/>
      <c r="L472" s="16"/>
      <c r="M472" s="187" t="s">
        <v>353</v>
      </c>
      <c r="N472" s="178" t="s">
        <v>286</v>
      </c>
      <c r="O472" s="183">
        <v>0</v>
      </c>
      <c r="P472" s="183">
        <v>10000</v>
      </c>
      <c r="R472" s="183">
        <v>0</v>
      </c>
      <c r="S472" s="357">
        <v>0</v>
      </c>
      <c r="T472" s="357">
        <f t="shared" si="160"/>
        <v>0</v>
      </c>
    </row>
    <row r="473" spans="1:20" s="1" customFormat="1" x14ac:dyDescent="0.2">
      <c r="A473" s="203"/>
      <c r="B473" s="203"/>
      <c r="C473" s="203"/>
      <c r="D473" s="203"/>
      <c r="E473" s="203"/>
      <c r="F473" s="203"/>
      <c r="G473" s="203"/>
      <c r="H473" s="203"/>
      <c r="I473" s="203"/>
      <c r="J473" s="203"/>
      <c r="K473" s="203"/>
      <c r="L473" s="16"/>
      <c r="M473" s="184">
        <v>43</v>
      </c>
      <c r="N473" s="185" t="s">
        <v>102</v>
      </c>
      <c r="O473" s="183">
        <v>4483.4399999999996</v>
      </c>
      <c r="P473" s="183">
        <v>10000</v>
      </c>
      <c r="R473" s="183">
        <v>2845.37</v>
      </c>
      <c r="S473" s="357">
        <f t="shared" si="159"/>
        <v>63.463991934764387</v>
      </c>
      <c r="T473" s="357">
        <f t="shared" si="160"/>
        <v>28.453699999999998</v>
      </c>
    </row>
    <row r="474" spans="1:20" s="1" customFormat="1" x14ac:dyDescent="0.2">
      <c r="A474" s="175"/>
      <c r="B474" s="175"/>
      <c r="C474" s="175"/>
      <c r="D474" s="175"/>
      <c r="E474" s="175"/>
      <c r="F474" s="175"/>
      <c r="G474" s="175"/>
      <c r="H474" s="175"/>
      <c r="I474" s="200"/>
      <c r="J474" s="200"/>
      <c r="K474" s="200"/>
      <c r="L474" s="16"/>
      <c r="M474" s="116"/>
      <c r="N474" s="178"/>
      <c r="O474" s="141"/>
      <c r="P474" s="141"/>
      <c r="R474" s="141"/>
      <c r="S474" s="357"/>
      <c r="T474" s="357"/>
    </row>
    <row r="475" spans="1:20" s="1" customFormat="1" x14ac:dyDescent="0.2">
      <c r="A475" s="15"/>
      <c r="B475" s="46">
        <v>1</v>
      </c>
      <c r="C475" s="46"/>
      <c r="D475" s="46"/>
      <c r="E475" s="268">
        <v>4</v>
      </c>
      <c r="F475" s="46"/>
      <c r="G475" s="15"/>
      <c r="H475" s="15"/>
      <c r="I475" s="200"/>
      <c r="J475" s="200"/>
      <c r="K475" s="200"/>
      <c r="L475" s="16" t="s">
        <v>155</v>
      </c>
      <c r="M475" s="70">
        <v>3</v>
      </c>
      <c r="N475" s="82" t="s">
        <v>116</v>
      </c>
      <c r="O475" s="111">
        <f t="shared" ref="O475:P476" si="190">SUM(O476)</f>
        <v>4483.4399999999996</v>
      </c>
      <c r="P475" s="111">
        <f t="shared" si="190"/>
        <v>20000</v>
      </c>
      <c r="R475" s="111">
        <f>SUM(R476)</f>
        <v>2845.37</v>
      </c>
      <c r="S475" s="357">
        <f t="shared" si="159"/>
        <v>63.463991934764387</v>
      </c>
      <c r="T475" s="357">
        <f t="shared" si="160"/>
        <v>14.226849999999999</v>
      </c>
    </row>
    <row r="476" spans="1:20" s="1" customFormat="1" x14ac:dyDescent="0.2">
      <c r="A476" s="15"/>
      <c r="B476" s="46">
        <v>1</v>
      </c>
      <c r="C476" s="46"/>
      <c r="D476" s="46"/>
      <c r="E476" s="268">
        <v>4</v>
      </c>
      <c r="F476" s="46"/>
      <c r="G476" s="15"/>
      <c r="H476" s="15"/>
      <c r="I476" s="200"/>
      <c r="J476" s="200"/>
      <c r="K476" s="200"/>
      <c r="L476" s="16" t="s">
        <v>155</v>
      </c>
      <c r="M476" s="90" t="s">
        <v>61</v>
      </c>
      <c r="N476" s="68" t="s">
        <v>3</v>
      </c>
      <c r="O476" s="112">
        <f t="shared" si="190"/>
        <v>4483.4399999999996</v>
      </c>
      <c r="P476" s="112">
        <f t="shared" si="190"/>
        <v>20000</v>
      </c>
      <c r="R476" s="112">
        <f>SUM(R477)</f>
        <v>2845.37</v>
      </c>
      <c r="S476" s="357">
        <f t="shared" si="159"/>
        <v>63.463991934764387</v>
      </c>
      <c r="T476" s="357">
        <f t="shared" si="160"/>
        <v>14.226849999999999</v>
      </c>
    </row>
    <row r="477" spans="1:20" s="1" customFormat="1" x14ac:dyDescent="0.2">
      <c r="A477" s="15"/>
      <c r="B477" s="46">
        <v>1</v>
      </c>
      <c r="C477" s="46"/>
      <c r="D477" s="46"/>
      <c r="E477" s="268">
        <v>4</v>
      </c>
      <c r="F477" s="46"/>
      <c r="G477" s="15"/>
      <c r="H477" s="15"/>
      <c r="I477" s="200"/>
      <c r="J477" s="200"/>
      <c r="K477" s="200"/>
      <c r="L477" s="16" t="s">
        <v>155</v>
      </c>
      <c r="M477" s="81" t="s">
        <v>64</v>
      </c>
      <c r="N477" s="94" t="s">
        <v>6</v>
      </c>
      <c r="O477" s="111">
        <f>SUM(O478)</f>
        <v>4483.4399999999996</v>
      </c>
      <c r="P477" s="111">
        <v>20000</v>
      </c>
      <c r="R477" s="111">
        <f>SUM(R478)</f>
        <v>2845.37</v>
      </c>
      <c r="S477" s="357">
        <f t="shared" si="159"/>
        <v>63.463991934764387</v>
      </c>
      <c r="T477" s="357">
        <f t="shared" si="160"/>
        <v>14.226849999999999</v>
      </c>
    </row>
    <row r="478" spans="1:20" s="1" customFormat="1" x14ac:dyDescent="0.2">
      <c r="A478" s="320"/>
      <c r="B478" s="412"/>
      <c r="C478" s="412"/>
      <c r="D478" s="412"/>
      <c r="E478" s="412"/>
      <c r="F478" s="412"/>
      <c r="G478" s="320"/>
      <c r="H478" s="320"/>
      <c r="I478" s="320"/>
      <c r="J478" s="320"/>
      <c r="K478" s="320"/>
      <c r="L478" s="16"/>
      <c r="M478" s="410" t="s">
        <v>433</v>
      </c>
      <c r="N478" s="94" t="s">
        <v>499</v>
      </c>
      <c r="O478" s="111">
        <v>4483.4399999999996</v>
      </c>
      <c r="P478" s="111"/>
      <c r="R478" s="111">
        <v>2845.37</v>
      </c>
      <c r="S478" s="357">
        <f t="shared" si="159"/>
        <v>63.463991934764387</v>
      </c>
      <c r="T478" s="357"/>
    </row>
    <row r="479" spans="1:20" s="1" customFormat="1" x14ac:dyDescent="0.2">
      <c r="A479" s="15"/>
      <c r="B479" s="15"/>
      <c r="C479" s="15"/>
      <c r="D479" s="15"/>
      <c r="E479" s="15"/>
      <c r="F479" s="15"/>
      <c r="G479" s="15"/>
      <c r="H479" s="15"/>
      <c r="I479" s="200"/>
      <c r="J479" s="200"/>
      <c r="K479" s="200"/>
      <c r="L479" s="16"/>
      <c r="M479" s="94"/>
      <c r="N479" s="82"/>
      <c r="O479" s="143"/>
      <c r="P479" s="143"/>
      <c r="R479" s="143"/>
      <c r="S479" s="357"/>
      <c r="T479" s="357"/>
    </row>
    <row r="480" spans="1:20" s="1" customFormat="1" ht="25.5" customHeight="1" x14ac:dyDescent="0.2">
      <c r="A480" s="25" t="s">
        <v>253</v>
      </c>
      <c r="B480" s="41"/>
      <c r="C480" s="41"/>
      <c r="D480" s="41"/>
      <c r="E480" s="41"/>
      <c r="F480" s="41"/>
      <c r="G480" s="41"/>
      <c r="H480" s="41"/>
      <c r="I480" s="200"/>
      <c r="J480" s="200"/>
      <c r="K480" s="200"/>
      <c r="L480" s="34" t="s">
        <v>155</v>
      </c>
      <c r="M480" s="104"/>
      <c r="N480" s="105" t="s">
        <v>169</v>
      </c>
      <c r="O480" s="142">
        <f t="shared" ref="O480" si="191">SUM(O486)</f>
        <v>0</v>
      </c>
      <c r="P480" s="142">
        <f t="shared" ref="P480" si="192">SUM(P486)</f>
        <v>10000</v>
      </c>
      <c r="R480" s="142">
        <f>SUM(R486)</f>
        <v>0</v>
      </c>
      <c r="S480" s="357">
        <v>0</v>
      </c>
      <c r="T480" s="357">
        <f t="shared" si="160"/>
        <v>0</v>
      </c>
    </row>
    <row r="481" spans="1:20" s="1" customFormat="1" x14ac:dyDescent="0.2">
      <c r="A481" s="41"/>
      <c r="B481" s="41"/>
      <c r="C481" s="41"/>
      <c r="D481" s="41"/>
      <c r="E481" s="41"/>
      <c r="F481" s="41"/>
      <c r="G481" s="41"/>
      <c r="H481" s="41"/>
      <c r="I481" s="200"/>
      <c r="J481" s="200"/>
      <c r="K481" s="200"/>
      <c r="L481" s="16"/>
      <c r="M481" s="116"/>
      <c r="N481" s="117"/>
      <c r="O481" s="143"/>
      <c r="P481" s="143"/>
      <c r="R481" s="143"/>
      <c r="S481" s="357"/>
      <c r="T481" s="357"/>
    </row>
    <row r="482" spans="1:20" s="1" customFormat="1" x14ac:dyDescent="0.2">
      <c r="A482" s="175"/>
      <c r="B482" s="175"/>
      <c r="C482" s="175"/>
      <c r="D482" s="175"/>
      <c r="E482" s="175"/>
      <c r="F482" s="175"/>
      <c r="G482" s="175"/>
      <c r="H482" s="175"/>
      <c r="I482" s="200"/>
      <c r="J482" s="200"/>
      <c r="K482" s="200"/>
      <c r="L482" s="16"/>
      <c r="M482" s="116"/>
      <c r="N482" s="178" t="s">
        <v>285</v>
      </c>
      <c r="O482" s="186">
        <f t="shared" ref="O482" si="193">SUM(O483:O484)</f>
        <v>0</v>
      </c>
      <c r="P482" s="186">
        <f t="shared" ref="P482" si="194">SUM(P483:P484)</f>
        <v>10000</v>
      </c>
      <c r="R482" s="186">
        <f>SUM(R483:R484)</f>
        <v>0</v>
      </c>
      <c r="S482" s="357">
        <v>0</v>
      </c>
      <c r="T482" s="357">
        <f t="shared" si="160"/>
        <v>0</v>
      </c>
    </row>
    <row r="483" spans="1:20" s="1" customFormat="1" x14ac:dyDescent="0.2">
      <c r="A483" s="175"/>
      <c r="B483" s="175"/>
      <c r="C483" s="175"/>
      <c r="D483" s="175"/>
      <c r="E483" s="175"/>
      <c r="F483" s="175"/>
      <c r="G483" s="175"/>
      <c r="H483" s="175"/>
      <c r="I483" s="200"/>
      <c r="J483" s="200"/>
      <c r="K483" s="200"/>
      <c r="L483" s="16"/>
      <c r="M483" s="187" t="s">
        <v>353</v>
      </c>
      <c r="N483" s="178" t="s">
        <v>286</v>
      </c>
      <c r="O483" s="186">
        <v>0</v>
      </c>
      <c r="P483" s="186">
        <v>10000</v>
      </c>
      <c r="R483" s="186">
        <v>0</v>
      </c>
      <c r="S483" s="357">
        <v>0</v>
      </c>
      <c r="T483" s="357">
        <f t="shared" si="160"/>
        <v>0</v>
      </c>
    </row>
    <row r="484" spans="1:20" s="1" customFormat="1" ht="41.25" customHeight="1" x14ac:dyDescent="0.2">
      <c r="A484" s="203"/>
      <c r="B484" s="203"/>
      <c r="C484" s="203"/>
      <c r="D484" s="203"/>
      <c r="E484" s="203"/>
      <c r="F484" s="203"/>
      <c r="G484" s="203"/>
      <c r="H484" s="203"/>
      <c r="I484" s="203"/>
      <c r="J484" s="203"/>
      <c r="K484" s="203"/>
      <c r="L484" s="16"/>
      <c r="M484" s="187" t="s">
        <v>52</v>
      </c>
      <c r="N484" s="188" t="s">
        <v>105</v>
      </c>
      <c r="O484" s="186">
        <v>0</v>
      </c>
      <c r="P484" s="186">
        <v>0</v>
      </c>
      <c r="R484" s="186">
        <v>0</v>
      </c>
      <c r="S484" s="357">
        <v>0</v>
      </c>
      <c r="T484" s="357">
        <v>0</v>
      </c>
    </row>
    <row r="485" spans="1:20" s="1" customFormat="1" x14ac:dyDescent="0.2">
      <c r="A485" s="175"/>
      <c r="B485" s="175"/>
      <c r="C485" s="175"/>
      <c r="D485" s="175"/>
      <c r="E485" s="175"/>
      <c r="F485" s="175"/>
      <c r="G485" s="175"/>
      <c r="H485" s="175"/>
      <c r="I485" s="200"/>
      <c r="J485" s="200"/>
      <c r="K485" s="200"/>
      <c r="L485" s="16"/>
      <c r="M485" s="116"/>
      <c r="N485" s="178"/>
      <c r="O485" s="143"/>
      <c r="P485" s="143"/>
      <c r="R485" s="143"/>
      <c r="S485" s="357"/>
      <c r="T485" s="357"/>
    </row>
    <row r="486" spans="1:20" s="1" customFormat="1" x14ac:dyDescent="0.2">
      <c r="A486" s="41"/>
      <c r="B486" s="46">
        <v>1</v>
      </c>
      <c r="C486" s="41"/>
      <c r="D486" s="46"/>
      <c r="E486" s="45"/>
      <c r="F486" s="46"/>
      <c r="G486" s="41"/>
      <c r="H486" s="268">
        <v>7</v>
      </c>
      <c r="I486" s="200"/>
      <c r="J486" s="200"/>
      <c r="K486" s="200"/>
      <c r="L486" s="16" t="s">
        <v>155</v>
      </c>
      <c r="M486" s="70">
        <v>3</v>
      </c>
      <c r="N486" s="82" t="s">
        <v>116</v>
      </c>
      <c r="O486" s="111">
        <f t="shared" ref="O486:P487" si="195">SUM(O487)</f>
        <v>0</v>
      </c>
      <c r="P486" s="111">
        <f t="shared" si="195"/>
        <v>10000</v>
      </c>
      <c r="R486" s="111">
        <f>SUM(R487)</f>
        <v>0</v>
      </c>
      <c r="S486" s="357">
        <v>0</v>
      </c>
      <c r="T486" s="357">
        <f t="shared" ref="T486:T548" si="196">R486/P486*100</f>
        <v>0</v>
      </c>
    </row>
    <row r="487" spans="1:20" s="1" customFormat="1" x14ac:dyDescent="0.2">
      <c r="A487" s="41"/>
      <c r="B487" s="46">
        <v>1</v>
      </c>
      <c r="C487" s="41"/>
      <c r="D487" s="46"/>
      <c r="E487" s="45"/>
      <c r="F487" s="46"/>
      <c r="G487" s="41"/>
      <c r="H487" s="268">
        <v>7</v>
      </c>
      <c r="I487" s="200"/>
      <c r="J487" s="200"/>
      <c r="K487" s="200"/>
      <c r="L487" s="16" t="s">
        <v>155</v>
      </c>
      <c r="M487" s="90" t="s">
        <v>61</v>
      </c>
      <c r="N487" s="68" t="s">
        <v>3</v>
      </c>
      <c r="O487" s="112">
        <f t="shared" si="195"/>
        <v>0</v>
      </c>
      <c r="P487" s="112">
        <f t="shared" si="195"/>
        <v>10000</v>
      </c>
      <c r="R487" s="112">
        <f>SUM(R488)</f>
        <v>0</v>
      </c>
      <c r="S487" s="357">
        <v>0</v>
      </c>
      <c r="T487" s="357">
        <f t="shared" si="196"/>
        <v>0</v>
      </c>
    </row>
    <row r="488" spans="1:20" s="1" customFormat="1" x14ac:dyDescent="0.2">
      <c r="A488" s="41"/>
      <c r="B488" s="46">
        <v>1</v>
      </c>
      <c r="C488" s="41"/>
      <c r="D488" s="46"/>
      <c r="E488" s="45"/>
      <c r="F488" s="46"/>
      <c r="G488" s="41"/>
      <c r="H488" s="268">
        <v>7</v>
      </c>
      <c r="I488" s="200"/>
      <c r="J488" s="200"/>
      <c r="K488" s="200"/>
      <c r="L488" s="16" t="s">
        <v>155</v>
      </c>
      <c r="M488" s="81" t="s">
        <v>64</v>
      </c>
      <c r="N488" s="94" t="s">
        <v>6</v>
      </c>
      <c r="O488" s="111">
        <v>0</v>
      </c>
      <c r="P488" s="111">
        <v>10000</v>
      </c>
      <c r="R488" s="111">
        <v>0</v>
      </c>
      <c r="S488" s="357">
        <v>0</v>
      </c>
      <c r="T488" s="357">
        <f t="shared" si="196"/>
        <v>0</v>
      </c>
    </row>
    <row r="489" spans="1:20" s="1" customFormat="1" x14ac:dyDescent="0.2">
      <c r="A489" s="320"/>
      <c r="B489" s="329"/>
      <c r="C489" s="320"/>
      <c r="D489" s="329"/>
      <c r="E489" s="320"/>
      <c r="F489" s="329"/>
      <c r="G489" s="320"/>
      <c r="H489" s="329"/>
      <c r="I489" s="320"/>
      <c r="J489" s="320"/>
      <c r="K489" s="320"/>
      <c r="L489" s="16"/>
      <c r="M489" s="328"/>
      <c r="N489" s="94"/>
      <c r="O489" s="111"/>
      <c r="P489" s="111"/>
      <c r="R489" s="111"/>
      <c r="S489" s="357"/>
      <c r="T489" s="357"/>
    </row>
    <row r="490" spans="1:20" s="1" customFormat="1" x14ac:dyDescent="0.2">
      <c r="A490" s="320"/>
      <c r="B490" s="329"/>
      <c r="C490" s="320"/>
      <c r="D490" s="329"/>
      <c r="E490" s="320"/>
      <c r="F490" s="329"/>
      <c r="G490" s="320"/>
      <c r="H490" s="329"/>
      <c r="I490" s="320"/>
      <c r="J490" s="320"/>
      <c r="K490" s="320"/>
      <c r="L490" s="16"/>
      <c r="M490" s="328"/>
      <c r="N490" s="94"/>
      <c r="O490" s="111"/>
      <c r="P490" s="111"/>
      <c r="R490" s="111"/>
      <c r="S490" s="357"/>
      <c r="T490" s="357"/>
    </row>
    <row r="491" spans="1:20" s="1" customFormat="1" ht="25.5" x14ac:dyDescent="0.2">
      <c r="A491" s="25" t="s">
        <v>371</v>
      </c>
      <c r="B491" s="320"/>
      <c r="C491" s="320"/>
      <c r="D491" s="320"/>
      <c r="E491" s="320"/>
      <c r="F491" s="320"/>
      <c r="G491" s="320"/>
      <c r="H491" s="320"/>
      <c r="I491" s="320"/>
      <c r="J491" s="320"/>
      <c r="K491" s="320"/>
      <c r="L491" s="34" t="s">
        <v>155</v>
      </c>
      <c r="M491" s="104"/>
      <c r="N491" s="105" t="s">
        <v>372</v>
      </c>
      <c r="O491" s="142">
        <f t="shared" ref="O491" si="197">SUM(O497)</f>
        <v>0</v>
      </c>
      <c r="P491" s="142">
        <f>SUM(P497)</f>
        <v>0</v>
      </c>
      <c r="R491" s="142">
        <f>SUM(R497)</f>
        <v>0</v>
      </c>
      <c r="S491" s="357">
        <v>0</v>
      </c>
      <c r="T491" s="357">
        <v>0</v>
      </c>
    </row>
    <row r="492" spans="1:20" s="1" customFormat="1" x14ac:dyDescent="0.2">
      <c r="A492" s="320"/>
      <c r="B492" s="329"/>
      <c r="C492" s="320"/>
      <c r="D492" s="329"/>
      <c r="E492" s="320"/>
      <c r="F492" s="329"/>
      <c r="G492" s="320"/>
      <c r="H492" s="329"/>
      <c r="I492" s="320"/>
      <c r="J492" s="320"/>
      <c r="K492" s="320"/>
      <c r="L492" s="16"/>
      <c r="M492" s="328"/>
      <c r="N492" s="94"/>
      <c r="O492" s="186"/>
      <c r="P492" s="111"/>
      <c r="R492" s="186"/>
      <c r="S492" s="357"/>
      <c r="T492" s="357"/>
    </row>
    <row r="493" spans="1:20" s="1" customFormat="1" x14ac:dyDescent="0.2">
      <c r="A493" s="320"/>
      <c r="B493" s="329"/>
      <c r="C493" s="320"/>
      <c r="D493" s="329"/>
      <c r="E493" s="320"/>
      <c r="F493" s="329"/>
      <c r="G493" s="320"/>
      <c r="H493" s="329"/>
      <c r="I493" s="320"/>
      <c r="J493" s="320"/>
      <c r="K493" s="320"/>
      <c r="L493" s="16"/>
      <c r="M493" s="116"/>
      <c r="N493" s="178" t="s">
        <v>285</v>
      </c>
      <c r="O493" s="186">
        <f t="shared" ref="O493" si="198">SUM(O494:O495)</f>
        <v>0</v>
      </c>
      <c r="P493" s="186">
        <f>SUM(P494:P495)</f>
        <v>0</v>
      </c>
      <c r="R493" s="186">
        <f>SUM(R494:R495)</f>
        <v>0</v>
      </c>
      <c r="S493" s="357">
        <v>0</v>
      </c>
      <c r="T493" s="357">
        <v>0</v>
      </c>
    </row>
    <row r="494" spans="1:20" s="1" customFormat="1" x14ac:dyDescent="0.2">
      <c r="A494" s="320"/>
      <c r="B494" s="329"/>
      <c r="C494" s="320"/>
      <c r="D494" s="329"/>
      <c r="E494" s="320"/>
      <c r="F494" s="329"/>
      <c r="G494" s="320"/>
      <c r="H494" s="329"/>
      <c r="I494" s="320"/>
      <c r="J494" s="320"/>
      <c r="K494" s="320"/>
      <c r="L494" s="16"/>
      <c r="M494" s="187" t="s">
        <v>353</v>
      </c>
      <c r="N494" s="178" t="s">
        <v>286</v>
      </c>
      <c r="O494" s="186">
        <v>0</v>
      </c>
      <c r="P494" s="186">
        <v>0</v>
      </c>
      <c r="R494" s="186">
        <v>0</v>
      </c>
      <c r="S494" s="357">
        <v>0</v>
      </c>
      <c r="T494" s="357">
        <v>0</v>
      </c>
    </row>
    <row r="495" spans="1:20" s="1" customFormat="1" x14ac:dyDescent="0.2">
      <c r="A495" s="320"/>
      <c r="B495" s="329"/>
      <c r="C495" s="320"/>
      <c r="D495" s="329"/>
      <c r="E495" s="320"/>
      <c r="F495" s="329"/>
      <c r="G495" s="320"/>
      <c r="H495" s="329"/>
      <c r="I495" s="320"/>
      <c r="J495" s="320"/>
      <c r="K495" s="320"/>
      <c r="L495" s="16"/>
      <c r="M495" s="184">
        <v>43</v>
      </c>
      <c r="N495" s="185" t="s">
        <v>102</v>
      </c>
      <c r="O495" s="186">
        <v>0</v>
      </c>
      <c r="P495" s="186">
        <v>0</v>
      </c>
      <c r="R495" s="186">
        <v>0</v>
      </c>
      <c r="S495" s="357">
        <v>0</v>
      </c>
      <c r="T495" s="357">
        <v>0</v>
      </c>
    </row>
    <row r="496" spans="1:20" s="1" customFormat="1" x14ac:dyDescent="0.2">
      <c r="A496" s="320"/>
      <c r="B496" s="329"/>
      <c r="C496" s="320"/>
      <c r="D496" s="329"/>
      <c r="E496" s="320"/>
      <c r="F496" s="329"/>
      <c r="G496" s="320"/>
      <c r="H496" s="329"/>
      <c r="I496" s="320"/>
      <c r="J496" s="320"/>
      <c r="K496" s="320"/>
      <c r="L496" s="16"/>
      <c r="M496" s="116"/>
      <c r="N496" s="178"/>
      <c r="O496" s="143"/>
      <c r="P496" s="111"/>
      <c r="R496" s="143"/>
      <c r="S496" s="357"/>
      <c r="T496" s="357"/>
    </row>
    <row r="497" spans="1:20" s="1" customFormat="1" x14ac:dyDescent="0.2">
      <c r="A497" s="320"/>
      <c r="B497" s="329">
        <v>1</v>
      </c>
      <c r="C497" s="320"/>
      <c r="D497" s="329"/>
      <c r="E497" s="348">
        <v>4</v>
      </c>
      <c r="F497" s="329"/>
      <c r="G497" s="320"/>
      <c r="H497" s="329"/>
      <c r="I497" s="320"/>
      <c r="J497" s="320"/>
      <c r="K497" s="320"/>
      <c r="L497" s="16" t="s">
        <v>155</v>
      </c>
      <c r="M497" s="333">
        <v>3</v>
      </c>
      <c r="N497" s="331" t="s">
        <v>116</v>
      </c>
      <c r="O497" s="111">
        <f t="shared" ref="O497:O498" si="199">SUM(O498)</f>
        <v>0</v>
      </c>
      <c r="P497" s="111">
        <f t="shared" ref="P497:P498" si="200">SUM(P498)</f>
        <v>0</v>
      </c>
      <c r="R497" s="111">
        <f>SUM(R498)</f>
        <v>0</v>
      </c>
      <c r="S497" s="357">
        <v>0</v>
      </c>
      <c r="T497" s="357">
        <v>0</v>
      </c>
    </row>
    <row r="498" spans="1:20" s="1" customFormat="1" ht="25.5" x14ac:dyDescent="0.2">
      <c r="A498" s="320"/>
      <c r="B498" s="329">
        <v>1</v>
      </c>
      <c r="C498" s="320"/>
      <c r="D498" s="329"/>
      <c r="E498" s="348">
        <v>4</v>
      </c>
      <c r="F498" s="329"/>
      <c r="G498" s="320"/>
      <c r="H498" s="329"/>
      <c r="I498" s="320"/>
      <c r="J498" s="320"/>
      <c r="K498" s="320"/>
      <c r="L498" s="16" t="s">
        <v>155</v>
      </c>
      <c r="M498" s="307" t="s">
        <v>261</v>
      </c>
      <c r="N498" s="330" t="s">
        <v>280</v>
      </c>
      <c r="O498" s="112">
        <f t="shared" si="199"/>
        <v>0</v>
      </c>
      <c r="P498" s="111">
        <f t="shared" si="200"/>
        <v>0</v>
      </c>
      <c r="R498" s="112">
        <f>SUM(R499)</f>
        <v>0</v>
      </c>
      <c r="S498" s="357">
        <v>0</v>
      </c>
      <c r="T498" s="357">
        <v>0</v>
      </c>
    </row>
    <row r="499" spans="1:20" s="1" customFormat="1" x14ac:dyDescent="0.2">
      <c r="A499" s="320"/>
      <c r="B499" s="329">
        <v>1</v>
      </c>
      <c r="C499" s="320"/>
      <c r="D499" s="329"/>
      <c r="E499" s="348">
        <v>4</v>
      </c>
      <c r="F499" s="329"/>
      <c r="G499" s="320"/>
      <c r="H499" s="329"/>
      <c r="I499" s="320"/>
      <c r="J499" s="320"/>
      <c r="K499" s="320"/>
      <c r="L499" s="16" t="s">
        <v>155</v>
      </c>
      <c r="M499" s="332" t="s">
        <v>373</v>
      </c>
      <c r="N499" s="94" t="s">
        <v>374</v>
      </c>
      <c r="O499" s="111">
        <v>0</v>
      </c>
      <c r="P499" s="111">
        <v>0</v>
      </c>
      <c r="R499" s="111">
        <v>0</v>
      </c>
      <c r="S499" s="357">
        <v>0</v>
      </c>
      <c r="T499" s="357">
        <v>0</v>
      </c>
    </row>
    <row r="500" spans="1:20" s="1" customFormat="1" x14ac:dyDescent="0.2">
      <c r="A500" s="320"/>
      <c r="B500" s="329"/>
      <c r="C500" s="320"/>
      <c r="D500" s="329"/>
      <c r="E500" s="320"/>
      <c r="F500" s="329"/>
      <c r="G500" s="320"/>
      <c r="H500" s="329"/>
      <c r="I500" s="320"/>
      <c r="J500" s="320"/>
      <c r="K500" s="320"/>
      <c r="L500" s="16"/>
      <c r="M500" s="328"/>
      <c r="N500" s="94"/>
      <c r="O500" s="111"/>
      <c r="P500" s="111"/>
      <c r="R500" s="111"/>
      <c r="S500" s="357"/>
      <c r="T500" s="357"/>
    </row>
    <row r="501" spans="1:20" s="1" customFormat="1" x14ac:dyDescent="0.2">
      <c r="A501" s="320"/>
      <c r="B501" s="329"/>
      <c r="C501" s="320"/>
      <c r="D501" s="329"/>
      <c r="E501" s="320"/>
      <c r="F501" s="329"/>
      <c r="G501" s="320"/>
      <c r="H501" s="329"/>
      <c r="I501" s="320"/>
      <c r="J501" s="320"/>
      <c r="K501" s="320"/>
      <c r="L501" s="16"/>
      <c r="M501" s="328"/>
      <c r="N501" s="94"/>
      <c r="O501" s="111"/>
      <c r="P501" s="111"/>
      <c r="R501" s="111"/>
      <c r="S501" s="357"/>
      <c r="T501" s="357"/>
    </row>
    <row r="502" spans="1:20" s="1" customFormat="1" ht="76.5" customHeight="1" x14ac:dyDescent="0.2">
      <c r="A502" s="25" t="s">
        <v>375</v>
      </c>
      <c r="B502" s="320"/>
      <c r="C502" s="320"/>
      <c r="D502" s="320"/>
      <c r="E502" s="320"/>
      <c r="F502" s="320"/>
      <c r="G502" s="320"/>
      <c r="H502" s="320"/>
      <c r="I502" s="320"/>
      <c r="J502" s="320"/>
      <c r="K502" s="320"/>
      <c r="L502" s="34" t="s">
        <v>155</v>
      </c>
      <c r="M502" s="104"/>
      <c r="N502" s="105" t="s">
        <v>398</v>
      </c>
      <c r="O502" s="142">
        <f t="shared" ref="O502" si="201">SUM(O508)</f>
        <v>0</v>
      </c>
      <c r="P502" s="142">
        <f>SUM(P508)</f>
        <v>30000</v>
      </c>
      <c r="R502" s="142">
        <f>SUM(R508)</f>
        <v>0</v>
      </c>
      <c r="S502" s="357">
        <v>0</v>
      </c>
      <c r="T502" s="357">
        <f t="shared" si="196"/>
        <v>0</v>
      </c>
    </row>
    <row r="503" spans="1:20" s="1" customFormat="1" x14ac:dyDescent="0.2">
      <c r="A503" s="320"/>
      <c r="B503" s="329"/>
      <c r="C503" s="320"/>
      <c r="D503" s="329"/>
      <c r="E503" s="320"/>
      <c r="F503" s="329"/>
      <c r="G503" s="320"/>
      <c r="H503" s="329"/>
      <c r="I503" s="320"/>
      <c r="J503" s="320"/>
      <c r="K503" s="320"/>
      <c r="L503" s="16"/>
      <c r="M503" s="328"/>
      <c r="N503" s="94"/>
      <c r="O503" s="186"/>
      <c r="P503" s="111"/>
      <c r="R503" s="186"/>
      <c r="S503" s="357"/>
      <c r="T503" s="357"/>
    </row>
    <row r="504" spans="1:20" s="1" customFormat="1" x14ac:dyDescent="0.2">
      <c r="A504" s="320"/>
      <c r="B504" s="329"/>
      <c r="C504" s="320"/>
      <c r="D504" s="329"/>
      <c r="E504" s="320"/>
      <c r="F504" s="329"/>
      <c r="G504" s="320"/>
      <c r="H504" s="329"/>
      <c r="I504" s="320"/>
      <c r="J504" s="320"/>
      <c r="K504" s="320"/>
      <c r="L504" s="16"/>
      <c r="M504" s="116"/>
      <c r="N504" s="178" t="s">
        <v>285</v>
      </c>
      <c r="O504" s="186">
        <f t="shared" ref="O504" si="202">SUM(O505:O506)</f>
        <v>0</v>
      </c>
      <c r="P504" s="186">
        <f>SUM(P505:P506)</f>
        <v>30000</v>
      </c>
      <c r="R504" s="186">
        <f>SUM(R505:R506)</f>
        <v>0</v>
      </c>
      <c r="S504" s="357">
        <v>0</v>
      </c>
      <c r="T504" s="357">
        <f t="shared" si="196"/>
        <v>0</v>
      </c>
    </row>
    <row r="505" spans="1:20" s="1" customFormat="1" x14ac:dyDescent="0.2">
      <c r="A505" s="320"/>
      <c r="B505" s="329"/>
      <c r="C505" s="320"/>
      <c r="D505" s="329"/>
      <c r="E505" s="320"/>
      <c r="F505" s="329"/>
      <c r="G505" s="320"/>
      <c r="H505" s="329"/>
      <c r="I505" s="320"/>
      <c r="J505" s="320"/>
      <c r="K505" s="320"/>
      <c r="L505" s="16"/>
      <c r="M505" s="187" t="s">
        <v>353</v>
      </c>
      <c r="N505" s="178" t="s">
        <v>286</v>
      </c>
      <c r="O505" s="186">
        <v>0</v>
      </c>
      <c r="P505" s="186">
        <v>30000</v>
      </c>
      <c r="R505" s="186">
        <v>0</v>
      </c>
      <c r="S505" s="357">
        <v>0</v>
      </c>
      <c r="T505" s="357">
        <f t="shared" si="196"/>
        <v>0</v>
      </c>
    </row>
    <row r="506" spans="1:20" s="1" customFormat="1" x14ac:dyDescent="0.2">
      <c r="A506" s="320"/>
      <c r="B506" s="329"/>
      <c r="C506" s="320"/>
      <c r="D506" s="329"/>
      <c r="E506" s="320"/>
      <c r="F506" s="329"/>
      <c r="G506" s="320"/>
      <c r="H506" s="329"/>
      <c r="I506" s="320"/>
      <c r="J506" s="320"/>
      <c r="K506" s="320"/>
      <c r="L506" s="16"/>
      <c r="M506" s="184">
        <v>43</v>
      </c>
      <c r="N506" s="185" t="s">
        <v>102</v>
      </c>
      <c r="O506" s="186">
        <v>0</v>
      </c>
      <c r="P506" s="186">
        <v>0</v>
      </c>
      <c r="R506" s="186">
        <v>0</v>
      </c>
      <c r="S506" s="357">
        <v>0</v>
      </c>
      <c r="T506" s="357">
        <v>0</v>
      </c>
    </row>
    <row r="507" spans="1:20" s="1" customFormat="1" x14ac:dyDescent="0.2">
      <c r="A507" s="320"/>
      <c r="B507" s="342"/>
      <c r="C507" s="320"/>
      <c r="D507" s="342"/>
      <c r="E507" s="320"/>
      <c r="F507" s="342"/>
      <c r="G507" s="320"/>
      <c r="H507" s="342"/>
      <c r="I507" s="320"/>
      <c r="J507" s="320"/>
      <c r="K507" s="320"/>
      <c r="L507" s="16"/>
      <c r="M507" s="184"/>
      <c r="N507" s="185"/>
      <c r="O507" s="143"/>
      <c r="P507" s="111"/>
      <c r="R507" s="143"/>
      <c r="S507" s="357"/>
      <c r="T507" s="357"/>
    </row>
    <row r="508" spans="1:20" s="1" customFormat="1" x14ac:dyDescent="0.2">
      <c r="A508" s="320"/>
      <c r="B508" s="342">
        <v>1</v>
      </c>
      <c r="C508" s="320"/>
      <c r="D508" s="342"/>
      <c r="E508" s="348">
        <v>4</v>
      </c>
      <c r="F508" s="342"/>
      <c r="G508" s="320"/>
      <c r="H508" s="342"/>
      <c r="I508" s="320"/>
      <c r="J508" s="320"/>
      <c r="K508" s="320"/>
      <c r="L508" s="16" t="s">
        <v>155</v>
      </c>
      <c r="M508" s="341">
        <v>3</v>
      </c>
      <c r="N508" s="339" t="s">
        <v>116</v>
      </c>
      <c r="O508" s="111">
        <f t="shared" ref="O508:O509" si="203">SUM(O509)</f>
        <v>0</v>
      </c>
      <c r="P508" s="111">
        <f t="shared" ref="P508:P509" si="204">SUM(P509)</f>
        <v>30000</v>
      </c>
      <c r="R508" s="111">
        <f>SUM(R509)</f>
        <v>0</v>
      </c>
      <c r="S508" s="357">
        <v>0</v>
      </c>
      <c r="T508" s="357">
        <f t="shared" si="196"/>
        <v>0</v>
      </c>
    </row>
    <row r="509" spans="1:20" s="1" customFormat="1" x14ac:dyDescent="0.2">
      <c r="A509" s="320"/>
      <c r="B509" s="329">
        <v>1</v>
      </c>
      <c r="C509" s="320"/>
      <c r="D509" s="329"/>
      <c r="E509" s="348">
        <v>4</v>
      </c>
      <c r="F509" s="329"/>
      <c r="G509" s="320"/>
      <c r="H509" s="329"/>
      <c r="I509" s="320"/>
      <c r="J509" s="320"/>
      <c r="K509" s="320"/>
      <c r="L509" s="16" t="s">
        <v>155</v>
      </c>
      <c r="M509" s="307" t="s">
        <v>61</v>
      </c>
      <c r="N509" s="338" t="s">
        <v>3</v>
      </c>
      <c r="O509" s="112">
        <f t="shared" si="203"/>
        <v>0</v>
      </c>
      <c r="P509" s="111">
        <f t="shared" si="204"/>
        <v>30000</v>
      </c>
      <c r="R509" s="112">
        <f>SUM(R510)</f>
        <v>0</v>
      </c>
      <c r="S509" s="357">
        <v>0</v>
      </c>
      <c r="T509" s="357">
        <f t="shared" si="196"/>
        <v>0</v>
      </c>
    </row>
    <row r="510" spans="1:20" s="1" customFormat="1" x14ac:dyDescent="0.2">
      <c r="A510" s="212"/>
      <c r="B510" s="213">
        <v>1</v>
      </c>
      <c r="C510" s="212"/>
      <c r="D510" s="213"/>
      <c r="E510" s="348">
        <v>4</v>
      </c>
      <c r="F510" s="213"/>
      <c r="G510" s="212"/>
      <c r="H510" s="212"/>
      <c r="I510" s="212"/>
      <c r="J510" s="212"/>
      <c r="K510" s="212"/>
      <c r="L510" s="16" t="s">
        <v>155</v>
      </c>
      <c r="M510" s="340" t="s">
        <v>64</v>
      </c>
      <c r="N510" s="94" t="s">
        <v>6</v>
      </c>
      <c r="O510" s="111">
        <v>0</v>
      </c>
      <c r="P510" s="111">
        <v>30000</v>
      </c>
      <c r="R510" s="111">
        <v>0</v>
      </c>
      <c r="S510" s="357">
        <v>0</v>
      </c>
      <c r="T510" s="357">
        <f t="shared" si="196"/>
        <v>0</v>
      </c>
    </row>
    <row r="511" spans="1:20" s="1" customFormat="1" x14ac:dyDescent="0.2">
      <c r="A511" s="320"/>
      <c r="B511" s="342"/>
      <c r="C511" s="320"/>
      <c r="D511" s="342"/>
      <c r="E511" s="320"/>
      <c r="F511" s="342"/>
      <c r="G511" s="320"/>
      <c r="H511" s="320"/>
      <c r="I511" s="320"/>
      <c r="J511" s="320"/>
      <c r="K511" s="320"/>
      <c r="L511" s="16"/>
      <c r="M511" s="340"/>
      <c r="N511" s="94"/>
      <c r="O511" s="111"/>
      <c r="P511" s="111"/>
      <c r="R511" s="111"/>
      <c r="S511" s="357"/>
      <c r="T511" s="357"/>
    </row>
    <row r="512" spans="1:20" s="1" customFormat="1" x14ac:dyDescent="0.2">
      <c r="A512" s="320"/>
      <c r="B512" s="342"/>
      <c r="C512" s="320"/>
      <c r="D512" s="342"/>
      <c r="E512" s="320"/>
      <c r="F512" s="342"/>
      <c r="G512" s="320"/>
      <c r="H512" s="320"/>
      <c r="I512" s="320"/>
      <c r="J512" s="320"/>
      <c r="K512" s="320"/>
      <c r="L512" s="16"/>
      <c r="M512" s="340"/>
      <c r="N512" s="94"/>
      <c r="O512" s="111"/>
      <c r="P512" s="111"/>
      <c r="R512" s="111"/>
      <c r="S512" s="357"/>
      <c r="T512" s="357"/>
    </row>
    <row r="513" spans="1:20" s="1" customFormat="1" x14ac:dyDescent="0.2">
      <c r="A513" s="49" t="s">
        <v>129</v>
      </c>
      <c r="B513" s="53">
        <v>1</v>
      </c>
      <c r="C513" s="153"/>
      <c r="D513" s="53">
        <v>3</v>
      </c>
      <c r="E513" s="153"/>
      <c r="F513" s="53"/>
      <c r="G513" s="153"/>
      <c r="H513" s="153"/>
      <c r="I513" s="200"/>
      <c r="J513" s="200"/>
      <c r="K513" s="200"/>
      <c r="L513" s="16"/>
      <c r="M513" s="151"/>
      <c r="N513" s="71" t="s">
        <v>254</v>
      </c>
      <c r="O513" s="113">
        <f t="shared" ref="O513" si="205">SUM(O515)</f>
        <v>20095.259999999998</v>
      </c>
      <c r="P513" s="113">
        <f t="shared" ref="P513" si="206">SUM(P515)</f>
        <v>80000</v>
      </c>
      <c r="R513" s="113">
        <f>SUM(R515)</f>
        <v>27580</v>
      </c>
      <c r="S513" s="357">
        <f t="shared" ref="S513:S548" si="207">R513/O513*100</f>
        <v>137.24629589266326</v>
      </c>
      <c r="T513" s="357">
        <f t="shared" si="196"/>
        <v>34.475000000000001</v>
      </c>
    </row>
    <row r="514" spans="1:20" s="1" customFormat="1" x14ac:dyDescent="0.2">
      <c r="A514" s="153"/>
      <c r="B514" s="150"/>
      <c r="C514" s="153"/>
      <c r="D514" s="150"/>
      <c r="E514" s="153"/>
      <c r="F514" s="150"/>
      <c r="G514" s="153"/>
      <c r="H514" s="153"/>
      <c r="I514" s="200"/>
      <c r="J514" s="200"/>
      <c r="K514" s="200"/>
      <c r="L514" s="16"/>
      <c r="M514" s="151"/>
      <c r="N514" s="82"/>
      <c r="O514" s="111"/>
      <c r="P514" s="111"/>
      <c r="R514" s="111"/>
      <c r="S514" s="357"/>
      <c r="T514" s="357"/>
    </row>
    <row r="515" spans="1:20" s="1" customFormat="1" ht="25.5" x14ac:dyDescent="0.2">
      <c r="A515" s="51" t="s">
        <v>192</v>
      </c>
      <c r="B515" s="153"/>
      <c r="C515" s="153"/>
      <c r="D515" s="153"/>
      <c r="E515" s="153"/>
      <c r="F515" s="153"/>
      <c r="G515" s="153"/>
      <c r="H515" s="153"/>
      <c r="I515" s="200"/>
      <c r="J515" s="200"/>
      <c r="K515" s="200"/>
      <c r="L515" s="29" t="s">
        <v>198</v>
      </c>
      <c r="M515" s="101"/>
      <c r="N515" s="102" t="s">
        <v>150</v>
      </c>
      <c r="O515" s="114">
        <f t="shared" ref="O515" si="208">SUM(O517)</f>
        <v>20095.259999999998</v>
      </c>
      <c r="P515" s="114">
        <f t="shared" ref="P515" si="209">SUM(P517)</f>
        <v>80000</v>
      </c>
      <c r="R515" s="114">
        <f>SUM(R517)</f>
        <v>27580</v>
      </c>
      <c r="S515" s="357">
        <f t="shared" si="207"/>
        <v>137.24629589266326</v>
      </c>
      <c r="T515" s="357">
        <f t="shared" si="196"/>
        <v>34.475000000000001</v>
      </c>
    </row>
    <row r="516" spans="1:20" s="1" customFormat="1" x14ac:dyDescent="0.2">
      <c r="A516" s="51"/>
      <c r="B516" s="153"/>
      <c r="C516" s="153"/>
      <c r="D516" s="153"/>
      <c r="E516" s="153"/>
      <c r="F516" s="153"/>
      <c r="G516" s="153"/>
      <c r="H516" s="153"/>
      <c r="I516" s="200"/>
      <c r="J516" s="200"/>
      <c r="K516" s="200"/>
      <c r="L516" s="29"/>
      <c r="M516" s="101"/>
      <c r="N516" s="102"/>
      <c r="O516" s="142"/>
      <c r="P516" s="142"/>
      <c r="R516" s="142"/>
      <c r="S516" s="357"/>
      <c r="T516" s="357"/>
    </row>
    <row r="517" spans="1:20" s="1" customFormat="1" ht="25.5" x14ac:dyDescent="0.2">
      <c r="A517" s="25" t="s">
        <v>130</v>
      </c>
      <c r="B517" s="150"/>
      <c r="C517" s="153"/>
      <c r="D517" s="153"/>
      <c r="E517" s="153"/>
      <c r="F517" s="153"/>
      <c r="G517" s="153"/>
      <c r="H517" s="153"/>
      <c r="I517" s="200"/>
      <c r="J517" s="200"/>
      <c r="K517" s="200"/>
      <c r="L517" s="64" t="s">
        <v>198</v>
      </c>
      <c r="M517" s="151"/>
      <c r="N517" s="105" t="s">
        <v>214</v>
      </c>
      <c r="O517" s="142">
        <f t="shared" ref="O517" si="210">SUM(O523)</f>
        <v>20095.259999999998</v>
      </c>
      <c r="P517" s="142">
        <f t="shared" ref="P517" si="211">SUM(P523)</f>
        <v>80000</v>
      </c>
      <c r="R517" s="142">
        <f>SUM(R523)</f>
        <v>27580</v>
      </c>
      <c r="S517" s="357">
        <f t="shared" si="207"/>
        <v>137.24629589266326</v>
      </c>
      <c r="T517" s="357">
        <f t="shared" si="196"/>
        <v>34.475000000000001</v>
      </c>
    </row>
    <row r="518" spans="1:20" s="1" customFormat="1" x14ac:dyDescent="0.2">
      <c r="A518" s="25"/>
      <c r="B518" s="174"/>
      <c r="C518" s="175"/>
      <c r="D518" s="175"/>
      <c r="E518" s="175"/>
      <c r="F518" s="175"/>
      <c r="G518" s="175"/>
      <c r="H518" s="175"/>
      <c r="I518" s="200"/>
      <c r="J518" s="200"/>
      <c r="K518" s="200"/>
      <c r="L518" s="16"/>
      <c r="M518" s="176"/>
      <c r="N518" s="105"/>
      <c r="O518" s="142"/>
      <c r="P518" s="142"/>
      <c r="R518" s="142"/>
      <c r="S518" s="357"/>
      <c r="T518" s="357"/>
    </row>
    <row r="519" spans="1:20" s="1" customFormat="1" x14ac:dyDescent="0.2">
      <c r="A519" s="25"/>
      <c r="B519" s="174"/>
      <c r="C519" s="175"/>
      <c r="D519" s="175"/>
      <c r="E519" s="175"/>
      <c r="F519" s="175"/>
      <c r="G519" s="175"/>
      <c r="H519" s="175"/>
      <c r="I519" s="200"/>
      <c r="J519" s="200"/>
      <c r="K519" s="200"/>
      <c r="L519" s="16"/>
      <c r="M519" s="176"/>
      <c r="N519" s="178" t="s">
        <v>285</v>
      </c>
      <c r="O519" s="186">
        <f t="shared" ref="O519" si="212">SUM(O520:O521)</f>
        <v>20095.260000000002</v>
      </c>
      <c r="P519" s="186">
        <f t="shared" ref="P519" si="213">SUM(P520:P521)</f>
        <v>80000</v>
      </c>
      <c r="R519" s="186">
        <f>SUM(R520:R521)</f>
        <v>27580</v>
      </c>
      <c r="S519" s="357">
        <f t="shared" si="207"/>
        <v>137.24629589266323</v>
      </c>
      <c r="T519" s="357">
        <f t="shared" si="196"/>
        <v>34.475000000000001</v>
      </c>
    </row>
    <row r="520" spans="1:20" s="1" customFormat="1" x14ac:dyDescent="0.2">
      <c r="A520" s="25"/>
      <c r="B520" s="174"/>
      <c r="C520" s="175"/>
      <c r="D520" s="175"/>
      <c r="E520" s="175"/>
      <c r="F520" s="175"/>
      <c r="G520" s="175"/>
      <c r="H520" s="175"/>
      <c r="I520" s="200"/>
      <c r="J520" s="200"/>
      <c r="K520" s="200"/>
      <c r="L520" s="16"/>
      <c r="M520" s="187" t="s">
        <v>353</v>
      </c>
      <c r="N520" s="178" t="s">
        <v>286</v>
      </c>
      <c r="O520" s="186">
        <v>12180.25</v>
      </c>
      <c r="P520" s="186">
        <v>45000</v>
      </c>
      <c r="R520" s="186">
        <v>17580</v>
      </c>
      <c r="S520" s="357">
        <f t="shared" si="207"/>
        <v>144.33201288971901</v>
      </c>
      <c r="T520" s="357">
        <f t="shared" si="196"/>
        <v>39.066666666666663</v>
      </c>
    </row>
    <row r="521" spans="1:20" s="1" customFormat="1" x14ac:dyDescent="0.2">
      <c r="A521" s="25"/>
      <c r="B521" s="204"/>
      <c r="C521" s="203"/>
      <c r="D521" s="203"/>
      <c r="E521" s="203"/>
      <c r="F521" s="203"/>
      <c r="G521" s="203"/>
      <c r="H521" s="203"/>
      <c r="I521" s="203"/>
      <c r="J521" s="203"/>
      <c r="K521" s="203"/>
      <c r="L521" s="16"/>
      <c r="M521" s="187" t="s">
        <v>57</v>
      </c>
      <c r="N521" s="178" t="s">
        <v>101</v>
      </c>
      <c r="O521" s="186">
        <v>7915.01</v>
      </c>
      <c r="P521" s="186">
        <v>35000</v>
      </c>
      <c r="R521" s="186">
        <v>10000</v>
      </c>
      <c r="S521" s="357">
        <f t="shared" si="207"/>
        <v>126.34222824734272</v>
      </c>
      <c r="T521" s="357">
        <f t="shared" si="196"/>
        <v>28.571428571428569</v>
      </c>
    </row>
    <row r="522" spans="1:20" s="1" customFormat="1" x14ac:dyDescent="0.2">
      <c r="A522" s="153"/>
      <c r="B522" s="150"/>
      <c r="C522" s="153"/>
      <c r="D522" s="153"/>
      <c r="E522" s="153"/>
      <c r="F522" s="153"/>
      <c r="G522" s="153"/>
      <c r="H522" s="153"/>
      <c r="I522" s="200"/>
      <c r="J522" s="200"/>
      <c r="K522" s="200"/>
      <c r="L522" s="16"/>
      <c r="M522" s="151"/>
      <c r="N522" s="82"/>
      <c r="O522" s="142"/>
      <c r="P522" s="142"/>
      <c r="R522" s="142"/>
      <c r="S522" s="357"/>
      <c r="T522" s="357"/>
    </row>
    <row r="523" spans="1:20" s="1" customFormat="1" x14ac:dyDescent="0.2">
      <c r="A523" s="153"/>
      <c r="B523" s="150">
        <v>1</v>
      </c>
      <c r="C523" s="153"/>
      <c r="D523" s="268">
        <v>3</v>
      </c>
      <c r="E523" s="153"/>
      <c r="F523" s="153"/>
      <c r="G523" s="153"/>
      <c r="H523" s="153"/>
      <c r="I523" s="200"/>
      <c r="J523" s="200"/>
      <c r="K523" s="200"/>
      <c r="L523" s="16" t="s">
        <v>303</v>
      </c>
      <c r="M523" s="152">
        <v>3</v>
      </c>
      <c r="N523" s="82" t="s">
        <v>116</v>
      </c>
      <c r="O523" s="111">
        <f t="shared" ref="O523:P524" si="214">SUM(O524)</f>
        <v>20095.259999999998</v>
      </c>
      <c r="P523" s="111">
        <f t="shared" si="214"/>
        <v>80000</v>
      </c>
      <c r="R523" s="111">
        <f>SUM(R524)</f>
        <v>27580</v>
      </c>
      <c r="S523" s="357">
        <f t="shared" si="207"/>
        <v>137.24629589266326</v>
      </c>
      <c r="T523" s="357">
        <f t="shared" si="196"/>
        <v>34.475000000000001</v>
      </c>
    </row>
    <row r="524" spans="1:20" s="1" customFormat="1" ht="38.25" x14ac:dyDescent="0.2">
      <c r="A524" s="153"/>
      <c r="B524" s="150">
        <v>1</v>
      </c>
      <c r="C524" s="153"/>
      <c r="D524" s="268">
        <v>3</v>
      </c>
      <c r="E524" s="153"/>
      <c r="F524" s="153"/>
      <c r="G524" s="153"/>
      <c r="H524" s="153"/>
      <c r="I524" s="200"/>
      <c r="J524" s="200"/>
      <c r="K524" s="200"/>
      <c r="L524" s="16" t="s">
        <v>303</v>
      </c>
      <c r="M524" s="90" t="s">
        <v>70</v>
      </c>
      <c r="N524" s="68" t="s">
        <v>24</v>
      </c>
      <c r="O524" s="112">
        <f t="shared" si="214"/>
        <v>20095.259999999998</v>
      </c>
      <c r="P524" s="112">
        <f t="shared" si="214"/>
        <v>80000</v>
      </c>
      <c r="R524" s="112">
        <f>SUM(R525)</f>
        <v>27580</v>
      </c>
      <c r="S524" s="357">
        <f t="shared" si="207"/>
        <v>137.24629589266326</v>
      </c>
      <c r="T524" s="357">
        <f t="shared" si="196"/>
        <v>34.475000000000001</v>
      </c>
    </row>
    <row r="525" spans="1:20" s="1" customFormat="1" ht="25.5" x14ac:dyDescent="0.2">
      <c r="A525" s="153"/>
      <c r="B525" s="150">
        <v>1</v>
      </c>
      <c r="C525" s="153"/>
      <c r="D525" s="268">
        <v>3</v>
      </c>
      <c r="E525" s="153"/>
      <c r="F525" s="153"/>
      <c r="G525" s="153"/>
      <c r="H525" s="153"/>
      <c r="I525" s="200"/>
      <c r="J525" s="200"/>
      <c r="K525" s="200"/>
      <c r="L525" s="16" t="s">
        <v>303</v>
      </c>
      <c r="M525" s="151" t="s">
        <v>71</v>
      </c>
      <c r="N525" s="82" t="s">
        <v>25</v>
      </c>
      <c r="O525" s="111">
        <f>SUM(O526)</f>
        <v>20095.259999999998</v>
      </c>
      <c r="P525" s="111">
        <v>80000</v>
      </c>
      <c r="R525" s="111">
        <f>SUM(R526)</f>
        <v>27580</v>
      </c>
      <c r="S525" s="357">
        <f t="shared" si="207"/>
        <v>137.24629589266326</v>
      </c>
      <c r="T525" s="357">
        <f t="shared" si="196"/>
        <v>34.475000000000001</v>
      </c>
    </row>
    <row r="526" spans="1:20" s="1" customFormat="1" ht="25.5" x14ac:dyDescent="0.2">
      <c r="A526" s="320"/>
      <c r="B526" s="412"/>
      <c r="C526" s="320"/>
      <c r="D526" s="412"/>
      <c r="E526" s="320"/>
      <c r="F526" s="320"/>
      <c r="G526" s="320"/>
      <c r="H526" s="320"/>
      <c r="I526" s="320"/>
      <c r="J526" s="320"/>
      <c r="K526" s="320"/>
      <c r="L526" s="16"/>
      <c r="M526" s="410" t="s">
        <v>434</v>
      </c>
      <c r="N526" s="413" t="s">
        <v>511</v>
      </c>
      <c r="O526" s="111">
        <v>20095.259999999998</v>
      </c>
      <c r="P526" s="111"/>
      <c r="R526" s="111">
        <v>27580</v>
      </c>
      <c r="S526" s="357">
        <f t="shared" si="207"/>
        <v>137.24629589266326</v>
      </c>
      <c r="T526" s="357"/>
    </row>
    <row r="527" spans="1:20" s="1" customFormat="1" x14ac:dyDescent="0.2">
      <c r="A527" s="153"/>
      <c r="B527" s="150"/>
      <c r="C527" s="153"/>
      <c r="D527" s="150"/>
      <c r="E527" s="153"/>
      <c r="F527" s="150"/>
      <c r="G527" s="153"/>
      <c r="H527" s="153"/>
      <c r="I527" s="200"/>
      <c r="J527" s="200"/>
      <c r="K527" s="200"/>
      <c r="L527" s="16"/>
      <c r="M527" s="151"/>
      <c r="N527" s="82"/>
      <c r="O527" s="111"/>
      <c r="P527" s="111"/>
      <c r="R527" s="111"/>
      <c r="S527" s="357"/>
      <c r="T527" s="357"/>
    </row>
    <row r="528" spans="1:20" s="1" customFormat="1" ht="25.5" x14ac:dyDescent="0.2">
      <c r="A528" s="49" t="s">
        <v>131</v>
      </c>
      <c r="B528" s="53">
        <v>1</v>
      </c>
      <c r="C528" s="153"/>
      <c r="D528" s="153"/>
      <c r="E528" s="153"/>
      <c r="F528" s="53"/>
      <c r="G528" s="153"/>
      <c r="H528" s="53">
        <v>7</v>
      </c>
      <c r="I528" s="53"/>
      <c r="J528" s="53">
        <v>9</v>
      </c>
      <c r="K528" s="200"/>
      <c r="L528" s="16"/>
      <c r="M528" s="151"/>
      <c r="N528" s="71" t="s">
        <v>255</v>
      </c>
      <c r="O528" s="113">
        <f t="shared" ref="O528" si="215">SUM(O530+O543+O555)</f>
        <v>3408.27</v>
      </c>
      <c r="P528" s="113">
        <f>SUM(P530+P543+P555)</f>
        <v>35000</v>
      </c>
      <c r="R528" s="113">
        <f>SUM(R530+R543+R555)</f>
        <v>5111.49</v>
      </c>
      <c r="S528" s="357">
        <f t="shared" si="207"/>
        <v>149.9731535353713</v>
      </c>
      <c r="T528" s="357">
        <f t="shared" si="196"/>
        <v>14.604257142857142</v>
      </c>
    </row>
    <row r="529" spans="1:20" s="1" customFormat="1" x14ac:dyDescent="0.2">
      <c r="A529" s="153"/>
      <c r="B529" s="150"/>
      <c r="C529" s="153"/>
      <c r="D529" s="150"/>
      <c r="E529" s="153"/>
      <c r="F529" s="150"/>
      <c r="G529" s="153"/>
      <c r="H529" s="153"/>
      <c r="I529" s="200"/>
      <c r="J529" s="200"/>
      <c r="K529" s="200"/>
      <c r="L529" s="16"/>
      <c r="M529" s="151"/>
      <c r="N529" s="82"/>
      <c r="O529" s="114"/>
      <c r="P529" s="114"/>
      <c r="R529" s="114"/>
      <c r="S529" s="357"/>
      <c r="T529" s="357"/>
    </row>
    <row r="530" spans="1:20" s="1" customFormat="1" ht="25.5" x14ac:dyDescent="0.2">
      <c r="A530" s="51" t="s">
        <v>192</v>
      </c>
      <c r="B530" s="153"/>
      <c r="C530" s="153"/>
      <c r="D530" s="153"/>
      <c r="E530" s="153"/>
      <c r="F530" s="153"/>
      <c r="G530" s="153"/>
      <c r="H530" s="153"/>
      <c r="I530" s="200"/>
      <c r="J530" s="200"/>
      <c r="K530" s="200"/>
      <c r="L530" s="29" t="s">
        <v>198</v>
      </c>
      <c r="M530" s="101"/>
      <c r="N530" s="102" t="s">
        <v>150</v>
      </c>
      <c r="O530" s="114">
        <f t="shared" ref="O530" si="216">SUM(O532)</f>
        <v>0</v>
      </c>
      <c r="P530" s="114">
        <f t="shared" ref="P530" si="217">SUM(P532)</f>
        <v>20000</v>
      </c>
      <c r="R530" s="114">
        <f>SUM(R532)</f>
        <v>1200</v>
      </c>
      <c r="S530" s="357">
        <v>0</v>
      </c>
      <c r="T530" s="357">
        <f t="shared" si="196"/>
        <v>6</v>
      </c>
    </row>
    <row r="531" spans="1:20" s="1" customFormat="1" x14ac:dyDescent="0.2">
      <c r="A531" s="51"/>
      <c r="B531" s="153"/>
      <c r="C531" s="153"/>
      <c r="D531" s="153"/>
      <c r="E531" s="153"/>
      <c r="F531" s="153"/>
      <c r="G531" s="153"/>
      <c r="H531" s="153"/>
      <c r="I531" s="200"/>
      <c r="J531" s="200"/>
      <c r="K531" s="200"/>
      <c r="L531" s="29"/>
      <c r="M531" s="101"/>
      <c r="N531" s="102"/>
      <c r="O531" s="142"/>
      <c r="P531" s="142"/>
      <c r="R531" s="142"/>
      <c r="S531" s="357"/>
      <c r="T531" s="357"/>
    </row>
    <row r="532" spans="1:20" s="1" customFormat="1" ht="38.25" x14ac:dyDescent="0.2">
      <c r="A532" s="25" t="s">
        <v>132</v>
      </c>
      <c r="B532" s="153"/>
      <c r="C532" s="153"/>
      <c r="D532" s="153"/>
      <c r="E532" s="153"/>
      <c r="F532" s="153"/>
      <c r="G532" s="153"/>
      <c r="H532" s="153"/>
      <c r="I532" s="200"/>
      <c r="J532" s="200"/>
      <c r="K532" s="200"/>
      <c r="L532" s="34" t="s">
        <v>165</v>
      </c>
      <c r="M532" s="104"/>
      <c r="N532" s="265" t="s">
        <v>326</v>
      </c>
      <c r="O532" s="142">
        <f t="shared" ref="O532" si="218">SUM(O538)</f>
        <v>0</v>
      </c>
      <c r="P532" s="142">
        <f t="shared" ref="P532" si="219">SUM(P538)</f>
        <v>20000</v>
      </c>
      <c r="R532" s="142">
        <f>SUM(R538)</f>
        <v>1200</v>
      </c>
      <c r="S532" s="357">
        <v>0</v>
      </c>
      <c r="T532" s="357">
        <f t="shared" si="196"/>
        <v>6</v>
      </c>
    </row>
    <row r="533" spans="1:20" s="1" customFormat="1" x14ac:dyDescent="0.2">
      <c r="A533" s="25"/>
      <c r="B533" s="175"/>
      <c r="C533" s="175"/>
      <c r="D533" s="175"/>
      <c r="E533" s="175"/>
      <c r="F533" s="175"/>
      <c r="G533" s="175"/>
      <c r="H533" s="175"/>
      <c r="I533" s="200"/>
      <c r="J533" s="200"/>
      <c r="K533" s="200"/>
      <c r="L533" s="34"/>
      <c r="M533" s="104"/>
      <c r="N533" s="105"/>
      <c r="O533" s="142"/>
      <c r="P533" s="142"/>
      <c r="R533" s="142"/>
      <c r="S533" s="357"/>
      <c r="T533" s="357"/>
    </row>
    <row r="534" spans="1:20" s="1" customFormat="1" x14ac:dyDescent="0.2">
      <c r="A534" s="25"/>
      <c r="B534" s="175"/>
      <c r="C534" s="175"/>
      <c r="D534" s="175"/>
      <c r="E534" s="175"/>
      <c r="F534" s="175"/>
      <c r="G534" s="175"/>
      <c r="H534" s="175"/>
      <c r="I534" s="200"/>
      <c r="J534" s="200"/>
      <c r="K534" s="200"/>
      <c r="L534" s="34"/>
      <c r="M534" s="104"/>
      <c r="N534" s="178" t="s">
        <v>285</v>
      </c>
      <c r="O534" s="186">
        <f t="shared" ref="O534" si="220">SUM(O535:O536)</f>
        <v>0</v>
      </c>
      <c r="P534" s="186">
        <f t="shared" ref="P534" si="221">SUM(P535:P536)</f>
        <v>20000</v>
      </c>
      <c r="R534" s="186">
        <f>SUM(R535:R536)</f>
        <v>1200</v>
      </c>
      <c r="S534" s="357">
        <v>0</v>
      </c>
      <c r="T534" s="357">
        <f t="shared" si="196"/>
        <v>6</v>
      </c>
    </row>
    <row r="535" spans="1:20" s="1" customFormat="1" x14ac:dyDescent="0.2">
      <c r="A535" s="25"/>
      <c r="B535" s="175"/>
      <c r="C535" s="175"/>
      <c r="D535" s="175"/>
      <c r="E535" s="175"/>
      <c r="F535" s="175"/>
      <c r="G535" s="175"/>
      <c r="H535" s="175"/>
      <c r="I535" s="200"/>
      <c r="J535" s="200"/>
      <c r="K535" s="200"/>
      <c r="L535" s="34"/>
      <c r="M535" s="187" t="s">
        <v>353</v>
      </c>
      <c r="N535" s="178" t="s">
        <v>286</v>
      </c>
      <c r="O535" s="186">
        <v>0</v>
      </c>
      <c r="P535" s="186">
        <v>20000</v>
      </c>
      <c r="R535" s="186">
        <v>1200</v>
      </c>
      <c r="S535" s="357">
        <v>0</v>
      </c>
      <c r="T535" s="357">
        <f t="shared" si="196"/>
        <v>6</v>
      </c>
    </row>
    <row r="536" spans="1:20" s="1" customFormat="1" x14ac:dyDescent="0.2">
      <c r="A536" s="25"/>
      <c r="B536" s="241"/>
      <c r="C536" s="241"/>
      <c r="D536" s="241"/>
      <c r="E536" s="241"/>
      <c r="F536" s="241"/>
      <c r="G536" s="241"/>
      <c r="H536" s="241"/>
      <c r="I536" s="241"/>
      <c r="J536" s="241"/>
      <c r="K536" s="241"/>
      <c r="L536" s="34"/>
      <c r="M536" s="184">
        <v>91</v>
      </c>
      <c r="N536" s="178" t="s">
        <v>290</v>
      </c>
      <c r="O536" s="186">
        <v>0</v>
      </c>
      <c r="P536" s="186">
        <v>0</v>
      </c>
      <c r="R536" s="186">
        <v>0</v>
      </c>
      <c r="S536" s="357">
        <v>0</v>
      </c>
      <c r="T536" s="357">
        <v>0</v>
      </c>
    </row>
    <row r="537" spans="1:20" s="1" customFormat="1" x14ac:dyDescent="0.2">
      <c r="A537" s="153"/>
      <c r="B537" s="153"/>
      <c r="C537" s="153"/>
      <c r="D537" s="153"/>
      <c r="E537" s="153"/>
      <c r="F537" s="153"/>
      <c r="G537" s="153"/>
      <c r="H537" s="153"/>
      <c r="I537" s="200"/>
      <c r="J537" s="200"/>
      <c r="K537" s="200"/>
      <c r="L537" s="16"/>
      <c r="M537" s="94"/>
      <c r="N537" s="82"/>
      <c r="O537" s="142"/>
      <c r="P537" s="142"/>
      <c r="R537" s="142"/>
      <c r="S537" s="357"/>
      <c r="T537" s="357"/>
    </row>
    <row r="538" spans="1:20" s="1" customFormat="1" x14ac:dyDescent="0.2">
      <c r="A538" s="153"/>
      <c r="B538" s="150">
        <v>1</v>
      </c>
      <c r="C538" s="153"/>
      <c r="D538" s="153"/>
      <c r="E538" s="153"/>
      <c r="F538" s="153"/>
      <c r="G538" s="153"/>
      <c r="H538" s="153"/>
      <c r="I538" s="200"/>
      <c r="J538" s="268">
        <v>9</v>
      </c>
      <c r="K538" s="200"/>
      <c r="L538" s="16" t="s">
        <v>165</v>
      </c>
      <c r="M538" s="152">
        <v>3</v>
      </c>
      <c r="N538" s="82" t="s">
        <v>116</v>
      </c>
      <c r="O538" s="111">
        <f t="shared" ref="O538:P539" si="222">SUM(O539)</f>
        <v>0</v>
      </c>
      <c r="P538" s="111">
        <f t="shared" si="222"/>
        <v>20000</v>
      </c>
      <c r="R538" s="111">
        <f>SUM(R539)</f>
        <v>1200</v>
      </c>
      <c r="S538" s="357">
        <v>0</v>
      </c>
      <c r="T538" s="357">
        <f t="shared" si="196"/>
        <v>6</v>
      </c>
    </row>
    <row r="539" spans="1:20" s="1" customFormat="1" ht="38.25" x14ac:dyDescent="0.2">
      <c r="A539" s="153"/>
      <c r="B539" s="150">
        <v>1</v>
      </c>
      <c r="C539" s="153"/>
      <c r="D539" s="153"/>
      <c r="E539" s="153"/>
      <c r="F539" s="153"/>
      <c r="G539" s="153"/>
      <c r="H539" s="153"/>
      <c r="I539" s="200"/>
      <c r="J539" s="268">
        <v>9</v>
      </c>
      <c r="K539" s="200"/>
      <c r="L539" s="16" t="s">
        <v>165</v>
      </c>
      <c r="M539" s="90" t="s">
        <v>70</v>
      </c>
      <c r="N539" s="68" t="s">
        <v>24</v>
      </c>
      <c r="O539" s="112">
        <f t="shared" si="222"/>
        <v>0</v>
      </c>
      <c r="P539" s="112">
        <f t="shared" si="222"/>
        <v>20000</v>
      </c>
      <c r="R539" s="112">
        <f>SUM(R540)</f>
        <v>1200</v>
      </c>
      <c r="S539" s="357">
        <v>0</v>
      </c>
      <c r="T539" s="357">
        <f t="shared" si="196"/>
        <v>6</v>
      </c>
    </row>
    <row r="540" spans="1:20" s="1" customFormat="1" ht="25.5" x14ac:dyDescent="0.2">
      <c r="A540" s="153"/>
      <c r="B540" s="150">
        <v>1</v>
      </c>
      <c r="C540" s="153"/>
      <c r="D540" s="153"/>
      <c r="E540" s="153"/>
      <c r="F540" s="153"/>
      <c r="G540" s="153"/>
      <c r="H540" s="153"/>
      <c r="I540" s="200"/>
      <c r="J540" s="268">
        <v>9</v>
      </c>
      <c r="K540" s="200"/>
      <c r="L540" s="16" t="s">
        <v>165</v>
      </c>
      <c r="M540" s="151" t="s">
        <v>71</v>
      </c>
      <c r="N540" s="82" t="s">
        <v>25</v>
      </c>
      <c r="O540" s="111">
        <v>0</v>
      </c>
      <c r="P540" s="111">
        <v>20000</v>
      </c>
      <c r="R540" s="111">
        <f>SUM(R541)</f>
        <v>1200</v>
      </c>
      <c r="S540" s="357">
        <v>0</v>
      </c>
      <c r="T540" s="357">
        <f t="shared" si="196"/>
        <v>6</v>
      </c>
    </row>
    <row r="541" spans="1:20" s="1" customFormat="1" ht="25.5" x14ac:dyDescent="0.2">
      <c r="A541" s="320"/>
      <c r="B541" s="415"/>
      <c r="C541" s="320"/>
      <c r="D541" s="320"/>
      <c r="E541" s="320"/>
      <c r="F541" s="320"/>
      <c r="G541" s="320"/>
      <c r="H541" s="320"/>
      <c r="I541" s="320"/>
      <c r="J541" s="415"/>
      <c r="K541" s="320"/>
      <c r="L541" s="16"/>
      <c r="M541" s="414" t="s">
        <v>434</v>
      </c>
      <c r="N541" s="426" t="s">
        <v>511</v>
      </c>
      <c r="O541" s="111">
        <v>0</v>
      </c>
      <c r="P541" s="111"/>
      <c r="R541" s="111">
        <v>1200</v>
      </c>
      <c r="S541" s="357">
        <v>0</v>
      </c>
      <c r="T541" s="357"/>
    </row>
    <row r="542" spans="1:20" s="1" customFormat="1" x14ac:dyDescent="0.2">
      <c r="A542" s="153"/>
      <c r="B542" s="150"/>
      <c r="C542" s="153"/>
      <c r="D542" s="153"/>
      <c r="E542" s="153"/>
      <c r="F542" s="153"/>
      <c r="G542" s="153"/>
      <c r="H542" s="153"/>
      <c r="I542" s="200"/>
      <c r="J542" s="200"/>
      <c r="K542" s="200"/>
      <c r="L542" s="16"/>
      <c r="M542" s="151"/>
      <c r="N542" s="82"/>
      <c r="O542" s="142"/>
      <c r="P542" s="142"/>
      <c r="R542" s="142"/>
      <c r="S542" s="357"/>
      <c r="T542" s="357"/>
    </row>
    <row r="543" spans="1:20" s="1" customFormat="1" ht="25.5" x14ac:dyDescent="0.2">
      <c r="A543" s="51" t="s">
        <v>192</v>
      </c>
      <c r="B543" s="219"/>
      <c r="C543" s="219"/>
      <c r="D543" s="219"/>
      <c r="E543" s="219"/>
      <c r="F543" s="219"/>
      <c r="G543" s="219"/>
      <c r="H543" s="219"/>
      <c r="I543" s="219"/>
      <c r="J543" s="219"/>
      <c r="K543" s="219"/>
      <c r="L543" s="29" t="s">
        <v>307</v>
      </c>
      <c r="M543" s="101"/>
      <c r="N543" s="102" t="s">
        <v>150</v>
      </c>
      <c r="O543" s="114">
        <f t="shared" ref="O543" si="223">SUM(O545)</f>
        <v>3408.27</v>
      </c>
      <c r="P543" s="114">
        <f t="shared" ref="P543" si="224">SUM(P545)</f>
        <v>10000</v>
      </c>
      <c r="R543" s="114">
        <f>SUM(R545)</f>
        <v>3911.49</v>
      </c>
      <c r="S543" s="357">
        <f t="shared" si="207"/>
        <v>114.76467533382038</v>
      </c>
      <c r="T543" s="357">
        <f t="shared" si="196"/>
        <v>39.114899999999999</v>
      </c>
    </row>
    <row r="544" spans="1:20" s="1" customFormat="1" x14ac:dyDescent="0.2">
      <c r="A544" s="219"/>
      <c r="B544" s="218"/>
      <c r="C544" s="219"/>
      <c r="D544" s="219"/>
      <c r="E544" s="219"/>
      <c r="F544" s="219"/>
      <c r="G544" s="219"/>
      <c r="H544" s="219"/>
      <c r="I544" s="219"/>
      <c r="J544" s="219"/>
      <c r="K544" s="219"/>
      <c r="L544" s="16"/>
      <c r="M544" s="220"/>
      <c r="N544" s="221"/>
      <c r="O544" s="142"/>
      <c r="P544" s="142"/>
      <c r="R544" s="142"/>
      <c r="S544" s="357"/>
      <c r="T544" s="357"/>
    </row>
    <row r="545" spans="1:20" s="1" customFormat="1" ht="25.5" x14ac:dyDescent="0.2">
      <c r="A545" s="25" t="s">
        <v>256</v>
      </c>
      <c r="B545" s="153"/>
      <c r="C545" s="153"/>
      <c r="D545" s="153"/>
      <c r="E545" s="153"/>
      <c r="F545" s="153"/>
      <c r="G545" s="153"/>
      <c r="H545" s="153"/>
      <c r="I545" s="200"/>
      <c r="J545" s="200"/>
      <c r="K545" s="200"/>
      <c r="L545" s="34" t="s">
        <v>304</v>
      </c>
      <c r="M545" s="104"/>
      <c r="N545" s="105" t="s">
        <v>164</v>
      </c>
      <c r="O545" s="142">
        <f t="shared" ref="O545" si="225">SUM(O550)</f>
        <v>3408.27</v>
      </c>
      <c r="P545" s="142">
        <f t="shared" ref="P545" si="226">SUM(P550)</f>
        <v>10000</v>
      </c>
      <c r="R545" s="142">
        <f>SUM(R550)</f>
        <v>3911.49</v>
      </c>
      <c r="S545" s="357">
        <f t="shared" si="207"/>
        <v>114.76467533382038</v>
      </c>
      <c r="T545" s="357">
        <f t="shared" si="196"/>
        <v>39.114899999999999</v>
      </c>
    </row>
    <row r="546" spans="1:20" s="1" customFormat="1" x14ac:dyDescent="0.2">
      <c r="A546" s="153"/>
      <c r="B546" s="153"/>
      <c r="C546" s="153"/>
      <c r="D546" s="153"/>
      <c r="E546" s="153"/>
      <c r="F546" s="153"/>
      <c r="G546" s="153"/>
      <c r="H546" s="153"/>
      <c r="I546" s="200"/>
      <c r="J546" s="200"/>
      <c r="K546" s="200"/>
      <c r="L546" s="16"/>
      <c r="M546" s="94"/>
      <c r="N546" s="82"/>
      <c r="O546" s="141"/>
      <c r="P546" s="141"/>
      <c r="R546" s="141"/>
      <c r="S546" s="357"/>
      <c r="T546" s="357"/>
    </row>
    <row r="547" spans="1:20" s="1" customFormat="1" x14ac:dyDescent="0.2">
      <c r="A547" s="175"/>
      <c r="B547" s="175"/>
      <c r="C547" s="175"/>
      <c r="D547" s="175"/>
      <c r="E547" s="175"/>
      <c r="F547" s="175"/>
      <c r="G547" s="175"/>
      <c r="H547" s="175"/>
      <c r="I547" s="200"/>
      <c r="J547" s="200"/>
      <c r="K547" s="200"/>
      <c r="L547" s="16"/>
      <c r="M547" s="94"/>
      <c r="N547" s="178" t="s">
        <v>285</v>
      </c>
      <c r="O547" s="186">
        <f t="shared" ref="O547:P547" si="227">SUM(O548)</f>
        <v>3408.27</v>
      </c>
      <c r="P547" s="186">
        <f t="shared" si="227"/>
        <v>10000</v>
      </c>
      <c r="R547" s="186">
        <f>SUM(R548)</f>
        <v>3911.49</v>
      </c>
      <c r="S547" s="357">
        <f t="shared" si="207"/>
        <v>114.76467533382038</v>
      </c>
      <c r="T547" s="357">
        <f t="shared" si="196"/>
        <v>39.114899999999999</v>
      </c>
    </row>
    <row r="548" spans="1:20" s="1" customFormat="1" x14ac:dyDescent="0.2">
      <c r="A548" s="175"/>
      <c r="B548" s="175"/>
      <c r="C548" s="175"/>
      <c r="D548" s="175"/>
      <c r="E548" s="175"/>
      <c r="F548" s="175"/>
      <c r="G548" s="175"/>
      <c r="H548" s="175"/>
      <c r="I548" s="200"/>
      <c r="J548" s="200"/>
      <c r="K548" s="200"/>
      <c r="L548" s="16"/>
      <c r="M548" s="187" t="s">
        <v>353</v>
      </c>
      <c r="N548" s="178" t="s">
        <v>286</v>
      </c>
      <c r="O548" s="186">
        <v>3408.27</v>
      </c>
      <c r="P548" s="186">
        <v>10000</v>
      </c>
      <c r="R548" s="186">
        <v>3911.49</v>
      </c>
      <c r="S548" s="357">
        <f t="shared" si="207"/>
        <v>114.76467533382038</v>
      </c>
      <c r="T548" s="357">
        <f t="shared" si="196"/>
        <v>39.114899999999999</v>
      </c>
    </row>
    <row r="549" spans="1:20" s="1" customFormat="1" x14ac:dyDescent="0.2">
      <c r="A549" s="175"/>
      <c r="B549" s="175"/>
      <c r="C549" s="175"/>
      <c r="D549" s="175"/>
      <c r="E549" s="175"/>
      <c r="F549" s="175"/>
      <c r="G549" s="175"/>
      <c r="H549" s="175"/>
      <c r="I549" s="200"/>
      <c r="J549" s="200"/>
      <c r="K549" s="200"/>
      <c r="L549" s="16"/>
      <c r="M549" s="94"/>
      <c r="N549" s="82"/>
      <c r="O549" s="141"/>
      <c r="P549" s="141"/>
      <c r="R549" s="141"/>
      <c r="S549" s="357"/>
      <c r="T549" s="357"/>
    </row>
    <row r="550" spans="1:20" s="1" customFormat="1" x14ac:dyDescent="0.2">
      <c r="A550" s="153"/>
      <c r="B550" s="150">
        <v>1</v>
      </c>
      <c r="C550" s="153"/>
      <c r="D550" s="153"/>
      <c r="E550" s="153"/>
      <c r="F550" s="153"/>
      <c r="G550" s="153"/>
      <c r="H550" s="153"/>
      <c r="I550" s="200"/>
      <c r="J550" s="200"/>
      <c r="K550" s="200"/>
      <c r="L550" s="16" t="s">
        <v>304</v>
      </c>
      <c r="M550" s="152">
        <v>3</v>
      </c>
      <c r="N550" s="82" t="s">
        <v>116</v>
      </c>
      <c r="O550" s="111">
        <f t="shared" ref="O550:P551" si="228">SUM(O551)</f>
        <v>3408.27</v>
      </c>
      <c r="P550" s="111">
        <f t="shared" si="228"/>
        <v>10000</v>
      </c>
      <c r="R550" s="111">
        <f>SUM(R551)</f>
        <v>3911.49</v>
      </c>
      <c r="S550" s="357">
        <f t="shared" ref="S550:S597" si="229">R550/O550*100</f>
        <v>114.76467533382038</v>
      </c>
      <c r="T550" s="357">
        <f t="shared" ref="T550:T612" si="230">R550/P550*100</f>
        <v>39.114899999999999</v>
      </c>
    </row>
    <row r="551" spans="1:20" s="1" customFormat="1" ht="38.25" x14ac:dyDescent="0.2">
      <c r="A551" s="153"/>
      <c r="B551" s="150">
        <v>1</v>
      </c>
      <c r="C551" s="153"/>
      <c r="D551" s="153"/>
      <c r="E551" s="153"/>
      <c r="F551" s="153"/>
      <c r="G551" s="153"/>
      <c r="H551" s="153"/>
      <c r="I551" s="200"/>
      <c r="J551" s="200"/>
      <c r="K551" s="200"/>
      <c r="L551" s="16" t="s">
        <v>304</v>
      </c>
      <c r="M551" s="90" t="s">
        <v>70</v>
      </c>
      <c r="N551" s="68" t="s">
        <v>24</v>
      </c>
      <c r="O551" s="112">
        <f t="shared" si="228"/>
        <v>3408.27</v>
      </c>
      <c r="P551" s="112">
        <f t="shared" si="228"/>
        <v>10000</v>
      </c>
      <c r="R551" s="112">
        <f>SUM(R552)</f>
        <v>3911.49</v>
      </c>
      <c r="S551" s="357">
        <f t="shared" si="229"/>
        <v>114.76467533382038</v>
      </c>
      <c r="T551" s="357">
        <f t="shared" si="230"/>
        <v>39.114899999999999</v>
      </c>
    </row>
    <row r="552" spans="1:20" s="1" customFormat="1" ht="25.5" x14ac:dyDescent="0.2">
      <c r="A552" s="153"/>
      <c r="B552" s="150">
        <v>1</v>
      </c>
      <c r="C552" s="153"/>
      <c r="D552" s="153"/>
      <c r="E552" s="153"/>
      <c r="F552" s="153"/>
      <c r="G552" s="153"/>
      <c r="H552" s="153"/>
      <c r="I552" s="200"/>
      <c r="J552" s="200"/>
      <c r="K552" s="200"/>
      <c r="L552" s="16" t="s">
        <v>304</v>
      </c>
      <c r="M552" s="151" t="s">
        <v>71</v>
      </c>
      <c r="N552" s="82" t="s">
        <v>25</v>
      </c>
      <c r="O552" s="111">
        <f>SUM(O553)</f>
        <v>3408.27</v>
      </c>
      <c r="P552" s="111">
        <v>10000</v>
      </c>
      <c r="R552" s="111">
        <f>SUM(R553)</f>
        <v>3911.49</v>
      </c>
      <c r="S552" s="357">
        <f t="shared" si="229"/>
        <v>114.76467533382038</v>
      </c>
      <c r="T552" s="357">
        <f t="shared" si="230"/>
        <v>39.114899999999999</v>
      </c>
    </row>
    <row r="553" spans="1:20" s="1" customFormat="1" ht="25.5" x14ac:dyDescent="0.2">
      <c r="A553" s="320"/>
      <c r="B553" s="412"/>
      <c r="C553" s="320"/>
      <c r="D553" s="320"/>
      <c r="E553" s="320"/>
      <c r="F553" s="320"/>
      <c r="G553" s="320"/>
      <c r="H553" s="320"/>
      <c r="I553" s="320"/>
      <c r="J553" s="320"/>
      <c r="K553" s="320"/>
      <c r="L553" s="16"/>
      <c r="M553" s="410" t="s">
        <v>435</v>
      </c>
      <c r="N553" s="426" t="s">
        <v>512</v>
      </c>
      <c r="O553" s="111">
        <v>3408.27</v>
      </c>
      <c r="P553" s="111"/>
      <c r="R553" s="111">
        <v>3911.49</v>
      </c>
      <c r="S553" s="357">
        <f t="shared" si="229"/>
        <v>114.76467533382038</v>
      </c>
      <c r="T553" s="357"/>
    </row>
    <row r="554" spans="1:20" s="1" customFormat="1" x14ac:dyDescent="0.2">
      <c r="A554" s="219"/>
      <c r="B554" s="218"/>
      <c r="C554" s="219"/>
      <c r="D554" s="219"/>
      <c r="E554" s="219"/>
      <c r="F554" s="219"/>
      <c r="G554" s="219"/>
      <c r="H554" s="219"/>
      <c r="I554" s="219"/>
      <c r="J554" s="219"/>
      <c r="K554" s="219"/>
      <c r="L554" s="16"/>
      <c r="M554" s="220"/>
      <c r="N554" s="221"/>
      <c r="O554" s="111"/>
      <c r="P554" s="111"/>
      <c r="R554" s="111"/>
      <c r="S554" s="357"/>
      <c r="T554" s="357"/>
    </row>
    <row r="555" spans="1:20" s="1" customFormat="1" ht="25.5" x14ac:dyDescent="0.2">
      <c r="A555" s="51" t="s">
        <v>192</v>
      </c>
      <c r="B555" s="219"/>
      <c r="C555" s="219"/>
      <c r="D555" s="219"/>
      <c r="E555" s="219"/>
      <c r="F555" s="219"/>
      <c r="G555" s="219"/>
      <c r="H555" s="219"/>
      <c r="I555" s="219"/>
      <c r="J555" s="219"/>
      <c r="K555" s="219"/>
      <c r="L555" s="29" t="s">
        <v>198</v>
      </c>
      <c r="M555" s="101"/>
      <c r="N555" s="102" t="s">
        <v>150</v>
      </c>
      <c r="O555" s="114">
        <f t="shared" ref="O555" si="231">SUM(O557)</f>
        <v>0</v>
      </c>
      <c r="P555" s="114">
        <f t="shared" ref="P555" si="232">SUM(P557)</f>
        <v>5000</v>
      </c>
      <c r="R555" s="114">
        <f>SUM(R557)</f>
        <v>0</v>
      </c>
      <c r="S555" s="357">
        <v>0</v>
      </c>
      <c r="T555" s="357">
        <f t="shared" si="230"/>
        <v>0</v>
      </c>
    </row>
    <row r="556" spans="1:20" s="1" customFormat="1" x14ac:dyDescent="0.2">
      <c r="A556" s="157"/>
      <c r="B556" s="156"/>
      <c r="C556" s="157"/>
      <c r="D556" s="157"/>
      <c r="E556" s="157"/>
      <c r="F556" s="157"/>
      <c r="G556" s="157"/>
      <c r="H556" s="157"/>
      <c r="I556" s="200"/>
      <c r="J556" s="200"/>
      <c r="K556" s="200"/>
      <c r="L556" s="16"/>
      <c r="M556" s="158"/>
      <c r="N556" s="82"/>
      <c r="O556" s="111"/>
      <c r="P556" s="111"/>
      <c r="R556" s="111"/>
      <c r="S556" s="357"/>
      <c r="T556" s="357"/>
    </row>
    <row r="557" spans="1:20" s="125" customFormat="1" ht="25.5" x14ac:dyDescent="0.2">
      <c r="A557" s="25" t="s">
        <v>311</v>
      </c>
      <c r="L557" s="64" t="s">
        <v>165</v>
      </c>
      <c r="M557" s="139"/>
      <c r="N557" s="119" t="s">
        <v>263</v>
      </c>
      <c r="O557" s="142">
        <f t="shared" ref="O557" si="233">SUM(O563)</f>
        <v>0</v>
      </c>
      <c r="P557" s="142">
        <f>SUM(P563)</f>
        <v>5000</v>
      </c>
      <c r="R557" s="142">
        <f>SUM(R563)</f>
        <v>0</v>
      </c>
      <c r="S557" s="357">
        <v>0</v>
      </c>
      <c r="T557" s="357">
        <f t="shared" si="230"/>
        <v>0</v>
      </c>
    </row>
    <row r="558" spans="1:20" s="125" customFormat="1" x14ac:dyDescent="0.2">
      <c r="A558" s="25"/>
      <c r="L558" s="64"/>
      <c r="M558" s="139"/>
      <c r="N558" s="119"/>
      <c r="O558" s="142"/>
      <c r="P558" s="142"/>
      <c r="R558" s="142"/>
      <c r="S558" s="357"/>
      <c r="T558" s="357"/>
    </row>
    <row r="559" spans="1:20" s="125" customFormat="1" x14ac:dyDescent="0.2">
      <c r="A559" s="25"/>
      <c r="L559" s="64"/>
      <c r="M559" s="94"/>
      <c r="N559" s="178" t="s">
        <v>285</v>
      </c>
      <c r="O559" s="186">
        <f t="shared" ref="O559" si="234">SUM(O560:O561)</f>
        <v>0</v>
      </c>
      <c r="P559" s="186">
        <f t="shared" ref="P559" si="235">SUM(P560:P561)</f>
        <v>5000</v>
      </c>
      <c r="R559" s="186">
        <f>SUM(R560:R561)</f>
        <v>0</v>
      </c>
      <c r="S559" s="357">
        <v>0</v>
      </c>
      <c r="T559" s="357">
        <f t="shared" si="230"/>
        <v>0</v>
      </c>
    </row>
    <row r="560" spans="1:20" s="125" customFormat="1" x14ac:dyDescent="0.2">
      <c r="A560" s="25"/>
      <c r="L560" s="64"/>
      <c r="M560" s="187" t="s">
        <v>353</v>
      </c>
      <c r="N560" s="178" t="s">
        <v>286</v>
      </c>
      <c r="O560" s="186">
        <v>0</v>
      </c>
      <c r="P560" s="186">
        <v>5000</v>
      </c>
      <c r="R560" s="186">
        <v>0</v>
      </c>
      <c r="S560" s="357">
        <v>0</v>
      </c>
      <c r="T560" s="357">
        <f t="shared" si="230"/>
        <v>0</v>
      </c>
    </row>
    <row r="561" spans="1:20" s="125" customFormat="1" ht="51" x14ac:dyDescent="0.2">
      <c r="A561" s="25"/>
      <c r="L561" s="64"/>
      <c r="M561" s="187" t="s">
        <v>52</v>
      </c>
      <c r="N561" s="188" t="s">
        <v>105</v>
      </c>
      <c r="O561" s="186">
        <v>0</v>
      </c>
      <c r="P561" s="186">
        <v>0</v>
      </c>
      <c r="R561" s="186">
        <v>0</v>
      </c>
      <c r="S561" s="357">
        <v>0</v>
      </c>
      <c r="T561" s="357">
        <v>0</v>
      </c>
    </row>
    <row r="562" spans="1:20" s="1" customFormat="1" x14ac:dyDescent="0.2">
      <c r="A562" s="161"/>
      <c r="B562" s="161"/>
      <c r="C562" s="161"/>
      <c r="D562" s="161"/>
      <c r="E562" s="161"/>
      <c r="F562" s="161"/>
      <c r="G562" s="161"/>
      <c r="H562" s="161"/>
      <c r="I562" s="200"/>
      <c r="J562" s="200"/>
      <c r="K562" s="200"/>
      <c r="L562" s="16"/>
      <c r="M562" s="90"/>
      <c r="N562" s="68"/>
      <c r="O562" s="111"/>
      <c r="P562" s="111"/>
      <c r="R562" s="111"/>
      <c r="S562" s="357"/>
      <c r="T562" s="357"/>
    </row>
    <row r="563" spans="1:20" s="1" customFormat="1" x14ac:dyDescent="0.2">
      <c r="A563" s="161"/>
      <c r="B563" s="287">
        <v>1</v>
      </c>
      <c r="C563" s="161"/>
      <c r="D563" s="161"/>
      <c r="E563" s="161"/>
      <c r="F563" s="160"/>
      <c r="G563" s="161"/>
      <c r="H563" s="287">
        <v>7</v>
      </c>
      <c r="I563" s="200"/>
      <c r="J563" s="200"/>
      <c r="K563" s="200"/>
      <c r="L563" s="294" t="s">
        <v>165</v>
      </c>
      <c r="M563" s="163">
        <v>3</v>
      </c>
      <c r="N563" s="82" t="s">
        <v>116</v>
      </c>
      <c r="O563" s="111">
        <f t="shared" ref="O563" si="236">SUM(O564)</f>
        <v>0</v>
      </c>
      <c r="P563" s="111">
        <f>SUM(P564+P566)</f>
        <v>5000</v>
      </c>
      <c r="R563" s="111">
        <f>SUM(R564)</f>
        <v>0</v>
      </c>
      <c r="S563" s="357">
        <v>0</v>
      </c>
      <c r="T563" s="357">
        <f t="shared" si="230"/>
        <v>0</v>
      </c>
    </row>
    <row r="564" spans="1:20" s="36" customFormat="1" ht="25.5" x14ac:dyDescent="0.2">
      <c r="B564" s="287">
        <v>1</v>
      </c>
      <c r="F564" s="9"/>
      <c r="H564" s="287">
        <v>7</v>
      </c>
      <c r="L564" s="294" t="s">
        <v>165</v>
      </c>
      <c r="M564" s="90" t="s">
        <v>261</v>
      </c>
      <c r="N564" s="68" t="s">
        <v>280</v>
      </c>
      <c r="O564" s="112">
        <f t="shared" ref="O564:P564" si="237">SUM(O565:O565)</f>
        <v>0</v>
      </c>
      <c r="P564" s="112">
        <f t="shared" si="237"/>
        <v>0</v>
      </c>
      <c r="R564" s="112">
        <f>SUM(R565:R565)</f>
        <v>0</v>
      </c>
      <c r="S564" s="357">
        <v>0</v>
      </c>
      <c r="T564" s="357">
        <v>0</v>
      </c>
    </row>
    <row r="565" spans="1:20" s="279" customFormat="1" ht="25.5" x14ac:dyDescent="0.2">
      <c r="B565" s="297">
        <v>1</v>
      </c>
      <c r="F565" s="280"/>
      <c r="H565" s="287">
        <v>7</v>
      </c>
      <c r="L565" s="294" t="s">
        <v>165</v>
      </c>
      <c r="M565" s="295" t="s">
        <v>260</v>
      </c>
      <c r="N565" s="296" t="s">
        <v>279</v>
      </c>
      <c r="O565" s="293">
        <v>0</v>
      </c>
      <c r="P565" s="293">
        <v>0</v>
      </c>
      <c r="R565" s="293">
        <v>0</v>
      </c>
      <c r="S565" s="357">
        <v>0</v>
      </c>
      <c r="T565" s="357">
        <v>0</v>
      </c>
    </row>
    <row r="566" spans="1:20" s="279" customFormat="1" x14ac:dyDescent="0.2">
      <c r="B566" s="297"/>
      <c r="F566" s="280"/>
      <c r="H566" s="287">
        <v>7</v>
      </c>
      <c r="L566" s="294" t="s">
        <v>165</v>
      </c>
      <c r="M566" s="282">
        <v>38</v>
      </c>
      <c r="N566" s="68" t="s">
        <v>281</v>
      </c>
      <c r="O566" s="112">
        <v>0</v>
      </c>
      <c r="P566" s="112">
        <f>SUM(P567)</f>
        <v>5000</v>
      </c>
      <c r="R566" s="112">
        <v>0</v>
      </c>
      <c r="S566" s="357">
        <v>0</v>
      </c>
      <c r="T566" s="357">
        <f t="shared" si="230"/>
        <v>0</v>
      </c>
    </row>
    <row r="567" spans="1:20" s="1" customFormat="1" x14ac:dyDescent="0.2">
      <c r="A567" s="246"/>
      <c r="B567" s="287">
        <v>1</v>
      </c>
      <c r="C567" s="246"/>
      <c r="D567" s="246"/>
      <c r="E567" s="246"/>
      <c r="F567" s="250"/>
      <c r="G567" s="246"/>
      <c r="H567" s="287">
        <v>7</v>
      </c>
      <c r="I567" s="246"/>
      <c r="J567" s="246"/>
      <c r="K567" s="246"/>
      <c r="L567" s="294" t="s">
        <v>165</v>
      </c>
      <c r="M567" s="247" t="s">
        <v>73</v>
      </c>
      <c r="N567" s="248" t="s">
        <v>8</v>
      </c>
      <c r="O567" s="111">
        <v>0</v>
      </c>
      <c r="P567" s="111">
        <v>5000</v>
      </c>
      <c r="R567" s="111">
        <v>0</v>
      </c>
      <c r="S567" s="357">
        <v>0</v>
      </c>
      <c r="T567" s="357">
        <f t="shared" si="230"/>
        <v>0</v>
      </c>
    </row>
    <row r="568" spans="1:20" s="1" customFormat="1" x14ac:dyDescent="0.2">
      <c r="A568" s="51"/>
      <c r="B568" s="153"/>
      <c r="C568" s="153"/>
      <c r="D568" s="153"/>
      <c r="E568" s="153"/>
      <c r="F568" s="153"/>
      <c r="G568" s="153"/>
      <c r="H568" s="153"/>
      <c r="I568" s="200"/>
      <c r="J568" s="200"/>
      <c r="K568" s="200"/>
      <c r="L568" s="294"/>
      <c r="M568" s="101"/>
      <c r="N568" s="102"/>
      <c r="O568" s="142"/>
      <c r="P568" s="142"/>
      <c r="R568" s="142"/>
      <c r="S568" s="357"/>
      <c r="T568" s="357"/>
    </row>
    <row r="569" spans="1:20" s="1" customFormat="1" ht="25.5" x14ac:dyDescent="0.2">
      <c r="A569" s="49" t="s">
        <v>133</v>
      </c>
      <c r="B569" s="53">
        <v>1</v>
      </c>
      <c r="C569" s="153"/>
      <c r="D569" s="153"/>
      <c r="E569" s="153"/>
      <c r="F569" s="53"/>
      <c r="G569" s="153"/>
      <c r="H569" s="153"/>
      <c r="I569" s="200"/>
      <c r="J569" s="53">
        <v>9</v>
      </c>
      <c r="K569" s="200"/>
      <c r="L569" s="16"/>
      <c r="M569" s="151"/>
      <c r="N569" s="71" t="s">
        <v>257</v>
      </c>
      <c r="O569" s="113">
        <f t="shared" ref="O569" si="238">SUM(O571)</f>
        <v>28000</v>
      </c>
      <c r="P569" s="113">
        <f t="shared" ref="P569" si="239">SUM(P571)</f>
        <v>30000</v>
      </c>
      <c r="R569" s="113">
        <f>SUM(R571)</f>
        <v>28000</v>
      </c>
      <c r="S569" s="357">
        <f t="shared" si="229"/>
        <v>100</v>
      </c>
      <c r="T569" s="357">
        <f t="shared" si="230"/>
        <v>93.333333333333329</v>
      </c>
    </row>
    <row r="570" spans="1:20" s="1" customFormat="1" x14ac:dyDescent="0.2">
      <c r="A570" s="153"/>
      <c r="B570" s="150"/>
      <c r="C570" s="153"/>
      <c r="D570" s="150"/>
      <c r="E570" s="153"/>
      <c r="F570" s="150"/>
      <c r="G570" s="153"/>
      <c r="H570" s="153"/>
      <c r="I570" s="200"/>
      <c r="J570" s="200"/>
      <c r="K570" s="200"/>
      <c r="L570" s="16"/>
      <c r="M570" s="151"/>
      <c r="N570" s="82"/>
      <c r="O570" s="114"/>
      <c r="P570" s="114"/>
      <c r="R570" s="114"/>
      <c r="S570" s="357"/>
      <c r="T570" s="357"/>
    </row>
    <row r="571" spans="1:20" s="1" customFormat="1" ht="25.5" x14ac:dyDescent="0.2">
      <c r="A571" s="51" t="s">
        <v>192</v>
      </c>
      <c r="B571" s="153"/>
      <c r="C571" s="153"/>
      <c r="D571" s="153"/>
      <c r="E571" s="153"/>
      <c r="F571" s="153"/>
      <c r="G571" s="153"/>
      <c r="H571" s="153"/>
      <c r="I571" s="200"/>
      <c r="J571" s="200"/>
      <c r="K571" s="200"/>
      <c r="L571" s="29" t="s">
        <v>306</v>
      </c>
      <c r="M571" s="101"/>
      <c r="N571" s="102" t="s">
        <v>150</v>
      </c>
      <c r="O571" s="114">
        <f t="shared" ref="O571" si="240">SUM(O573+O583)</f>
        <v>28000</v>
      </c>
      <c r="P571" s="114">
        <f t="shared" ref="P571" si="241">SUM(P573+P583)</f>
        <v>30000</v>
      </c>
      <c r="R571" s="114">
        <f>SUM(R573+R583)</f>
        <v>28000</v>
      </c>
      <c r="S571" s="357">
        <f t="shared" si="229"/>
        <v>100</v>
      </c>
      <c r="T571" s="357">
        <f t="shared" si="230"/>
        <v>93.333333333333329</v>
      </c>
    </row>
    <row r="572" spans="1:20" s="1" customFormat="1" x14ac:dyDescent="0.2">
      <c r="A572" s="51"/>
      <c r="B572" s="175"/>
      <c r="C572" s="175"/>
      <c r="D572" s="175"/>
      <c r="E572" s="175"/>
      <c r="F572" s="175"/>
      <c r="G572" s="175"/>
      <c r="H572" s="175"/>
      <c r="I572" s="200"/>
      <c r="J572" s="200"/>
      <c r="K572" s="200"/>
      <c r="L572" s="29"/>
      <c r="M572" s="101"/>
      <c r="N572" s="102"/>
      <c r="O572" s="114"/>
      <c r="P572" s="114"/>
      <c r="R572" s="114"/>
      <c r="S572" s="357"/>
      <c r="T572" s="357"/>
    </row>
    <row r="573" spans="1:20" s="1" customFormat="1" x14ac:dyDescent="0.2">
      <c r="A573" s="25" t="s">
        <v>134</v>
      </c>
      <c r="B573" s="153"/>
      <c r="C573" s="153"/>
      <c r="D573" s="153"/>
      <c r="E573" s="153"/>
      <c r="F573" s="153"/>
      <c r="G573" s="153"/>
      <c r="H573" s="153"/>
      <c r="I573" s="200"/>
      <c r="J573" s="200"/>
      <c r="K573" s="200"/>
      <c r="L573" s="34" t="s">
        <v>305</v>
      </c>
      <c r="M573" s="104"/>
      <c r="N573" s="105" t="s">
        <v>161</v>
      </c>
      <c r="O573" s="142">
        <f t="shared" ref="O573" si="242">SUM(O579)</f>
        <v>28000</v>
      </c>
      <c r="P573" s="142">
        <f t="shared" ref="P573" si="243">SUM(P579)</f>
        <v>30000</v>
      </c>
      <c r="R573" s="142">
        <f>SUM(R579)</f>
        <v>28000</v>
      </c>
      <c r="S573" s="357">
        <f t="shared" si="229"/>
        <v>100</v>
      </c>
      <c r="T573" s="357">
        <f t="shared" si="230"/>
        <v>93.333333333333329</v>
      </c>
    </row>
    <row r="574" spans="1:20" s="1" customFormat="1" x14ac:dyDescent="0.2">
      <c r="A574" s="25"/>
      <c r="B574" s="175"/>
      <c r="C574" s="175"/>
      <c r="D574" s="175"/>
      <c r="E574" s="175"/>
      <c r="F574" s="175"/>
      <c r="G574" s="175"/>
      <c r="H574" s="175"/>
      <c r="I574" s="200"/>
      <c r="J574" s="200"/>
      <c r="K574" s="200"/>
      <c r="L574" s="34"/>
      <c r="M574" s="104"/>
      <c r="N574" s="105"/>
      <c r="O574" s="142"/>
      <c r="P574" s="142"/>
      <c r="R574" s="142"/>
      <c r="S574" s="357"/>
      <c r="T574" s="357"/>
    </row>
    <row r="575" spans="1:20" s="1" customFormat="1" x14ac:dyDescent="0.2">
      <c r="A575" s="25"/>
      <c r="B575" s="175"/>
      <c r="C575" s="175"/>
      <c r="D575" s="175"/>
      <c r="E575" s="175"/>
      <c r="F575" s="175"/>
      <c r="G575" s="175"/>
      <c r="H575" s="175"/>
      <c r="I575" s="200"/>
      <c r="J575" s="200"/>
      <c r="K575" s="200"/>
      <c r="L575" s="34"/>
      <c r="M575" s="101"/>
      <c r="N575" s="178" t="s">
        <v>285</v>
      </c>
      <c r="O575" s="186">
        <f t="shared" ref="O575" si="244">SUM(O576:O577)</f>
        <v>28000</v>
      </c>
      <c r="P575" s="186">
        <f t="shared" ref="P575" si="245">SUM(P576:P577)</f>
        <v>30000</v>
      </c>
      <c r="R575" s="186">
        <f>SUM(R576:R577)</f>
        <v>28000</v>
      </c>
      <c r="S575" s="357">
        <f t="shared" si="229"/>
        <v>100</v>
      </c>
      <c r="T575" s="357">
        <f t="shared" si="230"/>
        <v>93.333333333333329</v>
      </c>
    </row>
    <row r="576" spans="1:20" s="1" customFormat="1" x14ac:dyDescent="0.2">
      <c r="A576" s="25"/>
      <c r="B576" s="175"/>
      <c r="C576" s="175"/>
      <c r="D576" s="175"/>
      <c r="E576" s="175"/>
      <c r="F576" s="175"/>
      <c r="G576" s="175"/>
      <c r="H576" s="175"/>
      <c r="I576" s="200"/>
      <c r="J576" s="200"/>
      <c r="K576" s="200"/>
      <c r="L576" s="34"/>
      <c r="M576" s="187" t="s">
        <v>353</v>
      </c>
      <c r="N576" s="178" t="s">
        <v>286</v>
      </c>
      <c r="O576" s="186">
        <v>0</v>
      </c>
      <c r="P576" s="186">
        <v>30000</v>
      </c>
      <c r="R576" s="186">
        <v>28000</v>
      </c>
      <c r="S576" s="357">
        <v>0</v>
      </c>
      <c r="T576" s="357">
        <f t="shared" si="230"/>
        <v>93.333333333333329</v>
      </c>
    </row>
    <row r="577" spans="1:20" s="1" customFormat="1" x14ac:dyDescent="0.2">
      <c r="A577" s="25"/>
      <c r="B577" s="203"/>
      <c r="C577" s="203"/>
      <c r="D577" s="203"/>
      <c r="E577" s="203"/>
      <c r="F577" s="203"/>
      <c r="G577" s="203"/>
      <c r="H577" s="203"/>
      <c r="I577" s="203"/>
      <c r="J577" s="203"/>
      <c r="K577" s="203"/>
      <c r="L577" s="34"/>
      <c r="M577" s="184">
        <v>91</v>
      </c>
      <c r="N577" s="178" t="s">
        <v>290</v>
      </c>
      <c r="O577" s="186">
        <v>28000</v>
      </c>
      <c r="P577" s="186">
        <v>0</v>
      </c>
      <c r="R577" s="186">
        <v>0</v>
      </c>
      <c r="S577" s="357">
        <f t="shared" si="229"/>
        <v>0</v>
      </c>
      <c r="T577" s="357"/>
    </row>
    <row r="578" spans="1:20" s="1" customFormat="1" x14ac:dyDescent="0.2">
      <c r="A578" s="153"/>
      <c r="B578" s="153"/>
      <c r="C578" s="153"/>
      <c r="D578" s="153"/>
      <c r="E578" s="153"/>
      <c r="F578" s="153"/>
      <c r="G578" s="153"/>
      <c r="H578" s="153"/>
      <c r="I578" s="200"/>
      <c r="J578" s="200"/>
      <c r="K578" s="200"/>
      <c r="L578" s="16"/>
      <c r="M578" s="94"/>
      <c r="N578" s="82"/>
      <c r="O578" s="144"/>
      <c r="P578" s="144"/>
      <c r="R578" s="144"/>
      <c r="S578" s="357"/>
      <c r="T578" s="357"/>
    </row>
    <row r="579" spans="1:20" s="1" customFormat="1" x14ac:dyDescent="0.2">
      <c r="A579" s="153"/>
      <c r="B579" s="150">
        <v>1</v>
      </c>
      <c r="C579" s="153"/>
      <c r="D579" s="153"/>
      <c r="E579" s="153"/>
      <c r="F579" s="53"/>
      <c r="G579" s="153"/>
      <c r="H579" s="153"/>
      <c r="I579" s="200"/>
      <c r="J579" s="268">
        <v>9</v>
      </c>
      <c r="K579" s="200"/>
      <c r="L579" s="16" t="s">
        <v>305</v>
      </c>
      <c r="M579" s="152">
        <v>3</v>
      </c>
      <c r="N579" s="82" t="s">
        <v>116</v>
      </c>
      <c r="O579" s="111">
        <f t="shared" ref="O579:P580" si="246">SUM(O580)</f>
        <v>28000</v>
      </c>
      <c r="P579" s="111">
        <f t="shared" si="246"/>
        <v>30000</v>
      </c>
      <c r="R579" s="111">
        <f>SUM(R580)</f>
        <v>28000</v>
      </c>
      <c r="S579" s="357">
        <f t="shared" si="229"/>
        <v>100</v>
      </c>
      <c r="T579" s="357">
        <f t="shared" si="230"/>
        <v>93.333333333333329</v>
      </c>
    </row>
    <row r="580" spans="1:20" s="1" customFormat="1" ht="38.25" x14ac:dyDescent="0.2">
      <c r="A580" s="153"/>
      <c r="B580" s="150">
        <v>1</v>
      </c>
      <c r="C580" s="153"/>
      <c r="D580" s="153"/>
      <c r="E580" s="153"/>
      <c r="F580" s="153"/>
      <c r="G580" s="153"/>
      <c r="H580" s="153"/>
      <c r="I580" s="200"/>
      <c r="J580" s="268">
        <v>9</v>
      </c>
      <c r="K580" s="200"/>
      <c r="L580" s="16" t="s">
        <v>305</v>
      </c>
      <c r="M580" s="90" t="s">
        <v>70</v>
      </c>
      <c r="N580" s="68" t="s">
        <v>24</v>
      </c>
      <c r="O580" s="112">
        <f t="shared" si="246"/>
        <v>28000</v>
      </c>
      <c r="P580" s="112">
        <f t="shared" si="246"/>
        <v>30000</v>
      </c>
      <c r="R580" s="112">
        <f>SUM(R581)</f>
        <v>28000</v>
      </c>
      <c r="S580" s="357">
        <f t="shared" si="229"/>
        <v>100</v>
      </c>
      <c r="T580" s="357">
        <f t="shared" si="230"/>
        <v>93.333333333333329</v>
      </c>
    </row>
    <row r="581" spans="1:20" s="1" customFormat="1" ht="25.5" x14ac:dyDescent="0.2">
      <c r="A581" s="153"/>
      <c r="B581" s="150">
        <v>1</v>
      </c>
      <c r="C581" s="153"/>
      <c r="D581" s="153"/>
      <c r="E581" s="153"/>
      <c r="F581" s="153"/>
      <c r="G581" s="153"/>
      <c r="H581" s="153"/>
      <c r="I581" s="200"/>
      <c r="J581" s="268">
        <v>9</v>
      </c>
      <c r="K581" s="200"/>
      <c r="L581" s="16" t="s">
        <v>305</v>
      </c>
      <c r="M581" s="151" t="s">
        <v>71</v>
      </c>
      <c r="N581" s="82" t="s">
        <v>25</v>
      </c>
      <c r="O581" s="111">
        <f>SUM(O582)</f>
        <v>28000</v>
      </c>
      <c r="P581" s="111">
        <v>30000</v>
      </c>
      <c r="R581" s="111">
        <f>SUM(R582)</f>
        <v>28000</v>
      </c>
      <c r="S581" s="357">
        <f t="shared" si="229"/>
        <v>100</v>
      </c>
      <c r="T581" s="357">
        <f t="shared" si="230"/>
        <v>93.333333333333329</v>
      </c>
    </row>
    <row r="582" spans="1:20" s="1" customFormat="1" ht="25.5" x14ac:dyDescent="0.2">
      <c r="A582" s="243"/>
      <c r="B582" s="242"/>
      <c r="C582" s="243"/>
      <c r="D582" s="243"/>
      <c r="E582" s="243"/>
      <c r="F582" s="243"/>
      <c r="G582" s="243"/>
      <c r="H582" s="243"/>
      <c r="I582" s="243"/>
      <c r="J582" s="243"/>
      <c r="K582" s="243"/>
      <c r="L582" s="16"/>
      <c r="M582" s="244" t="s">
        <v>434</v>
      </c>
      <c r="N582" s="426" t="s">
        <v>511</v>
      </c>
      <c r="O582" s="111">
        <v>28000</v>
      </c>
      <c r="P582" s="111"/>
      <c r="R582" s="111">
        <v>28000</v>
      </c>
      <c r="S582" s="357">
        <f t="shared" si="229"/>
        <v>100</v>
      </c>
      <c r="T582" s="357"/>
    </row>
    <row r="583" spans="1:20" s="1" customFormat="1" x14ac:dyDescent="0.2">
      <c r="A583" s="51"/>
      <c r="B583" s="153"/>
      <c r="C583" s="153"/>
      <c r="D583" s="153"/>
      <c r="E583" s="153"/>
      <c r="F583" s="153"/>
      <c r="G583" s="153"/>
      <c r="H583" s="153"/>
      <c r="I583" s="200"/>
      <c r="J583" s="200"/>
      <c r="K583" s="200"/>
      <c r="L583" s="29"/>
      <c r="M583" s="101"/>
      <c r="N583" s="102"/>
      <c r="O583" s="142"/>
      <c r="P583" s="142"/>
      <c r="R583" s="142"/>
      <c r="S583" s="357"/>
      <c r="T583" s="357"/>
    </row>
    <row r="584" spans="1:20" s="1" customFormat="1" x14ac:dyDescent="0.2">
      <c r="A584" s="49" t="s">
        <v>135</v>
      </c>
      <c r="B584" s="53">
        <v>1</v>
      </c>
      <c r="C584" s="153"/>
      <c r="D584" s="153"/>
      <c r="E584" s="153"/>
      <c r="F584" s="53">
        <v>5</v>
      </c>
      <c r="G584" s="153"/>
      <c r="H584" s="153"/>
      <c r="I584" s="200"/>
      <c r="J584" s="53">
        <v>9</v>
      </c>
      <c r="K584" s="200"/>
      <c r="L584" s="16"/>
      <c r="M584" s="151"/>
      <c r="N584" s="71" t="s">
        <v>258</v>
      </c>
      <c r="O584" s="113">
        <f t="shared" ref="O584" si="247">SUM(O586+O599)</f>
        <v>4000</v>
      </c>
      <c r="P584" s="113">
        <f t="shared" ref="P584" si="248">SUM(P586+P599)</f>
        <v>50000</v>
      </c>
      <c r="R584" s="113">
        <f>SUM(R586+R599)</f>
        <v>0</v>
      </c>
      <c r="S584" s="357">
        <f t="shared" si="229"/>
        <v>0</v>
      </c>
      <c r="T584" s="357">
        <f t="shared" si="230"/>
        <v>0</v>
      </c>
    </row>
    <row r="585" spans="1:20" s="1" customFormat="1" x14ac:dyDescent="0.2">
      <c r="A585" s="153"/>
      <c r="B585" s="153"/>
      <c r="C585" s="153"/>
      <c r="D585" s="153"/>
      <c r="E585" s="153"/>
      <c r="F585" s="153"/>
      <c r="G585" s="153"/>
      <c r="H585" s="153"/>
      <c r="I585" s="200"/>
      <c r="J585" s="200"/>
      <c r="K585" s="200"/>
      <c r="L585" s="16"/>
      <c r="M585" s="151"/>
      <c r="N585" s="82"/>
      <c r="O585" s="144"/>
      <c r="P585" s="144"/>
      <c r="R585" s="144"/>
      <c r="S585" s="357"/>
      <c r="T585" s="357"/>
    </row>
    <row r="586" spans="1:20" s="1" customFormat="1" ht="25.5" x14ac:dyDescent="0.2">
      <c r="A586" s="51" t="s">
        <v>191</v>
      </c>
      <c r="B586" s="153"/>
      <c r="C586" s="153"/>
      <c r="D586" s="153"/>
      <c r="E586" s="153"/>
      <c r="F586" s="153"/>
      <c r="G586" s="153"/>
      <c r="H586" s="153"/>
      <c r="I586" s="200"/>
      <c r="J586" s="200"/>
      <c r="K586" s="200"/>
      <c r="L586" s="29" t="s">
        <v>308</v>
      </c>
      <c r="M586" s="101"/>
      <c r="N586" s="102" t="s">
        <v>151</v>
      </c>
      <c r="O586" s="114">
        <f t="shared" ref="O586" si="249">SUM(O588)</f>
        <v>4000</v>
      </c>
      <c r="P586" s="114">
        <f t="shared" ref="P586" si="250">SUM(P588)</f>
        <v>16000</v>
      </c>
      <c r="R586" s="114">
        <f>SUM(R588)</f>
        <v>0</v>
      </c>
      <c r="S586" s="357">
        <f t="shared" si="229"/>
        <v>0</v>
      </c>
      <c r="T586" s="357">
        <f t="shared" si="230"/>
        <v>0</v>
      </c>
    </row>
    <row r="587" spans="1:20" s="1" customFormat="1" x14ac:dyDescent="0.2">
      <c r="A587" s="51"/>
      <c r="B587" s="153"/>
      <c r="C587" s="153"/>
      <c r="D587" s="153"/>
      <c r="E587" s="153"/>
      <c r="F587" s="153"/>
      <c r="G587" s="153"/>
      <c r="H587" s="153"/>
      <c r="I587" s="200"/>
      <c r="J587" s="200"/>
      <c r="K587" s="200"/>
      <c r="L587" s="29"/>
      <c r="M587" s="101"/>
      <c r="N587" s="102"/>
      <c r="O587" s="142"/>
      <c r="P587" s="142"/>
      <c r="R587" s="142"/>
      <c r="S587" s="357"/>
      <c r="T587" s="357"/>
    </row>
    <row r="588" spans="1:20" s="1" customFormat="1" ht="25.5" x14ac:dyDescent="0.2">
      <c r="A588" s="25" t="s">
        <v>136</v>
      </c>
      <c r="B588" s="153"/>
      <c r="C588" s="153"/>
      <c r="D588" s="153"/>
      <c r="E588" s="153"/>
      <c r="F588" s="153"/>
      <c r="G588" s="153"/>
      <c r="H588" s="153"/>
      <c r="I588" s="200"/>
      <c r="J588" s="200"/>
      <c r="K588" s="200"/>
      <c r="L588" s="34" t="s">
        <v>163</v>
      </c>
      <c r="M588" s="104"/>
      <c r="N588" s="105" t="s">
        <v>162</v>
      </c>
      <c r="O588" s="142">
        <f t="shared" ref="O588" si="251">SUM(O594)</f>
        <v>4000</v>
      </c>
      <c r="P588" s="142">
        <f t="shared" ref="P588" si="252">SUM(P594)</f>
        <v>16000</v>
      </c>
      <c r="R588" s="142">
        <f>SUM(R594)</f>
        <v>0</v>
      </c>
      <c r="S588" s="357">
        <f t="shared" si="229"/>
        <v>0</v>
      </c>
      <c r="T588" s="357">
        <f t="shared" si="230"/>
        <v>0</v>
      </c>
    </row>
    <row r="589" spans="1:20" s="1" customFormat="1" x14ac:dyDescent="0.2">
      <c r="A589" s="25"/>
      <c r="B589" s="175"/>
      <c r="C589" s="175"/>
      <c r="D589" s="175"/>
      <c r="E589" s="175"/>
      <c r="F589" s="175"/>
      <c r="G589" s="175"/>
      <c r="H589" s="175"/>
      <c r="I589" s="200"/>
      <c r="J589" s="200"/>
      <c r="K589" s="200"/>
      <c r="L589" s="34"/>
      <c r="M589" s="104"/>
      <c r="N589" s="105"/>
      <c r="O589" s="142"/>
      <c r="P589" s="142"/>
      <c r="R589" s="142"/>
      <c r="S589" s="357"/>
      <c r="T589" s="357"/>
    </row>
    <row r="590" spans="1:20" s="1" customFormat="1" x14ac:dyDescent="0.2">
      <c r="A590" s="25"/>
      <c r="B590" s="175"/>
      <c r="C590" s="175"/>
      <c r="D590" s="175"/>
      <c r="E590" s="175"/>
      <c r="F590" s="175"/>
      <c r="G590" s="175"/>
      <c r="H590" s="175"/>
      <c r="I590" s="200"/>
      <c r="J590" s="200"/>
      <c r="K590" s="200"/>
      <c r="L590" s="34"/>
      <c r="M590" s="104"/>
      <c r="N590" s="178" t="s">
        <v>285</v>
      </c>
      <c r="O590" s="186">
        <f t="shared" ref="O590" si="253">SUM(O591:O592)</f>
        <v>4000</v>
      </c>
      <c r="P590" s="186">
        <f t="shared" ref="P590" si="254">SUM(P591:P592)</f>
        <v>16000</v>
      </c>
      <c r="R590" s="186">
        <f>SUM(R591:R592)</f>
        <v>0</v>
      </c>
      <c r="S590" s="357">
        <f t="shared" si="229"/>
        <v>0</v>
      </c>
      <c r="T590" s="357">
        <f t="shared" si="230"/>
        <v>0</v>
      </c>
    </row>
    <row r="591" spans="1:20" s="1" customFormat="1" x14ac:dyDescent="0.2">
      <c r="A591" s="25"/>
      <c r="B591" s="175"/>
      <c r="C591" s="175"/>
      <c r="D591" s="175"/>
      <c r="E591" s="175"/>
      <c r="F591" s="175"/>
      <c r="G591" s="175"/>
      <c r="H591" s="175"/>
      <c r="I591" s="200"/>
      <c r="J591" s="200"/>
      <c r="K591" s="200"/>
      <c r="L591" s="34"/>
      <c r="M591" s="187" t="s">
        <v>353</v>
      </c>
      <c r="N591" s="178" t="s">
        <v>286</v>
      </c>
      <c r="O591" s="186">
        <v>4000</v>
      </c>
      <c r="P591" s="186">
        <v>16000</v>
      </c>
      <c r="R591" s="186">
        <v>0</v>
      </c>
      <c r="S591" s="357">
        <f t="shared" si="229"/>
        <v>0</v>
      </c>
      <c r="T591" s="357">
        <f t="shared" si="230"/>
        <v>0</v>
      </c>
    </row>
    <row r="592" spans="1:20" s="1" customFormat="1" x14ac:dyDescent="0.2">
      <c r="A592" s="153"/>
      <c r="B592" s="153"/>
      <c r="C592" s="153"/>
      <c r="D592" s="153"/>
      <c r="E592" s="153"/>
      <c r="F592" s="153"/>
      <c r="G592" s="153"/>
      <c r="H592" s="153"/>
      <c r="I592" s="200"/>
      <c r="J592" s="200"/>
      <c r="K592" s="200"/>
      <c r="L592" s="16"/>
      <c r="M592" s="184">
        <v>91</v>
      </c>
      <c r="N592" s="178" t="s">
        <v>290</v>
      </c>
      <c r="O592" s="186">
        <v>0</v>
      </c>
      <c r="P592" s="186">
        <v>0</v>
      </c>
      <c r="R592" s="186">
        <v>0</v>
      </c>
      <c r="S592" s="357">
        <v>0</v>
      </c>
      <c r="T592" s="357">
        <v>0</v>
      </c>
    </row>
    <row r="593" spans="1:20" s="1" customFormat="1" x14ac:dyDescent="0.2">
      <c r="A593" s="205"/>
      <c r="B593" s="205"/>
      <c r="C593" s="205"/>
      <c r="D593" s="205"/>
      <c r="E593" s="205"/>
      <c r="F593" s="205"/>
      <c r="G593" s="205"/>
      <c r="H593" s="205"/>
      <c r="I593" s="205"/>
      <c r="J593" s="205"/>
      <c r="K593" s="205"/>
      <c r="L593" s="16"/>
      <c r="M593" s="184"/>
      <c r="N593" s="178"/>
      <c r="O593" s="142"/>
      <c r="P593" s="142"/>
      <c r="R593" s="142"/>
      <c r="S593" s="357"/>
      <c r="T593" s="357"/>
    </row>
    <row r="594" spans="1:20" s="1" customFormat="1" x14ac:dyDescent="0.2">
      <c r="A594" s="153"/>
      <c r="B594" s="150">
        <v>1</v>
      </c>
      <c r="C594" s="153"/>
      <c r="D594" s="153"/>
      <c r="E594" s="153"/>
      <c r="F594" s="153"/>
      <c r="G594" s="153"/>
      <c r="H594" s="153"/>
      <c r="I594" s="200"/>
      <c r="J594" s="268">
        <v>9</v>
      </c>
      <c r="K594" s="200"/>
      <c r="L594" s="16" t="s">
        <v>163</v>
      </c>
      <c r="M594" s="152">
        <v>3</v>
      </c>
      <c r="N594" s="82" t="s">
        <v>116</v>
      </c>
      <c r="O594" s="111">
        <f t="shared" ref="O594:P595" si="255">SUM(O595)</f>
        <v>4000</v>
      </c>
      <c r="P594" s="111">
        <f t="shared" si="255"/>
        <v>16000</v>
      </c>
      <c r="R594" s="111">
        <f>SUM(R595)</f>
        <v>0</v>
      </c>
      <c r="S594" s="357">
        <f t="shared" si="229"/>
        <v>0</v>
      </c>
      <c r="T594" s="357">
        <f t="shared" si="230"/>
        <v>0</v>
      </c>
    </row>
    <row r="595" spans="1:20" s="1" customFormat="1" ht="38.25" x14ac:dyDescent="0.2">
      <c r="A595" s="153"/>
      <c r="B595" s="150">
        <v>1</v>
      </c>
      <c r="C595" s="153"/>
      <c r="D595" s="153"/>
      <c r="E595" s="153"/>
      <c r="F595" s="153"/>
      <c r="G595" s="153"/>
      <c r="H595" s="153"/>
      <c r="I595" s="200"/>
      <c r="J595" s="268">
        <v>9</v>
      </c>
      <c r="K595" s="200"/>
      <c r="L595" s="16" t="s">
        <v>163</v>
      </c>
      <c r="M595" s="90" t="s">
        <v>70</v>
      </c>
      <c r="N595" s="68" t="s">
        <v>24</v>
      </c>
      <c r="O595" s="112">
        <f t="shared" si="255"/>
        <v>4000</v>
      </c>
      <c r="P595" s="112">
        <f t="shared" si="255"/>
        <v>16000</v>
      </c>
      <c r="R595" s="112">
        <f>SUM(R596)</f>
        <v>0</v>
      </c>
      <c r="S595" s="357">
        <f t="shared" si="229"/>
        <v>0</v>
      </c>
      <c r="T595" s="357">
        <f t="shared" si="230"/>
        <v>0</v>
      </c>
    </row>
    <row r="596" spans="1:20" s="1" customFormat="1" ht="25.5" x14ac:dyDescent="0.2">
      <c r="A596" s="153"/>
      <c r="B596" s="150">
        <v>1</v>
      </c>
      <c r="C596" s="153"/>
      <c r="D596" s="153"/>
      <c r="E596" s="153"/>
      <c r="F596" s="153"/>
      <c r="G596" s="153"/>
      <c r="H596" s="153"/>
      <c r="I596" s="200"/>
      <c r="J596" s="268">
        <v>9</v>
      </c>
      <c r="K596" s="200"/>
      <c r="L596" s="16" t="s">
        <v>163</v>
      </c>
      <c r="M596" s="151" t="s">
        <v>71</v>
      </c>
      <c r="N596" s="82" t="s">
        <v>25</v>
      </c>
      <c r="O596" s="111">
        <f>SUM(O597)</f>
        <v>4000</v>
      </c>
      <c r="P596" s="111">
        <v>16000</v>
      </c>
      <c r="R596" s="111">
        <f>SUM(R597)</f>
        <v>0</v>
      </c>
      <c r="S596" s="357">
        <f t="shared" si="229"/>
        <v>0</v>
      </c>
      <c r="T596" s="357">
        <f t="shared" si="230"/>
        <v>0</v>
      </c>
    </row>
    <row r="597" spans="1:20" s="1" customFormat="1" ht="25.5" x14ac:dyDescent="0.2">
      <c r="A597" s="320"/>
      <c r="B597" s="412"/>
      <c r="C597" s="320"/>
      <c r="D597" s="320"/>
      <c r="E597" s="320"/>
      <c r="F597" s="320"/>
      <c r="G597" s="320"/>
      <c r="H597" s="320"/>
      <c r="I597" s="320"/>
      <c r="J597" s="412"/>
      <c r="K597" s="320"/>
      <c r="L597" s="16"/>
      <c r="M597" s="410" t="s">
        <v>434</v>
      </c>
      <c r="N597" s="426" t="s">
        <v>511</v>
      </c>
      <c r="O597" s="111">
        <v>4000</v>
      </c>
      <c r="P597" s="111"/>
      <c r="R597" s="111">
        <v>0</v>
      </c>
      <c r="S597" s="357">
        <f t="shared" si="229"/>
        <v>0</v>
      </c>
      <c r="T597" s="357"/>
    </row>
    <row r="598" spans="1:20" s="1" customFormat="1" x14ac:dyDescent="0.2">
      <c r="A598" s="51"/>
      <c r="B598" s="153"/>
      <c r="C598" s="153"/>
      <c r="D598" s="153"/>
      <c r="E598" s="153"/>
      <c r="F598" s="153"/>
      <c r="G598" s="153"/>
      <c r="H598" s="153"/>
      <c r="I598" s="200"/>
      <c r="J598" s="200"/>
      <c r="K598" s="200"/>
      <c r="L598" s="29"/>
      <c r="M598" s="101"/>
      <c r="N598" s="102"/>
      <c r="O598" s="142"/>
      <c r="P598" s="142"/>
      <c r="R598" s="142"/>
      <c r="S598" s="357"/>
      <c r="T598" s="357"/>
    </row>
    <row r="599" spans="1:20" s="1" customFormat="1" ht="25.5" x14ac:dyDescent="0.2">
      <c r="A599" s="51" t="s">
        <v>191</v>
      </c>
      <c r="B599" s="219"/>
      <c r="C599" s="219"/>
      <c r="D599" s="219"/>
      <c r="E599" s="219"/>
      <c r="F599" s="219"/>
      <c r="G599" s="219"/>
      <c r="H599" s="219"/>
      <c r="I599" s="219"/>
      <c r="J599" s="219"/>
      <c r="K599" s="219"/>
      <c r="L599" s="29" t="s">
        <v>197</v>
      </c>
      <c r="M599" s="101"/>
      <c r="N599" s="102" t="s">
        <v>151</v>
      </c>
      <c r="O599" s="114">
        <f t="shared" ref="O599" si="256">SUM(O601+O612)</f>
        <v>0</v>
      </c>
      <c r="P599" s="114">
        <f t="shared" ref="P599" si="257">SUM(P601+P612)</f>
        <v>34000</v>
      </c>
      <c r="R599" s="114">
        <f>SUM(R601+R612)</f>
        <v>0</v>
      </c>
      <c r="S599" s="357">
        <v>0</v>
      </c>
      <c r="T599" s="357">
        <f t="shared" si="230"/>
        <v>0</v>
      </c>
    </row>
    <row r="600" spans="1:20" s="1" customFormat="1" x14ac:dyDescent="0.2">
      <c r="A600" s="51"/>
      <c r="B600" s="219"/>
      <c r="C600" s="219"/>
      <c r="D600" s="219"/>
      <c r="E600" s="219"/>
      <c r="F600" s="219"/>
      <c r="G600" s="219"/>
      <c r="H600" s="219"/>
      <c r="I600" s="219"/>
      <c r="J600" s="219"/>
      <c r="K600" s="219"/>
      <c r="L600" s="29"/>
      <c r="M600" s="101"/>
      <c r="N600" s="102"/>
      <c r="O600" s="142"/>
      <c r="P600" s="142"/>
      <c r="R600" s="142"/>
      <c r="S600" s="357"/>
      <c r="T600" s="357"/>
    </row>
    <row r="601" spans="1:20" s="1" customFormat="1" ht="38.25" customHeight="1" x14ac:dyDescent="0.2">
      <c r="A601" s="25" t="s">
        <v>205</v>
      </c>
      <c r="B601" s="39"/>
      <c r="C601" s="39"/>
      <c r="D601" s="39"/>
      <c r="E601" s="39"/>
      <c r="F601" s="39"/>
      <c r="G601" s="39"/>
      <c r="H601" s="39"/>
      <c r="I601" s="200"/>
      <c r="J601" s="200"/>
      <c r="K601" s="200"/>
      <c r="L601" s="34" t="s">
        <v>141</v>
      </c>
      <c r="M601" s="104"/>
      <c r="N601" s="105" t="s">
        <v>167</v>
      </c>
      <c r="O601" s="142">
        <f t="shared" ref="O601" si="258">SUM(O608)</f>
        <v>0</v>
      </c>
      <c r="P601" s="142">
        <f t="shared" ref="P601" si="259">SUM(P608)</f>
        <v>30000</v>
      </c>
      <c r="R601" s="142">
        <f>SUM(R608)</f>
        <v>0</v>
      </c>
      <c r="S601" s="357">
        <v>0</v>
      </c>
      <c r="T601" s="357">
        <f t="shared" si="230"/>
        <v>0</v>
      </c>
    </row>
    <row r="602" spans="1:20" s="1" customFormat="1" x14ac:dyDescent="0.2">
      <c r="A602" s="25"/>
      <c r="B602" s="175"/>
      <c r="C602" s="175"/>
      <c r="D602" s="175"/>
      <c r="E602" s="175"/>
      <c r="F602" s="175"/>
      <c r="G602" s="175"/>
      <c r="H602" s="175"/>
      <c r="I602" s="200"/>
      <c r="J602" s="200"/>
      <c r="K602" s="200"/>
      <c r="L602" s="34"/>
      <c r="M602" s="104"/>
      <c r="N602" s="105"/>
      <c r="O602" s="142"/>
      <c r="P602" s="142"/>
      <c r="R602" s="142"/>
      <c r="S602" s="357"/>
      <c r="T602" s="357"/>
    </row>
    <row r="603" spans="1:20" s="1" customFormat="1" x14ac:dyDescent="0.2">
      <c r="A603" s="25"/>
      <c r="B603" s="227"/>
      <c r="C603" s="227"/>
      <c r="D603" s="227"/>
      <c r="E603" s="227"/>
      <c r="F603" s="227"/>
      <c r="G603" s="227"/>
      <c r="H603" s="227"/>
      <c r="I603" s="227"/>
      <c r="J603" s="227"/>
      <c r="K603" s="227"/>
      <c r="L603" s="34"/>
      <c r="M603" s="104"/>
      <c r="N603" s="105"/>
      <c r="O603" s="142"/>
      <c r="P603" s="142"/>
      <c r="R603" s="142"/>
      <c r="S603" s="357"/>
      <c r="T603" s="357"/>
    </row>
    <row r="604" spans="1:20" s="1" customFormat="1" x14ac:dyDescent="0.2">
      <c r="A604" s="25"/>
      <c r="B604" s="175"/>
      <c r="C604" s="175"/>
      <c r="D604" s="175"/>
      <c r="E604" s="175"/>
      <c r="F604" s="175"/>
      <c r="G604" s="175"/>
      <c r="H604" s="175"/>
      <c r="I604" s="200"/>
      <c r="J604" s="200"/>
      <c r="K604" s="200"/>
      <c r="L604" s="34"/>
      <c r="M604" s="104"/>
      <c r="N604" s="178" t="s">
        <v>285</v>
      </c>
      <c r="O604" s="186">
        <f>SUM(O605:O606)</f>
        <v>0</v>
      </c>
      <c r="P604" s="186">
        <f>SUM(P605:P606)</f>
        <v>30000</v>
      </c>
      <c r="R604" s="186">
        <f>SUM(R605:R606)</f>
        <v>0</v>
      </c>
      <c r="S604" s="357">
        <v>0</v>
      </c>
      <c r="T604" s="357">
        <f t="shared" si="230"/>
        <v>0</v>
      </c>
    </row>
    <row r="605" spans="1:20" s="1" customFormat="1" x14ac:dyDescent="0.2">
      <c r="A605" s="25"/>
      <c r="B605" s="175"/>
      <c r="C605" s="175"/>
      <c r="D605" s="175"/>
      <c r="E605" s="175"/>
      <c r="F605" s="175"/>
      <c r="G605" s="175"/>
      <c r="H605" s="175"/>
      <c r="I605" s="200"/>
      <c r="J605" s="200"/>
      <c r="K605" s="200"/>
      <c r="L605" s="34"/>
      <c r="M605" s="187" t="s">
        <v>353</v>
      </c>
      <c r="N605" s="178" t="s">
        <v>286</v>
      </c>
      <c r="O605" s="186">
        <v>0</v>
      </c>
      <c r="P605" s="186">
        <v>30000</v>
      </c>
      <c r="R605" s="186">
        <v>0</v>
      </c>
      <c r="S605" s="357">
        <v>0</v>
      </c>
      <c r="T605" s="357">
        <f t="shared" si="230"/>
        <v>0</v>
      </c>
    </row>
    <row r="606" spans="1:20" s="1" customFormat="1" x14ac:dyDescent="0.2">
      <c r="A606" s="25"/>
      <c r="B606" s="235"/>
      <c r="C606" s="235"/>
      <c r="D606" s="235"/>
      <c r="E606" s="235"/>
      <c r="F606" s="235"/>
      <c r="G606" s="235"/>
      <c r="H606" s="235"/>
      <c r="I606" s="235"/>
      <c r="J606" s="235"/>
      <c r="K606" s="235"/>
      <c r="L606" s="34"/>
      <c r="M606" s="184">
        <v>91</v>
      </c>
      <c r="N606" s="178" t="s">
        <v>290</v>
      </c>
      <c r="O606" s="186">
        <v>0</v>
      </c>
      <c r="P606" s="186">
        <v>0</v>
      </c>
      <c r="R606" s="186">
        <v>0</v>
      </c>
      <c r="S606" s="357">
        <v>0</v>
      </c>
      <c r="T606" s="357">
        <v>0</v>
      </c>
    </row>
    <row r="607" spans="1:20" s="1" customFormat="1" x14ac:dyDescent="0.2">
      <c r="A607" s="25"/>
      <c r="B607" s="121"/>
      <c r="C607" s="121"/>
      <c r="D607" s="121"/>
      <c r="E607" s="121"/>
      <c r="F607" s="121"/>
      <c r="G607" s="121"/>
      <c r="H607" s="121"/>
      <c r="I607" s="200"/>
      <c r="J607" s="200"/>
      <c r="K607" s="200"/>
      <c r="L607" s="34"/>
      <c r="M607" s="104"/>
      <c r="N607" s="105"/>
      <c r="O607" s="142"/>
      <c r="P607" s="142"/>
      <c r="R607" s="142"/>
      <c r="S607" s="357"/>
      <c r="T607" s="357"/>
    </row>
    <row r="608" spans="1:20" s="1" customFormat="1" x14ac:dyDescent="0.2">
      <c r="A608" s="39"/>
      <c r="B608" s="46">
        <v>1</v>
      </c>
      <c r="C608" s="39"/>
      <c r="D608" s="39"/>
      <c r="E608" s="39"/>
      <c r="F608" s="39"/>
      <c r="G608" s="39"/>
      <c r="H608" s="39"/>
      <c r="I608" s="200"/>
      <c r="J608" s="268">
        <v>9</v>
      </c>
      <c r="K608" s="200"/>
      <c r="L608" s="16" t="s">
        <v>141</v>
      </c>
      <c r="M608" s="70">
        <v>3</v>
      </c>
      <c r="N608" s="82" t="s">
        <v>116</v>
      </c>
      <c r="O608" s="111">
        <f t="shared" ref="O608:P609" si="260">SUM(O609)</f>
        <v>0</v>
      </c>
      <c r="P608" s="111">
        <f t="shared" si="260"/>
        <v>30000</v>
      </c>
      <c r="R608" s="111">
        <f>SUM(R609)</f>
        <v>0</v>
      </c>
      <c r="S608" s="357">
        <v>0</v>
      </c>
      <c r="T608" s="357">
        <f t="shared" si="230"/>
        <v>0</v>
      </c>
    </row>
    <row r="609" spans="1:20" s="1" customFormat="1" ht="38.25" x14ac:dyDescent="0.2">
      <c r="A609" s="39"/>
      <c r="B609" s="46">
        <v>1</v>
      </c>
      <c r="C609" s="39"/>
      <c r="D609" s="39"/>
      <c r="E609" s="39"/>
      <c r="F609" s="39"/>
      <c r="G609" s="39"/>
      <c r="H609" s="39"/>
      <c r="I609" s="200"/>
      <c r="J609" s="268">
        <v>9</v>
      </c>
      <c r="K609" s="200"/>
      <c r="L609" s="16" t="s">
        <v>141</v>
      </c>
      <c r="M609" s="90" t="s">
        <v>70</v>
      </c>
      <c r="N609" s="68" t="s">
        <v>24</v>
      </c>
      <c r="O609" s="112">
        <f t="shared" si="260"/>
        <v>0</v>
      </c>
      <c r="P609" s="112">
        <f t="shared" si="260"/>
        <v>30000</v>
      </c>
      <c r="R609" s="112">
        <f>SUM(R610)</f>
        <v>0</v>
      </c>
      <c r="S609" s="357">
        <v>0</v>
      </c>
      <c r="T609" s="357">
        <f t="shared" si="230"/>
        <v>0</v>
      </c>
    </row>
    <row r="610" spans="1:20" s="1" customFormat="1" ht="25.5" x14ac:dyDescent="0.2">
      <c r="A610" s="39"/>
      <c r="B610" s="46">
        <v>1</v>
      </c>
      <c r="C610" s="39"/>
      <c r="D610" s="39"/>
      <c r="E610" s="39"/>
      <c r="F610" s="39"/>
      <c r="G610" s="39"/>
      <c r="H610" s="39"/>
      <c r="I610" s="200"/>
      <c r="J610" s="268">
        <v>9</v>
      </c>
      <c r="K610" s="200"/>
      <c r="L610" s="16" t="s">
        <v>141</v>
      </c>
      <c r="M610" s="81" t="s">
        <v>71</v>
      </c>
      <c r="N610" s="82" t="s">
        <v>25</v>
      </c>
      <c r="O610" s="111">
        <v>0</v>
      </c>
      <c r="P610" s="111">
        <v>30000</v>
      </c>
      <c r="R610" s="111">
        <v>0</v>
      </c>
      <c r="S610" s="357">
        <v>0</v>
      </c>
      <c r="T610" s="357">
        <f t="shared" si="230"/>
        <v>0</v>
      </c>
    </row>
    <row r="611" spans="1:20" s="1" customFormat="1" x14ac:dyDescent="0.2">
      <c r="A611" s="219"/>
      <c r="B611" s="218"/>
      <c r="C611" s="219"/>
      <c r="D611" s="219"/>
      <c r="E611" s="219"/>
      <c r="F611" s="219"/>
      <c r="G611" s="219"/>
      <c r="H611" s="219"/>
      <c r="I611" s="219"/>
      <c r="J611" s="219"/>
      <c r="K611" s="219"/>
      <c r="L611" s="16"/>
      <c r="M611" s="220"/>
      <c r="N611" s="221"/>
      <c r="O611" s="111"/>
      <c r="P611" s="111"/>
      <c r="R611" s="111"/>
      <c r="S611" s="357"/>
      <c r="T611" s="357"/>
    </row>
    <row r="612" spans="1:20" s="1" customFormat="1" ht="38.25" x14ac:dyDescent="0.2">
      <c r="A612" s="25" t="s">
        <v>206</v>
      </c>
      <c r="B612" s="40"/>
      <c r="C612" s="40"/>
      <c r="D612" s="40"/>
      <c r="E612" s="40"/>
      <c r="F612" s="40"/>
      <c r="G612" s="40"/>
      <c r="H612" s="40"/>
      <c r="I612" s="200"/>
      <c r="J612" s="200"/>
      <c r="K612" s="200"/>
      <c r="L612" s="34" t="s">
        <v>141</v>
      </c>
      <c r="M612" s="104"/>
      <c r="N612" s="105" t="s">
        <v>166</v>
      </c>
      <c r="O612" s="142">
        <f t="shared" ref="O612" si="261">SUM(O617)</f>
        <v>0</v>
      </c>
      <c r="P612" s="142">
        <f t="shared" ref="P612" si="262">SUM(P617)</f>
        <v>4000</v>
      </c>
      <c r="R612" s="142">
        <f>SUM(R617)</f>
        <v>0</v>
      </c>
      <c r="S612" s="357">
        <v>0</v>
      </c>
      <c r="T612" s="357">
        <f t="shared" si="230"/>
        <v>0</v>
      </c>
    </row>
    <row r="613" spans="1:20" s="1" customFormat="1" x14ac:dyDescent="0.2">
      <c r="A613" s="25"/>
      <c r="B613" s="54"/>
      <c r="C613" s="54"/>
      <c r="D613" s="54"/>
      <c r="E613" s="54"/>
      <c r="F613" s="54"/>
      <c r="G613" s="54"/>
      <c r="H613" s="54"/>
      <c r="I613" s="200"/>
      <c r="J613" s="200"/>
      <c r="K613" s="200"/>
      <c r="L613" s="34"/>
      <c r="M613" s="104"/>
      <c r="N613" s="105"/>
      <c r="O613" s="142"/>
      <c r="P613" s="142"/>
      <c r="R613" s="142"/>
      <c r="S613" s="357"/>
      <c r="T613" s="357"/>
    </row>
    <row r="614" spans="1:20" s="1" customFormat="1" x14ac:dyDescent="0.2">
      <c r="A614" s="25"/>
      <c r="B614" s="175"/>
      <c r="C614" s="175"/>
      <c r="D614" s="175"/>
      <c r="E614" s="175"/>
      <c r="F614" s="175"/>
      <c r="G614" s="175"/>
      <c r="H614" s="175"/>
      <c r="I614" s="200"/>
      <c r="J614" s="200"/>
      <c r="K614" s="200"/>
      <c r="L614" s="34"/>
      <c r="M614" s="104"/>
      <c r="N614" s="178" t="s">
        <v>285</v>
      </c>
      <c r="O614" s="186">
        <f t="shared" ref="O614:P614" si="263">SUM(O615)</f>
        <v>0</v>
      </c>
      <c r="P614" s="186">
        <f t="shared" si="263"/>
        <v>4000</v>
      </c>
      <c r="R614" s="186">
        <f>SUM(R615)</f>
        <v>0</v>
      </c>
      <c r="S614" s="357">
        <v>0</v>
      </c>
      <c r="T614" s="357">
        <f t="shared" ref="T614:T677" si="264">R614/P614*100</f>
        <v>0</v>
      </c>
    </row>
    <row r="615" spans="1:20" s="1" customFormat="1" x14ac:dyDescent="0.2">
      <c r="A615" s="25"/>
      <c r="B615" s="175"/>
      <c r="C615" s="175"/>
      <c r="D615" s="175"/>
      <c r="E615" s="175"/>
      <c r="F615" s="175"/>
      <c r="G615" s="175"/>
      <c r="H615" s="175"/>
      <c r="I615" s="200"/>
      <c r="J615" s="200"/>
      <c r="K615" s="200"/>
      <c r="L615" s="34"/>
      <c r="M615" s="184">
        <v>52</v>
      </c>
      <c r="N615" s="178" t="s">
        <v>103</v>
      </c>
      <c r="O615" s="186">
        <v>0</v>
      </c>
      <c r="P615" s="186">
        <v>4000</v>
      </c>
      <c r="R615" s="186">
        <v>0</v>
      </c>
      <c r="S615" s="357">
        <v>0</v>
      </c>
      <c r="T615" s="357">
        <f t="shared" si="264"/>
        <v>0</v>
      </c>
    </row>
    <row r="616" spans="1:20" s="1" customFormat="1" x14ac:dyDescent="0.2">
      <c r="A616" s="25"/>
      <c r="B616" s="175"/>
      <c r="C616" s="175"/>
      <c r="D616" s="175"/>
      <c r="E616" s="175"/>
      <c r="F616" s="175"/>
      <c r="G616" s="175"/>
      <c r="H616" s="175"/>
      <c r="I616" s="200"/>
      <c r="J616" s="200"/>
      <c r="K616" s="200"/>
      <c r="L616" s="34"/>
      <c r="M616" s="104"/>
      <c r="N616" s="178"/>
      <c r="O616" s="142"/>
      <c r="P616" s="142"/>
      <c r="R616" s="142"/>
      <c r="S616" s="357"/>
      <c r="T616" s="357"/>
    </row>
    <row r="617" spans="1:20" s="1" customFormat="1" x14ac:dyDescent="0.2">
      <c r="A617" s="40"/>
      <c r="B617" s="46"/>
      <c r="C617" s="40"/>
      <c r="D617" s="40"/>
      <c r="E617" s="40"/>
      <c r="F617" s="199">
        <v>5</v>
      </c>
      <c r="G617" s="40"/>
      <c r="H617" s="40"/>
      <c r="I617" s="200"/>
      <c r="J617" s="200"/>
      <c r="K617" s="200"/>
      <c r="L617" s="16" t="s">
        <v>141</v>
      </c>
      <c r="M617" s="70">
        <v>3</v>
      </c>
      <c r="N617" s="82" t="s">
        <v>116</v>
      </c>
      <c r="O617" s="111">
        <f t="shared" ref="O617:P618" si="265">SUM(O618)</f>
        <v>0</v>
      </c>
      <c r="P617" s="111">
        <f t="shared" si="265"/>
        <v>4000</v>
      </c>
      <c r="R617" s="111">
        <f>SUM(R618)</f>
        <v>0</v>
      </c>
      <c r="S617" s="357">
        <v>0</v>
      </c>
      <c r="T617" s="357">
        <f t="shared" si="264"/>
        <v>0</v>
      </c>
    </row>
    <row r="618" spans="1:20" s="1" customFormat="1" ht="38.25" x14ac:dyDescent="0.2">
      <c r="A618" s="40"/>
      <c r="B618" s="46"/>
      <c r="C618" s="40"/>
      <c r="D618" s="40"/>
      <c r="E618" s="40"/>
      <c r="F618" s="199">
        <v>5</v>
      </c>
      <c r="G618" s="40"/>
      <c r="H618" s="40"/>
      <c r="I618" s="200"/>
      <c r="J618" s="200"/>
      <c r="K618" s="200"/>
      <c r="L618" s="16" t="s">
        <v>141</v>
      </c>
      <c r="M618" s="90" t="s">
        <v>70</v>
      </c>
      <c r="N618" s="68" t="s">
        <v>24</v>
      </c>
      <c r="O618" s="112">
        <f t="shared" si="265"/>
        <v>0</v>
      </c>
      <c r="P618" s="112">
        <f t="shared" si="265"/>
        <v>4000</v>
      </c>
      <c r="R618" s="112">
        <f>SUM(R619)</f>
        <v>0</v>
      </c>
      <c r="S618" s="357">
        <v>0</v>
      </c>
      <c r="T618" s="357">
        <f t="shared" si="264"/>
        <v>0</v>
      </c>
    </row>
    <row r="619" spans="1:20" s="1" customFormat="1" ht="25.5" x14ac:dyDescent="0.2">
      <c r="A619" s="40"/>
      <c r="B619" s="46"/>
      <c r="C619" s="40"/>
      <c r="D619" s="40"/>
      <c r="E619" s="40"/>
      <c r="F619" s="199">
        <v>5</v>
      </c>
      <c r="G619" s="40"/>
      <c r="H619" s="40"/>
      <c r="I619" s="200"/>
      <c r="J619" s="200"/>
      <c r="K619" s="200"/>
      <c r="L619" s="16" t="s">
        <v>141</v>
      </c>
      <c r="M619" s="81" t="s">
        <v>71</v>
      </c>
      <c r="N619" s="82" t="s">
        <v>25</v>
      </c>
      <c r="O619" s="111">
        <v>0</v>
      </c>
      <c r="P619" s="111">
        <v>4000</v>
      </c>
      <c r="R619" s="111">
        <v>0</v>
      </c>
      <c r="S619" s="357">
        <v>0</v>
      </c>
      <c r="T619" s="357">
        <f t="shared" si="264"/>
        <v>0</v>
      </c>
    </row>
    <row r="620" spans="1:20" s="1" customFormat="1" x14ac:dyDescent="0.2">
      <c r="A620" s="58"/>
      <c r="B620" s="59"/>
      <c r="C620" s="58"/>
      <c r="D620" s="58"/>
      <c r="E620" s="58"/>
      <c r="F620" s="58"/>
      <c r="G620" s="58"/>
      <c r="H620" s="58"/>
      <c r="I620" s="200"/>
      <c r="J620" s="200"/>
      <c r="K620" s="200"/>
      <c r="L620" s="16"/>
      <c r="M620" s="81"/>
      <c r="N620" s="82"/>
      <c r="O620" s="142"/>
      <c r="P620" s="142"/>
      <c r="R620" s="142"/>
      <c r="S620" s="357"/>
      <c r="T620" s="357"/>
    </row>
    <row r="621" spans="1:20" s="1" customFormat="1" ht="25.5" x14ac:dyDescent="0.2">
      <c r="A621" s="49" t="s">
        <v>138</v>
      </c>
      <c r="B621" s="53">
        <v>1</v>
      </c>
      <c r="C621" s="42"/>
      <c r="D621" s="53">
        <v>3</v>
      </c>
      <c r="E621" s="53"/>
      <c r="F621" s="53">
        <v>5</v>
      </c>
      <c r="G621" s="42"/>
      <c r="H621" s="42"/>
      <c r="I621" s="200"/>
      <c r="J621" s="53">
        <v>9</v>
      </c>
      <c r="K621" s="200"/>
      <c r="L621" s="16"/>
      <c r="M621" s="81"/>
      <c r="N621" s="71" t="s">
        <v>272</v>
      </c>
      <c r="O621" s="113">
        <f t="shared" ref="O621" si="266">SUM(O623+O642)</f>
        <v>42038.879999999997</v>
      </c>
      <c r="P621" s="113">
        <f t="shared" ref="P621" si="267">SUM(P623+P642)</f>
        <v>153000</v>
      </c>
      <c r="R621" s="113">
        <f>SUM(R623+R642)</f>
        <v>32819.410000000003</v>
      </c>
      <c r="S621" s="357">
        <f t="shared" ref="S621:S677" si="268">R621/O621*100</f>
        <v>78.06918262332394</v>
      </c>
      <c r="T621" s="357">
        <f t="shared" si="264"/>
        <v>21.450594771241832</v>
      </c>
    </row>
    <row r="622" spans="1:20" s="1" customFormat="1" x14ac:dyDescent="0.2">
      <c r="A622" s="45"/>
      <c r="B622" s="45"/>
      <c r="C622" s="45"/>
      <c r="D622" s="45"/>
      <c r="E622" s="45"/>
      <c r="F622" s="45"/>
      <c r="G622" s="45"/>
      <c r="H622" s="45"/>
      <c r="I622" s="200"/>
      <c r="J622" s="200"/>
      <c r="K622" s="200"/>
      <c r="L622" s="16"/>
      <c r="M622" s="81"/>
      <c r="N622" s="107"/>
      <c r="O622" s="141"/>
      <c r="P622" s="141"/>
      <c r="R622" s="141"/>
      <c r="S622" s="357"/>
      <c r="T622" s="357"/>
    </row>
    <row r="623" spans="1:20" s="1" customFormat="1" ht="25.5" x14ac:dyDescent="0.2">
      <c r="A623" s="51" t="s">
        <v>193</v>
      </c>
      <c r="B623" s="45"/>
      <c r="C623" s="45"/>
      <c r="D623" s="45"/>
      <c r="E623" s="45"/>
      <c r="F623" s="45"/>
      <c r="G623" s="45"/>
      <c r="H623" s="45"/>
      <c r="I623" s="200"/>
      <c r="J623" s="200"/>
      <c r="K623" s="200"/>
      <c r="L623" s="29" t="s">
        <v>199</v>
      </c>
      <c r="M623" s="101"/>
      <c r="N623" s="102" t="s">
        <v>144</v>
      </c>
      <c r="O623" s="114">
        <f t="shared" ref="O623" si="269">SUM(O625)</f>
        <v>21216.6</v>
      </c>
      <c r="P623" s="114">
        <f t="shared" ref="P623" si="270">SUM(P625)</f>
        <v>80000</v>
      </c>
      <c r="R623" s="114">
        <f>SUM(R625)</f>
        <v>23921.46</v>
      </c>
      <c r="S623" s="357">
        <f t="shared" si="268"/>
        <v>112.74879104097735</v>
      </c>
      <c r="T623" s="357">
        <f t="shared" si="264"/>
        <v>29.901824999999999</v>
      </c>
    </row>
    <row r="624" spans="1:20" s="1" customFormat="1" x14ac:dyDescent="0.2">
      <c r="A624" s="42"/>
      <c r="B624" s="42"/>
      <c r="C624" s="42"/>
      <c r="D624" s="42"/>
      <c r="E624" s="42"/>
      <c r="F624" s="42"/>
      <c r="G624" s="42"/>
      <c r="H624" s="42"/>
      <c r="I624" s="200"/>
      <c r="J624" s="200"/>
      <c r="K624" s="200"/>
      <c r="L624" s="16"/>
      <c r="M624" s="81"/>
      <c r="N624" s="82"/>
      <c r="O624" s="141"/>
      <c r="P624" s="141"/>
      <c r="R624" s="141"/>
      <c r="S624" s="357"/>
      <c r="T624" s="357"/>
    </row>
    <row r="625" spans="1:20" s="1" customFormat="1" ht="16.5" customHeight="1" x14ac:dyDescent="0.2">
      <c r="A625" s="25" t="s">
        <v>139</v>
      </c>
      <c r="B625" s="42"/>
      <c r="C625" s="42"/>
      <c r="D625" s="42"/>
      <c r="E625" s="42"/>
      <c r="F625" s="42"/>
      <c r="G625" s="42"/>
      <c r="H625" s="42"/>
      <c r="I625" s="200"/>
      <c r="J625" s="200"/>
      <c r="K625" s="200"/>
      <c r="L625" s="34" t="s">
        <v>181</v>
      </c>
      <c r="M625" s="104"/>
      <c r="N625" s="105" t="s">
        <v>168</v>
      </c>
      <c r="O625" s="142">
        <f t="shared" ref="O625" si="271">SUM(O633)</f>
        <v>21216.6</v>
      </c>
      <c r="P625" s="142">
        <f t="shared" ref="P625" si="272">SUM(P633)</f>
        <v>80000</v>
      </c>
      <c r="R625" s="142">
        <f>SUM(R633)</f>
        <v>23921.46</v>
      </c>
      <c r="S625" s="357">
        <f t="shared" si="268"/>
        <v>112.74879104097735</v>
      </c>
      <c r="T625" s="357">
        <f t="shared" si="264"/>
        <v>29.901824999999999</v>
      </c>
    </row>
    <row r="626" spans="1:20" s="1" customFormat="1" x14ac:dyDescent="0.2">
      <c r="A626" s="25"/>
      <c r="B626" s="153"/>
      <c r="C626" s="153"/>
      <c r="D626" s="153"/>
      <c r="E626" s="153"/>
      <c r="F626" s="153"/>
      <c r="G626" s="153"/>
      <c r="H626" s="153"/>
      <c r="I626" s="200"/>
      <c r="J626" s="200"/>
      <c r="K626" s="200"/>
      <c r="L626" s="34"/>
      <c r="M626" s="104"/>
      <c r="N626" s="105"/>
      <c r="O626" s="142"/>
      <c r="P626" s="142"/>
      <c r="R626" s="142"/>
      <c r="S626" s="357"/>
      <c r="T626" s="357"/>
    </row>
    <row r="627" spans="1:20" s="1" customFormat="1" x14ac:dyDescent="0.2">
      <c r="A627" s="25"/>
      <c r="B627" s="175"/>
      <c r="C627" s="175"/>
      <c r="D627" s="175"/>
      <c r="E627" s="175"/>
      <c r="F627" s="175"/>
      <c r="G627" s="175"/>
      <c r="H627" s="175"/>
      <c r="I627" s="200"/>
      <c r="J627" s="200"/>
      <c r="K627" s="200"/>
      <c r="L627" s="34"/>
      <c r="M627" s="104"/>
      <c r="N627" s="178" t="s">
        <v>285</v>
      </c>
      <c r="O627" s="186">
        <f t="shared" ref="O627" si="273">SUM(O628:O631)</f>
        <v>21216.6</v>
      </c>
      <c r="P627" s="186">
        <f t="shared" ref="P627" si="274">SUM(P628:P631)</f>
        <v>80000</v>
      </c>
      <c r="R627" s="186">
        <f>SUM(R628:R631)</f>
        <v>23921.46</v>
      </c>
      <c r="S627" s="357">
        <f t="shared" si="268"/>
        <v>112.74879104097735</v>
      </c>
      <c r="T627" s="357">
        <f t="shared" si="264"/>
        <v>29.901824999999999</v>
      </c>
    </row>
    <row r="628" spans="1:20" s="1" customFormat="1" x14ac:dyDescent="0.2">
      <c r="A628" s="25"/>
      <c r="B628" s="175"/>
      <c r="C628" s="175"/>
      <c r="D628" s="175"/>
      <c r="E628" s="175"/>
      <c r="F628" s="175"/>
      <c r="G628" s="175"/>
      <c r="H628" s="175"/>
      <c r="I628" s="200"/>
      <c r="J628" s="200"/>
      <c r="K628" s="200"/>
      <c r="L628" s="34"/>
      <c r="M628" s="187" t="s">
        <v>353</v>
      </c>
      <c r="N628" s="178" t="s">
        <v>286</v>
      </c>
      <c r="O628" s="186">
        <v>21216.6</v>
      </c>
      <c r="P628" s="186">
        <v>30000</v>
      </c>
      <c r="R628" s="186">
        <v>23921.46</v>
      </c>
      <c r="S628" s="357">
        <f t="shared" si="268"/>
        <v>112.74879104097735</v>
      </c>
      <c r="T628" s="357">
        <f t="shared" si="264"/>
        <v>79.738199999999992</v>
      </c>
    </row>
    <row r="629" spans="1:20" s="1" customFormat="1" x14ac:dyDescent="0.2">
      <c r="A629" s="25"/>
      <c r="B629" s="227"/>
      <c r="C629" s="227"/>
      <c r="D629" s="227"/>
      <c r="E629" s="227"/>
      <c r="F629" s="227"/>
      <c r="G629" s="227"/>
      <c r="H629" s="227"/>
      <c r="I629" s="227"/>
      <c r="J629" s="227"/>
      <c r="K629" s="227"/>
      <c r="L629" s="34"/>
      <c r="M629" s="187" t="s">
        <v>57</v>
      </c>
      <c r="N629" s="178" t="s">
        <v>101</v>
      </c>
      <c r="O629" s="186">
        <v>0</v>
      </c>
      <c r="P629" s="186">
        <v>20000</v>
      </c>
      <c r="R629" s="186">
        <v>0</v>
      </c>
      <c r="S629" s="357">
        <v>0</v>
      </c>
      <c r="T629" s="357">
        <f t="shared" si="264"/>
        <v>0</v>
      </c>
    </row>
    <row r="630" spans="1:20" s="1" customFormat="1" x14ac:dyDescent="0.2">
      <c r="A630" s="25"/>
      <c r="B630" s="202"/>
      <c r="C630" s="202"/>
      <c r="D630" s="202"/>
      <c r="E630" s="202"/>
      <c r="F630" s="202"/>
      <c r="G630" s="202"/>
      <c r="H630" s="202"/>
      <c r="I630" s="202"/>
      <c r="J630" s="202"/>
      <c r="K630" s="202"/>
      <c r="L630" s="34"/>
      <c r="M630" s="184">
        <v>52</v>
      </c>
      <c r="N630" s="178" t="s">
        <v>103</v>
      </c>
      <c r="O630" s="186">
        <v>0</v>
      </c>
      <c r="P630" s="186">
        <v>30000</v>
      </c>
      <c r="R630" s="186">
        <v>0</v>
      </c>
      <c r="S630" s="357">
        <v>0</v>
      </c>
      <c r="T630" s="357">
        <f t="shared" si="264"/>
        <v>0</v>
      </c>
    </row>
    <row r="631" spans="1:20" s="1" customFormat="1" x14ac:dyDescent="0.2">
      <c r="A631" s="25"/>
      <c r="B631" s="175"/>
      <c r="C631" s="175"/>
      <c r="D631" s="175"/>
      <c r="E631" s="175"/>
      <c r="F631" s="175"/>
      <c r="G631" s="175"/>
      <c r="H631" s="175"/>
      <c r="I631" s="200"/>
      <c r="J631" s="200"/>
      <c r="K631" s="200"/>
      <c r="L631" s="34"/>
      <c r="M631" s="184">
        <v>91</v>
      </c>
      <c r="N631" s="178" t="s">
        <v>290</v>
      </c>
      <c r="O631" s="186">
        <v>0</v>
      </c>
      <c r="P631" s="186">
        <v>0</v>
      </c>
      <c r="R631" s="186">
        <v>0</v>
      </c>
      <c r="S631" s="357">
        <v>0</v>
      </c>
      <c r="T631" s="357">
        <v>0</v>
      </c>
    </row>
    <row r="632" spans="1:20" s="1" customFormat="1" x14ac:dyDescent="0.2">
      <c r="A632" s="25"/>
      <c r="B632" s="200"/>
      <c r="C632" s="200"/>
      <c r="D632" s="200"/>
      <c r="E632" s="200"/>
      <c r="F632" s="200"/>
      <c r="G632" s="200"/>
      <c r="H632" s="200"/>
      <c r="I632" s="200"/>
      <c r="J632" s="200"/>
      <c r="K632" s="200"/>
      <c r="L632" s="34"/>
      <c r="M632" s="184"/>
      <c r="N632" s="178"/>
      <c r="O632" s="142"/>
      <c r="P632" s="142"/>
      <c r="R632" s="142"/>
      <c r="S632" s="357"/>
      <c r="T632" s="357"/>
    </row>
    <row r="633" spans="1:20" s="1" customFormat="1" x14ac:dyDescent="0.2">
      <c r="A633" s="42"/>
      <c r="B633" s="46">
        <v>1</v>
      </c>
      <c r="C633" s="42"/>
      <c r="D633" s="268">
        <v>3</v>
      </c>
      <c r="E633" s="268"/>
      <c r="F633" s="268">
        <v>5</v>
      </c>
      <c r="G633" s="268"/>
      <c r="H633" s="268"/>
      <c r="I633" s="268"/>
      <c r="J633" s="268">
        <v>9</v>
      </c>
      <c r="K633" s="200"/>
      <c r="L633" s="16" t="s">
        <v>181</v>
      </c>
      <c r="M633" s="70">
        <v>3</v>
      </c>
      <c r="N633" s="82" t="s">
        <v>116</v>
      </c>
      <c r="O633" s="111">
        <f t="shared" ref="O633" si="275">SUM(O634+O636)</f>
        <v>21216.6</v>
      </c>
      <c r="P633" s="111">
        <f t="shared" ref="P633" si="276">SUM(P634+P636)</f>
        <v>80000</v>
      </c>
      <c r="R633" s="111">
        <f>SUM(R634+R636)</f>
        <v>23921.46</v>
      </c>
      <c r="S633" s="357">
        <f t="shared" si="268"/>
        <v>112.74879104097735</v>
      </c>
      <c r="T633" s="357">
        <f t="shared" si="264"/>
        <v>29.901824999999999</v>
      </c>
    </row>
    <row r="634" spans="1:20" s="1" customFormat="1" x14ac:dyDescent="0.2">
      <c r="A634" s="172"/>
      <c r="B634" s="171">
        <v>1</v>
      </c>
      <c r="C634" s="172"/>
      <c r="D634" s="268">
        <v>3</v>
      </c>
      <c r="E634" s="268"/>
      <c r="F634" s="268">
        <v>5</v>
      </c>
      <c r="G634" s="268"/>
      <c r="H634" s="268"/>
      <c r="I634" s="268"/>
      <c r="J634" s="268">
        <v>9</v>
      </c>
      <c r="K634" s="200"/>
      <c r="L634" s="16" t="s">
        <v>181</v>
      </c>
      <c r="M634" s="69">
        <v>32</v>
      </c>
      <c r="N634" s="68" t="s">
        <v>3</v>
      </c>
      <c r="O634" s="112">
        <f t="shared" ref="O634:P634" si="277">SUM(O635)</f>
        <v>0</v>
      </c>
      <c r="P634" s="112">
        <f t="shared" si="277"/>
        <v>10000</v>
      </c>
      <c r="R634" s="112">
        <f>SUM(R635)</f>
        <v>0</v>
      </c>
      <c r="S634" s="357">
        <v>0</v>
      </c>
      <c r="T634" s="357">
        <f t="shared" si="264"/>
        <v>0</v>
      </c>
    </row>
    <row r="635" spans="1:20" s="1" customFormat="1" x14ac:dyDescent="0.2">
      <c r="A635" s="172"/>
      <c r="B635" s="171">
        <v>1</v>
      </c>
      <c r="C635" s="172"/>
      <c r="D635" s="268">
        <v>3</v>
      </c>
      <c r="E635" s="268"/>
      <c r="F635" s="268">
        <v>5</v>
      </c>
      <c r="G635" s="268"/>
      <c r="H635" s="268"/>
      <c r="I635" s="268"/>
      <c r="J635" s="268">
        <v>9</v>
      </c>
      <c r="K635" s="200"/>
      <c r="L635" s="16" t="s">
        <v>181</v>
      </c>
      <c r="M635" s="173">
        <v>323</v>
      </c>
      <c r="N635" s="94" t="s">
        <v>6</v>
      </c>
      <c r="O635" s="111">
        <v>0</v>
      </c>
      <c r="P635" s="111">
        <v>10000</v>
      </c>
      <c r="R635" s="111">
        <v>0</v>
      </c>
      <c r="S635" s="357">
        <v>0</v>
      </c>
      <c r="T635" s="357">
        <f t="shared" si="264"/>
        <v>0</v>
      </c>
    </row>
    <row r="636" spans="1:20" s="1" customFormat="1" x14ac:dyDescent="0.2">
      <c r="A636" s="42"/>
      <c r="B636" s="46">
        <v>1</v>
      </c>
      <c r="C636" s="42"/>
      <c r="D636" s="268">
        <v>3</v>
      </c>
      <c r="E636" s="268"/>
      <c r="F636" s="268">
        <v>5</v>
      </c>
      <c r="G636" s="268"/>
      <c r="H636" s="268"/>
      <c r="I636" s="268"/>
      <c r="J636" s="268">
        <v>9</v>
      </c>
      <c r="K636" s="200"/>
      <c r="L636" s="16" t="s">
        <v>181</v>
      </c>
      <c r="M636" s="90" t="s">
        <v>72</v>
      </c>
      <c r="N636" s="68" t="s">
        <v>137</v>
      </c>
      <c r="O636" s="112">
        <f>SUM(O637+O639)</f>
        <v>21216.6</v>
      </c>
      <c r="P636" s="112">
        <f t="shared" ref="P636" si="278">SUM(P637:P639)</f>
        <v>70000</v>
      </c>
      <c r="R636" s="112">
        <f>SUM(R637+R639)</f>
        <v>23921.46</v>
      </c>
      <c r="S636" s="357">
        <f t="shared" si="268"/>
        <v>112.74879104097735</v>
      </c>
      <c r="T636" s="357">
        <f t="shared" si="264"/>
        <v>34.173514285714283</v>
      </c>
    </row>
    <row r="637" spans="1:20" s="1" customFormat="1" x14ac:dyDescent="0.2">
      <c r="A637" s="42"/>
      <c r="B637" s="46">
        <v>1</v>
      </c>
      <c r="C637" s="42"/>
      <c r="D637" s="268">
        <v>3</v>
      </c>
      <c r="E637" s="268"/>
      <c r="F637" s="268">
        <v>5</v>
      </c>
      <c r="G637" s="268"/>
      <c r="H637" s="268"/>
      <c r="I637" s="268"/>
      <c r="J637" s="268">
        <v>9</v>
      </c>
      <c r="K637" s="200"/>
      <c r="L637" s="16" t="s">
        <v>181</v>
      </c>
      <c r="M637" s="81" t="s">
        <v>73</v>
      </c>
      <c r="N637" s="82" t="s">
        <v>8</v>
      </c>
      <c r="O637" s="111">
        <f>SUM(O638)</f>
        <v>21216.6</v>
      </c>
      <c r="P637" s="111">
        <v>50000</v>
      </c>
      <c r="R637" s="111">
        <f>SUM(R638)</f>
        <v>23921.46</v>
      </c>
      <c r="S637" s="357">
        <f t="shared" si="268"/>
        <v>112.74879104097735</v>
      </c>
      <c r="T637" s="357">
        <f t="shared" si="264"/>
        <v>47.842919999999999</v>
      </c>
    </row>
    <row r="638" spans="1:20" s="1" customFormat="1" x14ac:dyDescent="0.2">
      <c r="A638" s="320"/>
      <c r="B638" s="412"/>
      <c r="C638" s="320"/>
      <c r="D638" s="412"/>
      <c r="E638" s="412"/>
      <c r="F638" s="412"/>
      <c r="G638" s="412"/>
      <c r="H638" s="412"/>
      <c r="I638" s="412"/>
      <c r="J638" s="412"/>
      <c r="K638" s="320"/>
      <c r="L638" s="16"/>
      <c r="M638" s="410" t="s">
        <v>436</v>
      </c>
      <c r="N638" s="413" t="s">
        <v>513</v>
      </c>
      <c r="O638" s="111">
        <v>21216.6</v>
      </c>
      <c r="P638" s="111"/>
      <c r="R638" s="111">
        <v>23921.46</v>
      </c>
      <c r="S638" s="357">
        <f t="shared" si="268"/>
        <v>112.74879104097735</v>
      </c>
      <c r="T638" s="357"/>
    </row>
    <row r="639" spans="1:20" s="1" customFormat="1" x14ac:dyDescent="0.2">
      <c r="A639" s="42"/>
      <c r="B639" s="46">
        <v>1</v>
      </c>
      <c r="C639" s="42"/>
      <c r="D639" s="268">
        <v>3</v>
      </c>
      <c r="E639" s="268"/>
      <c r="F639" s="268">
        <v>5</v>
      </c>
      <c r="G639" s="268"/>
      <c r="H639" s="268"/>
      <c r="I639" s="268"/>
      <c r="J639" s="268">
        <v>9</v>
      </c>
      <c r="K639" s="200"/>
      <c r="L639" s="16" t="s">
        <v>181</v>
      </c>
      <c r="M639" s="81" t="s">
        <v>74</v>
      </c>
      <c r="N639" s="82" t="s">
        <v>30</v>
      </c>
      <c r="O639" s="111">
        <f>SUM(O640)</f>
        <v>0</v>
      </c>
      <c r="P639" s="111">
        <v>20000</v>
      </c>
      <c r="R639" s="111">
        <f>SUM(R640)</f>
        <v>0</v>
      </c>
      <c r="S639" s="357">
        <v>0</v>
      </c>
      <c r="T639" s="357">
        <f t="shared" si="264"/>
        <v>0</v>
      </c>
    </row>
    <row r="640" spans="1:20" s="1" customFormat="1" ht="25.5" x14ac:dyDescent="0.2">
      <c r="A640" s="320"/>
      <c r="B640" s="412"/>
      <c r="C640" s="320"/>
      <c r="D640" s="412"/>
      <c r="E640" s="412"/>
      <c r="F640" s="412"/>
      <c r="G640" s="412"/>
      <c r="H640" s="412"/>
      <c r="I640" s="412"/>
      <c r="J640" s="412"/>
      <c r="K640" s="320"/>
      <c r="L640" s="16"/>
      <c r="M640" s="410" t="s">
        <v>437</v>
      </c>
      <c r="N640" s="413" t="s">
        <v>522</v>
      </c>
      <c r="O640" s="111">
        <v>0</v>
      </c>
      <c r="P640" s="111"/>
      <c r="R640" s="111">
        <v>0</v>
      </c>
      <c r="S640" s="357">
        <v>0</v>
      </c>
      <c r="T640" s="357"/>
    </row>
    <row r="641" spans="1:20" s="1" customFormat="1" x14ac:dyDescent="0.2">
      <c r="A641" s="219"/>
      <c r="B641" s="218"/>
      <c r="C641" s="219"/>
      <c r="D641" s="219"/>
      <c r="E641" s="219"/>
      <c r="F641" s="219"/>
      <c r="G641" s="219"/>
      <c r="H641" s="219"/>
      <c r="I641" s="219"/>
      <c r="J641" s="218"/>
      <c r="K641" s="219"/>
      <c r="L641" s="16"/>
      <c r="M641" s="220"/>
      <c r="N641" s="221"/>
      <c r="O641" s="111"/>
      <c r="P641" s="111"/>
      <c r="R641" s="111"/>
      <c r="S641" s="357"/>
      <c r="T641" s="357"/>
    </row>
    <row r="642" spans="1:20" s="1" customFormat="1" ht="25.5" x14ac:dyDescent="0.2">
      <c r="A642" s="51" t="s">
        <v>193</v>
      </c>
      <c r="B642" s="219"/>
      <c r="C642" s="219"/>
      <c r="D642" s="219"/>
      <c r="E642" s="219"/>
      <c r="F642" s="219"/>
      <c r="G642" s="219"/>
      <c r="H642" s="219"/>
      <c r="I642" s="219"/>
      <c r="J642" s="219"/>
      <c r="K642" s="219"/>
      <c r="L642" s="29" t="s">
        <v>309</v>
      </c>
      <c r="M642" s="101"/>
      <c r="N642" s="102" t="s">
        <v>144</v>
      </c>
      <c r="O642" s="114">
        <f t="shared" ref="O642" si="279">SUM(O644)</f>
        <v>20822.28</v>
      </c>
      <c r="P642" s="114">
        <f t="shared" ref="P642" si="280">SUM(P644)</f>
        <v>73000</v>
      </c>
      <c r="R642" s="114">
        <f>SUM(R644)</f>
        <v>8897.9500000000007</v>
      </c>
      <c r="S642" s="357">
        <f t="shared" si="268"/>
        <v>42.73283233152182</v>
      </c>
      <c r="T642" s="357">
        <f t="shared" si="264"/>
        <v>12.188972602739726</v>
      </c>
    </row>
    <row r="643" spans="1:20" s="1" customFormat="1" x14ac:dyDescent="0.2">
      <c r="A643" s="127"/>
      <c r="B643" s="126"/>
      <c r="C643" s="127"/>
      <c r="D643" s="127"/>
      <c r="E643" s="127"/>
      <c r="F643" s="127"/>
      <c r="G643" s="127"/>
      <c r="H643" s="127"/>
      <c r="I643" s="200"/>
      <c r="J643" s="200"/>
      <c r="K643" s="200"/>
      <c r="L643" s="16"/>
      <c r="M643" s="128"/>
      <c r="N643" s="82"/>
      <c r="O643" s="142"/>
      <c r="P643" s="142"/>
      <c r="R643" s="142"/>
      <c r="S643" s="357"/>
      <c r="T643" s="357"/>
    </row>
    <row r="644" spans="1:20" s="1" customFormat="1" ht="38.25" x14ac:dyDescent="0.2">
      <c r="A644" s="25" t="s">
        <v>207</v>
      </c>
      <c r="B644" s="42"/>
      <c r="C644" s="42"/>
      <c r="D644" s="42"/>
      <c r="E644" s="42"/>
      <c r="F644" s="42"/>
      <c r="G644" s="42"/>
      <c r="H644" s="42"/>
      <c r="I644" s="200"/>
      <c r="J644" s="200"/>
      <c r="K644" s="200"/>
      <c r="L644" s="34" t="s">
        <v>182</v>
      </c>
      <c r="M644" s="104"/>
      <c r="N644" s="105" t="s">
        <v>322</v>
      </c>
      <c r="O644" s="142">
        <f t="shared" ref="O644" si="281">SUM(O650)</f>
        <v>20822.28</v>
      </c>
      <c r="P644" s="142">
        <f>SUM(P650)</f>
        <v>73000</v>
      </c>
      <c r="R644" s="142">
        <f>SUM(R650)</f>
        <v>8897.9500000000007</v>
      </c>
      <c r="S644" s="357">
        <f t="shared" si="268"/>
        <v>42.73283233152182</v>
      </c>
      <c r="T644" s="357">
        <f t="shared" si="264"/>
        <v>12.188972602739726</v>
      </c>
    </row>
    <row r="645" spans="1:20" s="1" customFormat="1" x14ac:dyDescent="0.2">
      <c r="A645" s="25"/>
      <c r="B645" s="153"/>
      <c r="C645" s="153"/>
      <c r="D645" s="153"/>
      <c r="E645" s="153"/>
      <c r="F645" s="153"/>
      <c r="G645" s="153"/>
      <c r="H645" s="153"/>
      <c r="I645" s="200"/>
      <c r="J645" s="200"/>
      <c r="K645" s="200"/>
      <c r="L645" s="34"/>
      <c r="M645" s="104"/>
      <c r="N645" s="105"/>
      <c r="O645" s="142"/>
      <c r="P645" s="142"/>
      <c r="R645" s="142"/>
      <c r="S645" s="357"/>
      <c r="T645" s="357"/>
    </row>
    <row r="646" spans="1:20" s="1" customFormat="1" x14ac:dyDescent="0.2">
      <c r="A646" s="25"/>
      <c r="B646" s="175"/>
      <c r="C646" s="175"/>
      <c r="D646" s="175"/>
      <c r="E646" s="175"/>
      <c r="F646" s="175"/>
      <c r="G646" s="175"/>
      <c r="H646" s="175"/>
      <c r="I646" s="200"/>
      <c r="J646" s="200"/>
      <c r="K646" s="200"/>
      <c r="L646" s="34"/>
      <c r="M646" s="104"/>
      <c r="N646" s="178" t="s">
        <v>285</v>
      </c>
      <c r="O646" s="186">
        <f t="shared" ref="O646" si="282">SUM(O647)</f>
        <v>20822.28</v>
      </c>
      <c r="P646" s="186">
        <f>SUM(P647:P648)</f>
        <v>73000</v>
      </c>
      <c r="R646" s="186">
        <f>SUM(R647)</f>
        <v>8897.9500000000007</v>
      </c>
      <c r="S646" s="357">
        <f t="shared" si="268"/>
        <v>42.73283233152182</v>
      </c>
      <c r="T646" s="357">
        <f t="shared" si="264"/>
        <v>12.188972602739726</v>
      </c>
    </row>
    <row r="647" spans="1:20" s="1" customFormat="1" x14ac:dyDescent="0.2">
      <c r="A647" s="25"/>
      <c r="B647" s="175"/>
      <c r="C647" s="175"/>
      <c r="D647" s="175"/>
      <c r="E647" s="175"/>
      <c r="F647" s="175"/>
      <c r="G647" s="175"/>
      <c r="H647" s="175"/>
      <c r="I647" s="200"/>
      <c r="J647" s="200"/>
      <c r="K647" s="200"/>
      <c r="L647" s="34"/>
      <c r="M647" s="187" t="s">
        <v>353</v>
      </c>
      <c r="N647" s="178" t="s">
        <v>286</v>
      </c>
      <c r="O647" s="186">
        <v>20822.28</v>
      </c>
      <c r="P647" s="186">
        <v>0</v>
      </c>
      <c r="R647" s="186">
        <v>8897.9500000000007</v>
      </c>
      <c r="S647" s="357">
        <f t="shared" si="268"/>
        <v>42.73283233152182</v>
      </c>
      <c r="T647" s="357">
        <v>0</v>
      </c>
    </row>
    <row r="648" spans="1:20" s="1" customFormat="1" x14ac:dyDescent="0.2">
      <c r="A648" s="25"/>
      <c r="B648" s="320"/>
      <c r="C648" s="320"/>
      <c r="D648" s="320"/>
      <c r="E648" s="320"/>
      <c r="F648" s="320"/>
      <c r="G648" s="320"/>
      <c r="H648" s="320"/>
      <c r="I648" s="320"/>
      <c r="J648" s="320"/>
      <c r="K648" s="320"/>
      <c r="L648" s="34"/>
      <c r="M648" s="184">
        <v>52</v>
      </c>
      <c r="N648" s="178" t="s">
        <v>103</v>
      </c>
      <c r="O648" s="186">
        <v>0</v>
      </c>
      <c r="P648" s="186">
        <v>73000</v>
      </c>
      <c r="R648" s="186">
        <v>0</v>
      </c>
      <c r="S648" s="357">
        <v>0</v>
      </c>
      <c r="T648" s="357">
        <f t="shared" si="264"/>
        <v>0</v>
      </c>
    </row>
    <row r="649" spans="1:20" s="1" customFormat="1" x14ac:dyDescent="0.2">
      <c r="A649" s="25"/>
      <c r="B649" s="175"/>
      <c r="C649" s="175"/>
      <c r="D649" s="175"/>
      <c r="E649" s="175"/>
      <c r="F649" s="175"/>
      <c r="G649" s="175"/>
      <c r="H649" s="175"/>
      <c r="I649" s="200"/>
      <c r="J649" s="200"/>
      <c r="K649" s="200"/>
      <c r="L649" s="34"/>
      <c r="M649" s="104"/>
      <c r="N649" s="178"/>
      <c r="O649" s="142"/>
      <c r="P649" s="142"/>
      <c r="R649" s="142"/>
      <c r="S649" s="357"/>
      <c r="T649" s="357"/>
    </row>
    <row r="650" spans="1:20" s="1" customFormat="1" x14ac:dyDescent="0.2">
      <c r="A650" s="39"/>
      <c r="B650" s="46">
        <v>1</v>
      </c>
      <c r="C650" s="39"/>
      <c r="D650" s="39"/>
      <c r="E650" s="39"/>
      <c r="F650" s="39"/>
      <c r="G650" s="39"/>
      <c r="H650" s="39"/>
      <c r="I650" s="200"/>
      <c r="J650" s="200"/>
      <c r="K650" s="200"/>
      <c r="L650" s="16" t="s">
        <v>182</v>
      </c>
      <c r="M650" s="70">
        <v>3</v>
      </c>
      <c r="N650" s="82" t="s">
        <v>116</v>
      </c>
      <c r="O650" s="111">
        <f>SUM(O651+O655+O658)</f>
        <v>20822.28</v>
      </c>
      <c r="P650" s="111">
        <f>SUM(P651+P655+P658)</f>
        <v>73000</v>
      </c>
      <c r="R650" s="111">
        <f>SUM(R651+R655+R658)</f>
        <v>8897.9500000000007</v>
      </c>
      <c r="S650" s="357">
        <f t="shared" si="268"/>
        <v>42.73283233152182</v>
      </c>
      <c r="T650" s="357">
        <f t="shared" si="264"/>
        <v>12.188972602739726</v>
      </c>
    </row>
    <row r="651" spans="1:20" s="1" customFormat="1" x14ac:dyDescent="0.2">
      <c r="A651" s="303"/>
      <c r="B651" s="302"/>
      <c r="C651" s="303"/>
      <c r="D651" s="303"/>
      <c r="E651" s="303"/>
      <c r="F651" s="303"/>
      <c r="G651" s="303"/>
      <c r="H651" s="303"/>
      <c r="I651" s="303"/>
      <c r="J651" s="303"/>
      <c r="K651" s="303"/>
      <c r="L651" s="34"/>
      <c r="M651" s="307" t="s">
        <v>61</v>
      </c>
      <c r="N651" s="68" t="s">
        <v>3</v>
      </c>
      <c r="O651" s="112">
        <f>SUM(O652)</f>
        <v>1822.28</v>
      </c>
      <c r="P651" s="112">
        <f>SUM(P652)</f>
        <v>35000</v>
      </c>
      <c r="R651" s="112">
        <f>SUM(R652)</f>
        <v>897.95</v>
      </c>
      <c r="S651" s="357">
        <f t="shared" si="268"/>
        <v>49.276181486928465</v>
      </c>
      <c r="T651" s="357">
        <f t="shared" si="264"/>
        <v>2.5655714285714288</v>
      </c>
    </row>
    <row r="652" spans="1:20" s="1" customFormat="1" ht="25.5" x14ac:dyDescent="0.2">
      <c r="A652" s="303"/>
      <c r="B652" s="302"/>
      <c r="C652" s="303"/>
      <c r="D652" s="303"/>
      <c r="E652" s="303"/>
      <c r="F652" s="303"/>
      <c r="G652" s="303"/>
      <c r="H652" s="303"/>
      <c r="I652" s="303"/>
      <c r="J652" s="303"/>
      <c r="K652" s="303"/>
      <c r="L652" s="16"/>
      <c r="M652" s="304" t="s">
        <v>65</v>
      </c>
      <c r="N652" s="306" t="s">
        <v>7</v>
      </c>
      <c r="O652" s="111">
        <f>SUM(O653:O654)</f>
        <v>1822.28</v>
      </c>
      <c r="P652" s="111">
        <v>35000</v>
      </c>
      <c r="R652" s="111">
        <f>SUM(R653:R654)</f>
        <v>897.95</v>
      </c>
      <c r="S652" s="357">
        <f t="shared" si="268"/>
        <v>49.276181486928465</v>
      </c>
      <c r="T652" s="357">
        <f t="shared" si="264"/>
        <v>2.5655714285714288</v>
      </c>
    </row>
    <row r="653" spans="1:20" s="1" customFormat="1" x14ac:dyDescent="0.2">
      <c r="A653" s="320"/>
      <c r="B653" s="412"/>
      <c r="C653" s="320"/>
      <c r="D653" s="320"/>
      <c r="E653" s="320"/>
      <c r="F653" s="320"/>
      <c r="G653" s="320"/>
      <c r="H653" s="320"/>
      <c r="I653" s="320"/>
      <c r="J653" s="320"/>
      <c r="K653" s="320"/>
      <c r="L653" s="16"/>
      <c r="M653" s="410" t="s">
        <v>438</v>
      </c>
      <c r="N653" s="413" t="s">
        <v>505</v>
      </c>
      <c r="O653" s="111">
        <v>0</v>
      </c>
      <c r="P653" s="111"/>
      <c r="R653" s="111">
        <v>0</v>
      </c>
      <c r="S653" s="357">
        <v>0</v>
      </c>
      <c r="T653" s="357"/>
    </row>
    <row r="654" spans="1:20" s="1" customFormat="1" ht="25.5" x14ac:dyDescent="0.2">
      <c r="A654" s="320"/>
      <c r="B654" s="412"/>
      <c r="C654" s="320"/>
      <c r="D654" s="320"/>
      <c r="E654" s="320"/>
      <c r="F654" s="320"/>
      <c r="G654" s="320"/>
      <c r="H654" s="320"/>
      <c r="I654" s="320"/>
      <c r="J654" s="320"/>
      <c r="K654" s="320"/>
      <c r="L654" s="16"/>
      <c r="M654" s="410" t="s">
        <v>439</v>
      </c>
      <c r="N654" s="413" t="s">
        <v>7</v>
      </c>
      <c r="O654" s="111">
        <v>1822.28</v>
      </c>
      <c r="P654" s="111"/>
      <c r="R654" s="111">
        <v>897.95</v>
      </c>
      <c r="S654" s="357">
        <f t="shared" si="268"/>
        <v>49.276181486928465</v>
      </c>
      <c r="T654" s="357"/>
    </row>
    <row r="655" spans="1:20" s="36" customFormat="1" ht="25.5" x14ac:dyDescent="0.2">
      <c r="B655" s="9"/>
      <c r="L655" s="17"/>
      <c r="M655" s="307" t="s">
        <v>261</v>
      </c>
      <c r="N655" s="381" t="s">
        <v>280</v>
      </c>
      <c r="O655" s="112">
        <f>SUM(O656)</f>
        <v>14000</v>
      </c>
      <c r="P655" s="112">
        <f>SUM(P656)</f>
        <v>30000</v>
      </c>
      <c r="R655" s="112">
        <f>SUM(R656)</f>
        <v>0</v>
      </c>
      <c r="S655" s="357">
        <f t="shared" si="268"/>
        <v>0</v>
      </c>
      <c r="T655" s="357">
        <f t="shared" si="264"/>
        <v>0</v>
      </c>
    </row>
    <row r="656" spans="1:20" s="1" customFormat="1" ht="25.5" x14ac:dyDescent="0.2">
      <c r="A656" s="320"/>
      <c r="B656" s="382"/>
      <c r="C656" s="320"/>
      <c r="D656" s="320"/>
      <c r="E656" s="320"/>
      <c r="F656" s="320"/>
      <c r="G656" s="320"/>
      <c r="H656" s="320"/>
      <c r="I656" s="320"/>
      <c r="J656" s="320"/>
      <c r="K656" s="320"/>
      <c r="L656" s="16"/>
      <c r="M656" s="383" t="s">
        <v>373</v>
      </c>
      <c r="N656" s="384" t="s">
        <v>397</v>
      </c>
      <c r="O656" s="111">
        <f>SUM(O657)</f>
        <v>14000</v>
      </c>
      <c r="P656" s="111">
        <v>30000</v>
      </c>
      <c r="R656" s="111">
        <f>SUM(R657)</f>
        <v>0</v>
      </c>
      <c r="S656" s="357">
        <f t="shared" si="268"/>
        <v>0</v>
      </c>
      <c r="T656" s="357">
        <f t="shared" si="264"/>
        <v>0</v>
      </c>
    </row>
    <row r="657" spans="1:20" s="1" customFormat="1" ht="25.5" x14ac:dyDescent="0.2">
      <c r="A657" s="320"/>
      <c r="B657" s="412"/>
      <c r="C657" s="320"/>
      <c r="D657" s="320"/>
      <c r="E657" s="320"/>
      <c r="F657" s="320"/>
      <c r="G657" s="320"/>
      <c r="H657" s="320"/>
      <c r="I657" s="320"/>
      <c r="J657" s="320"/>
      <c r="K657" s="320"/>
      <c r="L657" s="16"/>
      <c r="M657" s="410" t="s">
        <v>440</v>
      </c>
      <c r="N657" s="413" t="s">
        <v>397</v>
      </c>
      <c r="O657" s="111">
        <v>14000</v>
      </c>
      <c r="P657" s="111"/>
      <c r="R657" s="111">
        <v>0</v>
      </c>
      <c r="S657" s="357">
        <f t="shared" si="268"/>
        <v>0</v>
      </c>
      <c r="T657" s="357"/>
    </row>
    <row r="658" spans="1:20" s="1" customFormat="1" x14ac:dyDescent="0.2">
      <c r="A658" s="39"/>
      <c r="B658" s="46">
        <v>1</v>
      </c>
      <c r="C658" s="39"/>
      <c r="D658" s="39"/>
      <c r="E658" s="39"/>
      <c r="F658" s="39"/>
      <c r="G658" s="39"/>
      <c r="H658" s="39"/>
      <c r="I658" s="200"/>
      <c r="J658" s="200"/>
      <c r="K658" s="200"/>
      <c r="L658" s="16" t="s">
        <v>182</v>
      </c>
      <c r="M658" s="90" t="s">
        <v>72</v>
      </c>
      <c r="N658" s="68" t="s">
        <v>137</v>
      </c>
      <c r="O658" s="112">
        <f>SUM(O659)</f>
        <v>5000</v>
      </c>
      <c r="P658" s="112">
        <f t="shared" ref="P658" si="283">SUM(P659:P659)</f>
        <v>8000</v>
      </c>
      <c r="R658" s="112">
        <f>SUM(R659)</f>
        <v>8000</v>
      </c>
      <c r="S658" s="357">
        <f t="shared" si="268"/>
        <v>160</v>
      </c>
      <c r="T658" s="357">
        <f t="shared" si="264"/>
        <v>100</v>
      </c>
    </row>
    <row r="659" spans="1:20" s="1" customFormat="1" x14ac:dyDescent="0.2">
      <c r="A659" s="39"/>
      <c r="B659" s="46">
        <v>1</v>
      </c>
      <c r="C659" s="39"/>
      <c r="D659" s="39"/>
      <c r="E659" s="39"/>
      <c r="F659" s="39"/>
      <c r="G659" s="39"/>
      <c r="H659" s="39"/>
      <c r="I659" s="200"/>
      <c r="J659" s="200"/>
      <c r="K659" s="200"/>
      <c r="L659" s="16" t="s">
        <v>182</v>
      </c>
      <c r="M659" s="81" t="s">
        <v>73</v>
      </c>
      <c r="N659" s="82" t="s">
        <v>8</v>
      </c>
      <c r="O659" s="111">
        <f>SUM(O660)</f>
        <v>5000</v>
      </c>
      <c r="P659" s="111">
        <v>8000</v>
      </c>
      <c r="R659" s="111">
        <f>SUM(R660)</f>
        <v>8000</v>
      </c>
      <c r="S659" s="357">
        <f t="shared" si="268"/>
        <v>160</v>
      </c>
      <c r="T659" s="357">
        <f t="shared" si="264"/>
        <v>100</v>
      </c>
    </row>
    <row r="660" spans="1:20" s="1" customFormat="1" x14ac:dyDescent="0.2">
      <c r="A660" s="320"/>
      <c r="B660" s="412"/>
      <c r="C660" s="320"/>
      <c r="D660" s="320"/>
      <c r="E660" s="320"/>
      <c r="F660" s="320"/>
      <c r="G660" s="320"/>
      <c r="H660" s="320"/>
      <c r="I660" s="320"/>
      <c r="J660" s="320"/>
      <c r="K660" s="320"/>
      <c r="L660" s="16"/>
      <c r="M660" s="410" t="s">
        <v>436</v>
      </c>
      <c r="N660" s="413" t="s">
        <v>513</v>
      </c>
      <c r="O660" s="111">
        <v>5000</v>
      </c>
      <c r="P660" s="111"/>
      <c r="R660" s="111">
        <v>8000</v>
      </c>
      <c r="S660" s="357">
        <f t="shared" si="268"/>
        <v>160</v>
      </c>
      <c r="T660" s="357"/>
    </row>
    <row r="661" spans="1:20" s="1" customFormat="1" x14ac:dyDescent="0.2">
      <c r="A661" s="63"/>
      <c r="B661" s="62"/>
      <c r="C661" s="63"/>
      <c r="D661" s="63"/>
      <c r="E661" s="63"/>
      <c r="F661" s="63"/>
      <c r="G661" s="63"/>
      <c r="H661" s="63"/>
      <c r="I661" s="200"/>
      <c r="J661" s="200"/>
      <c r="K661" s="200"/>
      <c r="L661" s="16"/>
      <c r="M661" s="81"/>
      <c r="N661" s="82"/>
      <c r="O661" s="142"/>
      <c r="P661" s="142"/>
      <c r="R661" s="142"/>
      <c r="S661" s="357"/>
      <c r="T661" s="357"/>
    </row>
    <row r="662" spans="1:20" s="1" customFormat="1" ht="25.5" x14ac:dyDescent="0.2">
      <c r="A662" s="49" t="s">
        <v>204</v>
      </c>
      <c r="B662" s="53">
        <v>1</v>
      </c>
      <c r="C662" s="30"/>
      <c r="D662" s="30"/>
      <c r="E662" s="30"/>
      <c r="F662" s="53"/>
      <c r="G662" s="30"/>
      <c r="H662" s="30"/>
      <c r="I662" s="30"/>
      <c r="J662" s="53">
        <v>9</v>
      </c>
      <c r="K662" s="30"/>
      <c r="L662" s="31"/>
      <c r="M662" s="99"/>
      <c r="N662" s="71" t="s">
        <v>259</v>
      </c>
      <c r="O662" s="113">
        <f t="shared" ref="O662" si="284">SUM(O664+O677+O690)</f>
        <v>2970.32</v>
      </c>
      <c r="P662" s="113">
        <f t="shared" ref="P662" si="285">SUM(P664+P677+P690)</f>
        <v>17000</v>
      </c>
      <c r="R662" s="113">
        <f>SUM(R664+R677+R690)</f>
        <v>3349</v>
      </c>
      <c r="S662" s="357">
        <f t="shared" si="268"/>
        <v>112.74879474265398</v>
      </c>
      <c r="T662" s="357">
        <f t="shared" si="264"/>
        <v>19.7</v>
      </c>
    </row>
    <row r="663" spans="1:20" s="1" customFormat="1" x14ac:dyDescent="0.2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1"/>
      <c r="M663" s="99"/>
      <c r="N663" s="71"/>
      <c r="O663" s="144"/>
      <c r="P663" s="144"/>
      <c r="R663" s="144"/>
      <c r="S663" s="357"/>
      <c r="T663" s="357"/>
    </row>
    <row r="664" spans="1:20" s="1" customFormat="1" ht="25.5" x14ac:dyDescent="0.2">
      <c r="A664" s="51" t="s">
        <v>194</v>
      </c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29" t="s">
        <v>200</v>
      </c>
      <c r="M664" s="101"/>
      <c r="N664" s="102" t="s">
        <v>149</v>
      </c>
      <c r="O664" s="114">
        <f t="shared" ref="O664" si="286">SUM(O666)</f>
        <v>0</v>
      </c>
      <c r="P664" s="114">
        <f t="shared" ref="P664" si="287">SUM(P666)</f>
        <v>5000</v>
      </c>
      <c r="R664" s="114">
        <f>SUM(R666)</f>
        <v>0</v>
      </c>
      <c r="S664" s="357">
        <v>0</v>
      </c>
      <c r="T664" s="357">
        <f t="shared" si="264"/>
        <v>0</v>
      </c>
    </row>
    <row r="665" spans="1:20" s="1" customFormat="1" x14ac:dyDescent="0.2">
      <c r="A665" s="51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29"/>
      <c r="M665" s="101"/>
      <c r="N665" s="102"/>
      <c r="O665" s="142"/>
      <c r="P665" s="142"/>
      <c r="R665" s="142"/>
      <c r="S665" s="357"/>
      <c r="T665" s="357"/>
    </row>
    <row r="666" spans="1:20" s="1" customFormat="1" ht="25.5" x14ac:dyDescent="0.2">
      <c r="A666" s="25" t="s">
        <v>208</v>
      </c>
      <c r="B666" s="15"/>
      <c r="C666" s="15"/>
      <c r="D666" s="15"/>
      <c r="E666" s="15"/>
      <c r="F666" s="15"/>
      <c r="G666" s="15"/>
      <c r="H666" s="15"/>
      <c r="I666" s="200"/>
      <c r="J666" s="200"/>
      <c r="K666" s="200"/>
      <c r="L666" s="34" t="s">
        <v>183</v>
      </c>
      <c r="M666" s="104"/>
      <c r="N666" s="105" t="s">
        <v>226</v>
      </c>
      <c r="O666" s="142">
        <f t="shared" ref="O666" si="288">SUM(O672)</f>
        <v>0</v>
      </c>
      <c r="P666" s="142">
        <f t="shared" ref="P666" si="289">SUM(P672)</f>
        <v>5000</v>
      </c>
      <c r="R666" s="142">
        <f>SUM(R672)</f>
        <v>0</v>
      </c>
      <c r="S666" s="357">
        <v>0</v>
      </c>
      <c r="T666" s="357">
        <f t="shared" si="264"/>
        <v>0</v>
      </c>
    </row>
    <row r="667" spans="1:20" s="15" customFormat="1" x14ac:dyDescent="0.2">
      <c r="I667" s="200"/>
      <c r="J667" s="200"/>
      <c r="K667" s="200"/>
      <c r="L667" s="16"/>
      <c r="M667" s="90"/>
      <c r="N667" s="68"/>
      <c r="O667" s="144"/>
      <c r="P667" s="144"/>
      <c r="R667" s="144"/>
      <c r="S667" s="357"/>
      <c r="T667" s="357"/>
    </row>
    <row r="668" spans="1:20" s="175" customFormat="1" x14ac:dyDescent="0.2">
      <c r="I668" s="200"/>
      <c r="J668" s="200"/>
      <c r="K668" s="200"/>
      <c r="L668" s="16"/>
      <c r="M668" s="90"/>
      <c r="N668" s="178" t="s">
        <v>285</v>
      </c>
      <c r="O668" s="186">
        <f t="shared" ref="O668" si="290">SUM(O670)</f>
        <v>0</v>
      </c>
      <c r="P668" s="186">
        <f>SUM(P669:P670)</f>
        <v>5000</v>
      </c>
      <c r="R668" s="186">
        <f>SUM(R670)</f>
        <v>0</v>
      </c>
      <c r="S668" s="357">
        <v>0</v>
      </c>
      <c r="T668" s="357">
        <f t="shared" si="264"/>
        <v>0</v>
      </c>
    </row>
    <row r="669" spans="1:20" s="320" customFormat="1" x14ac:dyDescent="0.2">
      <c r="L669" s="16"/>
      <c r="M669" s="187" t="s">
        <v>353</v>
      </c>
      <c r="N669" s="178" t="s">
        <v>286</v>
      </c>
      <c r="O669" s="186">
        <v>0</v>
      </c>
      <c r="P669" s="186">
        <v>5000</v>
      </c>
      <c r="R669" s="186">
        <v>0</v>
      </c>
      <c r="S669" s="357">
        <v>0</v>
      </c>
      <c r="T669" s="357">
        <f t="shared" si="264"/>
        <v>0</v>
      </c>
    </row>
    <row r="670" spans="1:20" s="200" customFormat="1" x14ac:dyDescent="0.2">
      <c r="L670" s="16"/>
      <c r="M670" s="184">
        <v>91</v>
      </c>
      <c r="N670" s="178" t="s">
        <v>290</v>
      </c>
      <c r="O670" s="186">
        <v>0</v>
      </c>
      <c r="P670" s="186">
        <v>0</v>
      </c>
      <c r="R670" s="186">
        <v>0</v>
      </c>
      <c r="S670" s="357">
        <v>0</v>
      </c>
      <c r="T670" s="357">
        <v>0</v>
      </c>
    </row>
    <row r="671" spans="1:20" s="175" customFormat="1" x14ac:dyDescent="0.2">
      <c r="I671" s="200"/>
      <c r="J671" s="200"/>
      <c r="K671" s="200"/>
      <c r="L671" s="16"/>
      <c r="M671" s="90"/>
      <c r="N671" s="178"/>
      <c r="O671" s="144"/>
      <c r="P671" s="144"/>
      <c r="R671" s="144"/>
      <c r="S671" s="357"/>
      <c r="T671" s="357"/>
    </row>
    <row r="672" spans="1:20" s="15" customFormat="1" x14ac:dyDescent="0.2">
      <c r="B672" s="46"/>
      <c r="I672" s="200"/>
      <c r="J672" s="199">
        <v>9</v>
      </c>
      <c r="K672" s="200"/>
      <c r="L672" s="16" t="s">
        <v>183</v>
      </c>
      <c r="M672" s="70">
        <v>3</v>
      </c>
      <c r="N672" s="82" t="s">
        <v>116</v>
      </c>
      <c r="O672" s="111">
        <f t="shared" ref="O672:P672" si="291">SUM(O673)</f>
        <v>0</v>
      </c>
      <c r="P672" s="111">
        <f t="shared" si="291"/>
        <v>5000</v>
      </c>
      <c r="R672" s="111">
        <f>SUM(R673)</f>
        <v>0</v>
      </c>
      <c r="S672" s="357">
        <v>0</v>
      </c>
      <c r="T672" s="357">
        <f t="shared" si="264"/>
        <v>0</v>
      </c>
    </row>
    <row r="673" spans="1:20" s="36" customFormat="1" x14ac:dyDescent="0.2">
      <c r="B673" s="46"/>
      <c r="J673" s="9">
        <v>9</v>
      </c>
      <c r="L673" s="16" t="s">
        <v>183</v>
      </c>
      <c r="M673" s="90" t="s">
        <v>72</v>
      </c>
      <c r="N673" s="68" t="s">
        <v>137</v>
      </c>
      <c r="O673" s="112">
        <f t="shared" ref="O673" si="292">SUM(O674:O675)</f>
        <v>0</v>
      </c>
      <c r="P673" s="112">
        <f t="shared" ref="P673" si="293">SUM(P674:P675)</f>
        <v>5000</v>
      </c>
      <c r="R673" s="112">
        <f>SUM(R674:R675)</f>
        <v>0</v>
      </c>
      <c r="S673" s="357">
        <v>0</v>
      </c>
      <c r="T673" s="357">
        <f t="shared" si="264"/>
        <v>0</v>
      </c>
    </row>
    <row r="674" spans="1:20" s="15" customFormat="1" x14ac:dyDescent="0.2">
      <c r="B674" s="46"/>
      <c r="I674" s="200"/>
      <c r="J674" s="199">
        <v>9</v>
      </c>
      <c r="K674" s="200"/>
      <c r="L674" s="16" t="s">
        <v>183</v>
      </c>
      <c r="M674" s="81" t="s">
        <v>73</v>
      </c>
      <c r="N674" s="82" t="s">
        <v>8</v>
      </c>
      <c r="O674" s="111">
        <v>0</v>
      </c>
      <c r="P674" s="111">
        <v>5000</v>
      </c>
      <c r="R674" s="111">
        <v>0</v>
      </c>
      <c r="S674" s="357">
        <v>0</v>
      </c>
      <c r="T674" s="357">
        <f t="shared" si="264"/>
        <v>0</v>
      </c>
    </row>
    <row r="675" spans="1:20" s="15" customFormat="1" x14ac:dyDescent="0.2">
      <c r="B675" s="46"/>
      <c r="I675" s="200"/>
      <c r="J675" s="199">
        <v>9</v>
      </c>
      <c r="K675" s="200"/>
      <c r="L675" s="16" t="s">
        <v>183</v>
      </c>
      <c r="M675" s="81" t="s">
        <v>74</v>
      </c>
      <c r="N675" s="82" t="s">
        <v>30</v>
      </c>
      <c r="O675" s="111">
        <v>0</v>
      </c>
      <c r="P675" s="111">
        <v>0</v>
      </c>
      <c r="R675" s="111">
        <v>0</v>
      </c>
      <c r="S675" s="357">
        <v>0</v>
      </c>
      <c r="T675" s="357">
        <v>0</v>
      </c>
    </row>
    <row r="676" spans="1:20" s="206" customFormat="1" x14ac:dyDescent="0.2">
      <c r="B676" s="207"/>
      <c r="J676" s="207"/>
      <c r="L676" s="16"/>
      <c r="M676" s="208"/>
      <c r="N676" s="209"/>
      <c r="O676" s="111"/>
      <c r="P676" s="111"/>
      <c r="R676" s="111"/>
      <c r="S676" s="357"/>
      <c r="T676" s="357"/>
    </row>
    <row r="677" spans="1:20" s="153" customFormat="1" ht="25.5" x14ac:dyDescent="0.2">
      <c r="A677" s="65">
        <v>10</v>
      </c>
      <c r="B677" s="150"/>
      <c r="I677" s="200"/>
      <c r="J677" s="200"/>
      <c r="K677" s="200"/>
      <c r="L677" s="29" t="s">
        <v>197</v>
      </c>
      <c r="M677" s="151"/>
      <c r="N677" s="102" t="s">
        <v>151</v>
      </c>
      <c r="O677" s="114">
        <f t="shared" ref="O677" si="294">SUM(O679)</f>
        <v>2970.32</v>
      </c>
      <c r="P677" s="114">
        <f t="shared" ref="P677" si="295">SUM(P679)</f>
        <v>7000</v>
      </c>
      <c r="R677" s="114">
        <f>SUM(R679)</f>
        <v>3349</v>
      </c>
      <c r="S677" s="357">
        <f t="shared" si="268"/>
        <v>112.74879474265398</v>
      </c>
      <c r="T677" s="357">
        <f t="shared" si="264"/>
        <v>47.842857142857142</v>
      </c>
    </row>
    <row r="678" spans="1:20" s="153" customFormat="1" x14ac:dyDescent="0.2">
      <c r="A678" s="65"/>
      <c r="B678" s="150"/>
      <c r="I678" s="200"/>
      <c r="J678" s="200"/>
      <c r="K678" s="200"/>
      <c r="L678" s="29"/>
      <c r="M678" s="151"/>
      <c r="N678" s="102"/>
      <c r="O678" s="142"/>
      <c r="P678" s="142"/>
      <c r="R678" s="142"/>
      <c r="S678" s="357"/>
      <c r="T678" s="357"/>
    </row>
    <row r="679" spans="1:20" s="153" customFormat="1" ht="25.5" x14ac:dyDescent="0.2">
      <c r="A679" s="25" t="s">
        <v>320</v>
      </c>
      <c r="B679" s="150"/>
      <c r="I679" s="200"/>
      <c r="J679" s="200"/>
      <c r="K679" s="200"/>
      <c r="L679" s="64" t="s">
        <v>141</v>
      </c>
      <c r="M679" s="118"/>
      <c r="N679" s="119" t="s">
        <v>217</v>
      </c>
      <c r="O679" s="142">
        <f t="shared" ref="O679" si="296">SUM(O685)</f>
        <v>2970.32</v>
      </c>
      <c r="P679" s="142">
        <f t="shared" ref="P679" si="297">SUM(P685)</f>
        <v>7000</v>
      </c>
      <c r="R679" s="142">
        <f>SUM(R685)</f>
        <v>3349</v>
      </c>
      <c r="S679" s="357">
        <f t="shared" ref="S679:S688" si="298">R679/O679*100</f>
        <v>112.74879474265398</v>
      </c>
      <c r="T679" s="357">
        <f t="shared" ref="T679:T733" si="299">R679/P679*100</f>
        <v>47.842857142857142</v>
      </c>
    </row>
    <row r="680" spans="1:20" s="153" customFormat="1" x14ac:dyDescent="0.2">
      <c r="B680" s="150"/>
      <c r="I680" s="200"/>
      <c r="J680" s="200"/>
      <c r="K680" s="200"/>
      <c r="L680" s="16"/>
      <c r="M680" s="151"/>
      <c r="N680" s="82"/>
      <c r="O680" s="142"/>
      <c r="P680" s="142"/>
      <c r="R680" s="142"/>
      <c r="S680" s="357"/>
      <c r="T680" s="357"/>
    </row>
    <row r="681" spans="1:20" s="175" customFormat="1" x14ac:dyDescent="0.2">
      <c r="B681" s="174"/>
      <c r="I681" s="200"/>
      <c r="J681" s="200"/>
      <c r="K681" s="200"/>
      <c r="L681" s="16"/>
      <c r="M681" s="176"/>
      <c r="N681" s="178" t="s">
        <v>285</v>
      </c>
      <c r="O681" s="186">
        <f t="shared" ref="O681" si="300">SUM(O682:O683)</f>
        <v>2970.32</v>
      </c>
      <c r="P681" s="186">
        <f t="shared" ref="P681" si="301">SUM(P682:P683)</f>
        <v>7000</v>
      </c>
      <c r="R681" s="186">
        <f>SUM(R682:R683)</f>
        <v>3349</v>
      </c>
      <c r="S681" s="357">
        <f t="shared" si="298"/>
        <v>112.74879474265398</v>
      </c>
      <c r="T681" s="357">
        <f t="shared" si="299"/>
        <v>47.842857142857142</v>
      </c>
    </row>
    <row r="682" spans="1:20" s="175" customFormat="1" x14ac:dyDescent="0.2">
      <c r="B682" s="174"/>
      <c r="I682" s="200"/>
      <c r="J682" s="200"/>
      <c r="K682" s="200"/>
      <c r="L682" s="16"/>
      <c r="M682" s="187" t="s">
        <v>353</v>
      </c>
      <c r="N682" s="178" t="s">
        <v>286</v>
      </c>
      <c r="O682" s="186">
        <v>2970.32</v>
      </c>
      <c r="P682" s="186">
        <v>7000</v>
      </c>
      <c r="R682" s="186">
        <v>3349</v>
      </c>
      <c r="S682" s="357">
        <f t="shared" si="298"/>
        <v>112.74879474265398</v>
      </c>
      <c r="T682" s="357">
        <f t="shared" si="299"/>
        <v>47.842857142857142</v>
      </c>
    </row>
    <row r="683" spans="1:20" s="175" customFormat="1" x14ac:dyDescent="0.2">
      <c r="B683" s="174"/>
      <c r="I683" s="200"/>
      <c r="J683" s="200"/>
      <c r="K683" s="200"/>
      <c r="L683" s="16"/>
      <c r="M683" s="184">
        <v>91</v>
      </c>
      <c r="N683" s="178" t="s">
        <v>290</v>
      </c>
      <c r="O683" s="186"/>
      <c r="P683" s="186">
        <v>0</v>
      </c>
      <c r="R683" s="186">
        <v>0</v>
      </c>
      <c r="S683" s="357">
        <v>0</v>
      </c>
      <c r="T683" s="357">
        <v>0</v>
      </c>
    </row>
    <row r="684" spans="1:20" s="203" customFormat="1" x14ac:dyDescent="0.2">
      <c r="B684" s="204"/>
      <c r="L684" s="16"/>
      <c r="M684" s="184"/>
      <c r="N684" s="178"/>
      <c r="O684" s="142"/>
      <c r="P684" s="142"/>
      <c r="R684" s="142"/>
      <c r="S684" s="357"/>
      <c r="T684" s="357"/>
    </row>
    <row r="685" spans="1:20" s="153" customFormat="1" x14ac:dyDescent="0.2">
      <c r="B685" s="150">
        <v>1</v>
      </c>
      <c r="I685" s="200"/>
      <c r="J685" s="268">
        <v>9</v>
      </c>
      <c r="K685" s="200"/>
      <c r="L685" s="16" t="s">
        <v>141</v>
      </c>
      <c r="M685" s="151" t="s">
        <v>56</v>
      </c>
      <c r="N685" s="82" t="s">
        <v>116</v>
      </c>
      <c r="O685" s="111">
        <f t="shared" ref="O685:P686" si="302">SUM(O686)</f>
        <v>2970.32</v>
      </c>
      <c r="P685" s="111">
        <f t="shared" si="302"/>
        <v>7000</v>
      </c>
      <c r="R685" s="111">
        <f>SUM(R686)</f>
        <v>3349</v>
      </c>
      <c r="S685" s="357">
        <f t="shared" si="298"/>
        <v>112.74879474265398</v>
      </c>
      <c r="T685" s="357">
        <f t="shared" si="299"/>
        <v>47.842857142857142</v>
      </c>
    </row>
    <row r="686" spans="1:20" s="153" customFormat="1" x14ac:dyDescent="0.2">
      <c r="A686" s="36"/>
      <c r="B686" s="150">
        <v>1</v>
      </c>
      <c r="C686" s="36"/>
      <c r="D686" s="36"/>
      <c r="E686" s="36"/>
      <c r="F686" s="36"/>
      <c r="G686" s="36"/>
      <c r="H686" s="36"/>
      <c r="I686" s="36"/>
      <c r="J686" s="9">
        <v>9</v>
      </c>
      <c r="K686" s="36"/>
      <c r="L686" s="16" t="s">
        <v>141</v>
      </c>
      <c r="M686" s="90" t="s">
        <v>72</v>
      </c>
      <c r="N686" s="68" t="s">
        <v>137</v>
      </c>
      <c r="O686" s="112">
        <f t="shared" si="302"/>
        <v>2970.32</v>
      </c>
      <c r="P686" s="112">
        <f t="shared" si="302"/>
        <v>7000</v>
      </c>
      <c r="R686" s="112">
        <f>SUM(R687)</f>
        <v>3349</v>
      </c>
      <c r="S686" s="357">
        <f t="shared" si="298"/>
        <v>112.74879474265398</v>
      </c>
      <c r="T686" s="357">
        <f t="shared" si="299"/>
        <v>47.842857142857142</v>
      </c>
    </row>
    <row r="687" spans="1:20" s="153" customFormat="1" x14ac:dyDescent="0.2">
      <c r="B687" s="150">
        <v>1</v>
      </c>
      <c r="I687" s="200"/>
      <c r="J687" s="268">
        <v>9</v>
      </c>
      <c r="K687" s="200"/>
      <c r="L687" s="16" t="s">
        <v>141</v>
      </c>
      <c r="M687" s="151" t="s">
        <v>73</v>
      </c>
      <c r="N687" s="82" t="s">
        <v>8</v>
      </c>
      <c r="O687" s="111">
        <f>SUM(O688)</f>
        <v>2970.32</v>
      </c>
      <c r="P687" s="111">
        <v>7000</v>
      </c>
      <c r="R687" s="111">
        <f>SUM(R688)</f>
        <v>3349</v>
      </c>
      <c r="S687" s="357">
        <f t="shared" si="298"/>
        <v>112.74879474265398</v>
      </c>
      <c r="T687" s="357">
        <f t="shared" si="299"/>
        <v>47.842857142857142</v>
      </c>
    </row>
    <row r="688" spans="1:20" s="320" customFormat="1" x14ac:dyDescent="0.2">
      <c r="B688" s="412"/>
      <c r="J688" s="412"/>
      <c r="L688" s="16"/>
      <c r="M688" s="410" t="s">
        <v>436</v>
      </c>
      <c r="N688" s="426" t="s">
        <v>513</v>
      </c>
      <c r="O688" s="111">
        <v>2970.32</v>
      </c>
      <c r="P688" s="111"/>
      <c r="R688" s="111">
        <v>3349</v>
      </c>
      <c r="S688" s="357">
        <f t="shared" si="298"/>
        <v>112.74879474265398</v>
      </c>
      <c r="T688" s="357"/>
    </row>
    <row r="689" spans="1:20" s="269" customFormat="1" x14ac:dyDescent="0.2">
      <c r="B689" s="268"/>
      <c r="L689" s="16"/>
      <c r="M689" s="270"/>
      <c r="N689" s="271"/>
      <c r="O689" s="111"/>
      <c r="P689" s="111"/>
      <c r="R689" s="111"/>
      <c r="S689" s="357"/>
      <c r="T689" s="357"/>
    </row>
    <row r="690" spans="1:20" s="269" customFormat="1" ht="25.5" x14ac:dyDescent="0.2">
      <c r="A690" s="273" t="s">
        <v>194</v>
      </c>
      <c r="B690" s="268"/>
      <c r="L690" s="29" t="s">
        <v>334</v>
      </c>
      <c r="M690" s="270"/>
      <c r="N690" s="102" t="s">
        <v>149</v>
      </c>
      <c r="O690" s="114">
        <f t="shared" ref="O690" si="303">SUM(O692)</f>
        <v>0</v>
      </c>
      <c r="P690" s="114">
        <f t="shared" ref="P690" si="304">SUM(P692)</f>
        <v>5000</v>
      </c>
      <c r="R690" s="114">
        <f>SUM(R692)</f>
        <v>0</v>
      </c>
      <c r="S690" s="357">
        <v>0</v>
      </c>
      <c r="T690" s="357">
        <f t="shared" si="299"/>
        <v>0</v>
      </c>
    </row>
    <row r="691" spans="1:20" s="269" customFormat="1" x14ac:dyDescent="0.2">
      <c r="B691" s="268"/>
      <c r="L691" s="16"/>
      <c r="M691" s="270"/>
      <c r="N691" s="271"/>
      <c r="O691" s="111"/>
      <c r="P691" s="111"/>
      <c r="R691" s="111"/>
      <c r="S691" s="357"/>
      <c r="T691" s="357"/>
    </row>
    <row r="692" spans="1:20" s="269" customFormat="1" ht="25.5" x14ac:dyDescent="0.2">
      <c r="A692" s="25" t="s">
        <v>331</v>
      </c>
      <c r="B692" s="268"/>
      <c r="L692" s="64" t="s">
        <v>332</v>
      </c>
      <c r="M692" s="118"/>
      <c r="N692" s="119" t="s">
        <v>333</v>
      </c>
      <c r="O692" s="231">
        <f t="shared" ref="O692" si="305">SUM(O698)</f>
        <v>0</v>
      </c>
      <c r="P692" s="231">
        <f t="shared" ref="P692" si="306">SUM(P698)</f>
        <v>5000</v>
      </c>
      <c r="R692" s="231">
        <f>SUM(R698)</f>
        <v>0</v>
      </c>
      <c r="S692" s="357">
        <v>0</v>
      </c>
      <c r="T692" s="357">
        <f t="shared" si="299"/>
        <v>0</v>
      </c>
    </row>
    <row r="693" spans="1:20" s="269" customFormat="1" x14ac:dyDescent="0.2">
      <c r="B693" s="268"/>
      <c r="L693" s="16"/>
      <c r="M693" s="270"/>
      <c r="N693" s="271"/>
      <c r="O693" s="111"/>
      <c r="P693" s="111"/>
      <c r="R693" s="111"/>
      <c r="S693" s="357"/>
      <c r="T693" s="357"/>
    </row>
    <row r="694" spans="1:20" s="269" customFormat="1" x14ac:dyDescent="0.2">
      <c r="B694" s="268"/>
      <c r="L694" s="16"/>
      <c r="M694" s="270"/>
      <c r="N694" s="178" t="s">
        <v>285</v>
      </c>
      <c r="O694" s="186">
        <f>SUM(O695)</f>
        <v>0</v>
      </c>
      <c r="P694" s="186">
        <f>SUM(P695:P696)</f>
        <v>5000</v>
      </c>
      <c r="R694" s="186">
        <f>SUM(R695)</f>
        <v>0</v>
      </c>
      <c r="S694" s="357">
        <v>0</v>
      </c>
      <c r="T694" s="357">
        <f t="shared" si="299"/>
        <v>0</v>
      </c>
    </row>
    <row r="695" spans="1:20" s="269" customFormat="1" x14ac:dyDescent="0.2">
      <c r="B695" s="268"/>
      <c r="L695" s="16"/>
      <c r="M695" s="187" t="s">
        <v>353</v>
      </c>
      <c r="N695" s="178" t="s">
        <v>286</v>
      </c>
      <c r="O695" s="186">
        <v>0</v>
      </c>
      <c r="P695" s="186">
        <v>5000</v>
      </c>
      <c r="R695" s="186">
        <v>0</v>
      </c>
      <c r="S695" s="357">
        <v>0</v>
      </c>
      <c r="T695" s="357">
        <f t="shared" si="299"/>
        <v>0</v>
      </c>
    </row>
    <row r="696" spans="1:20" s="269" customFormat="1" x14ac:dyDescent="0.2">
      <c r="B696" s="268"/>
      <c r="L696" s="16"/>
      <c r="M696" s="184">
        <v>91</v>
      </c>
      <c r="N696" s="178" t="s">
        <v>290</v>
      </c>
      <c r="O696" s="186">
        <v>0</v>
      </c>
      <c r="P696" s="186">
        <v>0</v>
      </c>
      <c r="R696" s="186">
        <v>0</v>
      </c>
      <c r="S696" s="357">
        <v>0</v>
      </c>
      <c r="T696" s="357">
        <v>0</v>
      </c>
    </row>
    <row r="697" spans="1:20" s="269" customFormat="1" x14ac:dyDescent="0.2">
      <c r="B697" s="268"/>
      <c r="L697" s="16"/>
      <c r="M697" s="270"/>
      <c r="N697" s="271"/>
      <c r="O697" s="111"/>
      <c r="P697" s="111"/>
      <c r="R697" s="111"/>
      <c r="S697" s="357"/>
      <c r="T697" s="357"/>
    </row>
    <row r="698" spans="1:20" s="269" customFormat="1" x14ac:dyDescent="0.2">
      <c r="B698" s="268">
        <v>1</v>
      </c>
      <c r="J698" s="268">
        <v>9</v>
      </c>
      <c r="L698" s="16" t="s">
        <v>332</v>
      </c>
      <c r="M698" s="270" t="s">
        <v>56</v>
      </c>
      <c r="N698" s="271" t="s">
        <v>116</v>
      </c>
      <c r="O698" s="111">
        <f>SUM(O699)</f>
        <v>0</v>
      </c>
      <c r="P698" s="111">
        <f t="shared" ref="P698:P699" si="307">SUM(P699)</f>
        <v>5000</v>
      </c>
      <c r="R698" s="111">
        <f>SUM(R699)</f>
        <v>0</v>
      </c>
      <c r="S698" s="357">
        <v>0</v>
      </c>
      <c r="T698" s="357">
        <f t="shared" si="299"/>
        <v>0</v>
      </c>
    </row>
    <row r="699" spans="1:20" s="269" customFormat="1" x14ac:dyDescent="0.2">
      <c r="B699" s="268">
        <v>1</v>
      </c>
      <c r="J699" s="268">
        <v>9</v>
      </c>
      <c r="L699" s="16" t="s">
        <v>332</v>
      </c>
      <c r="M699" s="272" t="s">
        <v>72</v>
      </c>
      <c r="N699" s="68" t="s">
        <v>137</v>
      </c>
      <c r="O699" s="112">
        <f>SUM(O700)</f>
        <v>0</v>
      </c>
      <c r="P699" s="112">
        <f t="shared" si="307"/>
        <v>5000</v>
      </c>
      <c r="R699" s="112">
        <f>SUM(R700)</f>
        <v>0</v>
      </c>
      <c r="S699" s="357">
        <v>0</v>
      </c>
      <c r="T699" s="357">
        <f t="shared" si="299"/>
        <v>0</v>
      </c>
    </row>
    <row r="700" spans="1:20" s="269" customFormat="1" x14ac:dyDescent="0.2">
      <c r="B700" s="268">
        <v>1</v>
      </c>
      <c r="J700" s="268">
        <v>9</v>
      </c>
      <c r="L700" s="16" t="s">
        <v>332</v>
      </c>
      <c r="M700" s="270" t="s">
        <v>74</v>
      </c>
      <c r="N700" s="271" t="s">
        <v>30</v>
      </c>
      <c r="O700" s="111">
        <v>0</v>
      </c>
      <c r="P700" s="111">
        <v>5000</v>
      </c>
      <c r="R700" s="111">
        <v>0</v>
      </c>
      <c r="S700" s="357">
        <v>0</v>
      </c>
      <c r="T700" s="357">
        <f t="shared" si="299"/>
        <v>0</v>
      </c>
    </row>
    <row r="701" spans="1:20" s="153" customFormat="1" x14ac:dyDescent="0.2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17"/>
      <c r="M701" s="90"/>
      <c r="N701" s="68"/>
      <c r="O701" s="144"/>
      <c r="P701" s="144"/>
      <c r="R701" s="144"/>
      <c r="S701" s="357"/>
      <c r="T701" s="357"/>
    </row>
    <row r="702" spans="1:20" s="157" customFormat="1" x14ac:dyDescent="0.2">
      <c r="A702" s="49" t="s">
        <v>264</v>
      </c>
      <c r="B702" s="53">
        <v>1</v>
      </c>
      <c r="C702" s="30"/>
      <c r="D702" s="30"/>
      <c r="E702" s="30"/>
      <c r="F702" s="53"/>
      <c r="G702" s="30"/>
      <c r="H702" s="30"/>
      <c r="I702" s="30"/>
      <c r="J702" s="30"/>
      <c r="K702" s="30"/>
      <c r="L702" s="31"/>
      <c r="M702" s="99"/>
      <c r="N702" s="71" t="s">
        <v>265</v>
      </c>
      <c r="O702" s="113">
        <f t="shared" ref="O702" si="308">SUM(O704)</f>
        <v>0</v>
      </c>
      <c r="P702" s="113">
        <f t="shared" ref="P702" si="309">SUM(P704)</f>
        <v>5000</v>
      </c>
      <c r="R702" s="113">
        <f>SUM(R704)</f>
        <v>0</v>
      </c>
      <c r="S702" s="357">
        <v>0</v>
      </c>
      <c r="T702" s="357">
        <f t="shared" si="299"/>
        <v>0</v>
      </c>
    </row>
    <row r="703" spans="1:20" s="157" customFormat="1" x14ac:dyDescent="0.2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17"/>
      <c r="M703" s="90"/>
      <c r="N703" s="68"/>
      <c r="O703" s="144"/>
      <c r="P703" s="144"/>
      <c r="R703" s="144"/>
      <c r="S703" s="357"/>
      <c r="T703" s="357"/>
    </row>
    <row r="704" spans="1:20" s="40" customFormat="1" ht="25.5" x14ac:dyDescent="0.2">
      <c r="A704" s="51" t="s">
        <v>195</v>
      </c>
      <c r="I704" s="200"/>
      <c r="J704" s="200"/>
      <c r="K704" s="200"/>
      <c r="L704" s="29" t="s">
        <v>203</v>
      </c>
      <c r="M704" s="101"/>
      <c r="N704" s="102" t="s">
        <v>148</v>
      </c>
      <c r="O704" s="114">
        <f t="shared" ref="O704" si="310">SUM(O706)</f>
        <v>0</v>
      </c>
      <c r="P704" s="114">
        <f t="shared" ref="P704" si="311">SUM(P706)</f>
        <v>5000</v>
      </c>
      <c r="R704" s="114">
        <f>SUM(R706)</f>
        <v>0</v>
      </c>
      <c r="S704" s="357">
        <v>0</v>
      </c>
      <c r="T704" s="357">
        <f t="shared" si="299"/>
        <v>0</v>
      </c>
    </row>
    <row r="705" spans="1:20" s="175" customFormat="1" x14ac:dyDescent="0.2">
      <c r="A705" s="51"/>
      <c r="I705" s="200"/>
      <c r="J705" s="200"/>
      <c r="K705" s="200"/>
      <c r="L705" s="29"/>
      <c r="M705" s="101"/>
      <c r="N705" s="102"/>
      <c r="O705" s="114"/>
      <c r="P705" s="114"/>
      <c r="R705" s="114"/>
      <c r="S705" s="357"/>
      <c r="T705" s="357"/>
    </row>
    <row r="706" spans="1:20" s="125" customFormat="1" ht="25.5" x14ac:dyDescent="0.2">
      <c r="A706" s="25" t="s">
        <v>310</v>
      </c>
      <c r="L706" s="64" t="s">
        <v>186</v>
      </c>
      <c r="M706" s="139"/>
      <c r="N706" s="119" t="s">
        <v>262</v>
      </c>
      <c r="O706" s="142">
        <f t="shared" ref="O706" si="312">SUM(O711)</f>
        <v>0</v>
      </c>
      <c r="P706" s="142">
        <f>SUM(P711)</f>
        <v>5000</v>
      </c>
      <c r="R706" s="142">
        <f>SUM(R711)</f>
        <v>0</v>
      </c>
      <c r="S706" s="357">
        <v>0</v>
      </c>
      <c r="T706" s="357">
        <f t="shared" si="299"/>
        <v>0</v>
      </c>
    </row>
    <row r="707" spans="1:20" s="125" customFormat="1" x14ac:dyDescent="0.2">
      <c r="A707" s="25"/>
      <c r="L707" s="64"/>
      <c r="M707" s="139"/>
      <c r="N707" s="119"/>
      <c r="O707" s="142"/>
      <c r="P707" s="142"/>
      <c r="R707" s="142"/>
      <c r="S707" s="357"/>
      <c r="T707" s="357"/>
    </row>
    <row r="708" spans="1:20" s="192" customFormat="1" x14ac:dyDescent="0.2">
      <c r="I708" s="200"/>
      <c r="J708" s="200"/>
      <c r="K708" s="200"/>
      <c r="L708" s="16"/>
      <c r="M708" s="101"/>
      <c r="N708" s="178" t="s">
        <v>285</v>
      </c>
      <c r="O708" s="183">
        <f t="shared" ref="O708:P708" si="313">SUM(O709)</f>
        <v>0</v>
      </c>
      <c r="P708" s="183">
        <f t="shared" si="313"/>
        <v>5000</v>
      </c>
      <c r="R708" s="183">
        <f>SUM(R709)</f>
        <v>0</v>
      </c>
      <c r="S708" s="357">
        <v>0</v>
      </c>
      <c r="T708" s="357">
        <f t="shared" si="299"/>
        <v>0</v>
      </c>
    </row>
    <row r="709" spans="1:20" s="192" customFormat="1" x14ac:dyDescent="0.2">
      <c r="I709" s="200"/>
      <c r="J709" s="200"/>
      <c r="K709" s="200"/>
      <c r="L709" s="16"/>
      <c r="M709" s="187" t="s">
        <v>353</v>
      </c>
      <c r="N709" s="178" t="s">
        <v>286</v>
      </c>
      <c r="O709" s="183">
        <v>0</v>
      </c>
      <c r="P709" s="183">
        <v>5000</v>
      </c>
      <c r="R709" s="183">
        <v>0</v>
      </c>
      <c r="S709" s="357">
        <v>0</v>
      </c>
      <c r="T709" s="357">
        <f t="shared" si="299"/>
        <v>0</v>
      </c>
    </row>
    <row r="710" spans="1:20" s="192" customFormat="1" x14ac:dyDescent="0.2">
      <c r="I710" s="200"/>
      <c r="J710" s="200"/>
      <c r="K710" s="200"/>
      <c r="L710" s="16"/>
      <c r="M710" s="194"/>
      <c r="N710" s="68"/>
      <c r="O710" s="115"/>
      <c r="P710" s="115"/>
      <c r="R710" s="115"/>
      <c r="S710" s="357"/>
      <c r="T710" s="357"/>
    </row>
    <row r="711" spans="1:20" s="42" customFormat="1" x14ac:dyDescent="0.2">
      <c r="A711" s="161"/>
      <c r="B711" s="160">
        <v>1</v>
      </c>
      <c r="C711" s="161"/>
      <c r="D711" s="161"/>
      <c r="E711" s="161"/>
      <c r="F711" s="161"/>
      <c r="G711" s="161"/>
      <c r="H711" s="161"/>
      <c r="I711" s="200"/>
      <c r="J711" s="200"/>
      <c r="K711" s="200"/>
      <c r="L711" s="16" t="s">
        <v>186</v>
      </c>
      <c r="M711" s="163">
        <v>3</v>
      </c>
      <c r="N711" s="82" t="s">
        <v>116</v>
      </c>
      <c r="O711" s="111">
        <f>SUM(O712+O714)</f>
        <v>0</v>
      </c>
      <c r="P711" s="111">
        <f>SUM(P712+P714)</f>
        <v>5000</v>
      </c>
      <c r="R711" s="111">
        <f>SUM(R712+R714)</f>
        <v>0</v>
      </c>
      <c r="S711" s="357">
        <v>0</v>
      </c>
      <c r="T711" s="357">
        <f t="shared" si="299"/>
        <v>0</v>
      </c>
    </row>
    <row r="712" spans="1:20" s="42" customFormat="1" ht="25.5" x14ac:dyDescent="0.2">
      <c r="A712" s="161"/>
      <c r="B712" s="160">
        <v>1</v>
      </c>
      <c r="C712" s="161"/>
      <c r="D712" s="161"/>
      <c r="E712" s="161"/>
      <c r="F712" s="161"/>
      <c r="G712" s="161"/>
      <c r="H712" s="161"/>
      <c r="I712" s="200"/>
      <c r="J712" s="200"/>
      <c r="K712" s="200"/>
      <c r="L712" s="16" t="s">
        <v>186</v>
      </c>
      <c r="M712" s="90" t="s">
        <v>261</v>
      </c>
      <c r="N712" s="68" t="s">
        <v>280</v>
      </c>
      <c r="O712" s="112">
        <f t="shared" ref="O712:P712" si="314">SUM(O713:O713)</f>
        <v>0</v>
      </c>
      <c r="P712" s="112">
        <f t="shared" si="314"/>
        <v>0</v>
      </c>
      <c r="R712" s="112">
        <f>SUM(R713:R713)</f>
        <v>0</v>
      </c>
      <c r="S712" s="357">
        <v>0</v>
      </c>
      <c r="T712" s="357">
        <v>0</v>
      </c>
    </row>
    <row r="713" spans="1:20" s="42" customFormat="1" ht="25.5" x14ac:dyDescent="0.2">
      <c r="A713" s="161"/>
      <c r="B713" s="160">
        <v>1</v>
      </c>
      <c r="C713" s="161"/>
      <c r="D713" s="161"/>
      <c r="E713" s="161"/>
      <c r="F713" s="161"/>
      <c r="G713" s="161"/>
      <c r="H713" s="161"/>
      <c r="I713" s="200"/>
      <c r="J713" s="200"/>
      <c r="K713" s="200"/>
      <c r="L713" s="16" t="s">
        <v>186</v>
      </c>
      <c r="M713" s="283" t="s">
        <v>260</v>
      </c>
      <c r="N713" s="285" t="s">
        <v>279</v>
      </c>
      <c r="O713" s="111">
        <v>0</v>
      </c>
      <c r="P713" s="111">
        <v>0</v>
      </c>
      <c r="R713" s="111">
        <v>0</v>
      </c>
      <c r="S713" s="357">
        <v>0</v>
      </c>
      <c r="T713" s="357">
        <v>0</v>
      </c>
    </row>
    <row r="714" spans="1:20" s="284" customFormat="1" x14ac:dyDescent="0.2">
      <c r="B714" s="287">
        <v>1</v>
      </c>
      <c r="L714" s="16" t="s">
        <v>186</v>
      </c>
      <c r="M714" s="282">
        <v>38</v>
      </c>
      <c r="N714" s="68" t="s">
        <v>281</v>
      </c>
      <c r="O714" s="112">
        <f>SUM(O715:O716)</f>
        <v>0</v>
      </c>
      <c r="P714" s="112">
        <f>SUM(P715:P716)</f>
        <v>5000</v>
      </c>
      <c r="R714" s="112">
        <f>SUM(R715:R716)</f>
        <v>0</v>
      </c>
      <c r="S714" s="357">
        <v>0</v>
      </c>
      <c r="T714" s="357">
        <f t="shared" si="299"/>
        <v>0</v>
      </c>
    </row>
    <row r="715" spans="1:20" s="278" customFormat="1" x14ac:dyDescent="0.2">
      <c r="B715" s="277">
        <v>1</v>
      </c>
      <c r="L715" s="16" t="s">
        <v>186</v>
      </c>
      <c r="M715" s="283" t="s">
        <v>73</v>
      </c>
      <c r="N715" s="285" t="s">
        <v>8</v>
      </c>
      <c r="O715" s="111">
        <v>0</v>
      </c>
      <c r="P715" s="111">
        <v>0</v>
      </c>
      <c r="R715" s="111">
        <v>0</v>
      </c>
      <c r="S715" s="357">
        <v>0</v>
      </c>
      <c r="T715" s="357">
        <v>0</v>
      </c>
    </row>
    <row r="716" spans="1:20" s="320" customFormat="1" x14ac:dyDescent="0.2">
      <c r="B716" s="353">
        <v>1</v>
      </c>
      <c r="L716" s="16" t="s">
        <v>186</v>
      </c>
      <c r="M716" s="354" t="s">
        <v>74</v>
      </c>
      <c r="N716" s="355" t="s">
        <v>30</v>
      </c>
      <c r="O716" s="111">
        <v>0</v>
      </c>
      <c r="P716" s="111">
        <v>5000</v>
      </c>
      <c r="R716" s="111">
        <v>0</v>
      </c>
      <c r="S716" s="357">
        <v>0</v>
      </c>
      <c r="T716" s="357">
        <f t="shared" si="299"/>
        <v>0</v>
      </c>
    </row>
    <row r="717" spans="1:20" s="219" customFormat="1" x14ac:dyDescent="0.2">
      <c r="B717" s="218"/>
      <c r="L717" s="16"/>
      <c r="M717" s="220"/>
      <c r="N717" s="221"/>
      <c r="O717" s="111"/>
      <c r="P717" s="111"/>
      <c r="R717" s="111"/>
      <c r="S717" s="357"/>
      <c r="T717" s="357"/>
    </row>
    <row r="718" spans="1:20" s="15" customFormat="1" ht="25.5" x14ac:dyDescent="0.2">
      <c r="A718" s="49" t="s">
        <v>228</v>
      </c>
      <c r="B718" s="53"/>
      <c r="C718" s="53"/>
      <c r="D718" s="53"/>
      <c r="E718" s="53"/>
      <c r="F718" s="53">
        <v>5</v>
      </c>
      <c r="G718" s="30"/>
      <c r="H718" s="30"/>
      <c r="I718" s="30"/>
      <c r="J718" s="53">
        <v>9</v>
      </c>
      <c r="K718" s="30"/>
      <c r="L718" s="31"/>
      <c r="M718" s="99"/>
      <c r="N718" s="71" t="s">
        <v>266</v>
      </c>
      <c r="O718" s="113">
        <f>SUM(O720+O733)</f>
        <v>0</v>
      </c>
      <c r="P718" s="113">
        <f>SUM(P720+P733+P764)</f>
        <v>25000</v>
      </c>
      <c r="R718" s="113">
        <f>SUM(R720+R733)</f>
        <v>0</v>
      </c>
      <c r="S718" s="357">
        <v>0</v>
      </c>
      <c r="T718" s="357">
        <f t="shared" si="299"/>
        <v>0</v>
      </c>
    </row>
    <row r="719" spans="1:20" s="45" customFormat="1" x14ac:dyDescent="0.2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1"/>
      <c r="M719" s="99"/>
      <c r="N719" s="71"/>
      <c r="O719" s="144"/>
      <c r="P719" s="144"/>
      <c r="R719" s="144"/>
      <c r="S719" s="357"/>
      <c r="T719" s="357"/>
    </row>
    <row r="720" spans="1:20" s="45" customFormat="1" ht="25.5" x14ac:dyDescent="0.2">
      <c r="A720" s="51" t="s">
        <v>153</v>
      </c>
      <c r="B720" s="157"/>
      <c r="C720" s="157"/>
      <c r="D720" s="157"/>
      <c r="E720" s="157"/>
      <c r="F720" s="157"/>
      <c r="G720" s="157"/>
      <c r="H720" s="157"/>
      <c r="I720" s="200"/>
      <c r="J720" s="200"/>
      <c r="K720" s="200"/>
      <c r="L720" s="29" t="s">
        <v>187</v>
      </c>
      <c r="M720" s="101"/>
      <c r="N720" s="102" t="s">
        <v>188</v>
      </c>
      <c r="O720" s="114">
        <f t="shared" ref="O720" si="315">SUM(O722)</f>
        <v>0</v>
      </c>
      <c r="P720" s="114">
        <f t="shared" ref="P720" si="316">SUM(P722)</f>
        <v>10000</v>
      </c>
      <c r="R720" s="114">
        <f>SUM(R722)</f>
        <v>0</v>
      </c>
      <c r="S720" s="357">
        <v>0</v>
      </c>
      <c r="T720" s="357">
        <f t="shared" si="299"/>
        <v>0</v>
      </c>
    </row>
    <row r="721" spans="1:20" s="175" customFormat="1" x14ac:dyDescent="0.2">
      <c r="A721" s="51"/>
      <c r="I721" s="200"/>
      <c r="J721" s="200"/>
      <c r="K721" s="200"/>
      <c r="L721" s="29"/>
      <c r="M721" s="101"/>
      <c r="N721" s="102"/>
      <c r="O721" s="114"/>
      <c r="P721" s="114"/>
      <c r="R721" s="114"/>
      <c r="S721" s="357"/>
      <c r="T721" s="357"/>
    </row>
    <row r="722" spans="1:20" s="15" customFormat="1" ht="25.5" x14ac:dyDescent="0.2">
      <c r="A722" s="25" t="s">
        <v>229</v>
      </c>
      <c r="I722" s="200"/>
      <c r="J722" s="200"/>
      <c r="K722" s="200"/>
      <c r="L722" s="34" t="s">
        <v>179</v>
      </c>
      <c r="M722" s="104"/>
      <c r="N722" s="105" t="s">
        <v>267</v>
      </c>
      <c r="O722" s="142">
        <f t="shared" ref="O722" si="317">SUM(O728)</f>
        <v>0</v>
      </c>
      <c r="P722" s="142">
        <f t="shared" ref="P722" si="318">SUM(P728)</f>
        <v>10000</v>
      </c>
      <c r="R722" s="142">
        <f>SUM(R728)</f>
        <v>0</v>
      </c>
      <c r="S722" s="357">
        <v>0</v>
      </c>
      <c r="T722" s="357">
        <f t="shared" si="299"/>
        <v>0</v>
      </c>
    </row>
    <row r="723" spans="1:20" s="15" customFormat="1" x14ac:dyDescent="0.2">
      <c r="I723" s="200"/>
      <c r="J723" s="200"/>
      <c r="K723" s="200"/>
      <c r="L723" s="16"/>
      <c r="M723" s="81"/>
      <c r="N723" s="82"/>
      <c r="O723" s="144"/>
      <c r="P723" s="144"/>
      <c r="R723" s="144"/>
      <c r="S723" s="357"/>
      <c r="T723" s="357"/>
    </row>
    <row r="724" spans="1:20" s="175" customFormat="1" x14ac:dyDescent="0.2">
      <c r="I724" s="200"/>
      <c r="J724" s="200"/>
      <c r="K724" s="200"/>
      <c r="L724" s="16"/>
      <c r="M724" s="101"/>
      <c r="N724" s="178" t="s">
        <v>285</v>
      </c>
      <c r="O724" s="186">
        <f t="shared" ref="O724" si="319">SUM(O726)</f>
        <v>0</v>
      </c>
      <c r="P724" s="186">
        <f>SUM(P725:P726)</f>
        <v>10000</v>
      </c>
      <c r="R724" s="186">
        <f>SUM(R726)</f>
        <v>0</v>
      </c>
      <c r="S724" s="357">
        <v>0</v>
      </c>
      <c r="T724" s="357">
        <f t="shared" si="299"/>
        <v>0</v>
      </c>
    </row>
    <row r="725" spans="1:20" s="320" customFormat="1" x14ac:dyDescent="0.2">
      <c r="L725" s="16"/>
      <c r="M725" s="187" t="s">
        <v>353</v>
      </c>
      <c r="N725" s="178" t="s">
        <v>286</v>
      </c>
      <c r="O725" s="186">
        <v>0</v>
      </c>
      <c r="P725" s="186">
        <v>10000</v>
      </c>
      <c r="R725" s="186">
        <v>0</v>
      </c>
      <c r="S725" s="357">
        <v>0</v>
      </c>
      <c r="T725" s="357">
        <f t="shared" si="299"/>
        <v>0</v>
      </c>
    </row>
    <row r="726" spans="1:20" s="175" customFormat="1" x14ac:dyDescent="0.2">
      <c r="I726" s="200"/>
      <c r="J726" s="200"/>
      <c r="K726" s="200"/>
      <c r="L726" s="16"/>
      <c r="M726" s="184">
        <v>91</v>
      </c>
      <c r="N726" s="178" t="s">
        <v>290</v>
      </c>
      <c r="O726" s="186">
        <v>0</v>
      </c>
      <c r="P726" s="186">
        <v>0</v>
      </c>
      <c r="R726" s="186">
        <v>0</v>
      </c>
      <c r="S726" s="357">
        <v>0</v>
      </c>
      <c r="T726" s="357">
        <v>0</v>
      </c>
    </row>
    <row r="727" spans="1:20" s="175" customFormat="1" x14ac:dyDescent="0.2">
      <c r="I727" s="200"/>
      <c r="J727" s="200"/>
      <c r="K727" s="200"/>
      <c r="L727" s="16"/>
      <c r="M727" s="184"/>
      <c r="N727" s="185"/>
      <c r="O727" s="186"/>
      <c r="P727" s="186"/>
      <c r="R727" s="186"/>
      <c r="S727" s="357"/>
      <c r="T727" s="357"/>
    </row>
    <row r="728" spans="1:20" s="15" customFormat="1" x14ac:dyDescent="0.2">
      <c r="A728" s="157"/>
      <c r="B728" s="174"/>
      <c r="C728" s="157"/>
      <c r="D728" s="156"/>
      <c r="E728" s="156"/>
      <c r="F728" s="157"/>
      <c r="G728" s="157"/>
      <c r="H728" s="157"/>
      <c r="I728" s="200"/>
      <c r="J728" s="199">
        <v>9</v>
      </c>
      <c r="K728" s="200"/>
      <c r="L728" s="16" t="s">
        <v>179</v>
      </c>
      <c r="M728" s="159">
        <v>3</v>
      </c>
      <c r="N728" s="82" t="s">
        <v>116</v>
      </c>
      <c r="O728" s="111">
        <f t="shared" ref="O728:P729" si="320">SUM(O729)</f>
        <v>0</v>
      </c>
      <c r="P728" s="111">
        <f t="shared" si="320"/>
        <v>10000</v>
      </c>
      <c r="R728" s="111">
        <f>SUM(R729)</f>
        <v>0</v>
      </c>
      <c r="S728" s="357">
        <v>0</v>
      </c>
      <c r="T728" s="357">
        <f t="shared" si="299"/>
        <v>0</v>
      </c>
    </row>
    <row r="729" spans="1:20" s="15" customFormat="1" x14ac:dyDescent="0.2">
      <c r="A729" s="157"/>
      <c r="B729" s="174"/>
      <c r="C729" s="157"/>
      <c r="D729" s="156"/>
      <c r="E729" s="156"/>
      <c r="F729" s="157"/>
      <c r="G729" s="157"/>
      <c r="H729" s="157"/>
      <c r="I729" s="200"/>
      <c r="J729" s="199">
        <v>9</v>
      </c>
      <c r="K729" s="200"/>
      <c r="L729" s="16" t="s">
        <v>179</v>
      </c>
      <c r="M729" s="69">
        <v>32</v>
      </c>
      <c r="N729" s="68" t="s">
        <v>3</v>
      </c>
      <c r="O729" s="112">
        <f t="shared" si="320"/>
        <v>0</v>
      </c>
      <c r="P729" s="112">
        <f t="shared" si="320"/>
        <v>10000</v>
      </c>
      <c r="R729" s="112">
        <f>SUM(R730)</f>
        <v>0</v>
      </c>
      <c r="S729" s="357">
        <v>0</v>
      </c>
      <c r="T729" s="357">
        <f t="shared" si="299"/>
        <v>0</v>
      </c>
    </row>
    <row r="730" spans="1:20" s="15" customFormat="1" x14ac:dyDescent="0.2">
      <c r="A730" s="157"/>
      <c r="B730" s="174"/>
      <c r="C730" s="157"/>
      <c r="D730" s="156"/>
      <c r="E730" s="156"/>
      <c r="F730" s="157"/>
      <c r="G730" s="157"/>
      <c r="H730" s="157"/>
      <c r="I730" s="200"/>
      <c r="J730" s="199">
        <v>9</v>
      </c>
      <c r="K730" s="200"/>
      <c r="L730" s="16" t="s">
        <v>179</v>
      </c>
      <c r="M730" s="159">
        <v>323</v>
      </c>
      <c r="N730" s="94" t="s">
        <v>6</v>
      </c>
      <c r="O730" s="111">
        <v>0</v>
      </c>
      <c r="P730" s="111">
        <v>10000</v>
      </c>
      <c r="R730" s="111">
        <v>0</v>
      </c>
      <c r="S730" s="357">
        <v>0</v>
      </c>
      <c r="T730" s="357">
        <f t="shared" si="299"/>
        <v>0</v>
      </c>
    </row>
    <row r="731" spans="1:20" s="284" customFormat="1" x14ac:dyDescent="0.2">
      <c r="B731" s="287"/>
      <c r="D731" s="287"/>
      <c r="E731" s="287"/>
      <c r="J731" s="287"/>
      <c r="L731" s="16"/>
      <c r="M731" s="286"/>
      <c r="N731" s="94"/>
      <c r="O731" s="111"/>
      <c r="P731" s="111"/>
      <c r="R731" s="111"/>
      <c r="S731" s="357"/>
      <c r="T731" s="357"/>
    </row>
    <row r="732" spans="1:20" s="284" customFormat="1" x14ac:dyDescent="0.2">
      <c r="B732" s="287"/>
      <c r="D732" s="287"/>
      <c r="E732" s="287"/>
      <c r="J732" s="287"/>
      <c r="L732" s="16"/>
      <c r="M732" s="286"/>
      <c r="N732" s="94"/>
      <c r="O732" s="111"/>
      <c r="P732" s="111"/>
      <c r="R732" s="111"/>
      <c r="S732" s="357"/>
      <c r="T732" s="357"/>
    </row>
    <row r="733" spans="1:20" s="284" customFormat="1" ht="25.5" x14ac:dyDescent="0.2">
      <c r="A733" s="51" t="s">
        <v>194</v>
      </c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29" t="s">
        <v>343</v>
      </c>
      <c r="M733" s="101"/>
      <c r="N733" s="102" t="s">
        <v>149</v>
      </c>
      <c r="O733" s="114">
        <f>SUM(O735)</f>
        <v>0</v>
      </c>
      <c r="P733" s="114">
        <f>SUM(P735+P749)</f>
        <v>10000</v>
      </c>
      <c r="R733" s="114">
        <f>SUM(R735)</f>
        <v>0</v>
      </c>
      <c r="S733" s="357">
        <v>0</v>
      </c>
      <c r="T733" s="357">
        <f t="shared" si="299"/>
        <v>0</v>
      </c>
    </row>
    <row r="734" spans="1:20" s="284" customFormat="1" x14ac:dyDescent="0.2">
      <c r="A734" s="51"/>
      <c r="L734" s="29"/>
      <c r="M734" s="101"/>
      <c r="N734" s="102"/>
      <c r="O734" s="111"/>
      <c r="P734" s="111"/>
      <c r="R734" s="111"/>
      <c r="S734" s="357"/>
      <c r="T734" s="357"/>
    </row>
    <row r="735" spans="1:20" s="284" customFormat="1" ht="38.25" x14ac:dyDescent="0.2">
      <c r="A735" s="25" t="s">
        <v>384</v>
      </c>
      <c r="L735" s="34" t="s">
        <v>342</v>
      </c>
      <c r="M735" s="104"/>
      <c r="N735" s="105" t="s">
        <v>344</v>
      </c>
      <c r="O735" s="231">
        <f>SUM(O741+O745)</f>
        <v>0</v>
      </c>
      <c r="P735" s="231">
        <f>SUM(P741)</f>
        <v>0</v>
      </c>
      <c r="R735" s="231">
        <f>SUM(R741+R745)</f>
        <v>0</v>
      </c>
      <c r="S735" s="357">
        <v>0</v>
      </c>
      <c r="T735" s="357">
        <v>0</v>
      </c>
    </row>
    <row r="736" spans="1:20" s="284" customFormat="1" x14ac:dyDescent="0.2">
      <c r="L736" s="16"/>
      <c r="M736" s="283"/>
      <c r="N736" s="285"/>
      <c r="O736" s="111"/>
      <c r="P736" s="111"/>
      <c r="R736" s="111"/>
      <c r="S736" s="357"/>
      <c r="T736" s="357"/>
    </row>
    <row r="737" spans="1:20" s="284" customFormat="1" x14ac:dyDescent="0.2">
      <c r="L737" s="16"/>
      <c r="M737" s="101"/>
      <c r="N737" s="178" t="s">
        <v>285</v>
      </c>
      <c r="O737" s="186">
        <f>SUM(O738:O739)</f>
        <v>0</v>
      </c>
      <c r="P737" s="186">
        <f>SUM(P738:P739)</f>
        <v>0</v>
      </c>
      <c r="R737" s="186">
        <f>SUM(R738:R739)</f>
        <v>0</v>
      </c>
      <c r="S737" s="357">
        <v>0</v>
      </c>
      <c r="T737" s="357">
        <v>0</v>
      </c>
    </row>
    <row r="738" spans="1:20" s="284" customFormat="1" x14ac:dyDescent="0.2">
      <c r="L738" s="16"/>
      <c r="M738" s="187" t="s">
        <v>354</v>
      </c>
      <c r="N738" s="178" t="s">
        <v>287</v>
      </c>
      <c r="O738" s="186">
        <v>0</v>
      </c>
      <c r="P738" s="186">
        <v>0</v>
      </c>
      <c r="R738" s="186">
        <v>0</v>
      </c>
      <c r="S738" s="357">
        <v>0</v>
      </c>
      <c r="T738" s="357">
        <v>0</v>
      </c>
    </row>
    <row r="739" spans="1:20" s="320" customFormat="1" x14ac:dyDescent="0.2">
      <c r="L739" s="16"/>
      <c r="M739" s="184">
        <v>91</v>
      </c>
      <c r="N739" s="178" t="s">
        <v>290</v>
      </c>
      <c r="O739" s="186">
        <v>0</v>
      </c>
      <c r="P739" s="186">
        <v>0</v>
      </c>
      <c r="R739" s="186">
        <v>0</v>
      </c>
      <c r="S739" s="357">
        <v>0</v>
      </c>
      <c r="T739" s="357">
        <v>0</v>
      </c>
    </row>
    <row r="740" spans="1:20" s="284" customFormat="1" x14ac:dyDescent="0.2">
      <c r="L740" s="16"/>
      <c r="M740" s="184"/>
      <c r="N740" s="178"/>
      <c r="O740" s="111"/>
      <c r="P740" s="111"/>
      <c r="R740" s="111"/>
      <c r="S740" s="357"/>
      <c r="T740" s="357"/>
    </row>
    <row r="741" spans="1:20" s="284" customFormat="1" x14ac:dyDescent="0.2">
      <c r="B741" s="287"/>
      <c r="D741" s="287"/>
      <c r="E741" s="287"/>
      <c r="F741" s="348">
        <v>5</v>
      </c>
      <c r="J741" s="287">
        <v>9</v>
      </c>
      <c r="L741" s="16" t="s">
        <v>342</v>
      </c>
      <c r="M741" s="286">
        <v>3</v>
      </c>
      <c r="N741" s="285" t="s">
        <v>116</v>
      </c>
      <c r="O741" s="111">
        <f>SUM(O742)</f>
        <v>0</v>
      </c>
      <c r="P741" s="111">
        <f>SUM(P742)</f>
        <v>0</v>
      </c>
      <c r="R741" s="111">
        <f>SUM(R742)</f>
        <v>0</v>
      </c>
      <c r="S741" s="357">
        <v>0</v>
      </c>
      <c r="T741" s="357">
        <v>0</v>
      </c>
    </row>
    <row r="742" spans="1:20" s="284" customFormat="1" x14ac:dyDescent="0.2">
      <c r="B742" s="287"/>
      <c r="D742" s="287"/>
      <c r="E742" s="287"/>
      <c r="F742" s="348">
        <v>5</v>
      </c>
      <c r="J742" s="287">
        <v>9</v>
      </c>
      <c r="L742" s="16" t="s">
        <v>342</v>
      </c>
      <c r="M742" s="282">
        <v>32</v>
      </c>
      <c r="N742" s="68" t="s">
        <v>3</v>
      </c>
      <c r="O742" s="112">
        <f>SUM(O743:O744)</f>
        <v>0</v>
      </c>
      <c r="P742" s="112">
        <f>SUM(P743:P744)</f>
        <v>0</v>
      </c>
      <c r="R742" s="112">
        <f>SUM(R743:R744)</f>
        <v>0</v>
      </c>
      <c r="S742" s="357">
        <v>0</v>
      </c>
      <c r="T742" s="357">
        <v>0</v>
      </c>
    </row>
    <row r="743" spans="1:20" s="284" customFormat="1" x14ac:dyDescent="0.2">
      <c r="B743" s="287"/>
      <c r="D743" s="287"/>
      <c r="E743" s="287"/>
      <c r="F743" s="348">
        <v>5</v>
      </c>
      <c r="J743" s="287">
        <v>9</v>
      </c>
      <c r="L743" s="16" t="s">
        <v>342</v>
      </c>
      <c r="M743" s="286">
        <v>323</v>
      </c>
      <c r="N743" s="94" t="s">
        <v>6</v>
      </c>
      <c r="O743" s="111">
        <v>0</v>
      </c>
      <c r="P743" s="111">
        <v>0</v>
      </c>
      <c r="R743" s="111">
        <v>0</v>
      </c>
      <c r="S743" s="357">
        <v>0</v>
      </c>
      <c r="T743" s="357">
        <v>0</v>
      </c>
    </row>
    <row r="744" spans="1:20" s="284" customFormat="1" ht="25.5" x14ac:dyDescent="0.2">
      <c r="B744" s="287"/>
      <c r="D744" s="287"/>
      <c r="E744" s="287"/>
      <c r="F744" s="348">
        <v>5</v>
      </c>
      <c r="J744" s="287">
        <v>9</v>
      </c>
      <c r="L744" s="16" t="s">
        <v>342</v>
      </c>
      <c r="M744" s="286">
        <v>329</v>
      </c>
      <c r="N744" s="298" t="s">
        <v>7</v>
      </c>
      <c r="O744" s="111">
        <v>0</v>
      </c>
      <c r="P744" s="111">
        <v>0</v>
      </c>
      <c r="R744" s="111">
        <v>0</v>
      </c>
      <c r="S744" s="357">
        <v>0</v>
      </c>
      <c r="T744" s="357">
        <v>0</v>
      </c>
    </row>
    <row r="745" spans="1:20" s="320" customFormat="1" ht="25.5" x14ac:dyDescent="0.2">
      <c r="B745" s="358"/>
      <c r="D745" s="358"/>
      <c r="E745" s="358"/>
      <c r="F745" s="358"/>
      <c r="J745" s="358"/>
      <c r="L745" s="16"/>
      <c r="M745" s="359">
        <v>4</v>
      </c>
      <c r="N745" s="360" t="s">
        <v>170</v>
      </c>
      <c r="O745" s="111">
        <f>SUM(O746)</f>
        <v>0</v>
      </c>
      <c r="P745" s="111">
        <v>0</v>
      </c>
      <c r="R745" s="111">
        <f>SUM(R746)</f>
        <v>0</v>
      </c>
      <c r="S745" s="357">
        <v>0</v>
      </c>
      <c r="T745" s="357">
        <v>0</v>
      </c>
    </row>
    <row r="746" spans="1:20" s="36" customFormat="1" ht="38.25" x14ac:dyDescent="0.2">
      <c r="B746" s="9"/>
      <c r="D746" s="9"/>
      <c r="E746" s="9"/>
      <c r="F746" s="358">
        <v>5</v>
      </c>
      <c r="G746" s="320"/>
      <c r="H746" s="320"/>
      <c r="I746" s="320"/>
      <c r="J746" s="358">
        <v>9</v>
      </c>
      <c r="K746" s="320"/>
      <c r="L746" s="16" t="s">
        <v>342</v>
      </c>
      <c r="M746" s="318">
        <v>42</v>
      </c>
      <c r="N746" s="361" t="s">
        <v>9</v>
      </c>
      <c r="O746" s="112">
        <f>SUM(O747)</f>
        <v>0</v>
      </c>
      <c r="P746" s="112">
        <v>0</v>
      </c>
      <c r="R746" s="112">
        <f>SUM(R747)</f>
        <v>0</v>
      </c>
      <c r="S746" s="357">
        <v>0</v>
      </c>
      <c r="T746" s="357">
        <v>0</v>
      </c>
    </row>
    <row r="747" spans="1:20" s="320" customFormat="1" x14ac:dyDescent="0.2">
      <c r="B747" s="358"/>
      <c r="D747" s="358"/>
      <c r="E747" s="358"/>
      <c r="F747" s="358">
        <v>5</v>
      </c>
      <c r="J747" s="358">
        <v>9</v>
      </c>
      <c r="L747" s="16" t="s">
        <v>342</v>
      </c>
      <c r="M747" s="359">
        <v>421</v>
      </c>
      <c r="N747" s="360" t="s">
        <v>172</v>
      </c>
      <c r="O747" s="111">
        <v>0</v>
      </c>
      <c r="P747" s="111">
        <v>0</v>
      </c>
      <c r="R747" s="111">
        <v>0</v>
      </c>
      <c r="S747" s="357">
        <v>0</v>
      </c>
      <c r="T747" s="357">
        <v>0</v>
      </c>
    </row>
    <row r="748" spans="1:20" s="320" customFormat="1" x14ac:dyDescent="0.2">
      <c r="B748" s="370"/>
      <c r="D748" s="370"/>
      <c r="E748" s="370"/>
      <c r="F748" s="370"/>
      <c r="J748" s="370"/>
      <c r="L748" s="16"/>
      <c r="M748" s="368"/>
      <c r="N748" s="366"/>
      <c r="O748" s="111"/>
      <c r="P748" s="111"/>
      <c r="R748" s="111"/>
      <c r="S748" s="357"/>
      <c r="T748" s="357"/>
    </row>
    <row r="749" spans="1:20" s="320" customFormat="1" ht="24.75" customHeight="1" x14ac:dyDescent="0.2">
      <c r="A749" s="25" t="s">
        <v>396</v>
      </c>
      <c r="L749" s="34" t="s">
        <v>342</v>
      </c>
      <c r="M749" s="104"/>
      <c r="N749" s="105" t="s">
        <v>394</v>
      </c>
      <c r="O749" s="231">
        <f>SUM(O755+O759)</f>
        <v>0</v>
      </c>
      <c r="P749" s="231">
        <f>SUM(P755)</f>
        <v>10000</v>
      </c>
      <c r="R749" s="231">
        <f>SUM(R755+R759)</f>
        <v>0</v>
      </c>
      <c r="S749" s="357">
        <v>0</v>
      </c>
      <c r="T749" s="357">
        <f t="shared" ref="T749:T794" si="321">R749/P749*100</f>
        <v>0</v>
      </c>
    </row>
    <row r="750" spans="1:20" s="320" customFormat="1" x14ac:dyDescent="0.2">
      <c r="L750" s="16"/>
      <c r="M750" s="367"/>
      <c r="N750" s="366"/>
      <c r="O750" s="111"/>
      <c r="P750" s="111"/>
      <c r="R750" s="111"/>
      <c r="S750" s="357"/>
      <c r="T750" s="357"/>
    </row>
    <row r="751" spans="1:20" s="320" customFormat="1" x14ac:dyDescent="0.2">
      <c r="L751" s="16"/>
      <c r="M751" s="101"/>
      <c r="N751" s="178" t="s">
        <v>285</v>
      </c>
      <c r="O751" s="186">
        <f>SUM(O752:O753)</f>
        <v>0</v>
      </c>
      <c r="P751" s="186">
        <f>SUM(P752:P753)</f>
        <v>10000</v>
      </c>
      <c r="R751" s="186">
        <f>SUM(R752:R753)</f>
        <v>0</v>
      </c>
      <c r="S751" s="357">
        <v>0</v>
      </c>
      <c r="T751" s="357">
        <f t="shared" si="321"/>
        <v>0</v>
      </c>
    </row>
    <row r="752" spans="1:20" s="320" customFormat="1" x14ac:dyDescent="0.2">
      <c r="L752" s="16"/>
      <c r="M752" s="187" t="s">
        <v>354</v>
      </c>
      <c r="N752" s="178" t="s">
        <v>287</v>
      </c>
      <c r="O752" s="186">
        <v>0</v>
      </c>
      <c r="P752" s="186">
        <v>10000</v>
      </c>
      <c r="R752" s="186">
        <v>0</v>
      </c>
      <c r="S752" s="357">
        <v>0</v>
      </c>
      <c r="T752" s="357">
        <f t="shared" si="321"/>
        <v>0</v>
      </c>
    </row>
    <row r="753" spans="1:20" s="320" customFormat="1" x14ac:dyDescent="0.2">
      <c r="L753" s="16"/>
      <c r="M753" s="184">
        <v>91</v>
      </c>
      <c r="N753" s="178" t="s">
        <v>290</v>
      </c>
      <c r="O753" s="186">
        <v>0</v>
      </c>
      <c r="P753" s="186">
        <v>0</v>
      </c>
      <c r="R753" s="186">
        <v>0</v>
      </c>
      <c r="S753" s="357">
        <v>0</v>
      </c>
      <c r="T753" s="357">
        <v>0</v>
      </c>
    </row>
    <row r="754" spans="1:20" s="320" customFormat="1" x14ac:dyDescent="0.2">
      <c r="L754" s="16"/>
      <c r="M754" s="184"/>
      <c r="N754" s="178"/>
      <c r="O754" s="111"/>
      <c r="P754" s="111"/>
      <c r="R754" s="111"/>
      <c r="S754" s="357"/>
      <c r="T754" s="357"/>
    </row>
    <row r="755" spans="1:20" s="320" customFormat="1" x14ac:dyDescent="0.2">
      <c r="B755" s="370"/>
      <c r="D755" s="370"/>
      <c r="E755" s="370"/>
      <c r="F755" s="370">
        <v>5</v>
      </c>
      <c r="J755" s="370">
        <v>9</v>
      </c>
      <c r="L755" s="16" t="s">
        <v>342</v>
      </c>
      <c r="M755" s="368">
        <v>3</v>
      </c>
      <c r="N755" s="366" t="s">
        <v>116</v>
      </c>
      <c r="O755" s="111">
        <f>SUM(O756)</f>
        <v>0</v>
      </c>
      <c r="P755" s="111">
        <f>SUM(P756)</f>
        <v>10000</v>
      </c>
      <c r="R755" s="111">
        <f>SUM(R756)</f>
        <v>0</v>
      </c>
      <c r="S755" s="357">
        <v>0</v>
      </c>
      <c r="T755" s="357">
        <f t="shared" si="321"/>
        <v>0</v>
      </c>
    </row>
    <row r="756" spans="1:20" s="320" customFormat="1" x14ac:dyDescent="0.2">
      <c r="B756" s="370"/>
      <c r="D756" s="370"/>
      <c r="E756" s="370"/>
      <c r="F756" s="370">
        <v>5</v>
      </c>
      <c r="J756" s="370">
        <v>9</v>
      </c>
      <c r="L756" s="16" t="s">
        <v>342</v>
      </c>
      <c r="M756" s="318">
        <v>32</v>
      </c>
      <c r="N756" s="369" t="s">
        <v>3</v>
      </c>
      <c r="O756" s="112">
        <f>SUM(O757:O758)</f>
        <v>0</v>
      </c>
      <c r="P756" s="112">
        <f>SUM(P757:P758)</f>
        <v>10000</v>
      </c>
      <c r="R756" s="112">
        <f>SUM(R757:R758)</f>
        <v>0</v>
      </c>
      <c r="S756" s="357">
        <v>0</v>
      </c>
      <c r="T756" s="357">
        <f t="shared" si="321"/>
        <v>0</v>
      </c>
    </row>
    <row r="757" spans="1:20" s="320" customFormat="1" x14ac:dyDescent="0.2">
      <c r="B757" s="370"/>
      <c r="D757" s="370"/>
      <c r="E757" s="370"/>
      <c r="F757" s="370">
        <v>5</v>
      </c>
      <c r="J757" s="370">
        <v>9</v>
      </c>
      <c r="L757" s="16" t="s">
        <v>342</v>
      </c>
      <c r="M757" s="368">
        <v>323</v>
      </c>
      <c r="N757" s="94" t="s">
        <v>6</v>
      </c>
      <c r="O757" s="111">
        <v>0</v>
      </c>
      <c r="P757" s="111">
        <v>8000</v>
      </c>
      <c r="R757" s="111">
        <v>0</v>
      </c>
      <c r="S757" s="357">
        <v>0</v>
      </c>
      <c r="T757" s="357">
        <f t="shared" si="321"/>
        <v>0</v>
      </c>
    </row>
    <row r="758" spans="1:20" s="320" customFormat="1" ht="25.5" x14ac:dyDescent="0.2">
      <c r="B758" s="370"/>
      <c r="D758" s="370"/>
      <c r="E758" s="370"/>
      <c r="F758" s="370">
        <v>5</v>
      </c>
      <c r="J758" s="370">
        <v>9</v>
      </c>
      <c r="L758" s="16" t="s">
        <v>342</v>
      </c>
      <c r="M758" s="368">
        <v>329</v>
      </c>
      <c r="N758" s="366" t="s">
        <v>7</v>
      </c>
      <c r="O758" s="111">
        <v>0</v>
      </c>
      <c r="P758" s="111">
        <v>2000</v>
      </c>
      <c r="R758" s="111">
        <v>0</v>
      </c>
      <c r="S758" s="357">
        <v>0</v>
      </c>
      <c r="T758" s="357">
        <f t="shared" si="321"/>
        <v>0</v>
      </c>
    </row>
    <row r="759" spans="1:20" s="320" customFormat="1" ht="25.5" x14ac:dyDescent="0.2">
      <c r="B759" s="370"/>
      <c r="D759" s="370"/>
      <c r="E759" s="370"/>
      <c r="F759" s="370"/>
      <c r="J759" s="370"/>
      <c r="L759" s="16"/>
      <c r="M759" s="368">
        <v>4</v>
      </c>
      <c r="N759" s="366" t="s">
        <v>170</v>
      </c>
      <c r="O759" s="111">
        <f>SUM(O760)</f>
        <v>0</v>
      </c>
      <c r="P759" s="111">
        <v>0</v>
      </c>
      <c r="R759" s="111">
        <f>SUM(R760)</f>
        <v>0</v>
      </c>
      <c r="S759" s="357">
        <v>0</v>
      </c>
      <c r="T759" s="357">
        <v>0</v>
      </c>
    </row>
    <row r="760" spans="1:20" s="320" customFormat="1" ht="38.25" x14ac:dyDescent="0.2">
      <c r="A760" s="36"/>
      <c r="B760" s="9"/>
      <c r="C760" s="36"/>
      <c r="D760" s="9"/>
      <c r="E760" s="9"/>
      <c r="F760" s="370">
        <v>5</v>
      </c>
      <c r="J760" s="370">
        <v>9</v>
      </c>
      <c r="L760" s="16" t="s">
        <v>342</v>
      </c>
      <c r="M760" s="318">
        <v>42</v>
      </c>
      <c r="N760" s="369" t="s">
        <v>9</v>
      </c>
      <c r="O760" s="112">
        <f>SUM(O761)</f>
        <v>0</v>
      </c>
      <c r="P760" s="112">
        <v>0</v>
      </c>
      <c r="R760" s="112">
        <f>SUM(R761)</f>
        <v>0</v>
      </c>
      <c r="S760" s="357">
        <v>0</v>
      </c>
      <c r="T760" s="357">
        <v>0</v>
      </c>
    </row>
    <row r="761" spans="1:20" s="320" customFormat="1" x14ac:dyDescent="0.2">
      <c r="B761" s="370"/>
      <c r="D761" s="370"/>
      <c r="E761" s="370"/>
      <c r="F761" s="370">
        <v>5</v>
      </c>
      <c r="J761" s="370">
        <v>9</v>
      </c>
      <c r="L761" s="16" t="s">
        <v>342</v>
      </c>
      <c r="M761" s="368">
        <v>421</v>
      </c>
      <c r="N761" s="366" t="s">
        <v>172</v>
      </c>
      <c r="O761" s="111">
        <v>0</v>
      </c>
      <c r="P761" s="111">
        <v>0</v>
      </c>
      <c r="R761" s="111">
        <v>0</v>
      </c>
      <c r="S761" s="357">
        <v>0</v>
      </c>
      <c r="T761" s="357">
        <v>0</v>
      </c>
    </row>
    <row r="762" spans="1:20" s="320" customFormat="1" x14ac:dyDescent="0.2">
      <c r="B762" s="370"/>
      <c r="D762" s="370"/>
      <c r="E762" s="370"/>
      <c r="F762" s="370"/>
      <c r="J762" s="370"/>
      <c r="L762" s="16"/>
      <c r="M762" s="368"/>
      <c r="N762" s="366"/>
      <c r="O762" s="111"/>
      <c r="P762" s="111"/>
      <c r="R762" s="111"/>
      <c r="S762" s="357"/>
      <c r="T762" s="357"/>
    </row>
    <row r="763" spans="1:20" s="310" customFormat="1" x14ac:dyDescent="0.2">
      <c r="B763" s="313"/>
      <c r="D763" s="313"/>
      <c r="E763" s="313"/>
      <c r="J763" s="313"/>
      <c r="L763" s="16"/>
      <c r="M763" s="312"/>
      <c r="N763" s="311"/>
      <c r="O763" s="111"/>
      <c r="P763" s="111"/>
      <c r="R763" s="111"/>
      <c r="S763" s="357"/>
      <c r="T763" s="357"/>
    </row>
    <row r="764" spans="1:20" s="310" customFormat="1" ht="25.5" x14ac:dyDescent="0.2">
      <c r="A764" s="51" t="s">
        <v>194</v>
      </c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29" t="s">
        <v>343</v>
      </c>
      <c r="M764" s="101"/>
      <c r="N764" s="102" t="s">
        <v>149</v>
      </c>
      <c r="O764" s="114">
        <v>0</v>
      </c>
      <c r="P764" s="114">
        <f>SUM(P766)</f>
        <v>5000</v>
      </c>
      <c r="R764" s="114">
        <v>0</v>
      </c>
      <c r="S764" s="357">
        <v>0</v>
      </c>
      <c r="T764" s="357">
        <f t="shared" si="321"/>
        <v>0</v>
      </c>
    </row>
    <row r="765" spans="1:20" s="310" customFormat="1" x14ac:dyDescent="0.2">
      <c r="A765" s="51"/>
      <c r="L765" s="29"/>
      <c r="M765" s="101"/>
      <c r="N765" s="102"/>
      <c r="O765" s="111"/>
      <c r="P765" s="111"/>
      <c r="R765" s="111"/>
      <c r="S765" s="357"/>
      <c r="T765" s="357"/>
    </row>
    <row r="766" spans="1:20" s="310" customFormat="1" ht="38.25" x14ac:dyDescent="0.2">
      <c r="A766" s="25" t="s">
        <v>346</v>
      </c>
      <c r="L766" s="34" t="s">
        <v>342</v>
      </c>
      <c r="M766" s="104"/>
      <c r="N766" s="266" t="s">
        <v>345</v>
      </c>
      <c r="O766" s="231">
        <v>0</v>
      </c>
      <c r="P766" s="142">
        <f>SUM(P772+P776)</f>
        <v>5000</v>
      </c>
      <c r="R766" s="231">
        <v>0</v>
      </c>
      <c r="S766" s="357">
        <v>0</v>
      </c>
      <c r="T766" s="357">
        <f t="shared" si="321"/>
        <v>0</v>
      </c>
    </row>
    <row r="767" spans="1:20" s="310" customFormat="1" x14ac:dyDescent="0.2">
      <c r="L767" s="16"/>
      <c r="M767" s="309"/>
      <c r="N767" s="311"/>
      <c r="O767" s="111"/>
      <c r="P767" s="111"/>
      <c r="R767" s="111"/>
      <c r="S767" s="357"/>
      <c r="T767" s="357"/>
    </row>
    <row r="768" spans="1:20" s="310" customFormat="1" x14ac:dyDescent="0.2">
      <c r="L768" s="16"/>
      <c r="M768" s="101"/>
      <c r="N768" s="178" t="s">
        <v>285</v>
      </c>
      <c r="O768" s="186">
        <v>0</v>
      </c>
      <c r="P768" s="186">
        <f>SUM(P769:P770)</f>
        <v>5000</v>
      </c>
      <c r="R768" s="186">
        <v>0</v>
      </c>
      <c r="S768" s="357">
        <v>0</v>
      </c>
      <c r="T768" s="357">
        <f t="shared" si="321"/>
        <v>0</v>
      </c>
    </row>
    <row r="769" spans="1:20" s="310" customFormat="1" x14ac:dyDescent="0.2">
      <c r="L769" s="16"/>
      <c r="M769" s="187" t="s">
        <v>354</v>
      </c>
      <c r="N769" s="178" t="s">
        <v>287</v>
      </c>
      <c r="O769" s="186">
        <v>0</v>
      </c>
      <c r="P769" s="186">
        <v>5000</v>
      </c>
      <c r="R769" s="186">
        <v>0</v>
      </c>
      <c r="S769" s="357">
        <v>0</v>
      </c>
      <c r="T769" s="357">
        <f t="shared" si="321"/>
        <v>0</v>
      </c>
    </row>
    <row r="770" spans="1:20" s="320" customFormat="1" x14ac:dyDescent="0.2">
      <c r="L770" s="16"/>
      <c r="M770" s="184">
        <v>91</v>
      </c>
      <c r="N770" s="178" t="s">
        <v>290</v>
      </c>
      <c r="O770" s="186">
        <v>0</v>
      </c>
      <c r="P770" s="186">
        <v>0</v>
      </c>
      <c r="R770" s="186">
        <v>0</v>
      </c>
      <c r="S770" s="357">
        <v>0</v>
      </c>
      <c r="T770" s="357">
        <v>0</v>
      </c>
    </row>
    <row r="771" spans="1:20" s="310" customFormat="1" x14ac:dyDescent="0.2">
      <c r="L771" s="16"/>
      <c r="M771" s="184"/>
      <c r="N771" s="178"/>
      <c r="O771" s="111"/>
      <c r="P771" s="111"/>
      <c r="R771" s="111"/>
      <c r="S771" s="357"/>
      <c r="T771" s="357"/>
    </row>
    <row r="772" spans="1:20" s="310" customFormat="1" x14ac:dyDescent="0.2">
      <c r="B772" s="313"/>
      <c r="D772" s="313"/>
      <c r="E772" s="313"/>
      <c r="F772" s="348">
        <v>5</v>
      </c>
      <c r="G772" s="320"/>
      <c r="H772" s="320"/>
      <c r="I772" s="320"/>
      <c r="J772" s="348">
        <v>9</v>
      </c>
      <c r="L772" s="16" t="s">
        <v>342</v>
      </c>
      <c r="M772" s="312">
        <v>3</v>
      </c>
      <c r="N772" s="311" t="s">
        <v>116</v>
      </c>
      <c r="O772" s="111">
        <v>0</v>
      </c>
      <c r="P772" s="111">
        <f>SUM(P773)</f>
        <v>5000</v>
      </c>
      <c r="R772" s="111">
        <v>0</v>
      </c>
      <c r="S772" s="357">
        <v>0</v>
      </c>
      <c r="T772" s="357">
        <f t="shared" si="321"/>
        <v>0</v>
      </c>
    </row>
    <row r="773" spans="1:20" s="36" customFormat="1" x14ac:dyDescent="0.2">
      <c r="B773" s="9"/>
      <c r="D773" s="9"/>
      <c r="E773" s="9"/>
      <c r="F773" s="348">
        <v>5</v>
      </c>
      <c r="G773" s="320"/>
      <c r="H773" s="320"/>
      <c r="I773" s="320"/>
      <c r="J773" s="348">
        <v>9</v>
      </c>
      <c r="L773" s="17" t="s">
        <v>342</v>
      </c>
      <c r="M773" s="318">
        <v>32</v>
      </c>
      <c r="N773" s="68" t="s">
        <v>3</v>
      </c>
      <c r="O773" s="112">
        <v>0</v>
      </c>
      <c r="P773" s="112">
        <f>SUM(P774:P775)</f>
        <v>5000</v>
      </c>
      <c r="R773" s="112">
        <v>0</v>
      </c>
      <c r="S773" s="357">
        <v>0</v>
      </c>
      <c r="T773" s="357">
        <f t="shared" si="321"/>
        <v>0</v>
      </c>
    </row>
    <row r="774" spans="1:20" s="310" customFormat="1" x14ac:dyDescent="0.2">
      <c r="B774" s="313"/>
      <c r="D774" s="313"/>
      <c r="E774" s="313"/>
      <c r="F774" s="348">
        <v>5</v>
      </c>
      <c r="G774" s="320"/>
      <c r="H774" s="320"/>
      <c r="I774" s="320"/>
      <c r="J774" s="348">
        <v>9</v>
      </c>
      <c r="L774" s="16" t="s">
        <v>342</v>
      </c>
      <c r="M774" s="312">
        <v>323</v>
      </c>
      <c r="N774" s="94" t="s">
        <v>6</v>
      </c>
      <c r="O774" s="111">
        <v>0</v>
      </c>
      <c r="P774" s="111">
        <v>5000</v>
      </c>
      <c r="R774" s="111">
        <v>0</v>
      </c>
      <c r="S774" s="357">
        <v>0</v>
      </c>
      <c r="T774" s="357">
        <f t="shared" si="321"/>
        <v>0</v>
      </c>
    </row>
    <row r="775" spans="1:20" s="310" customFormat="1" ht="25.5" x14ac:dyDescent="0.2">
      <c r="B775" s="313"/>
      <c r="D775" s="313"/>
      <c r="E775" s="313"/>
      <c r="F775" s="348">
        <v>5</v>
      </c>
      <c r="G775" s="320"/>
      <c r="H775" s="320"/>
      <c r="I775" s="320"/>
      <c r="J775" s="348">
        <v>9</v>
      </c>
      <c r="L775" s="16" t="s">
        <v>342</v>
      </c>
      <c r="M775" s="312">
        <v>329</v>
      </c>
      <c r="N775" s="311" t="s">
        <v>7</v>
      </c>
      <c r="O775" s="111">
        <v>0</v>
      </c>
      <c r="P775" s="111">
        <v>0</v>
      </c>
      <c r="R775" s="111">
        <v>0</v>
      </c>
      <c r="S775" s="357">
        <v>0</v>
      </c>
      <c r="T775" s="357">
        <v>0</v>
      </c>
    </row>
    <row r="776" spans="1:20" s="315" customFormat="1" ht="25.5" x14ac:dyDescent="0.2">
      <c r="B776" s="314"/>
      <c r="D776" s="314"/>
      <c r="E776" s="314"/>
      <c r="F776" s="348">
        <v>5</v>
      </c>
      <c r="G776" s="320"/>
      <c r="H776" s="320"/>
      <c r="I776" s="320"/>
      <c r="J776" s="348">
        <v>9</v>
      </c>
      <c r="L776" s="16" t="s">
        <v>342</v>
      </c>
      <c r="M776" s="316">
        <v>4</v>
      </c>
      <c r="N776" s="317" t="s">
        <v>170</v>
      </c>
      <c r="O776" s="111">
        <v>0</v>
      </c>
      <c r="P776" s="111">
        <f t="shared" ref="P776:P777" si="322">SUM(P777)</f>
        <v>0</v>
      </c>
      <c r="R776" s="111">
        <v>0</v>
      </c>
      <c r="S776" s="357">
        <v>0</v>
      </c>
      <c r="T776" s="357">
        <v>0</v>
      </c>
    </row>
    <row r="777" spans="1:20" s="36" customFormat="1" ht="38.25" x14ac:dyDescent="0.2">
      <c r="B777" s="9"/>
      <c r="D777" s="9"/>
      <c r="E777" s="9"/>
      <c r="F777" s="348">
        <v>5</v>
      </c>
      <c r="G777" s="320"/>
      <c r="H777" s="320"/>
      <c r="I777" s="320"/>
      <c r="J777" s="348">
        <v>9</v>
      </c>
      <c r="L777" s="17" t="s">
        <v>342</v>
      </c>
      <c r="M777" s="318">
        <v>41</v>
      </c>
      <c r="N777" s="68" t="s">
        <v>171</v>
      </c>
      <c r="O777" s="112">
        <v>0</v>
      </c>
      <c r="P777" s="112">
        <f t="shared" si="322"/>
        <v>0</v>
      </c>
      <c r="R777" s="112">
        <v>0</v>
      </c>
      <c r="S777" s="357">
        <v>0</v>
      </c>
      <c r="T777" s="357">
        <v>0</v>
      </c>
    </row>
    <row r="778" spans="1:20" s="310" customFormat="1" x14ac:dyDescent="0.2">
      <c r="B778" s="313"/>
      <c r="D778" s="313"/>
      <c r="E778" s="313"/>
      <c r="F778" s="348">
        <v>5</v>
      </c>
      <c r="G778" s="320"/>
      <c r="H778" s="320"/>
      <c r="I778" s="320"/>
      <c r="J778" s="348">
        <v>9</v>
      </c>
      <c r="L778" s="16" t="s">
        <v>342</v>
      </c>
      <c r="M778" s="312">
        <v>411</v>
      </c>
      <c r="N778" s="311" t="s">
        <v>26</v>
      </c>
      <c r="O778" s="111">
        <v>0</v>
      </c>
      <c r="P778" s="111">
        <v>0</v>
      </c>
      <c r="R778" s="111">
        <v>0</v>
      </c>
      <c r="S778" s="357">
        <v>0</v>
      </c>
      <c r="T778" s="357">
        <v>0</v>
      </c>
    </row>
    <row r="779" spans="1:20" s="310" customFormat="1" x14ac:dyDescent="0.2">
      <c r="B779" s="313"/>
      <c r="D779" s="313"/>
      <c r="E779" s="313"/>
      <c r="J779" s="313"/>
      <c r="L779" s="16"/>
      <c r="M779" s="312"/>
      <c r="N779" s="311"/>
      <c r="O779" s="111"/>
      <c r="P779" s="111"/>
      <c r="R779" s="111"/>
      <c r="S779" s="357"/>
      <c r="T779" s="357"/>
    </row>
    <row r="780" spans="1:20" s="246" customFormat="1" x14ac:dyDescent="0.2">
      <c r="B780" s="250"/>
      <c r="D780" s="250"/>
      <c r="E780" s="250"/>
      <c r="J780" s="250"/>
      <c r="L780" s="16"/>
      <c r="M780" s="249"/>
      <c r="N780" s="94"/>
      <c r="O780" s="111"/>
      <c r="P780" s="111"/>
      <c r="R780" s="111"/>
      <c r="S780" s="357"/>
      <c r="T780" s="357"/>
    </row>
    <row r="781" spans="1:20" s="157" customFormat="1" ht="25.5" x14ac:dyDescent="0.2">
      <c r="A781" s="49" t="s">
        <v>230</v>
      </c>
      <c r="B781" s="53"/>
      <c r="C781" s="30"/>
      <c r="D781" s="30"/>
      <c r="E781" s="30"/>
      <c r="F781" s="53">
        <v>5</v>
      </c>
      <c r="G781" s="53">
        <v>6</v>
      </c>
      <c r="H781" s="53"/>
      <c r="I781" s="53"/>
      <c r="J781" s="53">
        <v>9</v>
      </c>
      <c r="K781" s="30"/>
      <c r="L781" s="31"/>
      <c r="M781" s="99"/>
      <c r="N781" s="71" t="s">
        <v>268</v>
      </c>
      <c r="O781" s="113">
        <f t="shared" ref="O781" si="323">SUM(O783)</f>
        <v>0</v>
      </c>
      <c r="P781" s="113">
        <f t="shared" ref="P781" si="324">SUM(P783)</f>
        <v>10000</v>
      </c>
      <c r="R781" s="113">
        <f>SUM(R783)</f>
        <v>0</v>
      </c>
      <c r="S781" s="357">
        <v>0</v>
      </c>
      <c r="T781" s="357">
        <f t="shared" si="321"/>
        <v>0</v>
      </c>
    </row>
    <row r="782" spans="1:20" s="157" customFormat="1" x14ac:dyDescent="0.2">
      <c r="A782" s="49"/>
      <c r="B782" s="53"/>
      <c r="C782" s="30"/>
      <c r="D782" s="30"/>
      <c r="E782" s="30"/>
      <c r="F782" s="30"/>
      <c r="G782" s="30"/>
      <c r="H782" s="30"/>
      <c r="I782" s="30"/>
      <c r="J782" s="30"/>
      <c r="K782" s="30"/>
      <c r="L782" s="31"/>
      <c r="M782" s="99"/>
      <c r="N782" s="71"/>
      <c r="O782" s="113"/>
      <c r="P782" s="113"/>
      <c r="R782" s="113"/>
      <c r="S782" s="357"/>
      <c r="T782" s="357"/>
    </row>
    <row r="783" spans="1:20" s="157" customFormat="1" ht="25.5" x14ac:dyDescent="0.2">
      <c r="A783" s="51" t="s">
        <v>152</v>
      </c>
      <c r="I783" s="200"/>
      <c r="J783" s="200"/>
      <c r="K783" s="200"/>
      <c r="L783" s="29" t="s">
        <v>201</v>
      </c>
      <c r="M783" s="101"/>
      <c r="N783" s="102" t="s">
        <v>145</v>
      </c>
      <c r="O783" s="114">
        <f t="shared" ref="O783" si="325">SUM(O785+O800)</f>
        <v>0</v>
      </c>
      <c r="P783" s="114">
        <f t="shared" ref="P783" si="326">SUM(P785+P800)</f>
        <v>10000</v>
      </c>
      <c r="R783" s="114">
        <f>SUM(R785+R800)</f>
        <v>0</v>
      </c>
      <c r="S783" s="357">
        <v>0</v>
      </c>
      <c r="T783" s="357">
        <f t="shared" si="321"/>
        <v>0</v>
      </c>
    </row>
    <row r="784" spans="1:20" s="157" customFormat="1" x14ac:dyDescent="0.2">
      <c r="A784" s="51"/>
      <c r="I784" s="200"/>
      <c r="J784" s="200"/>
      <c r="K784" s="200"/>
      <c r="L784" s="29"/>
      <c r="M784" s="101"/>
      <c r="N784" s="102"/>
      <c r="O784" s="142"/>
      <c r="P784" s="142"/>
      <c r="R784" s="142"/>
      <c r="S784" s="357"/>
      <c r="T784" s="357"/>
    </row>
    <row r="785" spans="1:20" s="157" customFormat="1" ht="51" x14ac:dyDescent="0.2">
      <c r="A785" s="125" t="s">
        <v>395</v>
      </c>
      <c r="B785" s="156"/>
      <c r="C785" s="156"/>
      <c r="D785" s="156"/>
      <c r="E785" s="156"/>
      <c r="F785" s="156"/>
      <c r="G785" s="156"/>
      <c r="H785" s="156"/>
      <c r="I785" s="199"/>
      <c r="J785" s="199"/>
      <c r="K785" s="199"/>
      <c r="L785" s="34" t="s">
        <v>184</v>
      </c>
      <c r="M785" s="104"/>
      <c r="N785" s="105" t="s">
        <v>380</v>
      </c>
      <c r="O785" s="142">
        <f t="shared" ref="O785" si="327">SUM(O796)</f>
        <v>0</v>
      </c>
      <c r="P785" s="142">
        <f>SUM(P792+P796)</f>
        <v>10000</v>
      </c>
      <c r="R785" s="142">
        <f>SUM(R796)</f>
        <v>0</v>
      </c>
      <c r="S785" s="357">
        <v>0</v>
      </c>
      <c r="T785" s="357">
        <f t="shared" si="321"/>
        <v>0</v>
      </c>
    </row>
    <row r="786" spans="1:20" s="157" customFormat="1" x14ac:dyDescent="0.2">
      <c r="B786" s="156"/>
      <c r="C786" s="156"/>
      <c r="D786" s="156"/>
      <c r="E786" s="156"/>
      <c r="F786" s="156"/>
      <c r="G786" s="156"/>
      <c r="H786" s="156"/>
      <c r="I786" s="199"/>
      <c r="J786" s="199"/>
      <c r="K786" s="199"/>
      <c r="L786" s="16"/>
      <c r="M786" s="158"/>
      <c r="N786" s="82"/>
      <c r="O786" s="142"/>
      <c r="P786" s="142"/>
      <c r="R786" s="142"/>
      <c r="S786" s="357"/>
      <c r="T786" s="357"/>
    </row>
    <row r="787" spans="1:20" s="175" customFormat="1" x14ac:dyDescent="0.2">
      <c r="B787" s="174"/>
      <c r="C787" s="174"/>
      <c r="D787" s="174"/>
      <c r="E787" s="174"/>
      <c r="F787" s="174"/>
      <c r="G787" s="174"/>
      <c r="H787" s="174"/>
      <c r="I787" s="199"/>
      <c r="J787" s="199"/>
      <c r="K787" s="199"/>
      <c r="L787" s="16"/>
      <c r="M787" s="176"/>
      <c r="N787" s="178" t="s">
        <v>285</v>
      </c>
      <c r="O787" s="186">
        <f t="shared" ref="O787" si="328">SUM(O788:O790)</f>
        <v>0</v>
      </c>
      <c r="P787" s="186">
        <f t="shared" ref="P787" si="329">SUM(P788:P790)</f>
        <v>10000</v>
      </c>
      <c r="R787" s="186">
        <f>SUM(R788:R790)</f>
        <v>0</v>
      </c>
      <c r="S787" s="357">
        <v>0</v>
      </c>
      <c r="T787" s="357">
        <f t="shared" si="321"/>
        <v>0</v>
      </c>
    </row>
    <row r="788" spans="1:20" s="175" customFormat="1" x14ac:dyDescent="0.2">
      <c r="B788" s="174"/>
      <c r="C788" s="174"/>
      <c r="D788" s="174"/>
      <c r="E788" s="174"/>
      <c r="F788" s="174"/>
      <c r="G788" s="174"/>
      <c r="H788" s="174"/>
      <c r="I788" s="199"/>
      <c r="J788" s="199"/>
      <c r="K788" s="199"/>
      <c r="L788" s="16"/>
      <c r="M788" s="187" t="s">
        <v>39</v>
      </c>
      <c r="N788" s="185" t="s">
        <v>104</v>
      </c>
      <c r="O788" s="186">
        <v>0</v>
      </c>
      <c r="P788" s="186">
        <v>10000</v>
      </c>
      <c r="R788" s="186">
        <v>0</v>
      </c>
      <c r="S788" s="357">
        <v>0</v>
      </c>
      <c r="T788" s="357">
        <f t="shared" si="321"/>
        <v>0</v>
      </c>
    </row>
    <row r="789" spans="1:20" s="203" customFormat="1" x14ac:dyDescent="0.2">
      <c r="B789" s="204"/>
      <c r="C789" s="204"/>
      <c r="D789" s="204"/>
      <c r="E789" s="204"/>
      <c r="F789" s="204"/>
      <c r="G789" s="204"/>
      <c r="H789" s="204"/>
      <c r="I789" s="204"/>
      <c r="J789" s="204"/>
      <c r="K789" s="204"/>
      <c r="L789" s="16"/>
      <c r="M789" s="187" t="s">
        <v>354</v>
      </c>
      <c r="N789" s="178" t="s">
        <v>287</v>
      </c>
      <c r="O789" s="186">
        <v>0</v>
      </c>
      <c r="P789" s="186">
        <v>0</v>
      </c>
      <c r="R789" s="186">
        <v>0</v>
      </c>
      <c r="S789" s="357">
        <v>0</v>
      </c>
      <c r="T789" s="357">
        <v>0</v>
      </c>
    </row>
    <row r="790" spans="1:20" s="200" customFormat="1" x14ac:dyDescent="0.2">
      <c r="B790" s="199"/>
      <c r="C790" s="199"/>
      <c r="D790" s="199"/>
      <c r="E790" s="199"/>
      <c r="F790" s="199"/>
      <c r="G790" s="199"/>
      <c r="H790" s="199"/>
      <c r="I790" s="199"/>
      <c r="J790" s="199"/>
      <c r="K790" s="199"/>
      <c r="L790" s="16"/>
      <c r="M790" s="184">
        <v>91</v>
      </c>
      <c r="N790" s="178" t="s">
        <v>290</v>
      </c>
      <c r="O790" s="186">
        <v>0</v>
      </c>
      <c r="P790" s="186">
        <v>0</v>
      </c>
      <c r="R790" s="186">
        <v>0</v>
      </c>
      <c r="S790" s="357">
        <v>0</v>
      </c>
      <c r="T790" s="357">
        <v>0</v>
      </c>
    </row>
    <row r="791" spans="1:20" s="175" customFormat="1" x14ac:dyDescent="0.2">
      <c r="B791" s="174"/>
      <c r="C791" s="174"/>
      <c r="D791" s="174"/>
      <c r="E791" s="174"/>
      <c r="F791" s="174"/>
      <c r="G791" s="174"/>
      <c r="H791" s="174"/>
      <c r="I791" s="199"/>
      <c r="J791" s="199"/>
      <c r="K791" s="199"/>
      <c r="L791" s="16"/>
      <c r="M791" s="176"/>
      <c r="N791" s="82"/>
      <c r="O791" s="142"/>
      <c r="P791" s="142"/>
      <c r="R791" s="142"/>
      <c r="S791" s="357"/>
      <c r="T791" s="357"/>
    </row>
    <row r="792" spans="1:20" s="284" customFormat="1" x14ac:dyDescent="0.2">
      <c r="B792" s="287"/>
      <c r="C792" s="287"/>
      <c r="D792" s="287"/>
      <c r="E792" s="287"/>
      <c r="F792" s="287">
        <v>5</v>
      </c>
      <c r="G792" s="287">
        <v>6</v>
      </c>
      <c r="H792" s="287"/>
      <c r="I792" s="287"/>
      <c r="J792" s="287">
        <v>9</v>
      </c>
      <c r="K792" s="287"/>
      <c r="L792" s="16" t="s">
        <v>184</v>
      </c>
      <c r="M792" s="283" t="s">
        <v>56</v>
      </c>
      <c r="N792" s="285" t="s">
        <v>116</v>
      </c>
      <c r="O792" s="111">
        <v>0</v>
      </c>
      <c r="P792" s="111">
        <f t="shared" ref="P792:P793" si="330">SUM(P793)</f>
        <v>10000</v>
      </c>
      <c r="R792" s="111">
        <v>0</v>
      </c>
      <c r="S792" s="357">
        <v>0</v>
      </c>
      <c r="T792" s="357">
        <f t="shared" si="321"/>
        <v>0</v>
      </c>
    </row>
    <row r="793" spans="1:20" s="36" customFormat="1" x14ac:dyDescent="0.2">
      <c r="B793" s="9"/>
      <c r="C793" s="9"/>
      <c r="D793" s="9"/>
      <c r="E793" s="9"/>
      <c r="F793" s="348">
        <v>5</v>
      </c>
      <c r="G793" s="9">
        <v>6</v>
      </c>
      <c r="H793" s="9"/>
      <c r="I793" s="9"/>
      <c r="J793" s="287">
        <v>9</v>
      </c>
      <c r="K793" s="9"/>
      <c r="L793" s="17" t="s">
        <v>184</v>
      </c>
      <c r="M793" s="281" t="s">
        <v>61</v>
      </c>
      <c r="N793" s="68" t="s">
        <v>3</v>
      </c>
      <c r="O793" s="112">
        <v>0</v>
      </c>
      <c r="P793" s="112">
        <f t="shared" si="330"/>
        <v>10000</v>
      </c>
      <c r="R793" s="112">
        <v>0</v>
      </c>
      <c r="S793" s="357">
        <v>0</v>
      </c>
      <c r="T793" s="357">
        <f t="shared" si="321"/>
        <v>0</v>
      </c>
    </row>
    <row r="794" spans="1:20" s="284" customFormat="1" x14ac:dyDescent="0.2">
      <c r="B794" s="287"/>
      <c r="C794" s="287"/>
      <c r="D794" s="287"/>
      <c r="E794" s="287"/>
      <c r="F794" s="287">
        <v>5</v>
      </c>
      <c r="G794" s="287">
        <v>6</v>
      </c>
      <c r="H794" s="287"/>
      <c r="I794" s="287"/>
      <c r="J794" s="287">
        <v>9</v>
      </c>
      <c r="K794" s="287"/>
      <c r="L794" s="16" t="s">
        <v>184</v>
      </c>
      <c r="M794" s="283" t="s">
        <v>64</v>
      </c>
      <c r="N794" s="285" t="s">
        <v>6</v>
      </c>
      <c r="O794" s="111">
        <v>0</v>
      </c>
      <c r="P794" s="111">
        <v>10000</v>
      </c>
      <c r="R794" s="111">
        <v>0</v>
      </c>
      <c r="S794" s="357">
        <v>0</v>
      </c>
      <c r="T794" s="357">
        <f t="shared" si="321"/>
        <v>0</v>
      </c>
    </row>
    <row r="795" spans="1:20" s="284" customFormat="1" x14ac:dyDescent="0.2">
      <c r="B795" s="287"/>
      <c r="C795" s="287"/>
      <c r="D795" s="287"/>
      <c r="E795" s="287"/>
      <c r="F795" s="287">
        <v>5</v>
      </c>
      <c r="G795" s="287">
        <v>6</v>
      </c>
      <c r="H795" s="287"/>
      <c r="I795" s="287"/>
      <c r="J795" s="287"/>
      <c r="K795" s="287"/>
      <c r="L795" s="16"/>
      <c r="M795" s="283"/>
      <c r="N795" s="285"/>
      <c r="O795" s="142"/>
      <c r="P795" s="142"/>
      <c r="R795" s="142"/>
      <c r="S795" s="357"/>
      <c r="T795" s="357"/>
    </row>
    <row r="796" spans="1:20" s="157" customFormat="1" ht="25.5" x14ac:dyDescent="0.2">
      <c r="B796" s="156"/>
      <c r="C796" s="156"/>
      <c r="D796" s="156"/>
      <c r="E796" s="156"/>
      <c r="F796" s="156">
        <v>5</v>
      </c>
      <c r="G796" s="156">
        <v>6</v>
      </c>
      <c r="H796" s="156"/>
      <c r="I796" s="199"/>
      <c r="J796" s="199">
        <v>9</v>
      </c>
      <c r="K796" s="199"/>
      <c r="L796" s="16" t="s">
        <v>184</v>
      </c>
      <c r="M796" s="158" t="s">
        <v>76</v>
      </c>
      <c r="N796" s="82" t="s">
        <v>170</v>
      </c>
      <c r="O796" s="111">
        <f t="shared" ref="O796:P797" si="331">SUM(O797)</f>
        <v>0</v>
      </c>
      <c r="P796" s="111">
        <f t="shared" si="331"/>
        <v>0</v>
      </c>
      <c r="R796" s="111">
        <f>SUM(R797)</f>
        <v>0</v>
      </c>
      <c r="S796" s="357">
        <v>0</v>
      </c>
      <c r="T796" s="357">
        <v>0</v>
      </c>
    </row>
    <row r="797" spans="1:20" s="157" customFormat="1" ht="38.25" x14ac:dyDescent="0.2">
      <c r="A797" s="36"/>
      <c r="B797" s="156"/>
      <c r="C797" s="156"/>
      <c r="D797" s="156"/>
      <c r="E797" s="156"/>
      <c r="F797" s="156">
        <v>5</v>
      </c>
      <c r="G797" s="156">
        <v>6</v>
      </c>
      <c r="H797" s="156"/>
      <c r="I797" s="199"/>
      <c r="J797" s="199">
        <v>9</v>
      </c>
      <c r="K797" s="199"/>
      <c r="L797" s="16" t="s">
        <v>184</v>
      </c>
      <c r="M797" s="90" t="s">
        <v>80</v>
      </c>
      <c r="N797" s="68" t="s">
        <v>9</v>
      </c>
      <c r="O797" s="112">
        <f t="shared" si="331"/>
        <v>0</v>
      </c>
      <c r="P797" s="112">
        <f t="shared" si="331"/>
        <v>0</v>
      </c>
      <c r="R797" s="112">
        <f>SUM(R798)</f>
        <v>0</v>
      </c>
      <c r="S797" s="357">
        <v>0</v>
      </c>
      <c r="T797" s="357">
        <v>0</v>
      </c>
    </row>
    <row r="798" spans="1:20" s="157" customFormat="1" x14ac:dyDescent="0.2">
      <c r="B798" s="156"/>
      <c r="C798" s="156"/>
      <c r="D798" s="156"/>
      <c r="E798" s="156"/>
      <c r="F798" s="156">
        <v>5</v>
      </c>
      <c r="G798" s="156">
        <v>6</v>
      </c>
      <c r="H798" s="156"/>
      <c r="I798" s="199"/>
      <c r="J798" s="199">
        <v>9</v>
      </c>
      <c r="K798" s="199"/>
      <c r="L798" s="16" t="s">
        <v>184</v>
      </c>
      <c r="M798" s="158" t="s">
        <v>81</v>
      </c>
      <c r="N798" s="82" t="s">
        <v>172</v>
      </c>
      <c r="O798" s="111">
        <v>0</v>
      </c>
      <c r="P798" s="111">
        <v>0</v>
      </c>
      <c r="R798" s="111">
        <v>0</v>
      </c>
      <c r="S798" s="357">
        <v>0</v>
      </c>
      <c r="T798" s="357">
        <v>0</v>
      </c>
    </row>
    <row r="799" spans="1:20" s="219" customFormat="1" ht="12" x14ac:dyDescent="0.2">
      <c r="B799" s="218"/>
      <c r="C799" s="218"/>
      <c r="D799" s="218"/>
      <c r="E799" s="218"/>
      <c r="F799" s="218"/>
      <c r="G799" s="218"/>
      <c r="H799" s="218"/>
      <c r="I799" s="218"/>
      <c r="J799" s="218"/>
      <c r="K799" s="218"/>
      <c r="L799" s="287"/>
      <c r="M799" s="284"/>
      <c r="N799" s="284"/>
      <c r="O799" s="284"/>
      <c r="P799" s="320"/>
      <c r="R799" s="320"/>
      <c r="S799" s="357"/>
      <c r="T799" s="357"/>
    </row>
    <row r="800" spans="1:20" s="157" customFormat="1" ht="25.5" x14ac:dyDescent="0.2">
      <c r="A800" s="125" t="s">
        <v>269</v>
      </c>
      <c r="B800" s="156"/>
      <c r="C800" s="156"/>
      <c r="D800" s="156"/>
      <c r="E800" s="156"/>
      <c r="F800" s="156"/>
      <c r="G800" s="156"/>
      <c r="H800" s="156"/>
      <c r="I800" s="199"/>
      <c r="J800" s="199"/>
      <c r="K800" s="199"/>
      <c r="L800" s="34" t="s">
        <v>184</v>
      </c>
      <c r="M800" s="104"/>
      <c r="N800" s="105" t="s">
        <v>270</v>
      </c>
      <c r="O800" s="142">
        <f t="shared" ref="O800" si="332">SUM(O807)</f>
        <v>0</v>
      </c>
      <c r="P800" s="142">
        <f t="shared" ref="P800" si="333">SUM(P807)</f>
        <v>0</v>
      </c>
      <c r="R800" s="142">
        <f>SUM(R807)</f>
        <v>0</v>
      </c>
      <c r="S800" s="357">
        <v>0</v>
      </c>
      <c r="T800" s="357">
        <v>0</v>
      </c>
    </row>
    <row r="801" spans="1:20" s="157" customFormat="1" x14ac:dyDescent="0.2">
      <c r="B801" s="156"/>
      <c r="C801" s="156"/>
      <c r="D801" s="156"/>
      <c r="E801" s="156"/>
      <c r="F801" s="156"/>
      <c r="G801" s="156"/>
      <c r="H801" s="156"/>
      <c r="I801" s="199"/>
      <c r="J801" s="199"/>
      <c r="K801" s="199"/>
      <c r="L801" s="16"/>
      <c r="M801" s="158"/>
      <c r="N801" s="82"/>
      <c r="O801" s="142"/>
      <c r="P801" s="142"/>
      <c r="R801" s="142"/>
      <c r="S801" s="357"/>
      <c r="T801" s="357"/>
    </row>
    <row r="802" spans="1:20" s="175" customFormat="1" x14ac:dyDescent="0.2">
      <c r="B802" s="174"/>
      <c r="C802" s="174"/>
      <c r="D802" s="174"/>
      <c r="E802" s="174"/>
      <c r="F802" s="174"/>
      <c r="G802" s="174"/>
      <c r="H802" s="174"/>
      <c r="I802" s="199"/>
      <c r="J802" s="199"/>
      <c r="K802" s="199"/>
      <c r="L802" s="16"/>
      <c r="M802" s="176"/>
      <c r="N802" s="178" t="s">
        <v>285</v>
      </c>
      <c r="O802" s="186">
        <f t="shared" ref="O802" si="334">SUM(O803:O805)</f>
        <v>0</v>
      </c>
      <c r="P802" s="186">
        <f t="shared" ref="P802" si="335">SUM(P803:P805)</f>
        <v>0</v>
      </c>
      <c r="R802" s="186">
        <f>SUM(R803:R805)</f>
        <v>0</v>
      </c>
      <c r="S802" s="357">
        <v>0</v>
      </c>
      <c r="T802" s="357">
        <v>0</v>
      </c>
    </row>
    <row r="803" spans="1:20" s="227" customFormat="1" x14ac:dyDescent="0.2">
      <c r="B803" s="226"/>
      <c r="C803" s="226"/>
      <c r="D803" s="226"/>
      <c r="E803" s="226"/>
      <c r="F803" s="226"/>
      <c r="G803" s="226"/>
      <c r="H803" s="226"/>
      <c r="I803" s="226"/>
      <c r="J803" s="226"/>
      <c r="K803" s="226"/>
      <c r="L803" s="16"/>
      <c r="M803" s="184">
        <v>43</v>
      </c>
      <c r="N803" s="185" t="s">
        <v>102</v>
      </c>
      <c r="O803" s="186">
        <v>0</v>
      </c>
      <c r="P803" s="186">
        <v>0</v>
      </c>
      <c r="R803" s="186">
        <v>0</v>
      </c>
      <c r="S803" s="357">
        <v>0</v>
      </c>
      <c r="T803" s="357">
        <v>0</v>
      </c>
    </row>
    <row r="804" spans="1:20" s="269" customFormat="1" x14ac:dyDescent="0.2">
      <c r="B804" s="268"/>
      <c r="C804" s="268"/>
      <c r="D804" s="268"/>
      <c r="E804" s="268"/>
      <c r="F804" s="268"/>
      <c r="G804" s="268"/>
      <c r="H804" s="268"/>
      <c r="I804" s="268"/>
      <c r="J804" s="268"/>
      <c r="K804" s="268"/>
      <c r="L804" s="16"/>
      <c r="M804" s="187" t="s">
        <v>354</v>
      </c>
      <c r="N804" s="178" t="s">
        <v>287</v>
      </c>
      <c r="O804" s="186">
        <v>0</v>
      </c>
      <c r="P804" s="186">
        <v>0</v>
      </c>
      <c r="R804" s="186">
        <v>0</v>
      </c>
      <c r="S804" s="357">
        <v>0</v>
      </c>
      <c r="T804" s="357">
        <v>0</v>
      </c>
    </row>
    <row r="805" spans="1:20" s="175" customFormat="1" x14ac:dyDescent="0.2">
      <c r="B805" s="174"/>
      <c r="C805" s="174"/>
      <c r="D805" s="174"/>
      <c r="E805" s="174"/>
      <c r="F805" s="174"/>
      <c r="G805" s="174"/>
      <c r="H805" s="174"/>
      <c r="I805" s="199"/>
      <c r="J805" s="199"/>
      <c r="K805" s="199"/>
      <c r="L805" s="16"/>
      <c r="M805" s="184">
        <v>91</v>
      </c>
      <c r="N805" s="178" t="s">
        <v>290</v>
      </c>
      <c r="O805" s="186">
        <v>0</v>
      </c>
      <c r="P805" s="186">
        <v>0</v>
      </c>
      <c r="R805" s="186">
        <v>0</v>
      </c>
      <c r="S805" s="357">
        <v>0</v>
      </c>
      <c r="T805" s="357">
        <v>0</v>
      </c>
    </row>
    <row r="806" spans="1:20" s="175" customFormat="1" x14ac:dyDescent="0.2">
      <c r="B806" s="174"/>
      <c r="C806" s="174"/>
      <c r="D806" s="174"/>
      <c r="E806" s="174"/>
      <c r="F806" s="174"/>
      <c r="G806" s="174"/>
      <c r="H806" s="174"/>
      <c r="I806" s="199"/>
      <c r="J806" s="199"/>
      <c r="K806" s="199"/>
      <c r="L806" s="16"/>
      <c r="M806" s="176"/>
      <c r="N806" s="178"/>
      <c r="O806" s="142"/>
      <c r="P806" s="142"/>
      <c r="R806" s="142"/>
      <c r="S806" s="357"/>
      <c r="T806" s="357"/>
    </row>
    <row r="807" spans="1:20" s="157" customFormat="1" x14ac:dyDescent="0.2">
      <c r="D807" s="156"/>
      <c r="E807" s="268">
        <v>4</v>
      </c>
      <c r="F807" s="268">
        <v>5</v>
      </c>
      <c r="I807" s="200"/>
      <c r="J807" s="199">
        <v>9</v>
      </c>
      <c r="K807" s="200"/>
      <c r="L807" s="16" t="s">
        <v>184</v>
      </c>
      <c r="M807" s="159">
        <v>3</v>
      </c>
      <c r="N807" s="82" t="s">
        <v>116</v>
      </c>
      <c r="O807" s="111">
        <f t="shared" ref="O807:P808" si="336">SUM(O808)</f>
        <v>0</v>
      </c>
      <c r="P807" s="111">
        <f t="shared" si="336"/>
        <v>0</v>
      </c>
      <c r="R807" s="111">
        <f>SUM(R808)</f>
        <v>0</v>
      </c>
      <c r="S807" s="357">
        <v>0</v>
      </c>
      <c r="T807" s="357">
        <v>0</v>
      </c>
    </row>
    <row r="808" spans="1:20" s="157" customFormat="1" x14ac:dyDescent="0.2">
      <c r="D808" s="156"/>
      <c r="E808" s="268">
        <v>4</v>
      </c>
      <c r="F808" s="268">
        <v>5</v>
      </c>
      <c r="I808" s="200"/>
      <c r="J808" s="199">
        <v>9</v>
      </c>
      <c r="K808" s="200"/>
      <c r="L808" s="16" t="s">
        <v>184</v>
      </c>
      <c r="M808" s="69">
        <v>32</v>
      </c>
      <c r="N808" s="68" t="s">
        <v>3</v>
      </c>
      <c r="O808" s="112">
        <f t="shared" si="336"/>
        <v>0</v>
      </c>
      <c r="P808" s="112">
        <f t="shared" si="336"/>
        <v>0</v>
      </c>
      <c r="R808" s="112">
        <f>SUM(R809)</f>
        <v>0</v>
      </c>
      <c r="S808" s="357">
        <v>0</v>
      </c>
      <c r="T808" s="357">
        <v>0</v>
      </c>
    </row>
    <row r="809" spans="1:20" s="157" customFormat="1" x14ac:dyDescent="0.2">
      <c r="D809" s="156"/>
      <c r="E809" s="268">
        <v>4</v>
      </c>
      <c r="F809" s="268">
        <v>5</v>
      </c>
      <c r="I809" s="200"/>
      <c r="J809" s="199">
        <v>9</v>
      </c>
      <c r="K809" s="200"/>
      <c r="L809" s="16" t="s">
        <v>184</v>
      </c>
      <c r="M809" s="159">
        <v>323</v>
      </c>
      <c r="N809" s="94" t="s">
        <v>6</v>
      </c>
      <c r="O809" s="111">
        <v>0</v>
      </c>
      <c r="P809" s="111">
        <v>0</v>
      </c>
      <c r="R809" s="111">
        <v>0</v>
      </c>
      <c r="S809" s="357">
        <v>0</v>
      </c>
      <c r="T809" s="357">
        <v>0</v>
      </c>
    </row>
    <row r="810" spans="1:20" s="157" customFormat="1" x14ac:dyDescent="0.2">
      <c r="D810" s="156"/>
      <c r="E810" s="156"/>
      <c r="I810" s="200"/>
      <c r="J810" s="200"/>
      <c r="K810" s="200"/>
      <c r="L810" s="16"/>
      <c r="M810" s="159"/>
      <c r="N810" s="94"/>
      <c r="O810" s="111"/>
      <c r="P810" s="111"/>
      <c r="R810" s="111"/>
      <c r="S810" s="357"/>
      <c r="T810" s="357"/>
    </row>
    <row r="811" spans="1:20" s="15" customFormat="1" ht="38.25" x14ac:dyDescent="0.2">
      <c r="A811" s="49" t="s">
        <v>231</v>
      </c>
      <c r="B811" s="53"/>
      <c r="C811" s="30"/>
      <c r="D811" s="53">
        <v>3</v>
      </c>
      <c r="E811" s="53"/>
      <c r="F811" s="53">
        <v>5</v>
      </c>
      <c r="G811" s="53"/>
      <c r="H811" s="53">
        <v>7</v>
      </c>
      <c r="I811" s="30"/>
      <c r="J811" s="53">
        <v>9</v>
      </c>
      <c r="K811" s="30"/>
      <c r="L811" s="31"/>
      <c r="M811" s="99"/>
      <c r="N811" s="71" t="s">
        <v>271</v>
      </c>
      <c r="O811" s="113">
        <f t="shared" ref="O811" si="337">SUM(O813)</f>
        <v>0</v>
      </c>
      <c r="P811" s="113">
        <f>SUM(P813+P833)</f>
        <v>110000</v>
      </c>
      <c r="R811" s="113">
        <f>SUM(R813)</f>
        <v>0</v>
      </c>
      <c r="S811" s="357">
        <v>0</v>
      </c>
      <c r="T811" s="357">
        <f t="shared" ref="T811:T869" si="338">R811/P811*100</f>
        <v>0</v>
      </c>
    </row>
    <row r="812" spans="1:20" s="15" customFormat="1" x14ac:dyDescent="0.2">
      <c r="A812" s="51"/>
      <c r="I812" s="200"/>
      <c r="J812" s="200"/>
      <c r="K812" s="200"/>
      <c r="L812" s="29"/>
      <c r="M812" s="101"/>
      <c r="N812" s="102"/>
      <c r="O812" s="142"/>
      <c r="P812" s="142"/>
      <c r="R812" s="142"/>
      <c r="S812" s="357"/>
      <c r="T812" s="357"/>
    </row>
    <row r="813" spans="1:20" s="63" customFormat="1" ht="25.5" x14ac:dyDescent="0.2">
      <c r="A813" s="51" t="s">
        <v>152</v>
      </c>
      <c r="I813" s="200"/>
      <c r="J813" s="200"/>
      <c r="K813" s="200"/>
      <c r="L813" s="29" t="s">
        <v>201</v>
      </c>
      <c r="M813" s="101"/>
      <c r="N813" s="102" t="s">
        <v>145</v>
      </c>
      <c r="O813" s="114">
        <f t="shared" ref="O813" si="339">SUM(O815)</f>
        <v>0</v>
      </c>
      <c r="P813" s="114">
        <f t="shared" ref="P813" si="340">SUM(P815)</f>
        <v>40000</v>
      </c>
      <c r="R813" s="114">
        <f>SUM(R815)</f>
        <v>0</v>
      </c>
      <c r="S813" s="357">
        <v>0</v>
      </c>
      <c r="T813" s="357">
        <f t="shared" si="338"/>
        <v>0</v>
      </c>
    </row>
    <row r="814" spans="1:20" s="15" customFormat="1" x14ac:dyDescent="0.2">
      <c r="I814" s="200"/>
      <c r="J814" s="200"/>
      <c r="K814" s="200"/>
      <c r="L814" s="16"/>
      <c r="M814" s="81"/>
      <c r="N814" s="82"/>
      <c r="O814" s="145"/>
      <c r="P814" s="145"/>
      <c r="R814" s="145"/>
      <c r="S814" s="357"/>
      <c r="T814" s="357"/>
    </row>
    <row r="815" spans="1:20" s="15" customFormat="1" ht="38.25" x14ac:dyDescent="0.2">
      <c r="A815" s="52" t="s">
        <v>232</v>
      </c>
      <c r="I815" s="200"/>
      <c r="J815" s="200"/>
      <c r="K815" s="200"/>
      <c r="L815" s="34" t="s">
        <v>323</v>
      </c>
      <c r="M815" s="104"/>
      <c r="N815" s="266" t="s">
        <v>339</v>
      </c>
      <c r="O815" s="142">
        <f t="shared" ref="O815" si="341">SUM(O823+O826)</f>
        <v>0</v>
      </c>
      <c r="P815" s="142">
        <f>SUM(P823+P826)</f>
        <v>40000</v>
      </c>
      <c r="R815" s="142">
        <f>SUM(R823+R826)</f>
        <v>0</v>
      </c>
      <c r="S815" s="357">
        <v>0</v>
      </c>
      <c r="T815" s="357">
        <f t="shared" si="338"/>
        <v>0</v>
      </c>
    </row>
    <row r="816" spans="1:20" s="15" customFormat="1" x14ac:dyDescent="0.2">
      <c r="I816" s="200"/>
      <c r="J816" s="200"/>
      <c r="K816" s="200"/>
      <c r="L816" s="16"/>
      <c r="M816" s="81"/>
      <c r="N816" s="82"/>
      <c r="O816" s="145"/>
      <c r="P816" s="145"/>
      <c r="R816" s="145"/>
      <c r="S816" s="357"/>
      <c r="T816" s="357"/>
    </row>
    <row r="817" spans="2:20" s="175" customFormat="1" x14ac:dyDescent="0.2">
      <c r="I817" s="200"/>
      <c r="J817" s="200"/>
      <c r="K817" s="200"/>
      <c r="L817" s="16"/>
      <c r="M817" s="176"/>
      <c r="N817" s="178" t="s">
        <v>285</v>
      </c>
      <c r="O817" s="186">
        <f t="shared" ref="O817" si="342">SUM(O818:O821)</f>
        <v>0</v>
      </c>
      <c r="P817" s="186">
        <f>SUM(P818:P821)</f>
        <v>40000</v>
      </c>
      <c r="R817" s="186">
        <f>SUM(R818:R821)</f>
        <v>0</v>
      </c>
      <c r="S817" s="357">
        <v>0</v>
      </c>
      <c r="T817" s="357">
        <f t="shared" si="338"/>
        <v>0</v>
      </c>
    </row>
    <row r="818" spans="2:20" s="175" customFormat="1" x14ac:dyDescent="0.2">
      <c r="I818" s="200"/>
      <c r="J818" s="200"/>
      <c r="K818" s="200"/>
      <c r="L818" s="16"/>
      <c r="M818" s="187" t="s">
        <v>57</v>
      </c>
      <c r="N818" s="178" t="s">
        <v>101</v>
      </c>
      <c r="O818" s="186">
        <v>0</v>
      </c>
      <c r="P818" s="186">
        <v>0</v>
      </c>
      <c r="R818" s="186">
        <v>0</v>
      </c>
      <c r="S818" s="357">
        <v>0</v>
      </c>
      <c r="T818" s="357">
        <v>0</v>
      </c>
    </row>
    <row r="819" spans="2:20" s="175" customFormat="1" ht="39" customHeight="1" x14ac:dyDescent="0.2">
      <c r="I819" s="200"/>
      <c r="J819" s="200"/>
      <c r="K819" s="200"/>
      <c r="L819" s="16"/>
      <c r="M819" s="187" t="s">
        <v>52</v>
      </c>
      <c r="N819" s="188" t="s">
        <v>105</v>
      </c>
      <c r="O819" s="186">
        <v>0</v>
      </c>
      <c r="P819" s="186">
        <v>0</v>
      </c>
      <c r="R819" s="186">
        <v>0</v>
      </c>
      <c r="S819" s="357">
        <v>0</v>
      </c>
      <c r="T819" s="357">
        <v>0</v>
      </c>
    </row>
    <row r="820" spans="2:20" s="202" customFormat="1" ht="13.5" customHeight="1" x14ac:dyDescent="0.2">
      <c r="L820" s="16"/>
      <c r="M820" s="187" t="s">
        <v>354</v>
      </c>
      <c r="N820" s="178" t="s">
        <v>287</v>
      </c>
      <c r="O820" s="186">
        <v>0</v>
      </c>
      <c r="P820" s="186">
        <v>40000</v>
      </c>
      <c r="R820" s="186">
        <v>0</v>
      </c>
      <c r="S820" s="357">
        <v>0</v>
      </c>
      <c r="T820" s="357">
        <f t="shared" si="338"/>
        <v>0</v>
      </c>
    </row>
    <row r="821" spans="2:20" s="241" customFormat="1" ht="13.5" customHeight="1" x14ac:dyDescent="0.2">
      <c r="L821" s="16"/>
      <c r="M821" s="187" t="s">
        <v>352</v>
      </c>
      <c r="N821" s="185" t="s">
        <v>289</v>
      </c>
      <c r="O821" s="186">
        <v>0</v>
      </c>
      <c r="P821" s="186">
        <v>0</v>
      </c>
      <c r="R821" s="186">
        <v>0</v>
      </c>
      <c r="S821" s="357">
        <v>0</v>
      </c>
      <c r="T821" s="357">
        <v>0</v>
      </c>
    </row>
    <row r="822" spans="2:20" s="175" customFormat="1" x14ac:dyDescent="0.2">
      <c r="I822" s="200"/>
      <c r="J822" s="200"/>
      <c r="K822" s="200"/>
      <c r="L822" s="16"/>
      <c r="M822" s="176"/>
      <c r="N822" s="82"/>
      <c r="O822" s="145"/>
      <c r="P822" s="145"/>
      <c r="R822" s="145"/>
      <c r="S822" s="357"/>
      <c r="T822" s="357"/>
    </row>
    <row r="823" spans="2:20" s="236" customFormat="1" x14ac:dyDescent="0.2">
      <c r="D823" s="287">
        <v>3</v>
      </c>
      <c r="E823" s="284"/>
      <c r="F823" s="287">
        <v>5</v>
      </c>
      <c r="G823" s="284"/>
      <c r="H823" s="348">
        <v>7</v>
      </c>
      <c r="I823" s="284"/>
      <c r="J823" s="287">
        <v>9</v>
      </c>
      <c r="K823" s="284"/>
      <c r="L823" s="16" t="s">
        <v>323</v>
      </c>
      <c r="M823" s="237" t="s">
        <v>56</v>
      </c>
      <c r="N823" s="238" t="s">
        <v>116</v>
      </c>
      <c r="O823" s="111">
        <f t="shared" ref="O823:P824" si="343">SUM(O824)</f>
        <v>0</v>
      </c>
      <c r="P823" s="111">
        <f t="shared" si="343"/>
        <v>20000</v>
      </c>
      <c r="R823" s="111">
        <f>SUM(R824)</f>
        <v>0</v>
      </c>
      <c r="S823" s="357">
        <v>0</v>
      </c>
      <c r="T823" s="357">
        <f t="shared" si="338"/>
        <v>0</v>
      </c>
    </row>
    <row r="824" spans="2:20" s="36" customFormat="1" x14ac:dyDescent="0.2">
      <c r="D824" s="287">
        <v>3</v>
      </c>
      <c r="E824" s="284"/>
      <c r="F824" s="287">
        <v>5</v>
      </c>
      <c r="H824" s="348">
        <v>7</v>
      </c>
      <c r="J824" s="287">
        <v>9</v>
      </c>
      <c r="L824" s="16" t="s">
        <v>323</v>
      </c>
      <c r="M824" s="239" t="s">
        <v>61</v>
      </c>
      <c r="N824" s="68" t="s">
        <v>3</v>
      </c>
      <c r="O824" s="112">
        <f t="shared" si="343"/>
        <v>0</v>
      </c>
      <c r="P824" s="112">
        <f t="shared" si="343"/>
        <v>20000</v>
      </c>
      <c r="R824" s="112">
        <f>SUM(R825)</f>
        <v>0</v>
      </c>
      <c r="S824" s="357">
        <v>0</v>
      </c>
      <c r="T824" s="357">
        <f t="shared" si="338"/>
        <v>0</v>
      </c>
    </row>
    <row r="825" spans="2:20" s="236" customFormat="1" x14ac:dyDescent="0.2">
      <c r="D825" s="287">
        <v>3</v>
      </c>
      <c r="E825" s="284"/>
      <c r="F825" s="287">
        <v>5</v>
      </c>
      <c r="G825" s="284"/>
      <c r="H825" s="348">
        <v>7</v>
      </c>
      <c r="I825" s="284"/>
      <c r="J825" s="287">
        <v>9</v>
      </c>
      <c r="K825" s="284"/>
      <c r="L825" s="16" t="s">
        <v>323</v>
      </c>
      <c r="M825" s="237" t="s">
        <v>64</v>
      </c>
      <c r="N825" s="94" t="s">
        <v>6</v>
      </c>
      <c r="O825" s="111">
        <v>0</v>
      </c>
      <c r="P825" s="111">
        <v>20000</v>
      </c>
      <c r="R825" s="111">
        <v>0</v>
      </c>
      <c r="S825" s="357">
        <v>0</v>
      </c>
      <c r="T825" s="357">
        <f t="shared" si="338"/>
        <v>0</v>
      </c>
    </row>
    <row r="826" spans="2:20" s="41" customFormat="1" ht="25.5" x14ac:dyDescent="0.2">
      <c r="B826" s="46"/>
      <c r="C826" s="46"/>
      <c r="D826" s="287">
        <v>3</v>
      </c>
      <c r="E826" s="287"/>
      <c r="F826" s="287">
        <v>5</v>
      </c>
      <c r="G826" s="46"/>
      <c r="H826" s="348">
        <v>7</v>
      </c>
      <c r="I826" s="199"/>
      <c r="J826" s="287">
        <v>9</v>
      </c>
      <c r="K826" s="199"/>
      <c r="L826" s="16" t="s">
        <v>323</v>
      </c>
      <c r="M826" s="81" t="s">
        <v>76</v>
      </c>
      <c r="N826" s="82" t="s">
        <v>170</v>
      </c>
      <c r="O826" s="111">
        <f t="shared" ref="O826" si="344">SUM(O827)</f>
        <v>0</v>
      </c>
      <c r="P826" s="111">
        <f>SUM(P827+P830)</f>
        <v>20000</v>
      </c>
      <c r="R826" s="111">
        <f>SUM(R827)</f>
        <v>0</v>
      </c>
      <c r="S826" s="357">
        <v>0</v>
      </c>
      <c r="T826" s="357">
        <f t="shared" si="338"/>
        <v>0</v>
      </c>
    </row>
    <row r="827" spans="2:20" s="15" customFormat="1" ht="38.25" x14ac:dyDescent="0.2">
      <c r="B827" s="46"/>
      <c r="C827" s="46"/>
      <c r="D827" s="287">
        <v>3</v>
      </c>
      <c r="E827" s="287"/>
      <c r="F827" s="287">
        <v>5</v>
      </c>
      <c r="G827" s="46"/>
      <c r="H827" s="348">
        <v>7</v>
      </c>
      <c r="I827" s="199"/>
      <c r="J827" s="287">
        <v>9</v>
      </c>
      <c r="K827" s="199"/>
      <c r="L827" s="16" t="s">
        <v>323</v>
      </c>
      <c r="M827" s="90" t="s">
        <v>77</v>
      </c>
      <c r="N827" s="68" t="s">
        <v>171</v>
      </c>
      <c r="O827" s="112">
        <f t="shared" ref="O827" si="345">SUM(O828:O829)</f>
        <v>0</v>
      </c>
      <c r="P827" s="112">
        <f t="shared" ref="P827" si="346">SUM(P828:P829)</f>
        <v>0</v>
      </c>
      <c r="R827" s="112">
        <f>SUM(R828:R829)</f>
        <v>0</v>
      </c>
      <c r="S827" s="357">
        <v>0</v>
      </c>
      <c r="T827" s="357">
        <v>0</v>
      </c>
    </row>
    <row r="828" spans="2:20" s="15" customFormat="1" x14ac:dyDescent="0.2">
      <c r="B828" s="46"/>
      <c r="C828" s="46"/>
      <c r="D828" s="287">
        <v>3</v>
      </c>
      <c r="E828" s="287"/>
      <c r="F828" s="287">
        <v>5</v>
      </c>
      <c r="G828" s="46"/>
      <c r="H828" s="348">
        <v>7</v>
      </c>
      <c r="I828" s="199"/>
      <c r="J828" s="287">
        <v>9</v>
      </c>
      <c r="K828" s="199"/>
      <c r="L828" s="16" t="s">
        <v>323</v>
      </c>
      <c r="M828" s="81" t="s">
        <v>78</v>
      </c>
      <c r="N828" s="82" t="s">
        <v>26</v>
      </c>
      <c r="O828" s="111">
        <v>0</v>
      </c>
      <c r="P828" s="111">
        <v>0</v>
      </c>
      <c r="R828" s="111">
        <v>0</v>
      </c>
      <c r="S828" s="357">
        <v>0</v>
      </c>
      <c r="T828" s="357">
        <v>0</v>
      </c>
    </row>
    <row r="829" spans="2:20" s="43" customFormat="1" x14ac:dyDescent="0.2">
      <c r="B829" s="46"/>
      <c r="C829" s="46"/>
      <c r="D829" s="287">
        <v>3</v>
      </c>
      <c r="E829" s="287"/>
      <c r="F829" s="287">
        <v>5</v>
      </c>
      <c r="G829" s="46"/>
      <c r="H829" s="348">
        <v>7</v>
      </c>
      <c r="I829" s="199"/>
      <c r="J829" s="287">
        <v>9</v>
      </c>
      <c r="K829" s="199"/>
      <c r="L829" s="16" t="s">
        <v>323</v>
      </c>
      <c r="M829" s="81" t="s">
        <v>79</v>
      </c>
      <c r="N829" s="82" t="s">
        <v>32</v>
      </c>
      <c r="O829" s="111">
        <v>0</v>
      </c>
      <c r="P829" s="111">
        <v>0</v>
      </c>
      <c r="R829" s="111">
        <v>0</v>
      </c>
      <c r="S829" s="357">
        <v>0</v>
      </c>
      <c r="T829" s="357">
        <v>0</v>
      </c>
    </row>
    <row r="830" spans="2:20" s="284" customFormat="1" ht="38.25" x14ac:dyDescent="0.2">
      <c r="B830" s="287"/>
      <c r="C830" s="287"/>
      <c r="D830" s="287">
        <v>3</v>
      </c>
      <c r="E830" s="287"/>
      <c r="F830" s="287">
        <v>5</v>
      </c>
      <c r="G830" s="287"/>
      <c r="H830" s="348">
        <v>7</v>
      </c>
      <c r="I830" s="287"/>
      <c r="J830" s="287">
        <v>9</v>
      </c>
      <c r="K830" s="287"/>
      <c r="L830" s="16" t="s">
        <v>323</v>
      </c>
      <c r="M830" s="281" t="s">
        <v>80</v>
      </c>
      <c r="N830" s="68" t="s">
        <v>9</v>
      </c>
      <c r="O830" s="112">
        <v>0</v>
      </c>
      <c r="P830" s="112">
        <f>SUM(P831)</f>
        <v>20000</v>
      </c>
      <c r="R830" s="112">
        <v>0</v>
      </c>
      <c r="S830" s="357">
        <v>0</v>
      </c>
      <c r="T830" s="357">
        <f t="shared" si="338"/>
        <v>0</v>
      </c>
    </row>
    <row r="831" spans="2:20" s="284" customFormat="1" x14ac:dyDescent="0.2">
      <c r="B831" s="287"/>
      <c r="C831" s="287"/>
      <c r="D831" s="287">
        <v>3</v>
      </c>
      <c r="E831" s="287"/>
      <c r="F831" s="287">
        <v>5</v>
      </c>
      <c r="G831" s="287"/>
      <c r="H831" s="348">
        <v>7</v>
      </c>
      <c r="I831" s="287"/>
      <c r="J831" s="287">
        <v>9</v>
      </c>
      <c r="K831" s="287"/>
      <c r="L831" s="16" t="s">
        <v>323</v>
      </c>
      <c r="M831" s="283" t="s">
        <v>81</v>
      </c>
      <c r="N831" s="285" t="s">
        <v>172</v>
      </c>
      <c r="O831" s="111">
        <v>0</v>
      </c>
      <c r="P831" s="111">
        <v>20000</v>
      </c>
      <c r="R831" s="111">
        <v>0</v>
      </c>
      <c r="S831" s="357">
        <v>0</v>
      </c>
      <c r="T831" s="357">
        <f t="shared" si="338"/>
        <v>0</v>
      </c>
    </row>
    <row r="832" spans="2:20" s="320" customFormat="1" x14ac:dyDescent="0.2">
      <c r="B832" s="390"/>
      <c r="C832" s="390"/>
      <c r="D832" s="390"/>
      <c r="E832" s="390"/>
      <c r="F832" s="390"/>
      <c r="G832" s="390"/>
      <c r="H832" s="390"/>
      <c r="I832" s="390"/>
      <c r="J832" s="390"/>
      <c r="K832" s="390"/>
      <c r="L832" s="16"/>
      <c r="M832" s="391"/>
      <c r="N832" s="394"/>
      <c r="O832" s="111"/>
      <c r="P832" s="111"/>
      <c r="R832" s="111"/>
      <c r="S832" s="357"/>
      <c r="T832" s="357"/>
    </row>
    <row r="833" spans="1:20" s="320" customFormat="1" ht="25.5" x14ac:dyDescent="0.2">
      <c r="A833" s="51" t="s">
        <v>152</v>
      </c>
      <c r="L833" s="29" t="s">
        <v>201</v>
      </c>
      <c r="M833" s="101"/>
      <c r="N833" s="102" t="s">
        <v>145</v>
      </c>
      <c r="O833" s="114">
        <f t="shared" ref="O833" si="347">SUM(O835)</f>
        <v>0</v>
      </c>
      <c r="P833" s="114">
        <f t="shared" ref="P833" si="348">SUM(P835)</f>
        <v>70000</v>
      </c>
      <c r="R833" s="114">
        <f>SUM(R835)</f>
        <v>0</v>
      </c>
      <c r="S833" s="357">
        <v>0</v>
      </c>
      <c r="T833" s="357">
        <f t="shared" si="338"/>
        <v>0</v>
      </c>
    </row>
    <row r="834" spans="1:20" s="320" customFormat="1" x14ac:dyDescent="0.2">
      <c r="L834" s="16"/>
      <c r="M834" s="391"/>
      <c r="N834" s="394"/>
      <c r="O834" s="145"/>
      <c r="P834" s="145"/>
      <c r="R834" s="145"/>
      <c r="S834" s="357"/>
      <c r="T834" s="357"/>
    </row>
    <row r="835" spans="1:20" s="320" customFormat="1" ht="38.25" x14ac:dyDescent="0.2">
      <c r="A835" s="52" t="s">
        <v>400</v>
      </c>
      <c r="L835" s="34" t="s">
        <v>184</v>
      </c>
      <c r="M835" s="104"/>
      <c r="N835" s="266" t="s">
        <v>401</v>
      </c>
      <c r="O835" s="142">
        <f t="shared" ref="O835" si="349">SUM(O841+O844)</f>
        <v>0</v>
      </c>
      <c r="P835" s="142">
        <f>SUM(P841+P844)</f>
        <v>70000</v>
      </c>
      <c r="R835" s="142">
        <f>SUM(R841+R844)</f>
        <v>0</v>
      </c>
      <c r="S835" s="357">
        <v>0</v>
      </c>
      <c r="T835" s="357">
        <f t="shared" si="338"/>
        <v>0</v>
      </c>
    </row>
    <row r="836" spans="1:20" s="320" customFormat="1" x14ac:dyDescent="0.2">
      <c r="L836" s="16"/>
      <c r="M836" s="391"/>
      <c r="N836" s="394"/>
      <c r="O836" s="145"/>
      <c r="P836" s="145"/>
      <c r="R836" s="145"/>
      <c r="S836" s="357"/>
      <c r="T836" s="357"/>
    </row>
    <row r="837" spans="1:20" s="320" customFormat="1" x14ac:dyDescent="0.2">
      <c r="L837" s="16"/>
      <c r="M837" s="391"/>
      <c r="N837" s="178" t="s">
        <v>285</v>
      </c>
      <c r="O837" s="186">
        <f>SUM(O838:O839)</f>
        <v>0</v>
      </c>
      <c r="P837" s="186">
        <f>SUM(P838:P839)</f>
        <v>70000</v>
      </c>
      <c r="R837" s="186">
        <f>SUM(R838:R839)</f>
        <v>0</v>
      </c>
      <c r="S837" s="357">
        <v>0</v>
      </c>
      <c r="T837" s="357">
        <f t="shared" si="338"/>
        <v>0</v>
      </c>
    </row>
    <row r="838" spans="1:20" s="320" customFormat="1" x14ac:dyDescent="0.2">
      <c r="L838" s="16"/>
      <c r="M838" s="187" t="s">
        <v>354</v>
      </c>
      <c r="N838" s="178" t="s">
        <v>287</v>
      </c>
      <c r="O838" s="186">
        <v>0</v>
      </c>
      <c r="P838" s="186">
        <v>70000</v>
      </c>
      <c r="R838" s="186">
        <v>0</v>
      </c>
      <c r="S838" s="357">
        <v>0</v>
      </c>
      <c r="T838" s="357">
        <f t="shared" si="338"/>
        <v>0</v>
      </c>
    </row>
    <row r="839" spans="1:20" s="320" customFormat="1" x14ac:dyDescent="0.2">
      <c r="L839" s="16"/>
      <c r="M839" s="187" t="s">
        <v>352</v>
      </c>
      <c r="N839" s="185" t="s">
        <v>289</v>
      </c>
      <c r="O839" s="186">
        <v>0</v>
      </c>
      <c r="P839" s="186">
        <v>0</v>
      </c>
      <c r="R839" s="186">
        <v>0</v>
      </c>
      <c r="S839" s="357">
        <v>0</v>
      </c>
      <c r="T839" s="357">
        <v>0</v>
      </c>
    </row>
    <row r="840" spans="1:20" s="320" customFormat="1" x14ac:dyDescent="0.2">
      <c r="L840" s="16"/>
      <c r="M840" s="391"/>
      <c r="N840" s="394"/>
      <c r="O840" s="145"/>
      <c r="P840" s="145"/>
      <c r="R840" s="145"/>
      <c r="S840" s="357"/>
      <c r="T840" s="357"/>
    </row>
    <row r="841" spans="1:20" s="320" customFormat="1" x14ac:dyDescent="0.2">
      <c r="D841" s="390">
        <v>3</v>
      </c>
      <c r="F841" s="390">
        <v>5</v>
      </c>
      <c r="H841" s="390">
        <v>7</v>
      </c>
      <c r="J841" s="390">
        <v>9</v>
      </c>
      <c r="L841" s="16" t="s">
        <v>184</v>
      </c>
      <c r="M841" s="391" t="s">
        <v>76</v>
      </c>
      <c r="N841" s="394" t="s">
        <v>116</v>
      </c>
      <c r="O841" s="111">
        <f t="shared" ref="O841:P842" si="350">SUM(O842)</f>
        <v>0</v>
      </c>
      <c r="P841" s="111">
        <f t="shared" si="350"/>
        <v>70000</v>
      </c>
      <c r="R841" s="111">
        <f>SUM(R842)</f>
        <v>0</v>
      </c>
      <c r="S841" s="357">
        <v>0</v>
      </c>
      <c r="T841" s="357">
        <f t="shared" si="338"/>
        <v>0</v>
      </c>
    </row>
    <row r="842" spans="1:20" s="320" customFormat="1" ht="38.25" x14ac:dyDescent="0.2">
      <c r="A842" s="36"/>
      <c r="B842" s="36"/>
      <c r="C842" s="36"/>
      <c r="D842" s="390">
        <v>3</v>
      </c>
      <c r="F842" s="390">
        <v>5</v>
      </c>
      <c r="G842" s="36"/>
      <c r="H842" s="390">
        <v>7</v>
      </c>
      <c r="I842" s="36"/>
      <c r="J842" s="390">
        <v>9</v>
      </c>
      <c r="K842" s="36"/>
      <c r="L842" s="16" t="s">
        <v>184</v>
      </c>
      <c r="M842" s="307" t="s">
        <v>77</v>
      </c>
      <c r="N842" s="389" t="s">
        <v>171</v>
      </c>
      <c r="O842" s="112">
        <f t="shared" si="350"/>
        <v>0</v>
      </c>
      <c r="P842" s="112">
        <f t="shared" si="350"/>
        <v>70000</v>
      </c>
      <c r="R842" s="112">
        <f>SUM(R843)</f>
        <v>0</v>
      </c>
      <c r="S842" s="357">
        <v>0</v>
      </c>
      <c r="T842" s="357">
        <f t="shared" si="338"/>
        <v>0</v>
      </c>
    </row>
    <row r="843" spans="1:20" s="320" customFormat="1" x14ac:dyDescent="0.2">
      <c r="D843" s="390">
        <v>3</v>
      </c>
      <c r="F843" s="390">
        <v>5</v>
      </c>
      <c r="H843" s="390">
        <v>7</v>
      </c>
      <c r="J843" s="390">
        <v>9</v>
      </c>
      <c r="L843" s="16" t="s">
        <v>184</v>
      </c>
      <c r="M843" s="391" t="s">
        <v>79</v>
      </c>
      <c r="N843" s="94" t="s">
        <v>32</v>
      </c>
      <c r="O843" s="111">
        <v>0</v>
      </c>
      <c r="P843" s="111">
        <v>70000</v>
      </c>
      <c r="R843" s="111">
        <v>0</v>
      </c>
      <c r="S843" s="357">
        <v>0</v>
      </c>
      <c r="T843" s="357">
        <f t="shared" si="338"/>
        <v>0</v>
      </c>
    </row>
    <row r="844" spans="1:20" s="320" customFormat="1" x14ac:dyDescent="0.2">
      <c r="B844" s="390"/>
      <c r="C844" s="390"/>
      <c r="D844" s="390"/>
      <c r="E844" s="390"/>
      <c r="F844" s="390"/>
      <c r="G844" s="390"/>
      <c r="H844" s="390"/>
      <c r="I844" s="390"/>
      <c r="J844" s="390"/>
      <c r="K844" s="390"/>
      <c r="L844" s="16"/>
      <c r="M844" s="391"/>
      <c r="N844" s="394"/>
      <c r="O844" s="111"/>
      <c r="P844" s="111"/>
      <c r="R844" s="111"/>
      <c r="S844" s="357"/>
      <c r="T844" s="357"/>
    </row>
    <row r="845" spans="1:20" s="175" customFormat="1" x14ac:dyDescent="0.2">
      <c r="B845" s="174"/>
      <c r="C845" s="174"/>
      <c r="D845" s="174"/>
      <c r="E845" s="174"/>
      <c r="F845" s="174"/>
      <c r="G845" s="174"/>
      <c r="H845" s="174"/>
      <c r="I845" s="199"/>
      <c r="J845" s="199"/>
      <c r="K845" s="199"/>
      <c r="L845" s="16"/>
      <c r="M845" s="176"/>
      <c r="N845" s="82"/>
      <c r="O845" s="111"/>
      <c r="P845" s="111"/>
      <c r="R845" s="111"/>
      <c r="S845" s="357"/>
      <c r="T845" s="357"/>
    </row>
    <row r="846" spans="1:20" s="124" customFormat="1" ht="25.5" x14ac:dyDescent="0.2">
      <c r="A846" s="49" t="s">
        <v>273</v>
      </c>
      <c r="B846" s="53">
        <v>1</v>
      </c>
      <c r="C846" s="53"/>
      <c r="D846" s="53">
        <v>3</v>
      </c>
      <c r="E846" s="53">
        <v>4</v>
      </c>
      <c r="F846" s="53">
        <v>5</v>
      </c>
      <c r="G846" s="53"/>
      <c r="H846" s="53">
        <v>7</v>
      </c>
      <c r="I846" s="53"/>
      <c r="J846" s="53">
        <v>9</v>
      </c>
      <c r="K846" s="53"/>
      <c r="L846" s="31"/>
      <c r="M846" s="99"/>
      <c r="N846" s="71" t="s">
        <v>274</v>
      </c>
      <c r="O846" s="113">
        <f>SUM(O848+O865+O878+O903+O918+O948+O960+O973+O990+O1002)</f>
        <v>23125</v>
      </c>
      <c r="P846" s="113">
        <f>SUM(P848+P865+P878+P903+P918+P935+P948+P960+P973+P990+P1002+P1015+P1028+P1040)</f>
        <v>1565000</v>
      </c>
      <c r="R846" s="113">
        <f>SUM(R850+R867+R880+R890+R905+R920+R937+R950+R962+R975+R992+R1004+R1017+R1030+R1042)</f>
        <v>184596.24</v>
      </c>
      <c r="S846" s="357">
        <f t="shared" ref="S846" si="351">R846/O846*100</f>
        <v>798.25401081081077</v>
      </c>
      <c r="T846" s="357">
        <f t="shared" si="338"/>
        <v>11.795286900958466</v>
      </c>
    </row>
    <row r="847" spans="1:20" s="124" customFormat="1" x14ac:dyDescent="0.2">
      <c r="B847" s="122"/>
      <c r="C847" s="122"/>
      <c r="D847" s="122"/>
      <c r="E847" s="122"/>
      <c r="F847" s="122"/>
      <c r="G847" s="122"/>
      <c r="H847" s="122"/>
      <c r="I847" s="199"/>
      <c r="J847" s="199"/>
      <c r="K847" s="199"/>
      <c r="L847" s="16"/>
      <c r="M847" s="123"/>
      <c r="N847" s="82"/>
      <c r="O847" s="142"/>
      <c r="P847" s="142"/>
      <c r="R847" s="142"/>
      <c r="S847" s="357"/>
      <c r="T847" s="357"/>
    </row>
    <row r="848" spans="1:20" s="45" customFormat="1" ht="25.5" x14ac:dyDescent="0.2">
      <c r="A848" s="51" t="s">
        <v>152</v>
      </c>
      <c r="I848" s="200"/>
      <c r="J848" s="200"/>
      <c r="K848" s="200"/>
      <c r="L848" s="29" t="s">
        <v>189</v>
      </c>
      <c r="M848" s="101"/>
      <c r="N848" s="102" t="s">
        <v>145</v>
      </c>
      <c r="O848" s="114">
        <f>SUM(O850)</f>
        <v>0</v>
      </c>
      <c r="P848" s="114">
        <f t="shared" ref="P848" si="352">SUM(P850)</f>
        <v>600000</v>
      </c>
      <c r="R848" s="114">
        <f>SUM(R850)</f>
        <v>625</v>
      </c>
      <c r="S848" s="357">
        <v>0</v>
      </c>
      <c r="T848" s="357">
        <f t="shared" si="338"/>
        <v>0.10416666666666667</v>
      </c>
    </row>
    <row r="849" spans="1:20" s="320" customFormat="1" x14ac:dyDescent="0.2">
      <c r="A849" s="51"/>
      <c r="L849" s="29"/>
      <c r="M849" s="101"/>
      <c r="N849" s="102"/>
      <c r="O849" s="114"/>
      <c r="P849" s="114"/>
      <c r="R849" s="114"/>
      <c r="S849" s="357"/>
      <c r="T849" s="357"/>
    </row>
    <row r="850" spans="1:20" s="41" customFormat="1" ht="38.25" x14ac:dyDescent="0.2">
      <c r="A850" s="52" t="s">
        <v>321</v>
      </c>
      <c r="I850" s="200"/>
      <c r="J850" s="200"/>
      <c r="K850" s="200"/>
      <c r="L850" s="34" t="s">
        <v>178</v>
      </c>
      <c r="M850" s="81"/>
      <c r="N850" s="105" t="s">
        <v>312</v>
      </c>
      <c r="O850" s="142">
        <f t="shared" ref="O850" si="353">SUM(O860)</f>
        <v>0</v>
      </c>
      <c r="P850" s="231">
        <f t="shared" ref="P850" si="354">SUM(P860)</f>
        <v>600000</v>
      </c>
      <c r="R850" s="142">
        <f>SUM(R860)</f>
        <v>625</v>
      </c>
      <c r="S850" s="357">
        <v>0</v>
      </c>
      <c r="T850" s="357">
        <f t="shared" si="338"/>
        <v>0.10416666666666667</v>
      </c>
    </row>
    <row r="851" spans="1:20" s="175" customFormat="1" x14ac:dyDescent="0.2">
      <c r="A851" s="52"/>
      <c r="I851" s="200"/>
      <c r="J851" s="200"/>
      <c r="K851" s="200"/>
      <c r="L851" s="34"/>
      <c r="M851" s="176"/>
      <c r="N851" s="105"/>
      <c r="O851" s="142"/>
      <c r="P851" s="142"/>
      <c r="R851" s="142"/>
      <c r="S851" s="357"/>
      <c r="T851" s="357"/>
    </row>
    <row r="852" spans="1:20" s="175" customFormat="1" x14ac:dyDescent="0.2">
      <c r="A852" s="52"/>
      <c r="I852" s="200"/>
      <c r="J852" s="200"/>
      <c r="K852" s="200"/>
      <c r="L852" s="34"/>
      <c r="M852" s="176"/>
      <c r="N852" s="178" t="s">
        <v>285</v>
      </c>
      <c r="O852" s="186">
        <f>SUM(O853:O858)</f>
        <v>0</v>
      </c>
      <c r="P852" s="186">
        <f>SUM(P853:P858)</f>
        <v>600000</v>
      </c>
      <c r="R852" s="186">
        <f>SUM(R853:R858)</f>
        <v>625</v>
      </c>
      <c r="S852" s="357">
        <v>0</v>
      </c>
      <c r="T852" s="357">
        <f t="shared" si="338"/>
        <v>0.10416666666666667</v>
      </c>
    </row>
    <row r="853" spans="1:20" s="308" customFormat="1" x14ac:dyDescent="0.2">
      <c r="A853" s="52"/>
      <c r="L853" s="34"/>
      <c r="M853" s="187" t="s">
        <v>353</v>
      </c>
      <c r="N853" s="178" t="s">
        <v>286</v>
      </c>
      <c r="O853" s="183">
        <v>0</v>
      </c>
      <c r="P853" s="183">
        <v>2800</v>
      </c>
      <c r="R853" s="183">
        <v>0</v>
      </c>
      <c r="S853" s="357">
        <v>0</v>
      </c>
      <c r="T853" s="357">
        <f t="shared" si="338"/>
        <v>0</v>
      </c>
    </row>
    <row r="854" spans="1:20" s="320" customFormat="1" x14ac:dyDescent="0.2">
      <c r="A854" s="52"/>
      <c r="L854" s="34"/>
      <c r="M854" s="187" t="s">
        <v>57</v>
      </c>
      <c r="N854" s="178" t="s">
        <v>379</v>
      </c>
      <c r="O854" s="183">
        <v>0</v>
      </c>
      <c r="P854" s="183">
        <v>0</v>
      </c>
      <c r="R854" s="183">
        <v>0</v>
      </c>
      <c r="S854" s="357">
        <v>0</v>
      </c>
      <c r="T854" s="357">
        <v>0</v>
      </c>
    </row>
    <row r="855" spans="1:20" s="175" customFormat="1" x14ac:dyDescent="0.2">
      <c r="A855" s="52"/>
      <c r="I855" s="200"/>
      <c r="J855" s="200"/>
      <c r="K855" s="200"/>
      <c r="L855" s="34"/>
      <c r="M855" s="187" t="s">
        <v>355</v>
      </c>
      <c r="N855" s="178" t="s">
        <v>288</v>
      </c>
      <c r="O855" s="186">
        <v>0</v>
      </c>
      <c r="P855" s="186">
        <v>19993.400000000001</v>
      </c>
      <c r="R855" s="186">
        <v>0</v>
      </c>
      <c r="S855" s="357">
        <v>0</v>
      </c>
      <c r="T855" s="357">
        <f t="shared" si="338"/>
        <v>0</v>
      </c>
    </row>
    <row r="856" spans="1:20" s="175" customFormat="1" x14ac:dyDescent="0.2">
      <c r="A856" s="52"/>
      <c r="I856" s="200"/>
      <c r="J856" s="200"/>
      <c r="K856" s="200"/>
      <c r="L856" s="34"/>
      <c r="M856" s="187" t="s">
        <v>354</v>
      </c>
      <c r="N856" s="178" t="s">
        <v>287</v>
      </c>
      <c r="O856" s="186">
        <v>0</v>
      </c>
      <c r="P856" s="186">
        <v>308847.94</v>
      </c>
      <c r="R856" s="186">
        <v>0</v>
      </c>
      <c r="S856" s="357">
        <v>0</v>
      </c>
      <c r="T856" s="357">
        <f t="shared" si="338"/>
        <v>0</v>
      </c>
    </row>
    <row r="857" spans="1:20" s="267" customFormat="1" ht="51" x14ac:dyDescent="0.2">
      <c r="A857" s="52"/>
      <c r="L857" s="34"/>
      <c r="M857" s="187" t="s">
        <v>52</v>
      </c>
      <c r="N857" s="188" t="s">
        <v>105</v>
      </c>
      <c r="O857" s="186">
        <v>0</v>
      </c>
      <c r="P857" s="186">
        <v>0</v>
      </c>
      <c r="R857" s="186">
        <v>0</v>
      </c>
      <c r="S857" s="357">
        <v>0</v>
      </c>
      <c r="T857" s="357">
        <v>0</v>
      </c>
    </row>
    <row r="858" spans="1:20" s="320" customFormat="1" x14ac:dyDescent="0.2">
      <c r="A858" s="52"/>
      <c r="L858" s="34"/>
      <c r="M858" s="187" t="s">
        <v>352</v>
      </c>
      <c r="N858" s="178" t="s">
        <v>289</v>
      </c>
      <c r="O858" s="186">
        <v>0</v>
      </c>
      <c r="P858" s="186">
        <v>268358.65999999997</v>
      </c>
      <c r="R858" s="186">
        <v>625</v>
      </c>
      <c r="S858" s="357">
        <v>0</v>
      </c>
      <c r="T858" s="357">
        <f t="shared" si="338"/>
        <v>0.23289727262760965</v>
      </c>
    </row>
    <row r="859" spans="1:20" s="41" customFormat="1" x14ac:dyDescent="0.2">
      <c r="I859" s="200"/>
      <c r="J859" s="200"/>
      <c r="K859" s="200"/>
      <c r="L859" s="16"/>
      <c r="M859" s="81"/>
      <c r="N859" s="82"/>
      <c r="O859" s="146"/>
      <c r="P859" s="146"/>
      <c r="R859" s="146"/>
      <c r="S859" s="357"/>
      <c r="T859" s="357"/>
    </row>
    <row r="860" spans="1:20" s="41" customFormat="1" ht="25.5" x14ac:dyDescent="0.2">
      <c r="B860" s="46">
        <v>1</v>
      </c>
      <c r="C860" s="46"/>
      <c r="D860" s="46"/>
      <c r="E860" s="46">
        <v>4</v>
      </c>
      <c r="F860" s="46">
        <v>5</v>
      </c>
      <c r="G860" s="46"/>
      <c r="H860" s="46">
        <v>7</v>
      </c>
      <c r="I860" s="199"/>
      <c r="J860" s="199"/>
      <c r="K860" s="199"/>
      <c r="L860" s="16" t="s">
        <v>178</v>
      </c>
      <c r="M860" s="81" t="s">
        <v>76</v>
      </c>
      <c r="N860" s="82" t="s">
        <v>170</v>
      </c>
      <c r="O860" s="111">
        <f t="shared" ref="O860:P861" si="355">SUM(O861)</f>
        <v>0</v>
      </c>
      <c r="P860" s="111">
        <f t="shared" si="355"/>
        <v>600000</v>
      </c>
      <c r="R860" s="111">
        <f>SUM(R861)</f>
        <v>625</v>
      </c>
      <c r="S860" s="357">
        <v>0</v>
      </c>
      <c r="T860" s="357">
        <f t="shared" si="338"/>
        <v>0.10416666666666667</v>
      </c>
    </row>
    <row r="861" spans="1:20" s="41" customFormat="1" ht="38.25" x14ac:dyDescent="0.2">
      <c r="B861" s="46">
        <v>1</v>
      </c>
      <c r="C861" s="46"/>
      <c r="D861" s="46"/>
      <c r="E861" s="46">
        <v>4</v>
      </c>
      <c r="F861" s="46">
        <v>5</v>
      </c>
      <c r="G861" s="46"/>
      <c r="H861" s="46">
        <v>7</v>
      </c>
      <c r="I861" s="199"/>
      <c r="J861" s="199"/>
      <c r="K861" s="199"/>
      <c r="L861" s="16" t="s">
        <v>178</v>
      </c>
      <c r="M861" s="90" t="s">
        <v>80</v>
      </c>
      <c r="N861" s="68" t="s">
        <v>9</v>
      </c>
      <c r="O861" s="112">
        <f t="shared" si="355"/>
        <v>0</v>
      </c>
      <c r="P861" s="112">
        <f t="shared" si="355"/>
        <v>600000</v>
      </c>
      <c r="R861" s="112">
        <f>SUM(R862)</f>
        <v>625</v>
      </c>
      <c r="S861" s="357">
        <v>0</v>
      </c>
      <c r="T861" s="357">
        <f t="shared" si="338"/>
        <v>0.10416666666666667</v>
      </c>
    </row>
    <row r="862" spans="1:20" s="41" customFormat="1" x14ac:dyDescent="0.2">
      <c r="B862" s="46">
        <v>1</v>
      </c>
      <c r="C862" s="46"/>
      <c r="D862" s="46"/>
      <c r="E862" s="46">
        <v>4</v>
      </c>
      <c r="F862" s="46">
        <v>5</v>
      </c>
      <c r="G862" s="46"/>
      <c r="H862" s="46">
        <v>7</v>
      </c>
      <c r="I862" s="199"/>
      <c r="J862" s="199"/>
      <c r="K862" s="199"/>
      <c r="L862" s="16" t="s">
        <v>178</v>
      </c>
      <c r="M862" s="81" t="s">
        <v>81</v>
      </c>
      <c r="N862" s="82" t="s">
        <v>172</v>
      </c>
      <c r="O862" s="111">
        <v>0</v>
      </c>
      <c r="P862" s="111">
        <v>600000</v>
      </c>
      <c r="R862" s="111">
        <f>SUM(R863)</f>
        <v>625</v>
      </c>
      <c r="S862" s="357">
        <v>0</v>
      </c>
      <c r="T862" s="357">
        <f t="shared" si="338"/>
        <v>0.10416666666666667</v>
      </c>
    </row>
    <row r="863" spans="1:20" s="320" customFormat="1" ht="25.5" x14ac:dyDescent="0.2">
      <c r="B863" s="416"/>
      <c r="C863" s="416"/>
      <c r="D863" s="416"/>
      <c r="E863" s="416"/>
      <c r="F863" s="416"/>
      <c r="G863" s="416"/>
      <c r="H863" s="416"/>
      <c r="I863" s="416"/>
      <c r="J863" s="416"/>
      <c r="K863" s="416"/>
      <c r="L863" s="16"/>
      <c r="M863" s="417" t="s">
        <v>441</v>
      </c>
      <c r="N863" s="418" t="s">
        <v>515</v>
      </c>
      <c r="O863" s="111">
        <v>0</v>
      </c>
      <c r="P863" s="111"/>
      <c r="R863" s="111">
        <v>625</v>
      </c>
      <c r="S863" s="357">
        <v>0</v>
      </c>
      <c r="T863" s="357">
        <v>0</v>
      </c>
    </row>
    <row r="864" spans="1:20" s="63" customFormat="1" x14ac:dyDescent="0.2">
      <c r="B864" s="62"/>
      <c r="C864" s="62"/>
      <c r="D864" s="62"/>
      <c r="E864" s="62"/>
      <c r="F864" s="62"/>
      <c r="G864" s="62"/>
      <c r="H864" s="62"/>
      <c r="I864" s="199"/>
      <c r="J864" s="199"/>
      <c r="K864" s="199"/>
      <c r="L864" s="16"/>
      <c r="M864" s="81"/>
      <c r="N864" s="82"/>
      <c r="O864" s="142"/>
      <c r="P864" s="142"/>
      <c r="R864" s="142"/>
      <c r="S864" s="357"/>
      <c r="T864" s="357"/>
    </row>
    <row r="865" spans="1:20" s="45" customFormat="1" ht="38.25" x14ac:dyDescent="0.2">
      <c r="A865" s="51" t="s">
        <v>173</v>
      </c>
      <c r="I865" s="200"/>
      <c r="J865" s="200"/>
      <c r="K865" s="200"/>
      <c r="L865" s="29" t="s">
        <v>124</v>
      </c>
      <c r="M865" s="101"/>
      <c r="N865" s="102" t="s">
        <v>147</v>
      </c>
      <c r="O865" s="114">
        <f t="shared" ref="O865" si="356">SUM(O867)</f>
        <v>0</v>
      </c>
      <c r="P865" s="114">
        <f t="shared" ref="P865" si="357">SUM(P867)</f>
        <v>10000</v>
      </c>
      <c r="R865" s="114">
        <f>SUM(R867)</f>
        <v>0</v>
      </c>
      <c r="S865" s="357">
        <v>0</v>
      </c>
      <c r="T865" s="357">
        <f t="shared" si="338"/>
        <v>0</v>
      </c>
    </row>
    <row r="866" spans="1:20" s="45" customFormat="1" x14ac:dyDescent="0.2">
      <c r="I866" s="200"/>
      <c r="J866" s="200"/>
      <c r="K866" s="200"/>
      <c r="L866" s="16"/>
      <c r="M866" s="81"/>
      <c r="N866" s="82"/>
      <c r="O866" s="143"/>
      <c r="P866" s="143"/>
      <c r="R866" s="143"/>
      <c r="S866" s="357"/>
      <c r="T866" s="357"/>
    </row>
    <row r="867" spans="1:20" s="41" customFormat="1" ht="63.75" x14ac:dyDescent="0.2">
      <c r="A867" s="52" t="s">
        <v>275</v>
      </c>
      <c r="B867" s="46"/>
      <c r="C867" s="46"/>
      <c r="D867" s="46"/>
      <c r="E867" s="46"/>
      <c r="F867" s="46"/>
      <c r="G867" s="46"/>
      <c r="H867" s="46"/>
      <c r="I867" s="199"/>
      <c r="J867" s="199"/>
      <c r="K867" s="199"/>
      <c r="L867" s="64" t="s">
        <v>177</v>
      </c>
      <c r="M867" s="81"/>
      <c r="N867" s="266" t="s">
        <v>325</v>
      </c>
      <c r="O867" s="142">
        <f t="shared" ref="O867" si="358">SUM(O874)</f>
        <v>0</v>
      </c>
      <c r="P867" s="231">
        <f t="shared" ref="P867" si="359">SUM(P874)</f>
        <v>10000</v>
      </c>
      <c r="R867" s="142">
        <f>SUM(R874)</f>
        <v>0</v>
      </c>
      <c r="S867" s="357">
        <v>0</v>
      </c>
      <c r="T867" s="357">
        <f t="shared" si="338"/>
        <v>0</v>
      </c>
    </row>
    <row r="868" spans="1:20" s="41" customFormat="1" x14ac:dyDescent="0.2">
      <c r="B868" s="46"/>
      <c r="C868" s="46"/>
      <c r="D868" s="46"/>
      <c r="E868" s="46"/>
      <c r="F868" s="46"/>
      <c r="G868" s="46"/>
      <c r="H868" s="46"/>
      <c r="I868" s="199"/>
      <c r="J868" s="199"/>
      <c r="K868" s="199"/>
      <c r="L868" s="16"/>
      <c r="M868" s="81"/>
      <c r="N868" s="82"/>
      <c r="O868" s="142"/>
      <c r="P868" s="142"/>
      <c r="R868" s="142"/>
      <c r="S868" s="357"/>
      <c r="T868" s="357"/>
    </row>
    <row r="869" spans="1:20" s="175" customFormat="1" x14ac:dyDescent="0.2">
      <c r="B869" s="174"/>
      <c r="C869" s="174"/>
      <c r="D869" s="174"/>
      <c r="E869" s="174"/>
      <c r="F869" s="174"/>
      <c r="G869" s="174"/>
      <c r="H869" s="174"/>
      <c r="I869" s="199"/>
      <c r="J869" s="199"/>
      <c r="K869" s="199"/>
      <c r="L869" s="16"/>
      <c r="M869" s="176"/>
      <c r="N869" s="178" t="s">
        <v>285</v>
      </c>
      <c r="O869" s="186">
        <f t="shared" ref="O869" si="360">SUM(O870:O872)</f>
        <v>0</v>
      </c>
      <c r="P869" s="186">
        <f>SUM(P870:P872)</f>
        <v>10000</v>
      </c>
      <c r="R869" s="186">
        <f>SUM(R870:R872)</f>
        <v>0</v>
      </c>
      <c r="S869" s="357">
        <v>0</v>
      </c>
      <c r="T869" s="357">
        <f t="shared" si="338"/>
        <v>0</v>
      </c>
    </row>
    <row r="870" spans="1:20" s="175" customFormat="1" x14ac:dyDescent="0.2">
      <c r="B870" s="174"/>
      <c r="C870" s="174"/>
      <c r="D870" s="174"/>
      <c r="E870" s="174"/>
      <c r="F870" s="174"/>
      <c r="G870" s="174"/>
      <c r="H870" s="174"/>
      <c r="I870" s="199"/>
      <c r="J870" s="199"/>
      <c r="K870" s="199"/>
      <c r="L870" s="16"/>
      <c r="M870" s="187" t="s">
        <v>355</v>
      </c>
      <c r="N870" s="178" t="s">
        <v>288</v>
      </c>
      <c r="O870" s="186">
        <v>0</v>
      </c>
      <c r="P870" s="186">
        <v>0</v>
      </c>
      <c r="R870" s="186">
        <v>0</v>
      </c>
      <c r="S870" s="357">
        <v>0</v>
      </c>
      <c r="T870" s="357">
        <v>0</v>
      </c>
    </row>
    <row r="871" spans="1:20" s="175" customFormat="1" x14ac:dyDescent="0.2">
      <c r="B871" s="174"/>
      <c r="C871" s="174"/>
      <c r="D871" s="174"/>
      <c r="E871" s="174"/>
      <c r="F871" s="174"/>
      <c r="G871" s="174"/>
      <c r="H871" s="174"/>
      <c r="I871" s="199"/>
      <c r="J871" s="199"/>
      <c r="K871" s="199"/>
      <c r="L871" s="16"/>
      <c r="M871" s="187" t="s">
        <v>354</v>
      </c>
      <c r="N871" s="178" t="s">
        <v>287</v>
      </c>
      <c r="O871" s="186">
        <v>0</v>
      </c>
      <c r="P871" s="186">
        <v>10000</v>
      </c>
      <c r="R871" s="186">
        <v>0</v>
      </c>
      <c r="S871" s="357">
        <v>0</v>
      </c>
      <c r="T871" s="357">
        <f t="shared" ref="T871:T915" si="361">R871/P871*100</f>
        <v>0</v>
      </c>
    </row>
    <row r="872" spans="1:20" s="192" customFormat="1" x14ac:dyDescent="0.2">
      <c r="B872" s="191"/>
      <c r="C872" s="191"/>
      <c r="D872" s="191"/>
      <c r="E872" s="191"/>
      <c r="F872" s="191"/>
      <c r="G872" s="191"/>
      <c r="H872" s="191"/>
      <c r="I872" s="199"/>
      <c r="J872" s="199"/>
      <c r="K872" s="199"/>
      <c r="L872" s="16"/>
      <c r="M872" s="187" t="s">
        <v>352</v>
      </c>
      <c r="N872" s="178" t="s">
        <v>289</v>
      </c>
      <c r="O872" s="186">
        <v>0</v>
      </c>
      <c r="P872" s="186">
        <v>0</v>
      </c>
      <c r="R872" s="186">
        <v>0</v>
      </c>
      <c r="S872" s="357">
        <v>0</v>
      </c>
      <c r="T872" s="357">
        <v>0</v>
      </c>
    </row>
    <row r="873" spans="1:20" s="175" customFormat="1" x14ac:dyDescent="0.2">
      <c r="B873" s="174"/>
      <c r="C873" s="174"/>
      <c r="D873" s="174"/>
      <c r="E873" s="174"/>
      <c r="F873" s="174"/>
      <c r="G873" s="174"/>
      <c r="H873" s="174"/>
      <c r="I873" s="199"/>
      <c r="J873" s="199"/>
      <c r="K873" s="199"/>
      <c r="L873" s="16"/>
      <c r="M873" s="176"/>
      <c r="N873" s="82"/>
      <c r="O873" s="142"/>
      <c r="P873" s="142"/>
      <c r="R873" s="142"/>
      <c r="S873" s="357"/>
      <c r="T873" s="357"/>
    </row>
    <row r="874" spans="1:20" s="41" customFormat="1" ht="25.5" x14ac:dyDescent="0.2">
      <c r="B874" s="46"/>
      <c r="C874" s="46"/>
      <c r="D874" s="46"/>
      <c r="E874" s="46">
        <v>4</v>
      </c>
      <c r="F874" s="46">
        <v>5</v>
      </c>
      <c r="G874" s="46"/>
      <c r="H874" s="46"/>
      <c r="I874" s="199"/>
      <c r="J874" s="199">
        <v>9</v>
      </c>
      <c r="K874" s="199"/>
      <c r="L874" s="16" t="s">
        <v>177</v>
      </c>
      <c r="M874" s="81" t="s">
        <v>76</v>
      </c>
      <c r="N874" s="82" t="s">
        <v>170</v>
      </c>
      <c r="O874" s="111">
        <f t="shared" ref="O874" si="362">SUM(O876)</f>
        <v>0</v>
      </c>
      <c r="P874" s="111">
        <f t="shared" ref="P874" si="363">SUM(P876)</f>
        <v>10000</v>
      </c>
      <c r="R874" s="111">
        <f>SUM(R876)</f>
        <v>0</v>
      </c>
      <c r="S874" s="357">
        <v>0</v>
      </c>
      <c r="T874" s="357">
        <f t="shared" si="361"/>
        <v>0</v>
      </c>
    </row>
    <row r="875" spans="1:20" s="41" customFormat="1" ht="38.25" x14ac:dyDescent="0.2">
      <c r="B875" s="46"/>
      <c r="C875" s="46"/>
      <c r="D875" s="46"/>
      <c r="E875" s="46">
        <v>4</v>
      </c>
      <c r="F875" s="46">
        <v>5</v>
      </c>
      <c r="G875" s="46"/>
      <c r="H875" s="46"/>
      <c r="I875" s="199"/>
      <c r="J875" s="199">
        <v>9</v>
      </c>
      <c r="K875" s="199"/>
      <c r="L875" s="16" t="s">
        <v>177</v>
      </c>
      <c r="M875" s="90" t="s">
        <v>80</v>
      </c>
      <c r="N875" s="68" t="s">
        <v>9</v>
      </c>
      <c r="O875" s="112">
        <f t="shared" ref="O875:P875" si="364">SUM(O876)</f>
        <v>0</v>
      </c>
      <c r="P875" s="112">
        <f t="shared" si="364"/>
        <v>10000</v>
      </c>
      <c r="R875" s="112">
        <f>SUM(R876)</f>
        <v>0</v>
      </c>
      <c r="S875" s="357">
        <v>0</v>
      </c>
      <c r="T875" s="357">
        <f t="shared" si="361"/>
        <v>0</v>
      </c>
    </row>
    <row r="876" spans="1:20" s="41" customFormat="1" x14ac:dyDescent="0.2">
      <c r="B876" s="46"/>
      <c r="C876" s="46"/>
      <c r="D876" s="46"/>
      <c r="E876" s="46">
        <v>4</v>
      </c>
      <c r="F876" s="46">
        <v>5</v>
      </c>
      <c r="G876" s="46"/>
      <c r="H876" s="46"/>
      <c r="I876" s="199"/>
      <c r="J876" s="199">
        <v>9</v>
      </c>
      <c r="K876" s="199"/>
      <c r="L876" s="16" t="s">
        <v>177</v>
      </c>
      <c r="M876" s="81" t="s">
        <v>81</v>
      </c>
      <c r="N876" s="82" t="s">
        <v>172</v>
      </c>
      <c r="O876" s="111">
        <v>0</v>
      </c>
      <c r="P876" s="111">
        <v>10000</v>
      </c>
      <c r="R876" s="111">
        <v>0</v>
      </c>
      <c r="S876" s="357">
        <v>0</v>
      </c>
      <c r="T876" s="357">
        <f t="shared" si="361"/>
        <v>0</v>
      </c>
    </row>
    <row r="877" spans="1:20" s="41" customFormat="1" x14ac:dyDescent="0.2">
      <c r="I877" s="200"/>
      <c r="J877" s="200"/>
      <c r="K877" s="200"/>
      <c r="L877" s="16"/>
      <c r="M877" s="81"/>
      <c r="N877" s="82"/>
      <c r="O877" s="145"/>
      <c r="P877" s="145"/>
      <c r="R877" s="145"/>
      <c r="S877" s="357"/>
      <c r="T877" s="357"/>
    </row>
    <row r="878" spans="1:20" s="45" customFormat="1" ht="38.25" x14ac:dyDescent="0.2">
      <c r="A878" s="51" t="s">
        <v>173</v>
      </c>
      <c r="I878" s="200"/>
      <c r="J878" s="200"/>
      <c r="K878" s="200"/>
      <c r="L878" s="29" t="s">
        <v>377</v>
      </c>
      <c r="M878" s="101"/>
      <c r="N878" s="102" t="s">
        <v>147</v>
      </c>
      <c r="O878" s="114">
        <f t="shared" ref="O878" si="365">SUM(O880)</f>
        <v>0</v>
      </c>
      <c r="P878" s="114">
        <f>SUM(P880+P890)</f>
        <v>350000</v>
      </c>
      <c r="R878" s="114">
        <f>SUM(R880)</f>
        <v>0</v>
      </c>
      <c r="S878" s="357">
        <v>0</v>
      </c>
      <c r="T878" s="357">
        <f t="shared" si="361"/>
        <v>0</v>
      </c>
    </row>
    <row r="879" spans="1:20" s="41" customFormat="1" x14ac:dyDescent="0.2">
      <c r="I879" s="200"/>
      <c r="J879" s="200"/>
      <c r="K879" s="200"/>
      <c r="L879" s="16"/>
      <c r="M879" s="81"/>
      <c r="N879" s="82"/>
      <c r="O879" s="146"/>
      <c r="P879" s="146"/>
      <c r="R879" s="146"/>
      <c r="S879" s="357"/>
      <c r="T879" s="357"/>
    </row>
    <row r="880" spans="1:20" s="41" customFormat="1" ht="25.5" x14ac:dyDescent="0.2">
      <c r="A880" s="52" t="s">
        <v>276</v>
      </c>
      <c r="I880" s="200"/>
      <c r="J880" s="200"/>
      <c r="K880" s="200"/>
      <c r="L880" s="64" t="s">
        <v>376</v>
      </c>
      <c r="M880" s="81"/>
      <c r="N880" s="105" t="s">
        <v>318</v>
      </c>
      <c r="O880" s="142">
        <f t="shared" ref="O880" si="366">SUM(O886)</f>
        <v>0</v>
      </c>
      <c r="P880" s="142">
        <f t="shared" ref="P880" si="367">SUM(P886)</f>
        <v>50000</v>
      </c>
      <c r="R880" s="142">
        <f>SUM(R886)</f>
        <v>0</v>
      </c>
      <c r="S880" s="357">
        <v>0</v>
      </c>
      <c r="T880" s="357">
        <f t="shared" si="361"/>
        <v>0</v>
      </c>
    </row>
    <row r="881" spans="1:20" s="41" customFormat="1" x14ac:dyDescent="0.2">
      <c r="I881" s="200"/>
      <c r="J881" s="200"/>
      <c r="K881" s="200"/>
      <c r="L881" s="16"/>
      <c r="M881" s="81"/>
      <c r="N881" s="82"/>
      <c r="O881" s="146"/>
      <c r="P881" s="146"/>
      <c r="R881" s="146"/>
      <c r="S881" s="357"/>
      <c r="T881" s="357"/>
    </row>
    <row r="882" spans="1:20" s="175" customFormat="1" x14ac:dyDescent="0.2">
      <c r="I882" s="200"/>
      <c r="J882" s="200"/>
      <c r="K882" s="200"/>
      <c r="L882" s="16"/>
      <c r="M882" s="176"/>
      <c r="N882" s="178" t="s">
        <v>285</v>
      </c>
      <c r="O882" s="186">
        <f t="shared" ref="O882" si="368">SUM(O883:O884)</f>
        <v>0</v>
      </c>
      <c r="P882" s="186">
        <f t="shared" ref="P882" si="369">SUM(P883:P884)</f>
        <v>50000</v>
      </c>
      <c r="R882" s="186">
        <f>SUM(R883:R884)</f>
        <v>0</v>
      </c>
      <c r="S882" s="357">
        <v>0</v>
      </c>
      <c r="T882" s="357">
        <f t="shared" si="361"/>
        <v>0</v>
      </c>
    </row>
    <row r="883" spans="1:20" s="175" customFormat="1" x14ac:dyDescent="0.2">
      <c r="I883" s="200"/>
      <c r="J883" s="200"/>
      <c r="K883" s="200"/>
      <c r="L883" s="16"/>
      <c r="M883" s="187" t="s">
        <v>355</v>
      </c>
      <c r="N883" s="178" t="s">
        <v>288</v>
      </c>
      <c r="O883" s="186">
        <v>0</v>
      </c>
      <c r="P883" s="186">
        <v>20000</v>
      </c>
      <c r="R883" s="186">
        <v>0</v>
      </c>
      <c r="S883" s="357">
        <v>0</v>
      </c>
      <c r="T883" s="357">
        <f t="shared" si="361"/>
        <v>0</v>
      </c>
    </row>
    <row r="884" spans="1:20" s="203" customFormat="1" x14ac:dyDescent="0.2">
      <c r="L884" s="16"/>
      <c r="M884" s="187" t="s">
        <v>354</v>
      </c>
      <c r="N884" s="178" t="s">
        <v>287</v>
      </c>
      <c r="O884" s="186">
        <v>0</v>
      </c>
      <c r="P884" s="186">
        <v>30000</v>
      </c>
      <c r="R884" s="186">
        <v>0</v>
      </c>
      <c r="S884" s="357">
        <v>0</v>
      </c>
      <c r="T884" s="357">
        <f t="shared" si="361"/>
        <v>0</v>
      </c>
    </row>
    <row r="885" spans="1:20" s="175" customFormat="1" x14ac:dyDescent="0.2">
      <c r="I885" s="200"/>
      <c r="J885" s="200"/>
      <c r="K885" s="200"/>
      <c r="L885" s="16"/>
      <c r="M885" s="176"/>
      <c r="N885" s="82"/>
      <c r="O885" s="146"/>
      <c r="P885" s="146"/>
      <c r="R885" s="146"/>
      <c r="S885" s="357"/>
      <c r="T885" s="357"/>
    </row>
    <row r="886" spans="1:20" s="41" customFormat="1" ht="25.5" x14ac:dyDescent="0.2">
      <c r="B886" s="46"/>
      <c r="C886" s="46"/>
      <c r="D886" s="46"/>
      <c r="E886" s="46">
        <v>4</v>
      </c>
      <c r="F886" s="46">
        <v>5</v>
      </c>
      <c r="G886" s="46"/>
      <c r="H886" s="46"/>
      <c r="I886" s="199"/>
      <c r="J886" s="199"/>
      <c r="K886" s="199"/>
      <c r="L886" s="16" t="s">
        <v>376</v>
      </c>
      <c r="M886" s="81" t="s">
        <v>76</v>
      </c>
      <c r="N886" s="82" t="s">
        <v>170</v>
      </c>
      <c r="O886" s="111">
        <f t="shared" ref="O886:P887" si="370">SUM(O887)</f>
        <v>0</v>
      </c>
      <c r="P886" s="111">
        <f t="shared" si="370"/>
        <v>50000</v>
      </c>
      <c r="R886" s="111">
        <f>SUM(R887)</f>
        <v>0</v>
      </c>
      <c r="S886" s="357">
        <v>0</v>
      </c>
      <c r="T886" s="357">
        <f t="shared" si="361"/>
        <v>0</v>
      </c>
    </row>
    <row r="887" spans="1:20" s="41" customFormat="1" ht="38.25" x14ac:dyDescent="0.2">
      <c r="B887" s="46"/>
      <c r="C887" s="46"/>
      <c r="D887" s="46"/>
      <c r="E887" s="46">
        <v>4</v>
      </c>
      <c r="F887" s="46">
        <v>5</v>
      </c>
      <c r="G887" s="46"/>
      <c r="H887" s="46"/>
      <c r="I887" s="199"/>
      <c r="J887" s="199"/>
      <c r="K887" s="199"/>
      <c r="L887" s="16" t="s">
        <v>376</v>
      </c>
      <c r="M887" s="90" t="s">
        <v>80</v>
      </c>
      <c r="N887" s="68" t="s">
        <v>9</v>
      </c>
      <c r="O887" s="112">
        <f t="shared" si="370"/>
        <v>0</v>
      </c>
      <c r="P887" s="112">
        <f t="shared" si="370"/>
        <v>50000</v>
      </c>
      <c r="R887" s="112">
        <f>SUM(R888)</f>
        <v>0</v>
      </c>
      <c r="S887" s="357">
        <v>0</v>
      </c>
      <c r="T887" s="357">
        <f t="shared" si="361"/>
        <v>0</v>
      </c>
    </row>
    <row r="888" spans="1:20" s="41" customFormat="1" x14ac:dyDescent="0.2">
      <c r="B888" s="46"/>
      <c r="C888" s="46"/>
      <c r="D888" s="46"/>
      <c r="E888" s="46">
        <v>4</v>
      </c>
      <c r="F888" s="46">
        <v>5</v>
      </c>
      <c r="G888" s="46"/>
      <c r="H888" s="46"/>
      <c r="I888" s="199"/>
      <c r="J888" s="199"/>
      <c r="K888" s="199"/>
      <c r="L888" s="16" t="s">
        <v>376</v>
      </c>
      <c r="M888" s="81" t="s">
        <v>81</v>
      </c>
      <c r="N888" s="82" t="s">
        <v>172</v>
      </c>
      <c r="O888" s="111">
        <v>0</v>
      </c>
      <c r="P888" s="111">
        <v>50000</v>
      </c>
      <c r="R888" s="111">
        <v>0</v>
      </c>
      <c r="S888" s="357">
        <v>0</v>
      </c>
      <c r="T888" s="357">
        <f t="shared" si="361"/>
        <v>0</v>
      </c>
    </row>
    <row r="889" spans="1:20" s="320" customFormat="1" x14ac:dyDescent="0.2">
      <c r="B889" s="362"/>
      <c r="C889" s="362"/>
      <c r="D889" s="362"/>
      <c r="E889" s="362"/>
      <c r="F889" s="362"/>
      <c r="G889" s="362"/>
      <c r="H889" s="362"/>
      <c r="I889" s="362"/>
      <c r="J889" s="362"/>
      <c r="K889" s="362"/>
      <c r="L889" s="16"/>
      <c r="M889" s="363"/>
      <c r="N889" s="364"/>
      <c r="O889" s="111"/>
      <c r="P889" s="111"/>
      <c r="R889" s="111"/>
      <c r="S889" s="357"/>
      <c r="T889" s="357"/>
    </row>
    <row r="890" spans="1:20" s="320" customFormat="1" ht="25.5" x14ac:dyDescent="0.2">
      <c r="A890" s="52" t="s">
        <v>387</v>
      </c>
      <c r="L890" s="34" t="s">
        <v>376</v>
      </c>
      <c r="M890" s="363"/>
      <c r="N890" s="105" t="s">
        <v>383</v>
      </c>
      <c r="O890" s="142">
        <f t="shared" ref="O890" si="371">SUM(O898)</f>
        <v>0</v>
      </c>
      <c r="P890" s="142">
        <f t="shared" ref="P890" si="372">SUM(P898)</f>
        <v>300000</v>
      </c>
      <c r="R890" s="142">
        <f>SUM(R898)</f>
        <v>0</v>
      </c>
      <c r="S890" s="357">
        <v>0</v>
      </c>
      <c r="T890" s="357">
        <f t="shared" si="361"/>
        <v>0</v>
      </c>
    </row>
    <row r="891" spans="1:20" s="320" customFormat="1" x14ac:dyDescent="0.2">
      <c r="L891" s="16"/>
      <c r="M891" s="363"/>
      <c r="N891" s="364"/>
      <c r="O891" s="142"/>
      <c r="P891" s="142"/>
      <c r="R891" s="142"/>
      <c r="S891" s="357"/>
      <c r="T891" s="357"/>
    </row>
    <row r="892" spans="1:20" s="320" customFormat="1" x14ac:dyDescent="0.2">
      <c r="L892" s="16"/>
      <c r="M892" s="363"/>
      <c r="N892" s="178" t="s">
        <v>285</v>
      </c>
      <c r="O892" s="186">
        <f t="shared" ref="O892" si="373">SUM(O893:O896)</f>
        <v>0</v>
      </c>
      <c r="P892" s="186">
        <f t="shared" ref="P892" si="374">SUM(P893:P896)</f>
        <v>300000</v>
      </c>
      <c r="R892" s="186">
        <f>SUM(R893:R896)</f>
        <v>0</v>
      </c>
      <c r="S892" s="357">
        <v>0</v>
      </c>
      <c r="T892" s="357">
        <f t="shared" si="361"/>
        <v>0</v>
      </c>
    </row>
    <row r="893" spans="1:20" s="320" customFormat="1" x14ac:dyDescent="0.2">
      <c r="L893" s="16"/>
      <c r="M893" s="187" t="s">
        <v>57</v>
      </c>
      <c r="N893" s="178" t="s">
        <v>101</v>
      </c>
      <c r="O893" s="186">
        <v>0</v>
      </c>
      <c r="P893" s="186">
        <v>0</v>
      </c>
      <c r="R893" s="186">
        <v>0</v>
      </c>
      <c r="S893" s="357">
        <v>0</v>
      </c>
      <c r="T893" s="357">
        <v>0</v>
      </c>
    </row>
    <row r="894" spans="1:20" s="320" customFormat="1" x14ac:dyDescent="0.2">
      <c r="L894" s="16"/>
      <c r="M894" s="187" t="s">
        <v>354</v>
      </c>
      <c r="N894" s="178" t="s">
        <v>287</v>
      </c>
      <c r="O894" s="186">
        <v>0</v>
      </c>
      <c r="P894" s="186">
        <v>0</v>
      </c>
      <c r="R894" s="186">
        <v>0</v>
      </c>
      <c r="S894" s="357">
        <v>0</v>
      </c>
      <c r="T894" s="357">
        <v>0</v>
      </c>
    </row>
    <row r="895" spans="1:20" s="320" customFormat="1" ht="38.25" customHeight="1" x14ac:dyDescent="0.2">
      <c r="L895" s="16"/>
      <c r="M895" s="187" t="s">
        <v>52</v>
      </c>
      <c r="N895" s="188" t="s">
        <v>105</v>
      </c>
      <c r="O895" s="183">
        <v>0</v>
      </c>
      <c r="P895" s="183">
        <v>0</v>
      </c>
      <c r="R895" s="183">
        <v>0</v>
      </c>
      <c r="S895" s="357">
        <v>0</v>
      </c>
      <c r="T895" s="357">
        <v>0</v>
      </c>
    </row>
    <row r="896" spans="1:20" s="320" customFormat="1" x14ac:dyDescent="0.2">
      <c r="L896" s="16"/>
      <c r="M896" s="187" t="s">
        <v>352</v>
      </c>
      <c r="N896" s="178" t="s">
        <v>289</v>
      </c>
      <c r="O896" s="186">
        <v>0</v>
      </c>
      <c r="P896" s="186">
        <v>300000</v>
      </c>
      <c r="R896" s="186">
        <v>0</v>
      </c>
      <c r="S896" s="357">
        <v>0</v>
      </c>
      <c r="T896" s="357">
        <f t="shared" si="361"/>
        <v>0</v>
      </c>
    </row>
    <row r="897" spans="1:20" s="320" customFormat="1" x14ac:dyDescent="0.2">
      <c r="L897" s="16"/>
      <c r="M897" s="187"/>
      <c r="N897" s="178"/>
      <c r="O897" s="186"/>
      <c r="P897" s="186"/>
      <c r="R897" s="186"/>
      <c r="S897" s="357"/>
      <c r="T897" s="357"/>
    </row>
    <row r="898" spans="1:20" s="320" customFormat="1" ht="25.5" x14ac:dyDescent="0.2">
      <c r="B898" s="362"/>
      <c r="C898" s="362"/>
      <c r="D898" s="362">
        <v>3</v>
      </c>
      <c r="E898" s="362"/>
      <c r="F898" s="362">
        <v>5</v>
      </c>
      <c r="G898" s="362"/>
      <c r="H898" s="362">
        <v>7</v>
      </c>
      <c r="I898" s="362"/>
      <c r="J898" s="362">
        <v>9</v>
      </c>
      <c r="K898" s="362"/>
      <c r="L898" s="16" t="s">
        <v>376</v>
      </c>
      <c r="M898" s="363" t="s">
        <v>76</v>
      </c>
      <c r="N898" s="364" t="s">
        <v>170</v>
      </c>
      <c r="O898" s="111">
        <f t="shared" ref="O898:P899" si="375">SUM(O899)</f>
        <v>0</v>
      </c>
      <c r="P898" s="111">
        <f t="shared" si="375"/>
        <v>300000</v>
      </c>
      <c r="R898" s="111">
        <f>SUM(R899)</f>
        <v>0</v>
      </c>
      <c r="S898" s="357">
        <v>0</v>
      </c>
      <c r="T898" s="357">
        <f t="shared" si="361"/>
        <v>0</v>
      </c>
    </row>
    <row r="899" spans="1:20" s="320" customFormat="1" ht="38.25" x14ac:dyDescent="0.2">
      <c r="B899" s="362"/>
      <c r="C899" s="362"/>
      <c r="D899" s="362">
        <v>3</v>
      </c>
      <c r="E899" s="362"/>
      <c r="F899" s="362">
        <v>5</v>
      </c>
      <c r="G899" s="362"/>
      <c r="H899" s="362">
        <v>7</v>
      </c>
      <c r="I899" s="362"/>
      <c r="J899" s="362">
        <v>9</v>
      </c>
      <c r="K899" s="362"/>
      <c r="L899" s="16" t="s">
        <v>376</v>
      </c>
      <c r="M899" s="307" t="s">
        <v>80</v>
      </c>
      <c r="N899" s="365" t="s">
        <v>9</v>
      </c>
      <c r="O899" s="112">
        <f t="shared" si="375"/>
        <v>0</v>
      </c>
      <c r="P899" s="112">
        <f t="shared" si="375"/>
        <v>300000</v>
      </c>
      <c r="R899" s="112">
        <f>SUM(R900)</f>
        <v>0</v>
      </c>
      <c r="S899" s="357">
        <v>0</v>
      </c>
      <c r="T899" s="357">
        <f t="shared" si="361"/>
        <v>0</v>
      </c>
    </row>
    <row r="900" spans="1:20" s="320" customFormat="1" x14ac:dyDescent="0.2">
      <c r="B900" s="362"/>
      <c r="C900" s="362"/>
      <c r="D900" s="362">
        <v>3</v>
      </c>
      <c r="E900" s="362"/>
      <c r="F900" s="362">
        <v>5</v>
      </c>
      <c r="G900" s="362"/>
      <c r="H900" s="362">
        <v>7</v>
      </c>
      <c r="I900" s="362"/>
      <c r="J900" s="362">
        <v>9</v>
      </c>
      <c r="K900" s="362"/>
      <c r="L900" s="16" t="s">
        <v>376</v>
      </c>
      <c r="M900" s="363" t="s">
        <v>81</v>
      </c>
      <c r="N900" s="364" t="s">
        <v>172</v>
      </c>
      <c r="O900" s="111">
        <v>0</v>
      </c>
      <c r="P900" s="111">
        <v>300000</v>
      </c>
      <c r="R900" s="111">
        <v>0</v>
      </c>
      <c r="S900" s="357">
        <v>0</v>
      </c>
      <c r="T900" s="357">
        <f t="shared" si="361"/>
        <v>0</v>
      </c>
    </row>
    <row r="901" spans="1:20" s="320" customFormat="1" x14ac:dyDescent="0.2">
      <c r="B901" s="377"/>
      <c r="C901" s="377"/>
      <c r="D901" s="377"/>
      <c r="E901" s="377"/>
      <c r="F901" s="377"/>
      <c r="G901" s="377"/>
      <c r="H901" s="377"/>
      <c r="I901" s="377"/>
      <c r="J901" s="377"/>
      <c r="K901" s="377"/>
      <c r="L901" s="16"/>
      <c r="M901" s="376"/>
      <c r="N901" s="375"/>
      <c r="O901" s="111"/>
      <c r="P901" s="111"/>
      <c r="R901" s="111"/>
      <c r="S901" s="357"/>
      <c r="T901" s="357"/>
    </row>
    <row r="902" spans="1:20" s="320" customFormat="1" x14ac:dyDescent="0.2">
      <c r="B902" s="377"/>
      <c r="C902" s="377"/>
      <c r="D902" s="377"/>
      <c r="E902" s="377"/>
      <c r="F902" s="377"/>
      <c r="G902" s="377"/>
      <c r="H902" s="377"/>
      <c r="I902" s="377"/>
      <c r="J902" s="377"/>
      <c r="K902" s="377"/>
      <c r="L902" s="16"/>
      <c r="M902" s="376"/>
      <c r="N902" s="375"/>
      <c r="O902" s="111"/>
      <c r="P902" s="111"/>
      <c r="R902" s="111"/>
      <c r="S902" s="357"/>
      <c r="T902" s="357"/>
    </row>
    <row r="903" spans="1:20" s="320" customFormat="1" ht="25.5" x14ac:dyDescent="0.2">
      <c r="A903" s="51" t="s">
        <v>153</v>
      </c>
      <c r="B903" s="377"/>
      <c r="C903" s="377"/>
      <c r="D903" s="377"/>
      <c r="E903" s="377"/>
      <c r="F903" s="377"/>
      <c r="G903" s="377"/>
      <c r="H903" s="377"/>
      <c r="I903" s="377"/>
      <c r="J903" s="377"/>
      <c r="K903" s="377"/>
      <c r="L903" s="29" t="s">
        <v>393</v>
      </c>
      <c r="M903" s="101"/>
      <c r="N903" s="102" t="s">
        <v>146</v>
      </c>
      <c r="O903" s="114">
        <f t="shared" ref="O903" si="376">SUM(O905)</f>
        <v>0</v>
      </c>
      <c r="P903" s="114">
        <f>SUM(P905)</f>
        <v>10000</v>
      </c>
      <c r="R903" s="114">
        <f>SUM(R905)</f>
        <v>0</v>
      </c>
      <c r="S903" s="357">
        <v>0</v>
      </c>
      <c r="T903" s="357">
        <f t="shared" si="361"/>
        <v>0</v>
      </c>
    </row>
    <row r="904" spans="1:20" s="320" customFormat="1" x14ac:dyDescent="0.2">
      <c r="B904" s="362"/>
      <c r="C904" s="362"/>
      <c r="D904" s="362"/>
      <c r="E904" s="362"/>
      <c r="F904" s="362"/>
      <c r="G904" s="362"/>
      <c r="H904" s="362"/>
      <c r="I904" s="362"/>
      <c r="J904" s="362"/>
      <c r="K904" s="362"/>
      <c r="L904" s="29"/>
      <c r="M904" s="101"/>
      <c r="N904" s="102"/>
      <c r="O904" s="111"/>
      <c r="P904" s="111"/>
      <c r="R904" s="111"/>
      <c r="S904" s="357"/>
      <c r="T904" s="357"/>
    </row>
    <row r="905" spans="1:20" s="320" customFormat="1" ht="38.25" x14ac:dyDescent="0.2">
      <c r="A905" s="52" t="s">
        <v>390</v>
      </c>
      <c r="L905" s="34" t="s">
        <v>392</v>
      </c>
      <c r="M905" s="372"/>
      <c r="N905" s="105" t="s">
        <v>391</v>
      </c>
      <c r="O905" s="142">
        <f t="shared" ref="O905" si="377">SUM(O913)</f>
        <v>0</v>
      </c>
      <c r="P905" s="142">
        <f t="shared" ref="P905" si="378">SUM(P913)</f>
        <v>10000</v>
      </c>
      <c r="R905" s="142">
        <f>SUM(R913)</f>
        <v>0</v>
      </c>
      <c r="S905" s="357">
        <v>0</v>
      </c>
      <c r="T905" s="357">
        <f t="shared" si="361"/>
        <v>0</v>
      </c>
    </row>
    <row r="906" spans="1:20" s="320" customFormat="1" x14ac:dyDescent="0.2">
      <c r="L906" s="16"/>
      <c r="M906" s="372"/>
      <c r="N906" s="373"/>
      <c r="O906" s="142"/>
      <c r="P906" s="142"/>
      <c r="R906" s="142"/>
      <c r="S906" s="357"/>
      <c r="T906" s="357"/>
    </row>
    <row r="907" spans="1:20" s="320" customFormat="1" x14ac:dyDescent="0.2">
      <c r="L907" s="16"/>
      <c r="M907" s="372"/>
      <c r="N907" s="178" t="s">
        <v>285</v>
      </c>
      <c r="O907" s="186">
        <f t="shared" ref="O907" si="379">SUM(O908:O911)</f>
        <v>0</v>
      </c>
      <c r="P907" s="186">
        <f t="shared" ref="P907" si="380">SUM(P908:P911)</f>
        <v>10000</v>
      </c>
      <c r="R907" s="186">
        <f>SUM(R908:R911)</f>
        <v>0</v>
      </c>
      <c r="S907" s="357">
        <v>0</v>
      </c>
      <c r="T907" s="357">
        <f t="shared" si="361"/>
        <v>0</v>
      </c>
    </row>
    <row r="908" spans="1:20" s="320" customFormat="1" x14ac:dyDescent="0.2">
      <c r="L908" s="16"/>
      <c r="M908" s="187" t="s">
        <v>57</v>
      </c>
      <c r="N908" s="178" t="s">
        <v>101</v>
      </c>
      <c r="O908" s="186">
        <v>0</v>
      </c>
      <c r="P908" s="186">
        <v>0</v>
      </c>
      <c r="R908" s="186">
        <v>0</v>
      </c>
      <c r="S908" s="357">
        <v>0</v>
      </c>
      <c r="T908" s="357">
        <v>0</v>
      </c>
    </row>
    <row r="909" spans="1:20" s="320" customFormat="1" x14ac:dyDescent="0.2">
      <c r="L909" s="16"/>
      <c r="M909" s="187" t="s">
        <v>354</v>
      </c>
      <c r="N909" s="178" t="s">
        <v>287</v>
      </c>
      <c r="O909" s="186">
        <v>0</v>
      </c>
      <c r="P909" s="186">
        <v>10000</v>
      </c>
      <c r="R909" s="186">
        <v>0</v>
      </c>
      <c r="S909" s="357">
        <v>0</v>
      </c>
      <c r="T909" s="357">
        <f t="shared" si="361"/>
        <v>0</v>
      </c>
    </row>
    <row r="910" spans="1:20" s="320" customFormat="1" ht="39" customHeight="1" x14ac:dyDescent="0.2">
      <c r="L910" s="16"/>
      <c r="M910" s="187" t="s">
        <v>52</v>
      </c>
      <c r="N910" s="188" t="s">
        <v>105</v>
      </c>
      <c r="O910" s="183">
        <v>0</v>
      </c>
      <c r="P910" s="183">
        <v>0</v>
      </c>
      <c r="R910" s="183">
        <v>0</v>
      </c>
      <c r="S910" s="357">
        <v>0</v>
      </c>
      <c r="T910" s="357">
        <v>0</v>
      </c>
    </row>
    <row r="911" spans="1:20" s="320" customFormat="1" x14ac:dyDescent="0.2">
      <c r="L911" s="16"/>
      <c r="M911" s="187" t="s">
        <v>352</v>
      </c>
      <c r="N911" s="178" t="s">
        <v>289</v>
      </c>
      <c r="O911" s="186">
        <v>0</v>
      </c>
      <c r="P911" s="186">
        <v>0</v>
      </c>
      <c r="R911" s="186">
        <v>0</v>
      </c>
      <c r="S911" s="357">
        <v>0</v>
      </c>
      <c r="T911" s="357">
        <v>0</v>
      </c>
    </row>
    <row r="912" spans="1:20" s="320" customFormat="1" x14ac:dyDescent="0.2">
      <c r="L912" s="16"/>
      <c r="M912" s="187"/>
      <c r="N912" s="178"/>
      <c r="O912" s="186"/>
      <c r="P912" s="186"/>
      <c r="R912" s="186"/>
      <c r="S912" s="357"/>
      <c r="T912" s="357"/>
    </row>
    <row r="913" spans="1:20" s="320" customFormat="1" ht="25.5" x14ac:dyDescent="0.2">
      <c r="B913" s="371"/>
      <c r="C913" s="371"/>
      <c r="D913" s="371">
        <v>3</v>
      </c>
      <c r="E913" s="371"/>
      <c r="F913" s="371">
        <v>5</v>
      </c>
      <c r="G913" s="371"/>
      <c r="H913" s="371">
        <v>7</v>
      </c>
      <c r="I913" s="371"/>
      <c r="J913" s="371">
        <v>9</v>
      </c>
      <c r="K913" s="371"/>
      <c r="L913" s="16" t="s">
        <v>392</v>
      </c>
      <c r="M913" s="372" t="s">
        <v>76</v>
      </c>
      <c r="N913" s="373" t="s">
        <v>170</v>
      </c>
      <c r="O913" s="111">
        <f t="shared" ref="O913:P914" si="381">SUM(O914)</f>
        <v>0</v>
      </c>
      <c r="P913" s="111">
        <f t="shared" si="381"/>
        <v>10000</v>
      </c>
      <c r="R913" s="111">
        <f>SUM(R914)</f>
        <v>0</v>
      </c>
      <c r="S913" s="357">
        <v>0</v>
      </c>
      <c r="T913" s="357">
        <f t="shared" si="361"/>
        <v>0</v>
      </c>
    </row>
    <row r="914" spans="1:20" s="320" customFormat="1" ht="38.25" x14ac:dyDescent="0.2">
      <c r="B914" s="371"/>
      <c r="C914" s="371"/>
      <c r="D914" s="371">
        <v>3</v>
      </c>
      <c r="E914" s="371"/>
      <c r="F914" s="371">
        <v>5</v>
      </c>
      <c r="G914" s="371"/>
      <c r="H914" s="371">
        <v>7</v>
      </c>
      <c r="I914" s="371"/>
      <c r="J914" s="371">
        <v>9</v>
      </c>
      <c r="K914" s="371"/>
      <c r="L914" s="16" t="s">
        <v>392</v>
      </c>
      <c r="M914" s="307" t="s">
        <v>80</v>
      </c>
      <c r="N914" s="374" t="s">
        <v>9</v>
      </c>
      <c r="O914" s="112">
        <f t="shared" si="381"/>
        <v>0</v>
      </c>
      <c r="P914" s="112">
        <f t="shared" si="381"/>
        <v>10000</v>
      </c>
      <c r="R914" s="112">
        <f>SUM(R915)</f>
        <v>0</v>
      </c>
      <c r="S914" s="357">
        <v>0</v>
      </c>
      <c r="T914" s="357">
        <f t="shared" si="361"/>
        <v>0</v>
      </c>
    </row>
    <row r="915" spans="1:20" s="320" customFormat="1" x14ac:dyDescent="0.2">
      <c r="B915" s="371">
        <v>1</v>
      </c>
      <c r="C915" s="371"/>
      <c r="D915" s="371">
        <v>3</v>
      </c>
      <c r="E915" s="371"/>
      <c r="F915" s="371">
        <v>5</v>
      </c>
      <c r="G915" s="371"/>
      <c r="H915" s="371">
        <v>7</v>
      </c>
      <c r="I915" s="371"/>
      <c r="J915" s="371">
        <v>9</v>
      </c>
      <c r="K915" s="371"/>
      <c r="L915" s="16" t="s">
        <v>392</v>
      </c>
      <c r="M915" s="372" t="s">
        <v>81</v>
      </c>
      <c r="N915" s="373" t="s">
        <v>172</v>
      </c>
      <c r="O915" s="111">
        <v>0</v>
      </c>
      <c r="P915" s="111">
        <v>10000</v>
      </c>
      <c r="R915" s="111">
        <v>0</v>
      </c>
      <c r="S915" s="357">
        <v>0</v>
      </c>
      <c r="T915" s="357">
        <f t="shared" si="361"/>
        <v>0</v>
      </c>
    </row>
    <row r="916" spans="1:20" s="320" customFormat="1" x14ac:dyDescent="0.2">
      <c r="B916" s="371"/>
      <c r="C916" s="371"/>
      <c r="D916" s="371"/>
      <c r="E916" s="371"/>
      <c r="F916" s="371"/>
      <c r="G916" s="371"/>
      <c r="H916" s="371"/>
      <c r="I916" s="371"/>
      <c r="J916" s="371"/>
      <c r="K916" s="371"/>
      <c r="L916" s="16"/>
      <c r="M916" s="372"/>
      <c r="N916" s="373"/>
      <c r="O916" s="111"/>
      <c r="P916" s="111"/>
      <c r="R916" s="111"/>
      <c r="S916" s="357"/>
      <c r="T916" s="357"/>
    </row>
    <row r="917" spans="1:20" s="131" customFormat="1" x14ac:dyDescent="0.2">
      <c r="B917" s="129"/>
      <c r="C917" s="129"/>
      <c r="D917" s="129"/>
      <c r="E917" s="129"/>
      <c r="F917" s="129"/>
      <c r="G917" s="129"/>
      <c r="H917" s="129"/>
      <c r="I917" s="199"/>
      <c r="J917" s="199"/>
      <c r="K917" s="199"/>
      <c r="L917" s="16"/>
      <c r="M917" s="130"/>
      <c r="N917" s="82"/>
      <c r="O917" s="142"/>
      <c r="P917" s="142"/>
      <c r="R917" s="142"/>
      <c r="S917" s="357"/>
      <c r="T917" s="357"/>
    </row>
    <row r="918" spans="1:20" s="44" customFormat="1" ht="38.25" x14ac:dyDescent="0.2">
      <c r="A918" s="51" t="s">
        <v>173</v>
      </c>
      <c r="I918" s="200"/>
      <c r="J918" s="200"/>
      <c r="K918" s="200"/>
      <c r="L918" s="29" t="s">
        <v>377</v>
      </c>
      <c r="M918" s="101"/>
      <c r="N918" s="102" t="s">
        <v>147</v>
      </c>
      <c r="O918" s="114">
        <f t="shared" ref="O918" si="382">SUM(O920)</f>
        <v>0</v>
      </c>
      <c r="P918" s="114">
        <f t="shared" ref="P918" si="383">SUM(P920)</f>
        <v>0</v>
      </c>
      <c r="R918" s="114">
        <f>SUM(R920)</f>
        <v>0</v>
      </c>
      <c r="S918" s="357">
        <v>0</v>
      </c>
      <c r="T918" s="357">
        <v>0</v>
      </c>
    </row>
    <row r="919" spans="1:20" s="157" customFormat="1" x14ac:dyDescent="0.2">
      <c r="A919" s="51"/>
      <c r="I919" s="200"/>
      <c r="J919" s="200"/>
      <c r="K919" s="200"/>
      <c r="L919" s="29"/>
      <c r="M919" s="101"/>
      <c r="N919" s="102"/>
      <c r="O919" s="142"/>
      <c r="P919" s="142"/>
      <c r="R919" s="142"/>
      <c r="S919" s="357"/>
      <c r="T919" s="357"/>
    </row>
    <row r="920" spans="1:20" s="44" customFormat="1" ht="90" customHeight="1" x14ac:dyDescent="0.2">
      <c r="A920" s="52" t="s">
        <v>277</v>
      </c>
      <c r="I920" s="200"/>
      <c r="J920" s="200"/>
      <c r="K920" s="200"/>
      <c r="L920" s="64" t="s">
        <v>376</v>
      </c>
      <c r="M920" s="81"/>
      <c r="N920" s="119" t="s">
        <v>378</v>
      </c>
      <c r="O920" s="142">
        <f t="shared" ref="O920" si="384">SUM(O927)</f>
        <v>0</v>
      </c>
      <c r="P920" s="231">
        <f t="shared" ref="P920" si="385">SUM(P927)</f>
        <v>0</v>
      </c>
      <c r="R920" s="142">
        <f>SUM(R927)</f>
        <v>0</v>
      </c>
      <c r="S920" s="357">
        <v>0</v>
      </c>
      <c r="T920" s="357">
        <v>0</v>
      </c>
    </row>
    <row r="921" spans="1:20" s="175" customFormat="1" x14ac:dyDescent="0.2">
      <c r="A921" s="52"/>
      <c r="I921" s="200"/>
      <c r="J921" s="200"/>
      <c r="K921" s="200"/>
      <c r="L921" s="16"/>
      <c r="M921" s="176"/>
      <c r="N921" s="105"/>
      <c r="O921" s="142"/>
      <c r="P921" s="142"/>
      <c r="R921" s="142"/>
      <c r="S921" s="357"/>
      <c r="T921" s="357"/>
    </row>
    <row r="922" spans="1:20" s="169" customFormat="1" x14ac:dyDescent="0.2">
      <c r="A922" s="52"/>
      <c r="I922" s="200"/>
      <c r="J922" s="200"/>
      <c r="K922" s="200"/>
      <c r="L922" s="16"/>
      <c r="M922" s="170"/>
      <c r="N922" s="178" t="s">
        <v>285</v>
      </c>
      <c r="O922" s="186">
        <f t="shared" ref="O922" si="386">SUM(O923:O925)</f>
        <v>0</v>
      </c>
      <c r="P922" s="186">
        <f t="shared" ref="P922" si="387">SUM(P923:P925)</f>
        <v>0</v>
      </c>
      <c r="R922" s="186">
        <f>SUM(R923:R925)</f>
        <v>0</v>
      </c>
      <c r="S922" s="357">
        <v>0</v>
      </c>
      <c r="T922" s="357">
        <v>0</v>
      </c>
    </row>
    <row r="923" spans="1:20" s="202" customFormat="1" x14ac:dyDescent="0.2">
      <c r="A923" s="52"/>
      <c r="L923" s="16"/>
      <c r="M923" s="187" t="s">
        <v>354</v>
      </c>
      <c r="N923" s="178" t="s">
        <v>287</v>
      </c>
      <c r="O923" s="186">
        <v>0</v>
      </c>
      <c r="P923" s="186">
        <v>0</v>
      </c>
      <c r="R923" s="186">
        <v>0</v>
      </c>
      <c r="S923" s="357">
        <v>0</v>
      </c>
      <c r="T923" s="357">
        <v>0</v>
      </c>
    </row>
    <row r="924" spans="1:20" s="320" customFormat="1" ht="25.5" x14ac:dyDescent="0.2">
      <c r="A924" s="52"/>
      <c r="L924" s="16"/>
      <c r="M924" s="187" t="s">
        <v>351</v>
      </c>
      <c r="N924" s="178" t="s">
        <v>106</v>
      </c>
      <c r="O924" s="186">
        <v>0</v>
      </c>
      <c r="P924" s="186">
        <v>0</v>
      </c>
      <c r="R924" s="186">
        <v>0</v>
      </c>
      <c r="S924" s="357">
        <v>0</v>
      </c>
      <c r="T924" s="357">
        <v>0</v>
      </c>
    </row>
    <row r="925" spans="1:20" s="175" customFormat="1" x14ac:dyDescent="0.2">
      <c r="A925" s="52"/>
      <c r="I925" s="200"/>
      <c r="J925" s="200"/>
      <c r="K925" s="200"/>
      <c r="L925" s="16"/>
      <c r="M925" s="187" t="s">
        <v>352</v>
      </c>
      <c r="N925" s="185" t="s">
        <v>289</v>
      </c>
      <c r="O925" s="186">
        <v>0</v>
      </c>
      <c r="P925" s="186">
        <v>0</v>
      </c>
      <c r="R925" s="186">
        <v>0</v>
      </c>
      <c r="S925" s="357">
        <v>0</v>
      </c>
      <c r="T925" s="357">
        <v>0</v>
      </c>
    </row>
    <row r="926" spans="1:20" s="175" customFormat="1" x14ac:dyDescent="0.2">
      <c r="A926" s="52"/>
      <c r="I926" s="200"/>
      <c r="J926" s="200"/>
      <c r="K926" s="200"/>
      <c r="L926" s="16"/>
      <c r="M926" s="176"/>
      <c r="N926" s="105"/>
      <c r="O926" s="142"/>
      <c r="P926" s="142"/>
      <c r="R926" s="142"/>
      <c r="S926" s="357"/>
      <c r="T926" s="357"/>
    </row>
    <row r="927" spans="1:20" s="44" customFormat="1" ht="25.5" x14ac:dyDescent="0.2">
      <c r="B927" s="46"/>
      <c r="C927" s="46"/>
      <c r="D927" s="46"/>
      <c r="E927" s="46"/>
      <c r="F927" s="46">
        <v>5</v>
      </c>
      <c r="G927" s="46"/>
      <c r="H927" s="46"/>
      <c r="I927" s="199">
        <v>8</v>
      </c>
      <c r="J927" s="199">
        <v>9</v>
      </c>
      <c r="K927" s="199"/>
      <c r="L927" s="16" t="s">
        <v>376</v>
      </c>
      <c r="M927" s="81" t="s">
        <v>76</v>
      </c>
      <c r="N927" s="82" t="s">
        <v>170</v>
      </c>
      <c r="O927" s="111">
        <f t="shared" ref="O927:P928" si="388">SUM(O928)</f>
        <v>0</v>
      </c>
      <c r="P927" s="111">
        <f t="shared" si="388"/>
        <v>0</v>
      </c>
      <c r="R927" s="111">
        <f>SUM(R928)</f>
        <v>0</v>
      </c>
      <c r="S927" s="357">
        <v>0</v>
      </c>
      <c r="T927" s="357">
        <v>0</v>
      </c>
    </row>
    <row r="928" spans="1:20" s="44" customFormat="1" ht="38.25" x14ac:dyDescent="0.2">
      <c r="B928" s="46"/>
      <c r="C928" s="46"/>
      <c r="D928" s="46"/>
      <c r="E928" s="46"/>
      <c r="F928" s="46">
        <v>5</v>
      </c>
      <c r="G928" s="46"/>
      <c r="H928" s="46"/>
      <c r="I928" s="199"/>
      <c r="J928" s="199">
        <v>9</v>
      </c>
      <c r="K928" s="199"/>
      <c r="L928" s="16" t="s">
        <v>376</v>
      </c>
      <c r="M928" s="90" t="s">
        <v>80</v>
      </c>
      <c r="N928" s="68" t="s">
        <v>9</v>
      </c>
      <c r="O928" s="112">
        <f t="shared" si="388"/>
        <v>0</v>
      </c>
      <c r="P928" s="112">
        <f t="shared" si="388"/>
        <v>0</v>
      </c>
      <c r="R928" s="112">
        <f>SUM(R929)</f>
        <v>0</v>
      </c>
      <c r="S928" s="357">
        <v>0</v>
      </c>
      <c r="T928" s="357">
        <v>0</v>
      </c>
    </row>
    <row r="929" spans="1:20" s="44" customFormat="1" x14ac:dyDescent="0.2">
      <c r="B929" s="46"/>
      <c r="C929" s="46"/>
      <c r="D929" s="46"/>
      <c r="E929" s="46"/>
      <c r="F929" s="46">
        <v>5</v>
      </c>
      <c r="G929" s="46"/>
      <c r="H929" s="46"/>
      <c r="I929" s="199"/>
      <c r="J929" s="199">
        <v>9</v>
      </c>
      <c r="K929" s="199"/>
      <c r="L929" s="16" t="s">
        <v>376</v>
      </c>
      <c r="M929" s="81" t="s">
        <v>81</v>
      </c>
      <c r="N929" s="82" t="s">
        <v>172</v>
      </c>
      <c r="O929" s="111">
        <v>0</v>
      </c>
      <c r="P929" s="111">
        <v>0</v>
      </c>
      <c r="R929" s="111">
        <v>0</v>
      </c>
      <c r="S929" s="357">
        <v>0</v>
      </c>
      <c r="T929" s="357">
        <v>0</v>
      </c>
    </row>
    <row r="930" spans="1:20" s="320" customFormat="1" ht="25.5" x14ac:dyDescent="0.2">
      <c r="B930" s="352"/>
      <c r="C930" s="352"/>
      <c r="D930" s="352"/>
      <c r="E930" s="352"/>
      <c r="F930" s="352"/>
      <c r="G930" s="352"/>
      <c r="H930" s="352"/>
      <c r="I930" s="352">
        <v>8</v>
      </c>
      <c r="J930" s="352"/>
      <c r="K930" s="352"/>
      <c r="L930" s="16"/>
      <c r="M930" s="350" t="s">
        <v>33</v>
      </c>
      <c r="N930" s="351" t="s">
        <v>86</v>
      </c>
      <c r="O930" s="111">
        <v>0</v>
      </c>
      <c r="P930" s="111">
        <v>0</v>
      </c>
      <c r="R930" s="111">
        <v>0</v>
      </c>
      <c r="S930" s="357">
        <v>0</v>
      </c>
      <c r="T930" s="357">
        <v>0</v>
      </c>
    </row>
    <row r="931" spans="1:20" s="36" customFormat="1" ht="25.5" x14ac:dyDescent="0.2">
      <c r="B931" s="9"/>
      <c r="C931" s="9"/>
      <c r="D931" s="9"/>
      <c r="E931" s="9"/>
      <c r="F931" s="9"/>
      <c r="G931" s="9"/>
      <c r="H931" s="9"/>
      <c r="I931" s="9">
        <v>8</v>
      </c>
      <c r="J931" s="9"/>
      <c r="K931" s="9"/>
      <c r="L931" s="17"/>
      <c r="M931" s="307" t="s">
        <v>296</v>
      </c>
      <c r="N931" s="351" t="s">
        <v>298</v>
      </c>
      <c r="O931" s="112">
        <v>0</v>
      </c>
      <c r="P931" s="112">
        <v>0</v>
      </c>
      <c r="R931" s="112">
        <v>0</v>
      </c>
      <c r="S931" s="357">
        <v>0</v>
      </c>
      <c r="T931" s="357">
        <v>0</v>
      </c>
    </row>
    <row r="932" spans="1:20" s="320" customFormat="1" ht="51" x14ac:dyDescent="0.2">
      <c r="B932" s="352"/>
      <c r="C932" s="352"/>
      <c r="D932" s="352"/>
      <c r="E932" s="352"/>
      <c r="F932" s="352"/>
      <c r="G932" s="352"/>
      <c r="H932" s="352"/>
      <c r="I932" s="352">
        <v>8</v>
      </c>
      <c r="J932" s="352"/>
      <c r="K932" s="352"/>
      <c r="L932" s="16"/>
      <c r="M932" s="350" t="s">
        <v>297</v>
      </c>
      <c r="N932" s="349" t="s">
        <v>317</v>
      </c>
      <c r="O932" s="111">
        <v>0</v>
      </c>
      <c r="P932" s="111">
        <v>0</v>
      </c>
      <c r="R932" s="111">
        <v>0</v>
      </c>
      <c r="S932" s="357">
        <v>0</v>
      </c>
      <c r="T932" s="357">
        <v>0</v>
      </c>
    </row>
    <row r="933" spans="1:20" s="320" customFormat="1" x14ac:dyDescent="0.2">
      <c r="B933" s="386"/>
      <c r="C933" s="386"/>
      <c r="D933" s="386"/>
      <c r="E933" s="386"/>
      <c r="F933" s="386"/>
      <c r="G933" s="386"/>
      <c r="H933" s="386"/>
      <c r="I933" s="386"/>
      <c r="J933" s="386"/>
      <c r="K933" s="386"/>
      <c r="L933" s="16"/>
      <c r="M933" s="387"/>
      <c r="N933" s="388"/>
      <c r="O933" s="111"/>
      <c r="P933" s="111"/>
      <c r="R933" s="111"/>
      <c r="S933" s="357"/>
      <c r="T933" s="357"/>
    </row>
    <row r="934" spans="1:20" s="320" customFormat="1" x14ac:dyDescent="0.2">
      <c r="B934" s="390"/>
      <c r="C934" s="390"/>
      <c r="D934" s="390"/>
      <c r="E934" s="390"/>
      <c r="F934" s="390"/>
      <c r="G934" s="390"/>
      <c r="H934" s="390"/>
      <c r="I934" s="390"/>
      <c r="J934" s="390"/>
      <c r="K934" s="390"/>
      <c r="L934" s="16"/>
      <c r="M934" s="391"/>
      <c r="N934" s="394"/>
      <c r="O934" s="111"/>
      <c r="P934" s="111"/>
      <c r="R934" s="111"/>
      <c r="S934" s="357"/>
      <c r="T934" s="357"/>
    </row>
    <row r="935" spans="1:20" s="320" customFormat="1" ht="38.25" x14ac:dyDescent="0.2">
      <c r="A935" s="51" t="s">
        <v>173</v>
      </c>
      <c r="L935" s="29" t="s">
        <v>202</v>
      </c>
      <c r="M935" s="101"/>
      <c r="N935" s="102" t="s">
        <v>147</v>
      </c>
      <c r="O935" s="114">
        <f t="shared" ref="O935" si="389">SUM(O937)</f>
        <v>0</v>
      </c>
      <c r="P935" s="114">
        <f t="shared" ref="P935" si="390">SUM(P937)</f>
        <v>50000</v>
      </c>
      <c r="R935" s="114">
        <f>SUM(R937)</f>
        <v>0</v>
      </c>
      <c r="S935" s="357">
        <v>0</v>
      </c>
      <c r="T935" s="357">
        <f t="shared" ref="T935:T995" si="391">R935/P935*100</f>
        <v>0</v>
      </c>
    </row>
    <row r="936" spans="1:20" s="320" customFormat="1" x14ac:dyDescent="0.2">
      <c r="A936" s="51"/>
      <c r="L936" s="29"/>
      <c r="M936" s="101"/>
      <c r="N936" s="102"/>
      <c r="O936" s="142"/>
      <c r="P936" s="142"/>
      <c r="R936" s="142"/>
      <c r="S936" s="357"/>
      <c r="T936" s="357"/>
    </row>
    <row r="937" spans="1:20" s="320" customFormat="1" ht="51" x14ac:dyDescent="0.2">
      <c r="A937" s="52" t="s">
        <v>408</v>
      </c>
      <c r="L937" s="64" t="s">
        <v>185</v>
      </c>
      <c r="M937" s="391"/>
      <c r="N937" s="105" t="s">
        <v>399</v>
      </c>
      <c r="O937" s="142">
        <f t="shared" ref="O937" si="392">SUM(O943)</f>
        <v>0</v>
      </c>
      <c r="P937" s="231">
        <f t="shared" ref="P937" si="393">SUM(P943)</f>
        <v>50000</v>
      </c>
      <c r="R937" s="142">
        <f>SUM(R943)</f>
        <v>0</v>
      </c>
      <c r="S937" s="357">
        <v>0</v>
      </c>
      <c r="T937" s="357">
        <f t="shared" si="391"/>
        <v>0</v>
      </c>
    </row>
    <row r="938" spans="1:20" s="320" customFormat="1" x14ac:dyDescent="0.2">
      <c r="A938" s="52"/>
      <c r="L938" s="16"/>
      <c r="M938" s="391"/>
      <c r="N938" s="105"/>
      <c r="O938" s="142"/>
      <c r="P938" s="142"/>
      <c r="R938" s="142"/>
      <c r="S938" s="357"/>
      <c r="T938" s="357"/>
    </row>
    <row r="939" spans="1:20" s="320" customFormat="1" x14ac:dyDescent="0.2">
      <c r="A939" s="52"/>
      <c r="L939" s="16"/>
      <c r="M939" s="391"/>
      <c r="N939" s="178" t="s">
        <v>285</v>
      </c>
      <c r="O939" s="186">
        <f t="shared" ref="O939" si="394">SUM(O940:O941)</f>
        <v>0</v>
      </c>
      <c r="P939" s="186">
        <f t="shared" ref="P939" si="395">SUM(P940:P941)</f>
        <v>50000</v>
      </c>
      <c r="R939" s="186">
        <f>SUM(R940:R941)</f>
        <v>0</v>
      </c>
      <c r="S939" s="357">
        <v>0</v>
      </c>
      <c r="T939" s="357">
        <f t="shared" si="391"/>
        <v>0</v>
      </c>
    </row>
    <row r="940" spans="1:20" s="320" customFormat="1" x14ac:dyDescent="0.2">
      <c r="A940" s="52"/>
      <c r="L940" s="16"/>
      <c r="M940" s="187" t="s">
        <v>354</v>
      </c>
      <c r="N940" s="178" t="s">
        <v>287</v>
      </c>
      <c r="O940" s="186">
        <v>0</v>
      </c>
      <c r="P940" s="186">
        <v>50000</v>
      </c>
      <c r="R940" s="186">
        <v>0</v>
      </c>
      <c r="S940" s="357">
        <v>0</v>
      </c>
      <c r="T940" s="357">
        <f t="shared" si="391"/>
        <v>0</v>
      </c>
    </row>
    <row r="941" spans="1:20" s="320" customFormat="1" x14ac:dyDescent="0.2">
      <c r="A941" s="52"/>
      <c r="L941" s="16"/>
      <c r="M941" s="187" t="s">
        <v>352</v>
      </c>
      <c r="N941" s="185" t="s">
        <v>289</v>
      </c>
      <c r="O941" s="186">
        <v>0</v>
      </c>
      <c r="P941" s="186">
        <v>0</v>
      </c>
      <c r="R941" s="186">
        <v>0</v>
      </c>
      <c r="S941" s="357">
        <v>0</v>
      </c>
      <c r="T941" s="357">
        <v>0</v>
      </c>
    </row>
    <row r="942" spans="1:20" s="320" customFormat="1" x14ac:dyDescent="0.2">
      <c r="A942" s="52"/>
      <c r="L942" s="16"/>
      <c r="M942" s="187"/>
      <c r="N942" s="185"/>
      <c r="O942" s="142"/>
      <c r="P942" s="142"/>
      <c r="R942" s="142"/>
      <c r="S942" s="357"/>
      <c r="T942" s="357"/>
    </row>
    <row r="943" spans="1:20" s="320" customFormat="1" ht="25.5" x14ac:dyDescent="0.2">
      <c r="B943" s="390"/>
      <c r="C943" s="390"/>
      <c r="D943" s="390"/>
      <c r="E943" s="390"/>
      <c r="F943" s="390">
        <v>5</v>
      </c>
      <c r="G943" s="390"/>
      <c r="H943" s="390"/>
      <c r="I943" s="390"/>
      <c r="J943" s="390">
        <v>9</v>
      </c>
      <c r="K943" s="390"/>
      <c r="L943" s="16" t="s">
        <v>185</v>
      </c>
      <c r="M943" s="391" t="s">
        <v>76</v>
      </c>
      <c r="N943" s="394" t="s">
        <v>170</v>
      </c>
      <c r="O943" s="111">
        <f t="shared" ref="O943:P944" si="396">SUM(O944)</f>
        <v>0</v>
      </c>
      <c r="P943" s="111">
        <f t="shared" si="396"/>
        <v>50000</v>
      </c>
      <c r="R943" s="111">
        <f>SUM(R944)</f>
        <v>0</v>
      </c>
      <c r="S943" s="357">
        <v>0</v>
      </c>
      <c r="T943" s="357">
        <f t="shared" si="391"/>
        <v>0</v>
      </c>
    </row>
    <row r="944" spans="1:20" s="320" customFormat="1" ht="38.25" x14ac:dyDescent="0.2">
      <c r="B944" s="390"/>
      <c r="C944" s="390"/>
      <c r="D944" s="390"/>
      <c r="E944" s="390"/>
      <c r="F944" s="390">
        <v>5</v>
      </c>
      <c r="G944" s="390"/>
      <c r="H944" s="390"/>
      <c r="I944" s="390"/>
      <c r="J944" s="390">
        <v>9</v>
      </c>
      <c r="K944" s="390"/>
      <c r="L944" s="16" t="s">
        <v>185</v>
      </c>
      <c r="M944" s="307" t="s">
        <v>80</v>
      </c>
      <c r="N944" s="389" t="s">
        <v>9</v>
      </c>
      <c r="O944" s="112">
        <f t="shared" si="396"/>
        <v>0</v>
      </c>
      <c r="P944" s="112">
        <f t="shared" si="396"/>
        <v>50000</v>
      </c>
      <c r="R944" s="112">
        <f>SUM(R945)</f>
        <v>0</v>
      </c>
      <c r="S944" s="357">
        <v>0</v>
      </c>
      <c r="T944" s="357">
        <f t="shared" si="391"/>
        <v>0</v>
      </c>
    </row>
    <row r="945" spans="1:21" s="320" customFormat="1" x14ac:dyDescent="0.2">
      <c r="B945" s="390"/>
      <c r="C945" s="390"/>
      <c r="D945" s="390"/>
      <c r="E945" s="390"/>
      <c r="F945" s="390">
        <v>5</v>
      </c>
      <c r="G945" s="390"/>
      <c r="H945" s="390"/>
      <c r="I945" s="390"/>
      <c r="J945" s="390">
        <v>9</v>
      </c>
      <c r="K945" s="390"/>
      <c r="L945" s="16" t="s">
        <v>185</v>
      </c>
      <c r="M945" s="391" t="s">
        <v>81</v>
      </c>
      <c r="N945" s="394" t="s">
        <v>172</v>
      </c>
      <c r="O945" s="111">
        <v>0</v>
      </c>
      <c r="P945" s="111">
        <v>50000</v>
      </c>
      <c r="R945" s="111">
        <v>0</v>
      </c>
      <c r="S945" s="357">
        <v>0</v>
      </c>
      <c r="T945" s="357">
        <f t="shared" si="391"/>
        <v>0</v>
      </c>
    </row>
    <row r="946" spans="1:21" s="320" customFormat="1" x14ac:dyDescent="0.2">
      <c r="B946" s="386"/>
      <c r="C946" s="386"/>
      <c r="D946" s="386"/>
      <c r="E946" s="386"/>
      <c r="F946" s="386"/>
      <c r="G946" s="386"/>
      <c r="H946" s="386"/>
      <c r="I946" s="386"/>
      <c r="J946" s="386"/>
      <c r="K946" s="386"/>
      <c r="L946" s="16"/>
      <c r="M946" s="387"/>
      <c r="N946" s="388"/>
      <c r="O946" s="111"/>
      <c r="P946" s="111"/>
      <c r="R946" s="111"/>
      <c r="S946" s="357"/>
      <c r="T946" s="357"/>
    </row>
    <row r="947" spans="1:21" s="54" customFormat="1" x14ac:dyDescent="0.2">
      <c r="B947" s="55"/>
      <c r="C947" s="55"/>
      <c r="D947" s="55"/>
      <c r="E947" s="55"/>
      <c r="F947" s="55"/>
      <c r="G947" s="55"/>
      <c r="H947" s="55"/>
      <c r="I947" s="199"/>
      <c r="J947" s="199"/>
      <c r="K947" s="199"/>
      <c r="L947" s="16"/>
      <c r="M947" s="81"/>
      <c r="N947" s="82"/>
      <c r="O947" s="142"/>
      <c r="P947" s="142"/>
      <c r="R947" s="142"/>
      <c r="S947" s="357"/>
      <c r="T947" s="357"/>
    </row>
    <row r="948" spans="1:21" s="44" customFormat="1" ht="38.25" x14ac:dyDescent="0.2">
      <c r="A948" s="51" t="s">
        <v>173</v>
      </c>
      <c r="I948" s="200"/>
      <c r="J948" s="200"/>
      <c r="K948" s="200"/>
      <c r="L948" s="29" t="s">
        <v>202</v>
      </c>
      <c r="M948" s="101"/>
      <c r="N948" s="102" t="s">
        <v>147</v>
      </c>
      <c r="O948" s="114">
        <f t="shared" ref="O948" si="397">SUM(O950)</f>
        <v>0</v>
      </c>
      <c r="P948" s="114">
        <f t="shared" ref="P948" si="398">SUM(P950)</f>
        <v>20000</v>
      </c>
      <c r="R948" s="114">
        <f>SUM(R950)</f>
        <v>0</v>
      </c>
      <c r="S948" s="357">
        <v>0</v>
      </c>
      <c r="T948" s="357">
        <f t="shared" si="391"/>
        <v>0</v>
      </c>
    </row>
    <row r="949" spans="1:21" s="157" customFormat="1" x14ac:dyDescent="0.2">
      <c r="A949" s="51"/>
      <c r="I949" s="200"/>
      <c r="J949" s="200"/>
      <c r="K949" s="200"/>
      <c r="L949" s="29"/>
      <c r="M949" s="101"/>
      <c r="N949" s="102"/>
      <c r="O949" s="142"/>
      <c r="P949" s="142"/>
      <c r="R949" s="142"/>
      <c r="S949" s="357"/>
      <c r="T949" s="357"/>
    </row>
    <row r="950" spans="1:21" s="44" customFormat="1" ht="38.25" x14ac:dyDescent="0.2">
      <c r="A950" s="52" t="s">
        <v>278</v>
      </c>
      <c r="I950" s="200"/>
      <c r="J950" s="200"/>
      <c r="K950" s="200"/>
      <c r="L950" s="64" t="s">
        <v>185</v>
      </c>
      <c r="M950" s="81"/>
      <c r="N950" s="105" t="s">
        <v>324</v>
      </c>
      <c r="O950" s="142">
        <f t="shared" ref="O950" si="399">SUM(O956)</f>
        <v>0</v>
      </c>
      <c r="P950" s="231">
        <f t="shared" ref="P950" si="400">SUM(P956)</f>
        <v>20000</v>
      </c>
      <c r="R950" s="142">
        <f>SUM(R956)</f>
        <v>0</v>
      </c>
      <c r="S950" s="357">
        <v>0</v>
      </c>
      <c r="T950" s="357">
        <f t="shared" si="391"/>
        <v>0</v>
      </c>
    </row>
    <row r="951" spans="1:21" s="169" customFormat="1" x14ac:dyDescent="0.2">
      <c r="A951" s="52"/>
      <c r="I951" s="200"/>
      <c r="J951" s="200"/>
      <c r="K951" s="200"/>
      <c r="L951" s="16"/>
      <c r="M951" s="170"/>
      <c r="N951" s="105"/>
      <c r="O951" s="142"/>
      <c r="P951" s="142"/>
      <c r="R951" s="142"/>
      <c r="S951" s="357"/>
      <c r="T951" s="357"/>
    </row>
    <row r="952" spans="1:21" s="175" customFormat="1" x14ac:dyDescent="0.2">
      <c r="A952" s="52"/>
      <c r="I952" s="200"/>
      <c r="J952" s="200"/>
      <c r="K952" s="200"/>
      <c r="L952" s="16"/>
      <c r="M952" s="176"/>
      <c r="N952" s="178" t="s">
        <v>285</v>
      </c>
      <c r="O952" s="186">
        <f t="shared" ref="O952" si="401">SUM(O953:O954)</f>
        <v>0</v>
      </c>
      <c r="P952" s="186">
        <f t="shared" ref="P952" si="402">SUM(P953:P954)</f>
        <v>20000</v>
      </c>
      <c r="R952" s="186">
        <f>SUM(R953:R954)</f>
        <v>0</v>
      </c>
      <c r="S952" s="357">
        <v>0</v>
      </c>
      <c r="T952" s="357">
        <f t="shared" si="391"/>
        <v>0</v>
      </c>
    </row>
    <row r="953" spans="1:21" s="202" customFormat="1" x14ac:dyDescent="0.2">
      <c r="A953" s="52"/>
      <c r="L953" s="16"/>
      <c r="M953" s="187" t="s">
        <v>354</v>
      </c>
      <c r="N953" s="178" t="s">
        <v>287</v>
      </c>
      <c r="O953" s="186">
        <v>0</v>
      </c>
      <c r="P953" s="186">
        <v>20000</v>
      </c>
      <c r="R953" s="186">
        <v>0</v>
      </c>
      <c r="S953" s="357">
        <v>0</v>
      </c>
      <c r="T953" s="357">
        <f t="shared" si="391"/>
        <v>0</v>
      </c>
    </row>
    <row r="954" spans="1:21" s="175" customFormat="1" x14ac:dyDescent="0.2">
      <c r="A954" s="52"/>
      <c r="I954" s="200"/>
      <c r="J954" s="200"/>
      <c r="K954" s="200"/>
      <c r="L954" s="16"/>
      <c r="M954" s="187" t="s">
        <v>352</v>
      </c>
      <c r="N954" s="185" t="s">
        <v>289</v>
      </c>
      <c r="O954" s="186">
        <v>0</v>
      </c>
      <c r="P954" s="186">
        <v>0</v>
      </c>
      <c r="R954" s="186">
        <v>0</v>
      </c>
      <c r="S954" s="357">
        <v>0</v>
      </c>
      <c r="T954" s="357">
        <v>0</v>
      </c>
    </row>
    <row r="955" spans="1:21" s="175" customFormat="1" x14ac:dyDescent="0.2">
      <c r="A955" s="52"/>
      <c r="I955" s="200"/>
      <c r="J955" s="200"/>
      <c r="K955" s="200"/>
      <c r="L955" s="16"/>
      <c r="M955" s="187"/>
      <c r="N955" s="185"/>
      <c r="O955" s="142"/>
      <c r="P955" s="142"/>
      <c r="R955" s="142"/>
      <c r="S955" s="357"/>
      <c r="T955" s="357"/>
    </row>
    <row r="956" spans="1:21" s="41" customFormat="1" ht="25.5" x14ac:dyDescent="0.2">
      <c r="B956" s="46"/>
      <c r="C956" s="46"/>
      <c r="D956" s="46"/>
      <c r="E956" s="46"/>
      <c r="F956" s="46">
        <v>5</v>
      </c>
      <c r="G956" s="46"/>
      <c r="H956" s="46"/>
      <c r="I956" s="199"/>
      <c r="J956" s="199">
        <v>9</v>
      </c>
      <c r="K956" s="199"/>
      <c r="L956" s="16" t="s">
        <v>185</v>
      </c>
      <c r="M956" s="81" t="s">
        <v>76</v>
      </c>
      <c r="N956" s="82" t="s">
        <v>170</v>
      </c>
      <c r="O956" s="111">
        <f t="shared" ref="O956:P957" si="403">SUM(O957)</f>
        <v>0</v>
      </c>
      <c r="P956" s="111">
        <f t="shared" si="403"/>
        <v>20000</v>
      </c>
      <c r="R956" s="111">
        <f>SUM(R957)</f>
        <v>0</v>
      </c>
      <c r="S956" s="357">
        <v>0</v>
      </c>
      <c r="T956" s="357">
        <f t="shared" si="391"/>
        <v>0</v>
      </c>
    </row>
    <row r="957" spans="1:21" s="41" customFormat="1" ht="38.25" x14ac:dyDescent="0.2">
      <c r="B957" s="46"/>
      <c r="C957" s="46"/>
      <c r="D957" s="46"/>
      <c r="E957" s="46"/>
      <c r="F957" s="46">
        <v>5</v>
      </c>
      <c r="G957" s="46"/>
      <c r="H957" s="46"/>
      <c r="I957" s="199"/>
      <c r="J957" s="199">
        <v>9</v>
      </c>
      <c r="K957" s="199"/>
      <c r="L957" s="16" t="s">
        <v>185</v>
      </c>
      <c r="M957" s="90" t="s">
        <v>80</v>
      </c>
      <c r="N957" s="68" t="s">
        <v>9</v>
      </c>
      <c r="O957" s="112">
        <f t="shared" si="403"/>
        <v>0</v>
      </c>
      <c r="P957" s="112">
        <f t="shared" si="403"/>
        <v>20000</v>
      </c>
      <c r="R957" s="112">
        <f>SUM(R958)</f>
        <v>0</v>
      </c>
      <c r="S957" s="357">
        <v>0</v>
      </c>
      <c r="T957" s="357">
        <f t="shared" si="391"/>
        <v>0</v>
      </c>
      <c r="U957" s="210"/>
    </row>
    <row r="958" spans="1:21" s="41" customFormat="1" x14ac:dyDescent="0.2">
      <c r="B958" s="46"/>
      <c r="C958" s="46"/>
      <c r="D958" s="46"/>
      <c r="E958" s="46"/>
      <c r="F958" s="46">
        <v>5</v>
      </c>
      <c r="G958" s="46"/>
      <c r="H958" s="46"/>
      <c r="I958" s="199"/>
      <c r="J958" s="199">
        <v>9</v>
      </c>
      <c r="K958" s="199"/>
      <c r="L958" s="16" t="s">
        <v>185</v>
      </c>
      <c r="M958" s="81" t="s">
        <v>81</v>
      </c>
      <c r="N958" s="82" t="s">
        <v>172</v>
      </c>
      <c r="O958" s="111">
        <v>0</v>
      </c>
      <c r="P958" s="111">
        <v>20000</v>
      </c>
      <c r="R958" s="111">
        <v>0</v>
      </c>
      <c r="S958" s="357">
        <v>0</v>
      </c>
      <c r="T958" s="357">
        <f t="shared" si="391"/>
        <v>0</v>
      </c>
    </row>
    <row r="959" spans="1:21" s="289" customFormat="1" x14ac:dyDescent="0.2">
      <c r="B959" s="288"/>
      <c r="C959" s="288"/>
      <c r="D959" s="288"/>
      <c r="E959" s="288"/>
      <c r="F959" s="288"/>
      <c r="G959" s="288"/>
      <c r="H959" s="288"/>
      <c r="I959" s="288"/>
      <c r="J959" s="288"/>
      <c r="K959" s="288"/>
      <c r="L959" s="16"/>
      <c r="M959" s="290"/>
      <c r="N959" s="291"/>
      <c r="O959" s="111"/>
      <c r="P959" s="111"/>
      <c r="R959" s="111"/>
      <c r="S959" s="357"/>
      <c r="T959" s="357"/>
    </row>
    <row r="960" spans="1:21" s="289" customFormat="1" ht="25.5" x14ac:dyDescent="0.2">
      <c r="A960" s="51" t="s">
        <v>152</v>
      </c>
      <c r="L960" s="29" t="s">
        <v>189</v>
      </c>
      <c r="M960" s="101"/>
      <c r="N960" s="102" t="s">
        <v>145</v>
      </c>
      <c r="O960" s="114">
        <f>SUM(O962)</f>
        <v>6250</v>
      </c>
      <c r="P960" s="114">
        <f>SUM(P962)</f>
        <v>20000</v>
      </c>
      <c r="R960" s="114">
        <f>SUM(R962)</f>
        <v>0</v>
      </c>
      <c r="S960" s="357">
        <f t="shared" ref="S960:S986" si="404">R960/O960*100</f>
        <v>0</v>
      </c>
      <c r="T960" s="357">
        <f t="shared" si="391"/>
        <v>0</v>
      </c>
    </row>
    <row r="961" spans="1:20" s="289" customFormat="1" x14ac:dyDescent="0.2">
      <c r="A961" s="51"/>
      <c r="L961" s="29"/>
      <c r="M961" s="101"/>
      <c r="N961" s="102"/>
      <c r="O961" s="111"/>
      <c r="P961" s="111"/>
      <c r="R961" s="111"/>
      <c r="S961" s="357"/>
      <c r="T961" s="357"/>
    </row>
    <row r="962" spans="1:20" s="289" customFormat="1" ht="38.25" x14ac:dyDescent="0.2">
      <c r="A962" s="52" t="s">
        <v>385</v>
      </c>
      <c r="L962" s="64" t="s">
        <v>178</v>
      </c>
      <c r="M962" s="290"/>
      <c r="N962" s="105" t="s">
        <v>340</v>
      </c>
      <c r="O962" s="231">
        <f>SUM(O968)</f>
        <v>6250</v>
      </c>
      <c r="P962" s="231">
        <f>SUM(P968)</f>
        <v>20000</v>
      </c>
      <c r="R962" s="231">
        <f>SUM(R968)</f>
        <v>0</v>
      </c>
      <c r="S962" s="357">
        <f t="shared" si="404"/>
        <v>0</v>
      </c>
      <c r="T962" s="357">
        <f t="shared" si="391"/>
        <v>0</v>
      </c>
    </row>
    <row r="963" spans="1:20" s="289" customFormat="1" x14ac:dyDescent="0.2">
      <c r="A963" s="52"/>
      <c r="L963" s="16"/>
      <c r="M963" s="290"/>
      <c r="N963" s="105"/>
      <c r="O963" s="114"/>
      <c r="P963" s="114"/>
      <c r="R963" s="114"/>
      <c r="S963" s="357"/>
      <c r="T963" s="357"/>
    </row>
    <row r="964" spans="1:20" s="289" customFormat="1" x14ac:dyDescent="0.2">
      <c r="A964" s="52"/>
      <c r="L964" s="16"/>
      <c r="M964" s="290"/>
      <c r="N964" s="178" t="s">
        <v>285</v>
      </c>
      <c r="O964" s="186">
        <f>SUM(O965:O966)</f>
        <v>6250</v>
      </c>
      <c r="P964" s="186">
        <f>SUM(P965:P966)</f>
        <v>20000</v>
      </c>
      <c r="R964" s="186">
        <f>SUM(R965:R966)</f>
        <v>0</v>
      </c>
      <c r="S964" s="357">
        <f t="shared" si="404"/>
        <v>0</v>
      </c>
      <c r="T964" s="357">
        <f t="shared" si="391"/>
        <v>0</v>
      </c>
    </row>
    <row r="965" spans="1:20" s="289" customFormat="1" x14ac:dyDescent="0.2">
      <c r="A965" s="52"/>
      <c r="L965" s="16"/>
      <c r="M965" s="187" t="s">
        <v>354</v>
      </c>
      <c r="N965" s="178" t="s">
        <v>287</v>
      </c>
      <c r="O965" s="186">
        <v>0</v>
      </c>
      <c r="P965" s="186">
        <v>20000</v>
      </c>
      <c r="R965" s="186">
        <v>0</v>
      </c>
      <c r="S965" s="357">
        <v>0</v>
      </c>
      <c r="T965" s="357">
        <f t="shared" si="391"/>
        <v>0</v>
      </c>
    </row>
    <row r="966" spans="1:20" s="289" customFormat="1" x14ac:dyDescent="0.2">
      <c r="A966" s="52"/>
      <c r="L966" s="16"/>
      <c r="M966" s="187" t="s">
        <v>352</v>
      </c>
      <c r="N966" s="185" t="s">
        <v>289</v>
      </c>
      <c r="O966" s="186">
        <v>6250</v>
      </c>
      <c r="P966" s="186">
        <v>0</v>
      </c>
      <c r="R966" s="186">
        <v>0</v>
      </c>
      <c r="S966" s="357">
        <f t="shared" si="404"/>
        <v>0</v>
      </c>
      <c r="T966" s="357">
        <v>0</v>
      </c>
    </row>
    <row r="967" spans="1:20" s="289" customFormat="1" x14ac:dyDescent="0.2">
      <c r="A967" s="52"/>
      <c r="L967" s="16"/>
      <c r="M967" s="187"/>
      <c r="N967" s="185"/>
      <c r="O967" s="114"/>
      <c r="P967" s="114"/>
      <c r="R967" s="114"/>
      <c r="S967" s="357"/>
      <c r="T967" s="357"/>
    </row>
    <row r="968" spans="1:20" s="289" customFormat="1" ht="25.5" x14ac:dyDescent="0.2">
      <c r="B968" s="288"/>
      <c r="C968" s="288"/>
      <c r="D968" s="288"/>
      <c r="E968" s="288"/>
      <c r="F968" s="288">
        <v>5</v>
      </c>
      <c r="G968" s="288"/>
      <c r="H968" s="288"/>
      <c r="I968" s="288"/>
      <c r="J968" s="288">
        <v>9</v>
      </c>
      <c r="K968" s="288"/>
      <c r="L968" s="16" t="s">
        <v>178</v>
      </c>
      <c r="M968" s="290" t="s">
        <v>76</v>
      </c>
      <c r="N968" s="291" t="s">
        <v>170</v>
      </c>
      <c r="O968" s="111">
        <f>SUM(O969)</f>
        <v>6250</v>
      </c>
      <c r="P968" s="111">
        <f t="shared" ref="P968:P969" si="405">SUM(P969)</f>
        <v>20000</v>
      </c>
      <c r="R968" s="111">
        <f>SUM(R969)</f>
        <v>0</v>
      </c>
      <c r="S968" s="357">
        <f t="shared" si="404"/>
        <v>0</v>
      </c>
      <c r="T968" s="357">
        <f t="shared" si="391"/>
        <v>0</v>
      </c>
    </row>
    <row r="969" spans="1:20" s="289" customFormat="1" ht="38.25" x14ac:dyDescent="0.2">
      <c r="B969" s="288"/>
      <c r="C969" s="288"/>
      <c r="D969" s="288"/>
      <c r="E969" s="288"/>
      <c r="F969" s="288">
        <v>5</v>
      </c>
      <c r="G969" s="288"/>
      <c r="H969" s="288"/>
      <c r="I969" s="288"/>
      <c r="J969" s="288">
        <v>9</v>
      </c>
      <c r="K969" s="288"/>
      <c r="L969" s="16" t="s">
        <v>178</v>
      </c>
      <c r="M969" s="292" t="s">
        <v>80</v>
      </c>
      <c r="N969" s="68" t="s">
        <v>9</v>
      </c>
      <c r="O969" s="112">
        <f>SUM(O970)</f>
        <v>6250</v>
      </c>
      <c r="P969" s="112">
        <f t="shared" si="405"/>
        <v>20000</v>
      </c>
      <c r="R969" s="112">
        <f>SUM(R970)</f>
        <v>0</v>
      </c>
      <c r="S969" s="357">
        <f t="shared" si="404"/>
        <v>0</v>
      </c>
      <c r="T969" s="357">
        <f t="shared" si="391"/>
        <v>0</v>
      </c>
    </row>
    <row r="970" spans="1:20" s="289" customFormat="1" x14ac:dyDescent="0.2">
      <c r="B970" s="288"/>
      <c r="C970" s="288"/>
      <c r="D970" s="288"/>
      <c r="E970" s="288"/>
      <c r="F970" s="288">
        <v>5</v>
      </c>
      <c r="G970" s="288"/>
      <c r="H970" s="288"/>
      <c r="I970" s="288"/>
      <c r="J970" s="288">
        <v>9</v>
      </c>
      <c r="K970" s="288"/>
      <c r="L970" s="16" t="s">
        <v>178</v>
      </c>
      <c r="M970" s="290" t="s">
        <v>81</v>
      </c>
      <c r="N970" s="291" t="s">
        <v>172</v>
      </c>
      <c r="O970" s="111">
        <f>SUM(O971)</f>
        <v>6250</v>
      </c>
      <c r="P970" s="111">
        <v>20000</v>
      </c>
      <c r="R970" s="111">
        <f>SUM(R971)</f>
        <v>0</v>
      </c>
      <c r="S970" s="357">
        <f t="shared" si="404"/>
        <v>0</v>
      </c>
      <c r="T970" s="357">
        <f t="shared" si="391"/>
        <v>0</v>
      </c>
    </row>
    <row r="971" spans="1:20" s="289" customFormat="1" ht="25.5" x14ac:dyDescent="0.2">
      <c r="B971" s="288"/>
      <c r="C971" s="288"/>
      <c r="D971" s="288"/>
      <c r="E971" s="288"/>
      <c r="F971" s="288"/>
      <c r="G971" s="288"/>
      <c r="H971" s="288"/>
      <c r="I971" s="288"/>
      <c r="J971" s="288"/>
      <c r="K971" s="288"/>
      <c r="L971" s="16"/>
      <c r="M971" s="290" t="s">
        <v>441</v>
      </c>
      <c r="N971" s="426" t="s">
        <v>515</v>
      </c>
      <c r="O971" s="111">
        <v>6250</v>
      </c>
      <c r="P971" s="111"/>
      <c r="R971" s="111">
        <v>0</v>
      </c>
      <c r="S971" s="357">
        <f t="shared" si="404"/>
        <v>0</v>
      </c>
      <c r="T971" s="357"/>
    </row>
    <row r="972" spans="1:20" s="219" customFormat="1" x14ac:dyDescent="0.2">
      <c r="B972" s="218"/>
      <c r="C972" s="218"/>
      <c r="D972" s="218"/>
      <c r="E972" s="218"/>
      <c r="F972" s="218"/>
      <c r="G972" s="218"/>
      <c r="H972" s="218"/>
      <c r="I972" s="218"/>
      <c r="J972" s="218"/>
      <c r="K972" s="218"/>
      <c r="L972" s="16"/>
      <c r="M972" s="220"/>
      <c r="N972" s="221"/>
      <c r="O972" s="111"/>
      <c r="P972" s="111"/>
      <c r="R972" s="111"/>
      <c r="S972" s="357"/>
      <c r="T972" s="357"/>
    </row>
    <row r="973" spans="1:20" s="45" customFormat="1" ht="25.5" x14ac:dyDescent="0.2">
      <c r="A973" s="51" t="s">
        <v>111</v>
      </c>
      <c r="I973" s="200"/>
      <c r="J973" s="200"/>
      <c r="K973" s="200"/>
      <c r="L973" s="29" t="s">
        <v>112</v>
      </c>
      <c r="M973" s="101"/>
      <c r="N973" s="102" t="s">
        <v>118</v>
      </c>
      <c r="O973" s="114">
        <f t="shared" ref="O973" si="406">SUM(O975)</f>
        <v>16875</v>
      </c>
      <c r="P973" s="114">
        <f t="shared" ref="P973" si="407">SUM(P975)</f>
        <v>15000</v>
      </c>
      <c r="R973" s="114">
        <f>SUM(R975)</f>
        <v>0</v>
      </c>
      <c r="S973" s="357">
        <f t="shared" si="404"/>
        <v>0</v>
      </c>
      <c r="T973" s="357">
        <f t="shared" si="391"/>
        <v>0</v>
      </c>
    </row>
    <row r="974" spans="1:20" s="284" customFormat="1" x14ac:dyDescent="0.2">
      <c r="A974" s="51"/>
      <c r="L974" s="29"/>
      <c r="M974" s="101"/>
      <c r="N974" s="102"/>
      <c r="O974" s="114"/>
      <c r="P974" s="114"/>
      <c r="R974" s="114"/>
      <c r="S974" s="357"/>
      <c r="T974" s="357"/>
    </row>
    <row r="975" spans="1:20" s="41" customFormat="1" ht="38.25" x14ac:dyDescent="0.2">
      <c r="A975" s="52" t="s">
        <v>386</v>
      </c>
      <c r="I975" s="200"/>
      <c r="J975" s="200"/>
      <c r="K975" s="200"/>
      <c r="L975" s="64" t="s">
        <v>142</v>
      </c>
      <c r="M975" s="81"/>
      <c r="N975" s="105" t="s">
        <v>174</v>
      </c>
      <c r="O975" s="142">
        <f t="shared" ref="O975" si="408">SUM(O982)</f>
        <v>16875</v>
      </c>
      <c r="P975" s="142">
        <f t="shared" ref="P975" si="409">SUM(P982)</f>
        <v>15000</v>
      </c>
      <c r="R975" s="142">
        <f>SUM(R982)</f>
        <v>0</v>
      </c>
      <c r="S975" s="357">
        <f t="shared" si="404"/>
        <v>0</v>
      </c>
      <c r="T975" s="357">
        <f t="shared" si="391"/>
        <v>0</v>
      </c>
    </row>
    <row r="976" spans="1:20" s="169" customFormat="1" x14ac:dyDescent="0.2">
      <c r="A976" s="52"/>
      <c r="I976" s="200"/>
      <c r="J976" s="200"/>
      <c r="K976" s="200"/>
      <c r="L976" s="16"/>
      <c r="M976" s="170"/>
      <c r="N976" s="105"/>
      <c r="O976" s="142"/>
      <c r="P976" s="142"/>
      <c r="R976" s="142"/>
      <c r="S976" s="357"/>
      <c r="T976" s="357"/>
    </row>
    <row r="977" spans="1:20" s="175" customFormat="1" x14ac:dyDescent="0.2">
      <c r="A977" s="52"/>
      <c r="I977" s="200"/>
      <c r="J977" s="200"/>
      <c r="K977" s="200"/>
      <c r="L977" s="16"/>
      <c r="M977" s="176"/>
      <c r="N977" s="178" t="s">
        <v>285</v>
      </c>
      <c r="O977" s="186">
        <f>SUM(O978:O980)</f>
        <v>16875</v>
      </c>
      <c r="P977" s="186">
        <f>SUM(P978:P980)</f>
        <v>15000</v>
      </c>
      <c r="R977" s="186">
        <f>SUM(R978:R980)</f>
        <v>0</v>
      </c>
      <c r="S977" s="357">
        <f t="shared" si="404"/>
        <v>0</v>
      </c>
      <c r="T977" s="357">
        <f t="shared" si="391"/>
        <v>0</v>
      </c>
    </row>
    <row r="978" spans="1:20" s="320" customFormat="1" x14ac:dyDescent="0.2">
      <c r="A978" s="52"/>
      <c r="L978" s="16"/>
      <c r="M978" s="184">
        <v>11</v>
      </c>
      <c r="N978" s="178" t="s">
        <v>286</v>
      </c>
      <c r="O978" s="186">
        <v>16875</v>
      </c>
      <c r="P978" s="186">
        <v>15000</v>
      </c>
      <c r="R978" s="186">
        <v>0</v>
      </c>
      <c r="S978" s="357">
        <f t="shared" si="404"/>
        <v>0</v>
      </c>
      <c r="T978" s="357">
        <f t="shared" si="391"/>
        <v>0</v>
      </c>
    </row>
    <row r="979" spans="1:20" s="269" customFormat="1" x14ac:dyDescent="0.2">
      <c r="A979" s="52"/>
      <c r="L979" s="16"/>
      <c r="M979" s="187" t="s">
        <v>355</v>
      </c>
      <c r="N979" s="178" t="s">
        <v>288</v>
      </c>
      <c r="O979" s="186">
        <v>0</v>
      </c>
      <c r="P979" s="186">
        <v>0</v>
      </c>
      <c r="R979" s="186">
        <v>0</v>
      </c>
      <c r="S979" s="357">
        <v>0</v>
      </c>
      <c r="T979" s="357"/>
    </row>
    <row r="980" spans="1:20" s="175" customFormat="1" x14ac:dyDescent="0.2">
      <c r="A980" s="52"/>
      <c r="I980" s="200"/>
      <c r="J980" s="200"/>
      <c r="K980" s="200"/>
      <c r="L980" s="16"/>
      <c r="M980" s="187" t="s">
        <v>352</v>
      </c>
      <c r="N980" s="178" t="s">
        <v>289</v>
      </c>
      <c r="O980" s="186">
        <v>0</v>
      </c>
      <c r="P980" s="186">
        <v>0</v>
      </c>
      <c r="R980" s="186">
        <v>0</v>
      </c>
      <c r="S980" s="357">
        <v>0</v>
      </c>
      <c r="T980" s="357"/>
    </row>
    <row r="981" spans="1:20" s="175" customFormat="1" x14ac:dyDescent="0.2">
      <c r="A981" s="52"/>
      <c r="I981" s="200"/>
      <c r="J981" s="200"/>
      <c r="K981" s="200"/>
      <c r="L981" s="16"/>
      <c r="M981" s="176"/>
      <c r="N981" s="105"/>
      <c r="O981" s="142"/>
      <c r="P981" s="142"/>
      <c r="R981" s="142"/>
      <c r="S981" s="357"/>
      <c r="T981" s="357"/>
    </row>
    <row r="982" spans="1:20" s="41" customFormat="1" ht="25.5" x14ac:dyDescent="0.2">
      <c r="B982" s="46">
        <v>1</v>
      </c>
      <c r="E982" s="268">
        <v>4</v>
      </c>
      <c r="I982" s="200"/>
      <c r="J982" s="200">
        <v>9</v>
      </c>
      <c r="K982" s="200"/>
      <c r="L982" s="16" t="s">
        <v>142</v>
      </c>
      <c r="M982" s="81" t="s">
        <v>76</v>
      </c>
      <c r="N982" s="82" t="s">
        <v>170</v>
      </c>
      <c r="O982" s="111">
        <f t="shared" ref="O982:P982" si="410">SUM(O983)</f>
        <v>16875</v>
      </c>
      <c r="P982" s="111">
        <f t="shared" si="410"/>
        <v>15000</v>
      </c>
      <c r="R982" s="111">
        <f>SUM(R983)</f>
        <v>0</v>
      </c>
      <c r="S982" s="357">
        <f t="shared" si="404"/>
        <v>0</v>
      </c>
      <c r="T982" s="357">
        <f t="shared" si="391"/>
        <v>0</v>
      </c>
    </row>
    <row r="983" spans="1:20" s="41" customFormat="1" ht="38.25" x14ac:dyDescent="0.2">
      <c r="B983" s="46">
        <v>1</v>
      </c>
      <c r="E983" s="268">
        <v>4</v>
      </c>
      <c r="I983" s="200"/>
      <c r="J983" s="200">
        <v>9</v>
      </c>
      <c r="K983" s="200"/>
      <c r="L983" s="16" t="s">
        <v>142</v>
      </c>
      <c r="M983" s="90" t="s">
        <v>80</v>
      </c>
      <c r="N983" s="68" t="s">
        <v>9</v>
      </c>
      <c r="O983" s="112">
        <f>SUM(O984+O985+O987)</f>
        <v>16875</v>
      </c>
      <c r="P983" s="112">
        <f t="shared" ref="P983" si="411">SUM(P984:P987)</f>
        <v>15000</v>
      </c>
      <c r="R983" s="112">
        <f>SUM(R984+R985+R987)</f>
        <v>0</v>
      </c>
      <c r="S983" s="357">
        <f t="shared" si="404"/>
        <v>0</v>
      </c>
      <c r="T983" s="357">
        <f t="shared" si="391"/>
        <v>0</v>
      </c>
    </row>
    <row r="984" spans="1:20" s="42" customFormat="1" x14ac:dyDescent="0.2">
      <c r="B984" s="46">
        <v>1</v>
      </c>
      <c r="E984" s="268">
        <v>4</v>
      </c>
      <c r="I984" s="200"/>
      <c r="J984" s="200">
        <v>9</v>
      </c>
      <c r="K984" s="200"/>
      <c r="L984" s="16" t="s">
        <v>142</v>
      </c>
      <c r="M984" s="81" t="s">
        <v>81</v>
      </c>
      <c r="N984" s="82" t="s">
        <v>172</v>
      </c>
      <c r="O984" s="111">
        <v>0</v>
      </c>
      <c r="P984" s="111">
        <v>0</v>
      </c>
      <c r="R984" s="111">
        <v>0</v>
      </c>
      <c r="S984" s="357">
        <v>0</v>
      </c>
      <c r="T984" s="357"/>
    </row>
    <row r="985" spans="1:20" s="41" customFormat="1" x14ac:dyDescent="0.2">
      <c r="B985" s="46">
        <v>1</v>
      </c>
      <c r="E985" s="268">
        <v>4</v>
      </c>
      <c r="I985" s="200"/>
      <c r="J985" s="200">
        <v>9</v>
      </c>
      <c r="K985" s="200"/>
      <c r="L985" s="16" t="s">
        <v>142</v>
      </c>
      <c r="M985" s="81" t="s">
        <v>82</v>
      </c>
      <c r="N985" s="82" t="s">
        <v>20</v>
      </c>
      <c r="O985" s="111">
        <f>SUM(O986)</f>
        <v>16875</v>
      </c>
      <c r="P985" s="111">
        <v>10000</v>
      </c>
      <c r="R985" s="111">
        <f>SUM(R986)</f>
        <v>0</v>
      </c>
      <c r="S985" s="357">
        <f t="shared" si="404"/>
        <v>0</v>
      </c>
      <c r="T985" s="357">
        <f t="shared" si="391"/>
        <v>0</v>
      </c>
    </row>
    <row r="986" spans="1:20" s="320" customFormat="1" ht="25.5" x14ac:dyDescent="0.2">
      <c r="B986" s="412"/>
      <c r="E986" s="412"/>
      <c r="L986" s="16"/>
      <c r="M986" s="410" t="s">
        <v>442</v>
      </c>
      <c r="N986" s="413" t="s">
        <v>517</v>
      </c>
      <c r="O986" s="111">
        <v>16875</v>
      </c>
      <c r="P986" s="111"/>
      <c r="R986" s="111">
        <v>0</v>
      </c>
      <c r="S986" s="357">
        <f t="shared" si="404"/>
        <v>0</v>
      </c>
      <c r="T986" s="357"/>
    </row>
    <row r="987" spans="1:20" s="41" customFormat="1" ht="26.25" customHeight="1" x14ac:dyDescent="0.2">
      <c r="B987" s="46">
        <v>1</v>
      </c>
      <c r="E987" s="268">
        <v>4</v>
      </c>
      <c r="I987" s="200"/>
      <c r="J987" s="200">
        <v>9</v>
      </c>
      <c r="K987" s="200"/>
      <c r="L987" s="16" t="s">
        <v>142</v>
      </c>
      <c r="M987" s="81" t="s">
        <v>83</v>
      </c>
      <c r="N987" s="82" t="s">
        <v>23</v>
      </c>
      <c r="O987" s="111">
        <v>0</v>
      </c>
      <c r="P987" s="111">
        <v>5000</v>
      </c>
      <c r="R987" s="111">
        <v>0</v>
      </c>
      <c r="S987" s="357">
        <v>0</v>
      </c>
      <c r="T987" s="357">
        <f t="shared" si="391"/>
        <v>0</v>
      </c>
    </row>
    <row r="988" spans="1:20" s="320" customFormat="1" ht="26.25" customHeight="1" x14ac:dyDescent="0.2">
      <c r="B988" s="412"/>
      <c r="E988" s="412"/>
      <c r="L988" s="16"/>
      <c r="M988" s="410"/>
      <c r="N988" s="413"/>
      <c r="O988" s="111"/>
      <c r="P988" s="111"/>
      <c r="R988" s="111"/>
      <c r="S988" s="357"/>
      <c r="T988" s="357"/>
    </row>
    <row r="989" spans="1:20" s="254" customFormat="1" ht="11.25" customHeight="1" x14ac:dyDescent="0.2">
      <c r="B989" s="253"/>
      <c r="L989" s="16"/>
      <c r="M989" s="255"/>
      <c r="N989" s="256"/>
      <c r="O989" s="111"/>
      <c r="P989" s="111"/>
      <c r="R989" s="111"/>
      <c r="S989" s="357"/>
      <c r="T989" s="357"/>
    </row>
    <row r="990" spans="1:20" s="254" customFormat="1" ht="41.25" customHeight="1" x14ac:dyDescent="0.2">
      <c r="A990" s="51" t="s">
        <v>173</v>
      </c>
      <c r="B990" s="259"/>
      <c r="C990" s="259"/>
      <c r="D990" s="259"/>
      <c r="E990" s="259"/>
      <c r="F990" s="259"/>
      <c r="G990" s="259"/>
      <c r="H990" s="259"/>
      <c r="I990" s="259"/>
      <c r="J990" s="259"/>
      <c r="K990" s="259"/>
      <c r="L990" s="29" t="s">
        <v>202</v>
      </c>
      <c r="M990" s="101"/>
      <c r="N990" s="102" t="s">
        <v>147</v>
      </c>
      <c r="O990" s="114">
        <f t="shared" ref="O990" si="412">SUM(O992)</f>
        <v>0</v>
      </c>
      <c r="P990" s="114">
        <f t="shared" ref="P990" si="413">SUM(P992)</f>
        <v>200000</v>
      </c>
      <c r="R990" s="114">
        <f>SUM(R992)</f>
        <v>0</v>
      </c>
      <c r="S990" s="357">
        <v>0</v>
      </c>
      <c r="T990" s="357">
        <f t="shared" si="391"/>
        <v>0</v>
      </c>
    </row>
    <row r="991" spans="1:20" s="254" customFormat="1" ht="12" customHeight="1" x14ac:dyDescent="0.2">
      <c r="A991" s="51"/>
      <c r="B991" s="259"/>
      <c r="C991" s="259"/>
      <c r="D991" s="259"/>
      <c r="E991" s="259"/>
      <c r="F991" s="259"/>
      <c r="G991" s="259"/>
      <c r="H991" s="259"/>
      <c r="I991" s="259"/>
      <c r="J991" s="259"/>
      <c r="K991" s="259"/>
      <c r="L991" s="29"/>
      <c r="M991" s="101"/>
      <c r="N991" s="102"/>
      <c r="O991" s="111"/>
      <c r="P991" s="111"/>
      <c r="R991" s="111"/>
      <c r="S991" s="357"/>
      <c r="T991" s="357"/>
    </row>
    <row r="992" spans="1:20" s="254" customFormat="1" ht="57" customHeight="1" x14ac:dyDescent="0.2">
      <c r="A992" s="52" t="s">
        <v>388</v>
      </c>
      <c r="B992" s="259"/>
      <c r="C992" s="259"/>
      <c r="D992" s="259"/>
      <c r="E992" s="259"/>
      <c r="F992" s="259"/>
      <c r="G992" s="259"/>
      <c r="H992" s="259"/>
      <c r="I992" s="259"/>
      <c r="J992" s="259"/>
      <c r="K992" s="259"/>
      <c r="L992" s="64" t="s">
        <v>185</v>
      </c>
      <c r="M992" s="258"/>
      <c r="N992" s="105" t="s">
        <v>381</v>
      </c>
      <c r="O992" s="231">
        <f t="shared" ref="O992" si="414">SUM(O998)</f>
        <v>0</v>
      </c>
      <c r="P992" s="231">
        <f t="shared" ref="P992" si="415">SUM(P998)</f>
        <v>200000</v>
      </c>
      <c r="R992" s="231">
        <f>SUM(R998)</f>
        <v>0</v>
      </c>
      <c r="S992" s="357">
        <v>0</v>
      </c>
      <c r="T992" s="357">
        <f t="shared" si="391"/>
        <v>0</v>
      </c>
    </row>
    <row r="993" spans="1:20" s="254" customFormat="1" ht="14.25" customHeight="1" x14ac:dyDescent="0.2">
      <c r="A993" s="52"/>
      <c r="B993" s="259"/>
      <c r="C993" s="259"/>
      <c r="D993" s="259"/>
      <c r="E993" s="259"/>
      <c r="F993" s="259"/>
      <c r="G993" s="259"/>
      <c r="H993" s="259"/>
      <c r="I993" s="259"/>
      <c r="J993" s="259"/>
      <c r="K993" s="259"/>
      <c r="L993" s="16"/>
      <c r="M993" s="258"/>
      <c r="N993" s="105"/>
      <c r="O993" s="111"/>
      <c r="P993" s="111"/>
      <c r="R993" s="111"/>
      <c r="S993" s="357"/>
      <c r="T993" s="357"/>
    </row>
    <row r="994" spans="1:20" s="254" customFormat="1" ht="15.75" customHeight="1" x14ac:dyDescent="0.2">
      <c r="A994" s="52"/>
      <c r="B994" s="259"/>
      <c r="C994" s="259"/>
      <c r="D994" s="259"/>
      <c r="E994" s="259"/>
      <c r="F994" s="259"/>
      <c r="G994" s="259"/>
      <c r="H994" s="259"/>
      <c r="I994" s="259"/>
      <c r="J994" s="259"/>
      <c r="K994" s="259"/>
      <c r="L994" s="16"/>
      <c r="M994" s="258"/>
      <c r="N994" s="178" t="s">
        <v>285</v>
      </c>
      <c r="O994" s="186">
        <f t="shared" ref="O994" si="416">SUM(O995:O996)</f>
        <v>0</v>
      </c>
      <c r="P994" s="186">
        <f t="shared" ref="P994" si="417">SUM(P995:P996)</f>
        <v>200000</v>
      </c>
      <c r="R994" s="186">
        <f>SUM(R995:R996)</f>
        <v>0</v>
      </c>
      <c r="S994" s="357">
        <v>0</v>
      </c>
      <c r="T994" s="357">
        <f t="shared" si="391"/>
        <v>0</v>
      </c>
    </row>
    <row r="995" spans="1:20" s="269" customFormat="1" ht="16.5" customHeight="1" x14ac:dyDescent="0.2">
      <c r="A995" s="52"/>
      <c r="L995" s="16"/>
      <c r="M995" s="187" t="s">
        <v>354</v>
      </c>
      <c r="N995" s="178" t="s">
        <v>287</v>
      </c>
      <c r="O995" s="186">
        <v>0</v>
      </c>
      <c r="P995" s="186">
        <v>200000</v>
      </c>
      <c r="R995" s="186">
        <v>0</v>
      </c>
      <c r="S995" s="357">
        <v>0</v>
      </c>
      <c r="T995" s="357">
        <f t="shared" si="391"/>
        <v>0</v>
      </c>
    </row>
    <row r="996" spans="1:20" s="254" customFormat="1" ht="12.75" customHeight="1" x14ac:dyDescent="0.2">
      <c r="A996" s="52"/>
      <c r="B996" s="259"/>
      <c r="C996" s="259"/>
      <c r="D996" s="259"/>
      <c r="E996" s="259"/>
      <c r="F996" s="259"/>
      <c r="G996" s="259"/>
      <c r="H996" s="259"/>
      <c r="I996" s="259"/>
      <c r="J996" s="259"/>
      <c r="K996" s="259"/>
      <c r="L996" s="16"/>
      <c r="M996" s="187" t="s">
        <v>352</v>
      </c>
      <c r="N996" s="185" t="s">
        <v>289</v>
      </c>
      <c r="O996" s="186">
        <v>0</v>
      </c>
      <c r="P996" s="186">
        <v>0</v>
      </c>
      <c r="R996" s="186">
        <v>0</v>
      </c>
      <c r="S996" s="357">
        <v>0</v>
      </c>
      <c r="T996" s="357">
        <v>0</v>
      </c>
    </row>
    <row r="997" spans="1:20" s="254" customFormat="1" ht="12.75" customHeight="1" x14ac:dyDescent="0.2">
      <c r="A997" s="52"/>
      <c r="B997" s="259"/>
      <c r="C997" s="259"/>
      <c r="D997" s="259"/>
      <c r="E997" s="259"/>
      <c r="F997" s="259"/>
      <c r="G997" s="259"/>
      <c r="H997" s="259"/>
      <c r="I997" s="259"/>
      <c r="J997" s="259"/>
      <c r="K997" s="259"/>
      <c r="L997" s="16"/>
      <c r="M997" s="187"/>
      <c r="N997" s="185"/>
      <c r="O997" s="111"/>
      <c r="P997" s="111"/>
      <c r="R997" s="111"/>
      <c r="S997" s="357"/>
      <c r="T997" s="357"/>
    </row>
    <row r="998" spans="1:20" s="254" customFormat="1" ht="25.5" customHeight="1" x14ac:dyDescent="0.2">
      <c r="A998" s="259"/>
      <c r="B998" s="261"/>
      <c r="C998" s="261"/>
      <c r="D998" s="261"/>
      <c r="E998" s="261"/>
      <c r="F998" s="261">
        <v>5</v>
      </c>
      <c r="G998" s="261"/>
      <c r="H998" s="261"/>
      <c r="I998" s="261"/>
      <c r="J998" s="261">
        <v>9</v>
      </c>
      <c r="K998" s="261"/>
      <c r="L998" s="16" t="s">
        <v>185</v>
      </c>
      <c r="M998" s="258" t="s">
        <v>76</v>
      </c>
      <c r="N998" s="260" t="s">
        <v>170</v>
      </c>
      <c r="O998" s="111">
        <f t="shared" ref="O998:O999" si="418">SUM(O999)</f>
        <v>0</v>
      </c>
      <c r="P998" s="111">
        <f>SUM(P1000)</f>
        <v>200000</v>
      </c>
      <c r="R998" s="111">
        <f>SUM(R999)</f>
        <v>0</v>
      </c>
      <c r="S998" s="357">
        <v>0</v>
      </c>
      <c r="T998" s="357">
        <f t="shared" ref="T998:T1053" si="419">R998/P998*100</f>
        <v>0</v>
      </c>
    </row>
    <row r="999" spans="1:20" s="254" customFormat="1" ht="37.5" customHeight="1" x14ac:dyDescent="0.2">
      <c r="A999" s="259"/>
      <c r="B999" s="261"/>
      <c r="C999" s="261"/>
      <c r="D999" s="261"/>
      <c r="E999" s="261"/>
      <c r="F999" s="261">
        <v>5</v>
      </c>
      <c r="G999" s="261"/>
      <c r="H999" s="261"/>
      <c r="I999" s="261"/>
      <c r="J999" s="261">
        <v>9</v>
      </c>
      <c r="K999" s="261"/>
      <c r="L999" s="16" t="s">
        <v>185</v>
      </c>
      <c r="M999" s="257" t="s">
        <v>80</v>
      </c>
      <c r="N999" s="68" t="s">
        <v>9</v>
      </c>
      <c r="O999" s="112">
        <f t="shared" si="418"/>
        <v>0</v>
      </c>
      <c r="P999" s="112">
        <f>SUM(P1000)</f>
        <v>200000</v>
      </c>
      <c r="R999" s="112">
        <f>SUM(R1000)</f>
        <v>0</v>
      </c>
      <c r="S999" s="357">
        <v>0</v>
      </c>
      <c r="T999" s="357">
        <f t="shared" si="419"/>
        <v>0</v>
      </c>
    </row>
    <row r="1000" spans="1:20" s="254" customFormat="1" ht="20.25" customHeight="1" x14ac:dyDescent="0.2">
      <c r="A1000" s="259"/>
      <c r="B1000" s="261"/>
      <c r="C1000" s="261"/>
      <c r="D1000" s="261"/>
      <c r="E1000" s="261"/>
      <c r="F1000" s="261">
        <v>5</v>
      </c>
      <c r="G1000" s="261"/>
      <c r="H1000" s="261"/>
      <c r="I1000" s="261"/>
      <c r="J1000" s="261">
        <v>9</v>
      </c>
      <c r="K1000" s="261"/>
      <c r="L1000" s="16" t="s">
        <v>185</v>
      </c>
      <c r="M1000" s="258" t="s">
        <v>81</v>
      </c>
      <c r="N1000" s="260" t="s">
        <v>172</v>
      </c>
      <c r="O1000" s="111">
        <v>0</v>
      </c>
      <c r="P1000" s="111">
        <v>200000</v>
      </c>
      <c r="R1000" s="111">
        <v>0</v>
      </c>
      <c r="S1000" s="357">
        <v>0</v>
      </c>
      <c r="T1000" s="357">
        <f t="shared" si="419"/>
        <v>0</v>
      </c>
    </row>
    <row r="1001" spans="1:20" s="320" customFormat="1" ht="11.25" customHeight="1" x14ac:dyDescent="0.2">
      <c r="B1001" s="344"/>
      <c r="C1001" s="344"/>
      <c r="D1001" s="344"/>
      <c r="E1001" s="344"/>
      <c r="F1001" s="344"/>
      <c r="G1001" s="344"/>
      <c r="H1001" s="344"/>
      <c r="I1001" s="344"/>
      <c r="J1001" s="344"/>
      <c r="K1001" s="344"/>
      <c r="L1001" s="16"/>
      <c r="M1001" s="345"/>
      <c r="N1001" s="346"/>
      <c r="O1001" s="111"/>
      <c r="P1001" s="111"/>
      <c r="R1001" s="111"/>
      <c r="S1001" s="357"/>
      <c r="T1001" s="357"/>
    </row>
    <row r="1002" spans="1:20" s="320" customFormat="1" ht="39.75" customHeight="1" x14ac:dyDescent="0.2">
      <c r="A1002" s="51" t="s">
        <v>173</v>
      </c>
      <c r="L1002" s="29" t="s">
        <v>377</v>
      </c>
      <c r="M1002" s="101"/>
      <c r="N1002" s="102" t="s">
        <v>147</v>
      </c>
      <c r="O1002" s="114">
        <v>0</v>
      </c>
      <c r="P1002" s="114">
        <f>SUM(P1004)</f>
        <v>200000</v>
      </c>
      <c r="R1002" s="114">
        <f>SUM(R1004)</f>
        <v>180221.24</v>
      </c>
      <c r="S1002" s="357">
        <v>0</v>
      </c>
      <c r="T1002" s="357">
        <f t="shared" si="419"/>
        <v>90.110619999999997</v>
      </c>
    </row>
    <row r="1003" spans="1:20" s="320" customFormat="1" ht="16.5" customHeight="1" x14ac:dyDescent="0.2">
      <c r="B1003" s="335"/>
      <c r="C1003" s="335"/>
      <c r="D1003" s="335"/>
      <c r="E1003" s="335"/>
      <c r="F1003" s="335"/>
      <c r="G1003" s="335"/>
      <c r="H1003" s="335"/>
      <c r="I1003" s="335"/>
      <c r="J1003" s="335"/>
      <c r="K1003" s="335"/>
      <c r="L1003" s="16"/>
      <c r="M1003" s="336"/>
      <c r="N1003" s="337"/>
      <c r="O1003" s="111"/>
      <c r="P1003" s="111"/>
      <c r="R1003" s="111"/>
      <c r="S1003" s="357"/>
      <c r="T1003" s="357"/>
    </row>
    <row r="1004" spans="1:20" s="320" customFormat="1" ht="52.5" customHeight="1" x14ac:dyDescent="0.2">
      <c r="A1004" s="52" t="s">
        <v>389</v>
      </c>
      <c r="L1004" s="64" t="s">
        <v>376</v>
      </c>
      <c r="M1004" s="345"/>
      <c r="N1004" s="105" t="s">
        <v>382</v>
      </c>
      <c r="O1004" s="231">
        <v>0</v>
      </c>
      <c r="P1004" s="231">
        <f>SUM(P1010)</f>
        <v>200000</v>
      </c>
      <c r="R1004" s="231">
        <f>SUM(R1010)</f>
        <v>180221.24</v>
      </c>
      <c r="S1004" s="357">
        <v>0</v>
      </c>
      <c r="T1004" s="357">
        <f t="shared" si="419"/>
        <v>90.110619999999997</v>
      </c>
    </row>
    <row r="1005" spans="1:20" s="320" customFormat="1" ht="12" customHeight="1" x14ac:dyDescent="0.2">
      <c r="B1005" s="335"/>
      <c r="C1005" s="335"/>
      <c r="D1005" s="335"/>
      <c r="E1005" s="335"/>
      <c r="F1005" s="335"/>
      <c r="G1005" s="335"/>
      <c r="H1005" s="335"/>
      <c r="I1005" s="335"/>
      <c r="J1005" s="335"/>
      <c r="K1005" s="335"/>
      <c r="L1005" s="16"/>
      <c r="M1005" s="336"/>
      <c r="N1005" s="343"/>
      <c r="O1005" s="111"/>
      <c r="P1005" s="111"/>
      <c r="R1005" s="111"/>
      <c r="S1005" s="357"/>
      <c r="T1005" s="357"/>
    </row>
    <row r="1006" spans="1:20" s="320" customFormat="1" ht="13.5" customHeight="1" x14ac:dyDescent="0.2">
      <c r="A1006" s="52"/>
      <c r="L1006" s="16"/>
      <c r="M1006" s="345"/>
      <c r="N1006" s="178" t="s">
        <v>285</v>
      </c>
      <c r="O1006" s="186">
        <v>0</v>
      </c>
      <c r="P1006" s="186">
        <f>SUM(P1007:P1008)</f>
        <v>200000</v>
      </c>
      <c r="R1006" s="186">
        <f>SUM(R1007:R1008)</f>
        <v>180221.24</v>
      </c>
      <c r="S1006" s="357">
        <v>0</v>
      </c>
      <c r="T1006" s="357">
        <f t="shared" si="419"/>
        <v>90.110619999999997</v>
      </c>
    </row>
    <row r="1007" spans="1:20" s="320" customFormat="1" ht="16.5" customHeight="1" x14ac:dyDescent="0.2">
      <c r="A1007" s="52"/>
      <c r="L1007" s="16"/>
      <c r="M1007" s="187" t="s">
        <v>354</v>
      </c>
      <c r="N1007" s="178" t="s">
        <v>287</v>
      </c>
      <c r="O1007" s="186">
        <v>0</v>
      </c>
      <c r="P1007" s="186">
        <v>0</v>
      </c>
      <c r="R1007" s="186">
        <v>0</v>
      </c>
      <c r="S1007" s="357">
        <v>0</v>
      </c>
      <c r="T1007" s="357">
        <v>0</v>
      </c>
    </row>
    <row r="1008" spans="1:20" s="320" customFormat="1" ht="13.5" customHeight="1" x14ac:dyDescent="0.2">
      <c r="A1008" s="52"/>
      <c r="L1008" s="16"/>
      <c r="M1008" s="187" t="s">
        <v>352</v>
      </c>
      <c r="N1008" s="185" t="s">
        <v>289</v>
      </c>
      <c r="O1008" s="186">
        <v>0</v>
      </c>
      <c r="P1008" s="186">
        <v>200000</v>
      </c>
      <c r="R1008" s="186">
        <v>180221.24</v>
      </c>
      <c r="S1008" s="357">
        <v>0</v>
      </c>
      <c r="T1008" s="357">
        <f t="shared" si="419"/>
        <v>90.110619999999997</v>
      </c>
    </row>
    <row r="1009" spans="1:20" s="320" customFormat="1" ht="12.75" customHeight="1" x14ac:dyDescent="0.2">
      <c r="A1009" s="52"/>
      <c r="L1009" s="16"/>
      <c r="M1009" s="187"/>
      <c r="N1009" s="185"/>
      <c r="O1009" s="111"/>
      <c r="P1009" s="111"/>
      <c r="R1009" s="111"/>
      <c r="S1009" s="357"/>
      <c r="T1009" s="357"/>
    </row>
    <row r="1010" spans="1:20" s="320" customFormat="1" ht="29.25" customHeight="1" x14ac:dyDescent="0.2">
      <c r="B1010" s="344"/>
      <c r="C1010" s="344"/>
      <c r="D1010" s="344"/>
      <c r="E1010" s="344"/>
      <c r="F1010" s="344">
        <v>5</v>
      </c>
      <c r="G1010" s="344"/>
      <c r="H1010" s="344"/>
      <c r="I1010" s="344"/>
      <c r="J1010" s="344">
        <v>9</v>
      </c>
      <c r="K1010" s="344"/>
      <c r="L1010" s="16" t="s">
        <v>376</v>
      </c>
      <c r="M1010" s="345" t="s">
        <v>76</v>
      </c>
      <c r="N1010" s="346" t="s">
        <v>170</v>
      </c>
      <c r="O1010" s="111">
        <v>0</v>
      </c>
      <c r="P1010" s="111">
        <f t="shared" ref="P1010:P1011" si="420">SUM(P1011)</f>
        <v>200000</v>
      </c>
      <c r="R1010" s="111">
        <f>SUM(R1011)</f>
        <v>180221.24</v>
      </c>
      <c r="S1010" s="357">
        <v>0</v>
      </c>
      <c r="T1010" s="357">
        <f t="shared" si="419"/>
        <v>90.110619999999997</v>
      </c>
    </row>
    <row r="1011" spans="1:20" s="320" customFormat="1" ht="45" customHeight="1" x14ac:dyDescent="0.2">
      <c r="B1011" s="344"/>
      <c r="C1011" s="344"/>
      <c r="D1011" s="344"/>
      <c r="E1011" s="344"/>
      <c r="F1011" s="344">
        <v>5</v>
      </c>
      <c r="G1011" s="344"/>
      <c r="H1011" s="344"/>
      <c r="I1011" s="344"/>
      <c r="J1011" s="344">
        <v>9</v>
      </c>
      <c r="K1011" s="344"/>
      <c r="L1011" s="16" t="s">
        <v>376</v>
      </c>
      <c r="M1011" s="307" t="s">
        <v>80</v>
      </c>
      <c r="N1011" s="347" t="s">
        <v>9</v>
      </c>
      <c r="O1011" s="112">
        <v>0</v>
      </c>
      <c r="P1011" s="112">
        <f t="shared" si="420"/>
        <v>200000</v>
      </c>
      <c r="R1011" s="112">
        <f>SUM(R1012)</f>
        <v>180221.24</v>
      </c>
      <c r="S1011" s="357">
        <v>0</v>
      </c>
      <c r="T1011" s="357">
        <f t="shared" si="419"/>
        <v>90.110619999999997</v>
      </c>
    </row>
    <row r="1012" spans="1:20" s="320" customFormat="1" ht="21.75" customHeight="1" x14ac:dyDescent="0.2">
      <c r="B1012" s="344"/>
      <c r="C1012" s="344"/>
      <c r="D1012" s="344"/>
      <c r="E1012" s="344"/>
      <c r="F1012" s="344">
        <v>5</v>
      </c>
      <c r="G1012" s="344"/>
      <c r="H1012" s="344"/>
      <c r="I1012" s="344"/>
      <c r="J1012" s="344">
        <v>9</v>
      </c>
      <c r="K1012" s="344"/>
      <c r="L1012" s="16" t="s">
        <v>376</v>
      </c>
      <c r="M1012" s="345" t="s">
        <v>81</v>
      </c>
      <c r="N1012" s="346" t="s">
        <v>172</v>
      </c>
      <c r="O1012" s="111">
        <v>0</v>
      </c>
      <c r="P1012" s="111">
        <v>200000</v>
      </c>
      <c r="R1012" s="111">
        <f>SUM(R1013)</f>
        <v>180221.24</v>
      </c>
      <c r="S1012" s="357">
        <v>0</v>
      </c>
      <c r="T1012" s="357">
        <f t="shared" si="419"/>
        <v>90.110619999999997</v>
      </c>
    </row>
    <row r="1013" spans="1:20" s="320" customFormat="1" ht="21.75" customHeight="1" x14ac:dyDescent="0.2">
      <c r="B1013" s="416"/>
      <c r="C1013" s="416"/>
      <c r="D1013" s="416"/>
      <c r="E1013" s="416"/>
      <c r="F1013" s="416"/>
      <c r="G1013" s="416"/>
      <c r="H1013" s="416"/>
      <c r="I1013" s="416"/>
      <c r="J1013" s="416"/>
      <c r="K1013" s="416"/>
      <c r="L1013" s="16"/>
      <c r="M1013" s="417" t="s">
        <v>466</v>
      </c>
      <c r="N1013" s="418" t="s">
        <v>514</v>
      </c>
      <c r="O1013" s="111">
        <v>0</v>
      </c>
      <c r="P1013" s="111"/>
      <c r="R1013" s="111">
        <v>180221.24</v>
      </c>
      <c r="S1013" s="357">
        <v>0</v>
      </c>
      <c r="T1013" s="357"/>
    </row>
    <row r="1014" spans="1:20" s="320" customFormat="1" ht="16.5" customHeight="1" x14ac:dyDescent="0.2">
      <c r="B1014" s="386"/>
      <c r="C1014" s="386"/>
      <c r="D1014" s="386"/>
      <c r="E1014" s="386"/>
      <c r="F1014" s="386"/>
      <c r="G1014" s="386"/>
      <c r="H1014" s="386"/>
      <c r="I1014" s="386"/>
      <c r="J1014" s="386"/>
      <c r="K1014" s="386"/>
      <c r="L1014" s="16"/>
      <c r="M1014" s="387"/>
      <c r="N1014" s="388"/>
      <c r="O1014" s="111"/>
      <c r="P1014" s="111"/>
      <c r="R1014" s="111"/>
      <c r="S1014" s="357"/>
      <c r="T1014" s="357"/>
    </row>
    <row r="1015" spans="1:20" s="320" customFormat="1" ht="28.5" customHeight="1" x14ac:dyDescent="0.2">
      <c r="A1015" s="51" t="s">
        <v>152</v>
      </c>
      <c r="L1015" s="29" t="s">
        <v>189</v>
      </c>
      <c r="M1015" s="101"/>
      <c r="N1015" s="102" t="s">
        <v>145</v>
      </c>
      <c r="O1015" s="114">
        <v>0</v>
      </c>
      <c r="P1015" s="114">
        <f>SUM(P1017)</f>
        <v>40000</v>
      </c>
      <c r="R1015" s="114">
        <f>SUM(R1017)</f>
        <v>3750</v>
      </c>
      <c r="S1015" s="357">
        <v>0</v>
      </c>
      <c r="T1015" s="357">
        <f t="shared" si="419"/>
        <v>9.375</v>
      </c>
    </row>
    <row r="1016" spans="1:20" s="320" customFormat="1" ht="11.25" customHeight="1" x14ac:dyDescent="0.2">
      <c r="A1016" s="51"/>
      <c r="L1016" s="29"/>
      <c r="M1016" s="101"/>
      <c r="N1016" s="102"/>
      <c r="O1016" s="111"/>
      <c r="P1016" s="111"/>
      <c r="R1016" s="111"/>
      <c r="S1016" s="357"/>
      <c r="T1016" s="357"/>
    </row>
    <row r="1017" spans="1:20" s="320" customFormat="1" ht="36.75" customHeight="1" x14ac:dyDescent="0.2">
      <c r="A1017" s="52" t="s">
        <v>409</v>
      </c>
      <c r="L1017" s="64" t="s">
        <v>178</v>
      </c>
      <c r="M1017" s="391"/>
      <c r="N1017" s="105" t="s">
        <v>407</v>
      </c>
      <c r="O1017" s="231">
        <v>0</v>
      </c>
      <c r="P1017" s="231">
        <f>SUM(P1023)</f>
        <v>40000</v>
      </c>
      <c r="R1017" s="231">
        <f>SUM(R1023)</f>
        <v>3750</v>
      </c>
      <c r="S1017" s="357">
        <v>0</v>
      </c>
      <c r="T1017" s="357">
        <f t="shared" si="419"/>
        <v>9.375</v>
      </c>
    </row>
    <row r="1018" spans="1:20" s="320" customFormat="1" ht="13.5" customHeight="1" x14ac:dyDescent="0.2">
      <c r="A1018" s="52"/>
      <c r="L1018" s="16"/>
      <c r="M1018" s="391"/>
      <c r="N1018" s="105"/>
      <c r="O1018" s="114"/>
      <c r="P1018" s="114"/>
      <c r="R1018" s="114"/>
      <c r="S1018" s="357"/>
      <c r="T1018" s="357"/>
    </row>
    <row r="1019" spans="1:20" s="320" customFormat="1" ht="14.25" customHeight="1" x14ac:dyDescent="0.2">
      <c r="A1019" s="52"/>
      <c r="L1019" s="16"/>
      <c r="M1019" s="391"/>
      <c r="N1019" s="178" t="s">
        <v>285</v>
      </c>
      <c r="O1019" s="186">
        <v>0</v>
      </c>
      <c r="P1019" s="186">
        <f>SUM(P1020:P1021)</f>
        <v>40000</v>
      </c>
      <c r="R1019" s="186">
        <f>SUM(R1020:R1021)</f>
        <v>3750</v>
      </c>
      <c r="S1019" s="357">
        <v>0</v>
      </c>
      <c r="T1019" s="357">
        <f t="shared" si="419"/>
        <v>9.375</v>
      </c>
    </row>
    <row r="1020" spans="1:20" s="320" customFormat="1" ht="13.5" customHeight="1" x14ac:dyDescent="0.2">
      <c r="A1020" s="52"/>
      <c r="L1020" s="16"/>
      <c r="M1020" s="187" t="s">
        <v>354</v>
      </c>
      <c r="N1020" s="178" t="s">
        <v>287</v>
      </c>
      <c r="O1020" s="186">
        <v>0</v>
      </c>
      <c r="P1020" s="186">
        <v>40000</v>
      </c>
      <c r="R1020" s="186">
        <v>3750</v>
      </c>
      <c r="S1020" s="357">
        <v>0</v>
      </c>
      <c r="T1020" s="357">
        <f t="shared" si="419"/>
        <v>9.375</v>
      </c>
    </row>
    <row r="1021" spans="1:20" s="320" customFormat="1" ht="15.75" customHeight="1" x14ac:dyDescent="0.2">
      <c r="A1021" s="52"/>
      <c r="L1021" s="16"/>
      <c r="M1021" s="187" t="s">
        <v>352</v>
      </c>
      <c r="N1021" s="185" t="s">
        <v>289</v>
      </c>
      <c r="O1021" s="186">
        <v>0</v>
      </c>
      <c r="P1021" s="186">
        <v>0</v>
      </c>
      <c r="R1021" s="186">
        <v>0</v>
      </c>
      <c r="S1021" s="357">
        <v>0</v>
      </c>
      <c r="T1021" s="357">
        <v>0</v>
      </c>
    </row>
    <row r="1022" spans="1:20" s="320" customFormat="1" ht="12.75" customHeight="1" x14ac:dyDescent="0.2">
      <c r="A1022" s="52"/>
      <c r="L1022" s="16"/>
      <c r="M1022" s="187"/>
      <c r="N1022" s="185"/>
      <c r="O1022" s="114"/>
      <c r="P1022" s="114"/>
      <c r="R1022" s="114"/>
      <c r="S1022" s="357"/>
      <c r="T1022" s="357"/>
    </row>
    <row r="1023" spans="1:20" s="320" customFormat="1" ht="27.75" customHeight="1" x14ac:dyDescent="0.2">
      <c r="B1023" s="390"/>
      <c r="C1023" s="390"/>
      <c r="D1023" s="390"/>
      <c r="E1023" s="390"/>
      <c r="F1023" s="390">
        <v>5</v>
      </c>
      <c r="G1023" s="390"/>
      <c r="H1023" s="390"/>
      <c r="I1023" s="390"/>
      <c r="J1023" s="390">
        <v>9</v>
      </c>
      <c r="K1023" s="390"/>
      <c r="L1023" s="16" t="s">
        <v>178</v>
      </c>
      <c r="M1023" s="391" t="s">
        <v>76</v>
      </c>
      <c r="N1023" s="401" t="s">
        <v>170</v>
      </c>
      <c r="O1023" s="111">
        <f>SUM(O1024)</f>
        <v>0</v>
      </c>
      <c r="P1023" s="111">
        <f t="shared" ref="P1023:P1024" si="421">SUM(P1024)</f>
        <v>40000</v>
      </c>
      <c r="R1023" s="111">
        <f>SUM(R1024)</f>
        <v>3750</v>
      </c>
      <c r="S1023" s="357">
        <v>0</v>
      </c>
      <c r="T1023" s="357">
        <f t="shared" si="419"/>
        <v>9.375</v>
      </c>
    </row>
    <row r="1024" spans="1:20" s="320" customFormat="1" ht="40.5" customHeight="1" x14ac:dyDescent="0.2">
      <c r="B1024" s="390"/>
      <c r="C1024" s="390"/>
      <c r="D1024" s="390"/>
      <c r="E1024" s="390"/>
      <c r="F1024" s="390">
        <v>5</v>
      </c>
      <c r="G1024" s="390"/>
      <c r="H1024" s="390"/>
      <c r="I1024" s="390"/>
      <c r="J1024" s="390">
        <v>9</v>
      </c>
      <c r="K1024" s="390"/>
      <c r="L1024" s="16" t="s">
        <v>178</v>
      </c>
      <c r="M1024" s="307" t="s">
        <v>80</v>
      </c>
      <c r="N1024" s="389" t="s">
        <v>9</v>
      </c>
      <c r="O1024" s="112">
        <f>SUM(O1025)</f>
        <v>0</v>
      </c>
      <c r="P1024" s="112">
        <f t="shared" si="421"/>
        <v>40000</v>
      </c>
      <c r="R1024" s="112">
        <f>SUM(R1025)</f>
        <v>3750</v>
      </c>
      <c r="S1024" s="357">
        <v>0</v>
      </c>
      <c r="T1024" s="357">
        <f t="shared" si="419"/>
        <v>9.375</v>
      </c>
    </row>
    <row r="1025" spans="1:20" s="320" customFormat="1" ht="17.25" customHeight="1" x14ac:dyDescent="0.2">
      <c r="B1025" s="390"/>
      <c r="C1025" s="390"/>
      <c r="D1025" s="390"/>
      <c r="E1025" s="390"/>
      <c r="F1025" s="390">
        <v>5</v>
      </c>
      <c r="G1025" s="390"/>
      <c r="H1025" s="390"/>
      <c r="I1025" s="390"/>
      <c r="J1025" s="390">
        <v>9</v>
      </c>
      <c r="K1025" s="390"/>
      <c r="L1025" s="16" t="s">
        <v>178</v>
      </c>
      <c r="M1025" s="391" t="s">
        <v>81</v>
      </c>
      <c r="N1025" s="394" t="s">
        <v>172</v>
      </c>
      <c r="O1025" s="111">
        <v>0</v>
      </c>
      <c r="P1025" s="111">
        <v>40000</v>
      </c>
      <c r="R1025" s="111">
        <f>SUM(R1026)</f>
        <v>3750</v>
      </c>
      <c r="S1025" s="357">
        <v>0</v>
      </c>
      <c r="T1025" s="357">
        <f t="shared" si="419"/>
        <v>9.375</v>
      </c>
    </row>
    <row r="1026" spans="1:20" s="320" customFormat="1" ht="17.25" customHeight="1" x14ac:dyDescent="0.2">
      <c r="B1026" s="416"/>
      <c r="C1026" s="416"/>
      <c r="D1026" s="416"/>
      <c r="E1026" s="416"/>
      <c r="F1026" s="416"/>
      <c r="G1026" s="416"/>
      <c r="H1026" s="416"/>
      <c r="I1026" s="416"/>
      <c r="J1026" s="416"/>
      <c r="K1026" s="416"/>
      <c r="L1026" s="16"/>
      <c r="M1026" s="417" t="s">
        <v>467</v>
      </c>
      <c r="N1026" s="426" t="s">
        <v>516</v>
      </c>
      <c r="O1026" s="111">
        <v>0</v>
      </c>
      <c r="P1026" s="111"/>
      <c r="R1026" s="111">
        <v>3750</v>
      </c>
      <c r="S1026" s="357">
        <v>0</v>
      </c>
      <c r="T1026" s="357"/>
    </row>
    <row r="1027" spans="1:20" s="320" customFormat="1" ht="12.75" customHeight="1" x14ac:dyDescent="0.2">
      <c r="B1027" s="386"/>
      <c r="C1027" s="386"/>
      <c r="D1027" s="386"/>
      <c r="E1027" s="386"/>
      <c r="F1027" s="386"/>
      <c r="G1027" s="386"/>
      <c r="H1027" s="386"/>
      <c r="I1027" s="386"/>
      <c r="J1027" s="386"/>
      <c r="K1027" s="386"/>
      <c r="L1027" s="16"/>
      <c r="M1027" s="387"/>
      <c r="N1027" s="388"/>
      <c r="O1027" s="111"/>
      <c r="P1027" s="111"/>
      <c r="R1027" s="111"/>
      <c r="S1027" s="357"/>
      <c r="T1027" s="357"/>
    </row>
    <row r="1028" spans="1:20" s="320" customFormat="1" ht="26.25" customHeight="1" x14ac:dyDescent="0.2">
      <c r="A1028" s="51" t="s">
        <v>195</v>
      </c>
      <c r="L1028" s="29" t="s">
        <v>203</v>
      </c>
      <c r="M1028" s="101"/>
      <c r="N1028" s="102" t="s">
        <v>148</v>
      </c>
      <c r="O1028" s="114">
        <f t="shared" ref="O1028" si="422">SUM(O1030)</f>
        <v>0</v>
      </c>
      <c r="P1028" s="114">
        <f t="shared" ref="P1028" si="423">SUM(P1030)</f>
        <v>20000</v>
      </c>
      <c r="R1028" s="114">
        <f>SUM(R1030)</f>
        <v>0</v>
      </c>
      <c r="S1028" s="357">
        <v>0</v>
      </c>
      <c r="T1028" s="357">
        <f t="shared" si="419"/>
        <v>0</v>
      </c>
    </row>
    <row r="1029" spans="1:20" s="320" customFormat="1" ht="14.25" customHeight="1" x14ac:dyDescent="0.2">
      <c r="B1029" s="390"/>
      <c r="C1029" s="390"/>
      <c r="D1029" s="390"/>
      <c r="E1029" s="390"/>
      <c r="F1029" s="390"/>
      <c r="G1029" s="390"/>
      <c r="H1029" s="390"/>
      <c r="I1029" s="390"/>
      <c r="J1029" s="390"/>
      <c r="K1029" s="390"/>
      <c r="L1029" s="16"/>
      <c r="M1029" s="391"/>
      <c r="N1029" s="394"/>
      <c r="O1029" s="111"/>
      <c r="P1029" s="111"/>
      <c r="R1029" s="111"/>
      <c r="S1029" s="357"/>
      <c r="T1029" s="357"/>
    </row>
    <row r="1030" spans="1:20" s="320" customFormat="1" ht="39.75" customHeight="1" x14ac:dyDescent="0.2">
      <c r="A1030" s="52" t="s">
        <v>410</v>
      </c>
      <c r="L1030" s="64" t="s">
        <v>186</v>
      </c>
      <c r="M1030" s="391"/>
      <c r="N1030" s="105" t="s">
        <v>402</v>
      </c>
      <c r="O1030" s="231">
        <v>0</v>
      </c>
      <c r="P1030" s="231">
        <f>SUM(P1036)</f>
        <v>20000</v>
      </c>
      <c r="R1030" s="231">
        <v>0</v>
      </c>
      <c r="S1030" s="357">
        <v>0</v>
      </c>
      <c r="T1030" s="357">
        <f t="shared" si="419"/>
        <v>0</v>
      </c>
    </row>
    <row r="1031" spans="1:20" s="320" customFormat="1" ht="12.75" customHeight="1" x14ac:dyDescent="0.2">
      <c r="A1031" s="52"/>
      <c r="L1031" s="16"/>
      <c r="M1031" s="391"/>
      <c r="N1031" s="105"/>
      <c r="O1031" s="114"/>
      <c r="P1031" s="114"/>
      <c r="R1031" s="114"/>
      <c r="S1031" s="357"/>
      <c r="T1031" s="357"/>
    </row>
    <row r="1032" spans="1:20" s="320" customFormat="1" ht="14.25" customHeight="1" x14ac:dyDescent="0.2">
      <c r="A1032" s="52"/>
      <c r="L1032" s="16"/>
      <c r="M1032" s="391"/>
      <c r="N1032" s="178" t="s">
        <v>285</v>
      </c>
      <c r="O1032" s="186">
        <v>0</v>
      </c>
      <c r="P1032" s="186">
        <f>SUM(P1033:P1034)</f>
        <v>20000</v>
      </c>
      <c r="R1032" s="186">
        <v>0</v>
      </c>
      <c r="S1032" s="357">
        <v>0</v>
      </c>
      <c r="T1032" s="357">
        <f t="shared" si="419"/>
        <v>0</v>
      </c>
    </row>
    <row r="1033" spans="1:20" s="320" customFormat="1" ht="15.75" customHeight="1" x14ac:dyDescent="0.2">
      <c r="A1033" s="52"/>
      <c r="L1033" s="16"/>
      <c r="M1033" s="187" t="s">
        <v>354</v>
      </c>
      <c r="N1033" s="178" t="s">
        <v>287</v>
      </c>
      <c r="O1033" s="186">
        <v>0</v>
      </c>
      <c r="P1033" s="186">
        <v>20000</v>
      </c>
      <c r="R1033" s="186">
        <v>0</v>
      </c>
      <c r="S1033" s="357">
        <v>0</v>
      </c>
      <c r="T1033" s="357">
        <f t="shared" si="419"/>
        <v>0</v>
      </c>
    </row>
    <row r="1034" spans="1:20" s="320" customFormat="1" ht="13.5" customHeight="1" x14ac:dyDescent="0.2">
      <c r="A1034" s="52"/>
      <c r="L1034" s="16"/>
      <c r="M1034" s="187" t="s">
        <v>352</v>
      </c>
      <c r="N1034" s="185" t="s">
        <v>289</v>
      </c>
      <c r="O1034" s="186">
        <v>0</v>
      </c>
      <c r="P1034" s="186">
        <v>0</v>
      </c>
      <c r="R1034" s="186">
        <v>0</v>
      </c>
      <c r="S1034" s="357">
        <v>0</v>
      </c>
      <c r="T1034" s="357">
        <v>0</v>
      </c>
    </row>
    <row r="1035" spans="1:20" s="320" customFormat="1" ht="14.25" customHeight="1" x14ac:dyDescent="0.2">
      <c r="A1035" s="52"/>
      <c r="L1035" s="16"/>
      <c r="M1035" s="187"/>
      <c r="N1035" s="185"/>
      <c r="O1035" s="114"/>
      <c r="P1035" s="114"/>
      <c r="R1035" s="114"/>
      <c r="S1035" s="357"/>
      <c r="T1035" s="357"/>
    </row>
    <row r="1036" spans="1:20" s="320" customFormat="1" ht="25.5" customHeight="1" x14ac:dyDescent="0.2">
      <c r="B1036" s="390"/>
      <c r="C1036" s="390"/>
      <c r="D1036" s="390"/>
      <c r="E1036" s="390"/>
      <c r="F1036" s="390">
        <v>5</v>
      </c>
      <c r="G1036" s="390"/>
      <c r="H1036" s="390"/>
      <c r="I1036" s="390"/>
      <c r="J1036" s="390">
        <v>9</v>
      </c>
      <c r="K1036" s="390"/>
      <c r="L1036" s="16" t="s">
        <v>186</v>
      </c>
      <c r="M1036" s="391" t="s">
        <v>76</v>
      </c>
      <c r="N1036" s="394" t="s">
        <v>170</v>
      </c>
      <c r="O1036" s="111">
        <f>SUM(O1037)</f>
        <v>0</v>
      </c>
      <c r="P1036" s="111">
        <f t="shared" ref="P1036:P1037" si="424">SUM(P1037)</f>
        <v>20000</v>
      </c>
      <c r="R1036" s="111">
        <f>SUM(R1037)</f>
        <v>0</v>
      </c>
      <c r="S1036" s="357">
        <v>0</v>
      </c>
      <c r="T1036" s="357">
        <f t="shared" si="419"/>
        <v>0</v>
      </c>
    </row>
    <row r="1037" spans="1:20" s="320" customFormat="1" ht="41.25" customHeight="1" x14ac:dyDescent="0.2">
      <c r="B1037" s="390"/>
      <c r="C1037" s="390"/>
      <c r="D1037" s="390"/>
      <c r="E1037" s="390"/>
      <c r="F1037" s="390">
        <v>5</v>
      </c>
      <c r="G1037" s="390"/>
      <c r="H1037" s="390"/>
      <c r="I1037" s="390"/>
      <c r="J1037" s="390">
        <v>9</v>
      </c>
      <c r="K1037" s="390"/>
      <c r="L1037" s="16" t="s">
        <v>186</v>
      </c>
      <c r="M1037" s="307" t="s">
        <v>80</v>
      </c>
      <c r="N1037" s="389" t="s">
        <v>9</v>
      </c>
      <c r="O1037" s="112">
        <f>SUM(O1038)</f>
        <v>0</v>
      </c>
      <c r="P1037" s="112">
        <f t="shared" si="424"/>
        <v>20000</v>
      </c>
      <c r="R1037" s="112">
        <f>SUM(R1038)</f>
        <v>0</v>
      </c>
      <c r="S1037" s="357">
        <v>0</v>
      </c>
      <c r="T1037" s="357">
        <f t="shared" si="419"/>
        <v>0</v>
      </c>
    </row>
    <row r="1038" spans="1:20" s="320" customFormat="1" ht="17.25" customHeight="1" x14ac:dyDescent="0.2">
      <c r="B1038" s="390"/>
      <c r="C1038" s="390"/>
      <c r="D1038" s="390"/>
      <c r="E1038" s="390"/>
      <c r="F1038" s="390">
        <v>5</v>
      </c>
      <c r="G1038" s="390"/>
      <c r="H1038" s="390"/>
      <c r="I1038" s="390"/>
      <c r="J1038" s="390">
        <v>9</v>
      </c>
      <c r="K1038" s="390"/>
      <c r="L1038" s="16" t="s">
        <v>186</v>
      </c>
      <c r="M1038" s="391" t="s">
        <v>81</v>
      </c>
      <c r="N1038" s="394" t="s">
        <v>172</v>
      </c>
      <c r="O1038" s="111">
        <v>0</v>
      </c>
      <c r="P1038" s="111">
        <v>20000</v>
      </c>
      <c r="R1038" s="111">
        <v>0</v>
      </c>
      <c r="S1038" s="357">
        <v>0</v>
      </c>
      <c r="T1038" s="357">
        <f t="shared" si="419"/>
        <v>0</v>
      </c>
    </row>
    <row r="1039" spans="1:20" s="320" customFormat="1" ht="15" customHeight="1" x14ac:dyDescent="0.2">
      <c r="B1039" s="390"/>
      <c r="C1039" s="390"/>
      <c r="D1039" s="390"/>
      <c r="E1039" s="390"/>
      <c r="F1039" s="390"/>
      <c r="G1039" s="390"/>
      <c r="H1039" s="390"/>
      <c r="I1039" s="390"/>
      <c r="J1039" s="390"/>
      <c r="K1039" s="390"/>
      <c r="L1039" s="16"/>
      <c r="M1039" s="391"/>
      <c r="N1039" s="394"/>
      <c r="O1039" s="111"/>
      <c r="P1039" s="111"/>
      <c r="R1039" s="111"/>
      <c r="S1039" s="357"/>
      <c r="T1039" s="357"/>
    </row>
    <row r="1040" spans="1:20" s="320" customFormat="1" ht="28.5" customHeight="1" x14ac:dyDescent="0.2">
      <c r="A1040" s="51" t="s">
        <v>192</v>
      </c>
      <c r="L1040" s="29" t="s">
        <v>198</v>
      </c>
      <c r="M1040" s="101"/>
      <c r="N1040" s="102" t="s">
        <v>150</v>
      </c>
      <c r="O1040" s="114">
        <f t="shared" ref="O1040" si="425">SUM(O1042)</f>
        <v>0</v>
      </c>
      <c r="P1040" s="114">
        <f t="shared" ref="P1040" si="426">SUM(P1042)</f>
        <v>30000</v>
      </c>
      <c r="R1040" s="114">
        <f>SUM(R1042)</f>
        <v>0</v>
      </c>
      <c r="S1040" s="357">
        <v>0</v>
      </c>
      <c r="T1040" s="357">
        <f t="shared" si="419"/>
        <v>0</v>
      </c>
    </row>
    <row r="1041" spans="1:20" s="320" customFormat="1" ht="15" customHeight="1" x14ac:dyDescent="0.2">
      <c r="B1041" s="390"/>
      <c r="C1041" s="390"/>
      <c r="D1041" s="390"/>
      <c r="E1041" s="390"/>
      <c r="F1041" s="390"/>
      <c r="G1041" s="390"/>
      <c r="H1041" s="390"/>
      <c r="I1041" s="390"/>
      <c r="J1041" s="390"/>
      <c r="K1041" s="390"/>
      <c r="L1041" s="16"/>
      <c r="M1041" s="391"/>
      <c r="N1041" s="394"/>
      <c r="O1041" s="111"/>
      <c r="P1041" s="111"/>
      <c r="R1041" s="111"/>
      <c r="S1041" s="357"/>
      <c r="T1041" s="357"/>
    </row>
    <row r="1042" spans="1:20" s="320" customFormat="1" ht="39" customHeight="1" x14ac:dyDescent="0.2">
      <c r="A1042" s="52" t="s">
        <v>411</v>
      </c>
      <c r="L1042" s="64" t="s">
        <v>198</v>
      </c>
      <c r="M1042" s="391"/>
      <c r="N1042" s="105" t="s">
        <v>403</v>
      </c>
      <c r="O1042" s="231">
        <v>0</v>
      </c>
      <c r="P1042" s="231">
        <f>SUM(P1048)</f>
        <v>30000</v>
      </c>
      <c r="R1042" s="231">
        <v>0</v>
      </c>
      <c r="S1042" s="357">
        <v>0</v>
      </c>
      <c r="T1042" s="357">
        <f t="shared" si="419"/>
        <v>0</v>
      </c>
    </row>
    <row r="1043" spans="1:20" s="320" customFormat="1" ht="14.25" customHeight="1" x14ac:dyDescent="0.2">
      <c r="A1043" s="52"/>
      <c r="L1043" s="16"/>
      <c r="M1043" s="391"/>
      <c r="N1043" s="105"/>
      <c r="O1043" s="114"/>
      <c r="P1043" s="114"/>
      <c r="R1043" s="114"/>
      <c r="S1043" s="357"/>
      <c r="T1043" s="357"/>
    </row>
    <row r="1044" spans="1:20" s="320" customFormat="1" ht="16.5" customHeight="1" x14ac:dyDescent="0.2">
      <c r="A1044" s="52"/>
      <c r="L1044" s="16"/>
      <c r="M1044" s="391"/>
      <c r="N1044" s="178" t="s">
        <v>285</v>
      </c>
      <c r="O1044" s="186">
        <v>0</v>
      </c>
      <c r="P1044" s="186">
        <f>SUM(P1045:P1046)</f>
        <v>30000</v>
      </c>
      <c r="R1044" s="186">
        <v>0</v>
      </c>
      <c r="S1044" s="357">
        <v>0</v>
      </c>
      <c r="T1044" s="357">
        <f t="shared" si="419"/>
        <v>0</v>
      </c>
    </row>
    <row r="1045" spans="1:20" s="320" customFormat="1" ht="15.75" customHeight="1" x14ac:dyDescent="0.2">
      <c r="A1045" s="52"/>
      <c r="L1045" s="16"/>
      <c r="M1045" s="187" t="s">
        <v>354</v>
      </c>
      <c r="N1045" s="178" t="s">
        <v>287</v>
      </c>
      <c r="O1045" s="186">
        <v>0</v>
      </c>
      <c r="P1045" s="186">
        <v>30000</v>
      </c>
      <c r="R1045" s="186">
        <v>0</v>
      </c>
      <c r="S1045" s="357">
        <v>0</v>
      </c>
      <c r="T1045" s="357">
        <f t="shared" si="419"/>
        <v>0</v>
      </c>
    </row>
    <row r="1046" spans="1:20" s="320" customFormat="1" ht="12.75" customHeight="1" x14ac:dyDescent="0.2">
      <c r="A1046" s="52"/>
      <c r="L1046" s="16"/>
      <c r="M1046" s="187" t="s">
        <v>352</v>
      </c>
      <c r="N1046" s="185" t="s">
        <v>289</v>
      </c>
      <c r="O1046" s="186">
        <v>0</v>
      </c>
      <c r="P1046" s="186">
        <v>0</v>
      </c>
      <c r="R1046" s="186">
        <v>0</v>
      </c>
      <c r="S1046" s="357">
        <v>0</v>
      </c>
      <c r="T1046" s="357">
        <v>0</v>
      </c>
    </row>
    <row r="1047" spans="1:20" s="320" customFormat="1" ht="14.25" customHeight="1" x14ac:dyDescent="0.2">
      <c r="A1047" s="52"/>
      <c r="L1047" s="16"/>
      <c r="M1047" s="187"/>
      <c r="N1047" s="185"/>
      <c r="O1047" s="114"/>
      <c r="P1047" s="114"/>
      <c r="R1047" s="114"/>
      <c r="S1047" s="357"/>
      <c r="T1047" s="357"/>
    </row>
    <row r="1048" spans="1:20" s="320" customFormat="1" ht="27" customHeight="1" x14ac:dyDescent="0.2">
      <c r="B1048" s="390"/>
      <c r="C1048" s="390"/>
      <c r="D1048" s="390"/>
      <c r="E1048" s="390"/>
      <c r="F1048" s="390">
        <v>5</v>
      </c>
      <c r="G1048" s="390"/>
      <c r="H1048" s="390"/>
      <c r="I1048" s="390"/>
      <c r="J1048" s="390">
        <v>9</v>
      </c>
      <c r="K1048" s="390"/>
      <c r="L1048" s="16" t="s">
        <v>303</v>
      </c>
      <c r="M1048" s="391" t="s">
        <v>76</v>
      </c>
      <c r="N1048" s="394" t="s">
        <v>170</v>
      </c>
      <c r="O1048" s="111">
        <f>SUM(O1049)</f>
        <v>0</v>
      </c>
      <c r="P1048" s="111">
        <f t="shared" ref="P1048" si="427">SUM(P1049)</f>
        <v>30000</v>
      </c>
      <c r="R1048" s="111">
        <f>SUM(R1049)</f>
        <v>0</v>
      </c>
      <c r="S1048" s="357">
        <v>0</v>
      </c>
      <c r="T1048" s="357">
        <f t="shared" si="419"/>
        <v>0</v>
      </c>
    </row>
    <row r="1049" spans="1:20" s="320" customFormat="1" ht="44.25" customHeight="1" x14ac:dyDescent="0.2">
      <c r="B1049" s="390"/>
      <c r="C1049" s="390"/>
      <c r="D1049" s="390"/>
      <c r="E1049" s="390"/>
      <c r="F1049" s="390">
        <v>5</v>
      </c>
      <c r="G1049" s="390"/>
      <c r="H1049" s="390"/>
      <c r="I1049" s="390"/>
      <c r="J1049" s="390">
        <v>9</v>
      </c>
      <c r="K1049" s="390"/>
      <c r="L1049" s="16" t="s">
        <v>303</v>
      </c>
      <c r="M1049" s="307" t="s">
        <v>80</v>
      </c>
      <c r="N1049" s="389" t="s">
        <v>9</v>
      </c>
      <c r="O1049" s="112">
        <f>SUM(O1050)</f>
        <v>0</v>
      </c>
      <c r="P1049" s="112">
        <f>SUM(P1050:P1051)</f>
        <v>30000</v>
      </c>
      <c r="R1049" s="112">
        <f>SUM(R1050)</f>
        <v>0</v>
      </c>
      <c r="S1049" s="357">
        <v>0</v>
      </c>
      <c r="T1049" s="357">
        <f t="shared" si="419"/>
        <v>0</v>
      </c>
    </row>
    <row r="1050" spans="1:20" s="320" customFormat="1" ht="17.25" customHeight="1" x14ac:dyDescent="0.2">
      <c r="B1050" s="390"/>
      <c r="C1050" s="390"/>
      <c r="D1050" s="390"/>
      <c r="E1050" s="390"/>
      <c r="F1050" s="390">
        <v>5</v>
      </c>
      <c r="G1050" s="390"/>
      <c r="H1050" s="390"/>
      <c r="I1050" s="390"/>
      <c r="J1050" s="390">
        <v>9</v>
      </c>
      <c r="K1050" s="390"/>
      <c r="L1050" s="16" t="s">
        <v>303</v>
      </c>
      <c r="M1050" s="391" t="s">
        <v>81</v>
      </c>
      <c r="N1050" s="394" t="s">
        <v>172</v>
      </c>
      <c r="O1050" s="111">
        <v>0</v>
      </c>
      <c r="P1050" s="111">
        <v>10000</v>
      </c>
      <c r="R1050" s="111">
        <v>0</v>
      </c>
      <c r="S1050" s="357">
        <v>0</v>
      </c>
      <c r="T1050" s="357">
        <f t="shared" si="419"/>
        <v>0</v>
      </c>
    </row>
    <row r="1051" spans="1:20" s="320" customFormat="1" ht="12.75" customHeight="1" x14ac:dyDescent="0.2">
      <c r="B1051" s="390"/>
      <c r="C1051" s="390"/>
      <c r="D1051" s="390"/>
      <c r="E1051" s="390"/>
      <c r="F1051" s="390">
        <v>5</v>
      </c>
      <c r="G1051" s="390"/>
      <c r="H1051" s="390"/>
      <c r="I1051" s="390"/>
      <c r="J1051" s="390">
        <v>9</v>
      </c>
      <c r="K1051" s="390"/>
      <c r="L1051" s="16" t="s">
        <v>303</v>
      </c>
      <c r="M1051" s="391" t="s">
        <v>82</v>
      </c>
      <c r="N1051" s="394" t="s">
        <v>20</v>
      </c>
      <c r="O1051" s="111">
        <v>0</v>
      </c>
      <c r="P1051" s="111">
        <v>20000</v>
      </c>
      <c r="R1051" s="111">
        <v>0</v>
      </c>
      <c r="S1051" s="357">
        <v>0</v>
      </c>
      <c r="T1051" s="357">
        <f t="shared" si="419"/>
        <v>0</v>
      </c>
    </row>
    <row r="1052" spans="1:20" s="211" customFormat="1" x14ac:dyDescent="0.2">
      <c r="A1052" s="320"/>
      <c r="B1052" s="390"/>
      <c r="C1052" s="320"/>
      <c r="D1052" s="320"/>
      <c r="E1052" s="320"/>
      <c r="F1052" s="320"/>
      <c r="G1052" s="320"/>
      <c r="H1052" s="320"/>
      <c r="I1052" s="320"/>
      <c r="J1052" s="320"/>
      <c r="K1052" s="320"/>
      <c r="L1052" s="16"/>
      <c r="M1052" s="391"/>
      <c r="N1052" s="394"/>
      <c r="O1052" s="111"/>
      <c r="P1052" s="111"/>
      <c r="R1052" s="111"/>
      <c r="S1052" s="357">
        <v>0</v>
      </c>
      <c r="T1052" s="357"/>
    </row>
    <row r="1053" spans="1:20" s="15" customFormat="1" ht="12.75" customHeight="1" x14ac:dyDescent="0.2">
      <c r="A1053" s="320"/>
      <c r="B1053" s="320"/>
      <c r="C1053" s="320"/>
      <c r="D1053" s="320"/>
      <c r="E1053" s="320"/>
      <c r="F1053" s="320"/>
      <c r="G1053" s="320"/>
      <c r="H1053" s="320"/>
      <c r="I1053" s="320"/>
      <c r="J1053" s="320"/>
      <c r="K1053" s="320"/>
      <c r="L1053" s="16"/>
      <c r="M1053" s="437" t="s">
        <v>143</v>
      </c>
      <c r="N1053" s="437"/>
      <c r="O1053" s="120">
        <f>SUM(O237)</f>
        <v>428520.18000000005</v>
      </c>
      <c r="P1053" s="120">
        <f>SUM(P237)</f>
        <v>3453400</v>
      </c>
      <c r="R1053" s="120">
        <f>SUM(R237)</f>
        <v>700304.87</v>
      </c>
      <c r="S1053" s="357">
        <f t="shared" ref="S1053" si="428">R1053/O1053*100</f>
        <v>163.42401191001085</v>
      </c>
      <c r="T1053" s="357">
        <f t="shared" si="419"/>
        <v>20.278707071292061</v>
      </c>
    </row>
    <row r="1054" spans="1:20" s="320" customFormat="1" ht="12.75" customHeight="1" x14ac:dyDescent="0.2">
      <c r="L1054" s="16"/>
      <c r="M1054" s="404"/>
      <c r="N1054" s="404"/>
      <c r="O1054" s="120"/>
      <c r="P1054" s="120"/>
      <c r="Q1054" s="120"/>
      <c r="R1054" s="120"/>
      <c r="S1054" s="357"/>
      <c r="T1054" s="357"/>
    </row>
    <row r="1055" spans="1:20" s="225" customFormat="1" x14ac:dyDescent="0.2">
      <c r="A1055" s="320"/>
      <c r="B1055" s="320"/>
      <c r="C1055" s="320"/>
      <c r="D1055" s="320"/>
      <c r="E1055" s="320"/>
      <c r="F1055" s="320"/>
      <c r="G1055" s="320"/>
      <c r="H1055" s="320"/>
      <c r="I1055" s="320"/>
      <c r="J1055" s="320"/>
      <c r="K1055" s="320"/>
      <c r="L1055" s="16"/>
      <c r="M1055" s="392"/>
      <c r="N1055" s="393"/>
      <c r="O1055" s="120"/>
      <c r="P1055" s="120"/>
      <c r="Q1055" s="120"/>
      <c r="R1055" s="120"/>
      <c r="S1055" s="357"/>
      <c r="T1055" s="357"/>
    </row>
    <row r="1056" spans="1:20" s="320" customFormat="1" x14ac:dyDescent="0.2">
      <c r="L1056" s="16"/>
      <c r="M1056" s="379"/>
      <c r="N1056" s="380"/>
      <c r="O1056" s="120"/>
      <c r="P1056" s="427" t="s">
        <v>523</v>
      </c>
      <c r="Q1056" s="427"/>
      <c r="R1056" s="427"/>
      <c r="S1056" s="357"/>
      <c r="T1056" s="357"/>
    </row>
    <row r="1057" spans="1:20" s="320" customFormat="1" x14ac:dyDescent="0.2">
      <c r="L1057" s="16"/>
      <c r="M1057" s="379"/>
      <c r="N1057" s="380"/>
      <c r="O1057" s="120"/>
      <c r="P1057" s="427" t="s">
        <v>524</v>
      </c>
      <c r="Q1057" s="427"/>
      <c r="R1057" s="427"/>
      <c r="S1057" s="357"/>
      <c r="T1057" s="357"/>
    </row>
    <row r="1058" spans="1:20" x14ac:dyDescent="0.2">
      <c r="S1058" s="9"/>
    </row>
    <row r="1062" spans="1:20" x14ac:dyDescent="0.2">
      <c r="A1062" s="49"/>
      <c r="B1062" s="53"/>
      <c r="C1062" s="53"/>
      <c r="D1062" s="53"/>
      <c r="E1062" s="53"/>
      <c r="F1062" s="53"/>
      <c r="G1062" s="53"/>
      <c r="H1062" s="53"/>
      <c r="I1062" s="53"/>
      <c r="J1062" s="53"/>
      <c r="K1062" s="53"/>
      <c r="L1062" s="31"/>
      <c r="M1062" s="99"/>
      <c r="N1062" s="71"/>
      <c r="O1062" s="113"/>
      <c r="P1062" s="113"/>
      <c r="Q1062" s="113"/>
      <c r="R1062" s="113"/>
    </row>
    <row r="1063" spans="1:20" x14ac:dyDescent="0.2">
      <c r="A1063" s="320"/>
      <c r="B1063" s="399"/>
      <c r="C1063" s="399"/>
      <c r="D1063" s="399"/>
      <c r="E1063" s="399"/>
      <c r="F1063" s="399"/>
      <c r="G1063" s="399"/>
      <c r="H1063" s="399"/>
      <c r="I1063" s="399"/>
      <c r="J1063" s="399"/>
      <c r="K1063" s="399"/>
      <c r="L1063" s="16"/>
      <c r="M1063" s="400"/>
      <c r="N1063" s="401"/>
      <c r="O1063" s="142"/>
      <c r="P1063" s="142"/>
      <c r="Q1063" s="142"/>
      <c r="R1063" s="142"/>
    </row>
    <row r="1064" spans="1:20" x14ac:dyDescent="0.2">
      <c r="A1064" s="51"/>
      <c r="B1064" s="320"/>
      <c r="C1064" s="320"/>
      <c r="D1064" s="320"/>
      <c r="E1064" s="320"/>
      <c r="F1064" s="320"/>
      <c r="G1064" s="320"/>
      <c r="H1064" s="320"/>
      <c r="I1064" s="320"/>
      <c r="J1064" s="320"/>
      <c r="K1064" s="320"/>
      <c r="L1064" s="29"/>
      <c r="M1064" s="101"/>
      <c r="N1064" s="102"/>
      <c r="O1064" s="114"/>
      <c r="P1064" s="114"/>
      <c r="Q1064" s="114"/>
      <c r="R1064" s="114"/>
    </row>
    <row r="1065" spans="1:20" x14ac:dyDescent="0.2">
      <c r="A1065" s="51"/>
      <c r="B1065" s="320"/>
      <c r="C1065" s="320"/>
      <c r="D1065" s="320"/>
      <c r="E1065" s="320"/>
      <c r="F1065" s="320"/>
      <c r="G1065" s="320"/>
      <c r="H1065" s="320"/>
      <c r="I1065" s="320"/>
      <c r="J1065" s="320"/>
      <c r="K1065" s="320"/>
      <c r="L1065" s="29"/>
      <c r="M1065" s="101"/>
      <c r="N1065" s="102"/>
      <c r="O1065" s="114"/>
      <c r="P1065" s="114"/>
      <c r="Q1065" s="114"/>
      <c r="R1065" s="114"/>
    </row>
    <row r="1066" spans="1:20" x14ac:dyDescent="0.2">
      <c r="A1066" s="52"/>
      <c r="B1066" s="320"/>
      <c r="C1066" s="320"/>
      <c r="D1066" s="320"/>
      <c r="E1066" s="320"/>
      <c r="F1066" s="320"/>
      <c r="G1066" s="320"/>
      <c r="H1066" s="320"/>
      <c r="I1066" s="320"/>
      <c r="J1066" s="320"/>
      <c r="K1066" s="320"/>
      <c r="L1066" s="34"/>
      <c r="M1066" s="400"/>
      <c r="N1066" s="105"/>
      <c r="O1066" s="142"/>
      <c r="P1066" s="231"/>
      <c r="Q1066" s="231"/>
      <c r="R1066" s="231"/>
    </row>
    <row r="1067" spans="1:20" x14ac:dyDescent="0.2">
      <c r="A1067" s="52"/>
      <c r="B1067" s="320"/>
      <c r="C1067" s="320"/>
      <c r="D1067" s="320"/>
      <c r="E1067" s="320"/>
      <c r="F1067" s="320"/>
      <c r="G1067" s="320"/>
      <c r="H1067" s="320"/>
      <c r="I1067" s="320"/>
      <c r="J1067" s="320"/>
      <c r="K1067" s="320"/>
      <c r="L1067" s="34"/>
      <c r="M1067" s="400"/>
      <c r="N1067" s="105"/>
      <c r="O1067" s="142"/>
      <c r="P1067" s="142"/>
      <c r="Q1067" s="142"/>
      <c r="R1067" s="142"/>
    </row>
    <row r="1068" spans="1:20" x14ac:dyDescent="0.2">
      <c r="A1068" s="52"/>
      <c r="B1068" s="320"/>
      <c r="C1068" s="320"/>
      <c r="D1068" s="320"/>
      <c r="E1068" s="320"/>
      <c r="F1068" s="320"/>
      <c r="G1068" s="320"/>
      <c r="H1068" s="320"/>
      <c r="I1068" s="320"/>
      <c r="J1068" s="320"/>
      <c r="K1068" s="320"/>
      <c r="L1068" s="34"/>
      <c r="M1068" s="400"/>
      <c r="N1068" s="178"/>
      <c r="O1068" s="186"/>
      <c r="P1068" s="186"/>
      <c r="Q1068" s="186"/>
      <c r="R1068" s="186"/>
    </row>
    <row r="1069" spans="1:20" x14ac:dyDescent="0.2">
      <c r="A1069" s="52"/>
      <c r="B1069" s="320"/>
      <c r="C1069" s="320"/>
      <c r="D1069" s="320"/>
      <c r="E1069" s="320"/>
      <c r="F1069" s="320"/>
      <c r="G1069" s="320"/>
      <c r="H1069" s="320"/>
      <c r="I1069" s="320"/>
      <c r="J1069" s="320"/>
      <c r="K1069" s="320"/>
      <c r="L1069" s="34"/>
      <c r="M1069" s="187"/>
      <c r="N1069" s="178"/>
      <c r="O1069" s="183"/>
      <c r="P1069" s="183"/>
      <c r="Q1069" s="183"/>
      <c r="R1069" s="183"/>
    </row>
    <row r="1070" spans="1:20" x14ac:dyDescent="0.2">
      <c r="A1070" s="52"/>
      <c r="B1070" s="320"/>
      <c r="C1070" s="320"/>
      <c r="D1070" s="320"/>
      <c r="E1070" s="320"/>
      <c r="F1070" s="320"/>
      <c r="G1070" s="320"/>
      <c r="H1070" s="320"/>
      <c r="I1070" s="320"/>
      <c r="J1070" s="320"/>
      <c r="K1070" s="320"/>
      <c r="L1070" s="34"/>
      <c r="M1070" s="187"/>
      <c r="N1070" s="178"/>
      <c r="O1070" s="183"/>
      <c r="P1070" s="183"/>
      <c r="Q1070" s="183"/>
      <c r="R1070" s="183"/>
    </row>
    <row r="1071" spans="1:20" x14ac:dyDescent="0.2">
      <c r="A1071" s="52"/>
      <c r="B1071" s="320"/>
      <c r="C1071" s="320"/>
      <c r="D1071" s="320"/>
      <c r="E1071" s="320"/>
      <c r="F1071" s="320"/>
      <c r="G1071" s="320"/>
      <c r="H1071" s="320"/>
      <c r="I1071" s="320"/>
      <c r="J1071" s="320"/>
      <c r="K1071" s="320"/>
      <c r="L1071" s="34"/>
      <c r="M1071" s="187"/>
      <c r="N1071" s="178"/>
      <c r="O1071" s="186"/>
      <c r="P1071" s="186"/>
      <c r="Q1071" s="186"/>
      <c r="R1071" s="186"/>
    </row>
    <row r="1072" spans="1:20" x14ac:dyDescent="0.2">
      <c r="A1072" s="52"/>
      <c r="B1072" s="320"/>
      <c r="C1072" s="320"/>
      <c r="D1072" s="320"/>
      <c r="E1072" s="320"/>
      <c r="F1072" s="320"/>
      <c r="G1072" s="320"/>
      <c r="H1072" s="320"/>
      <c r="I1072" s="320"/>
      <c r="J1072" s="320"/>
      <c r="K1072" s="320"/>
      <c r="L1072" s="34"/>
      <c r="M1072" s="187"/>
      <c r="N1072" s="178"/>
      <c r="O1072" s="186"/>
      <c r="P1072" s="186"/>
      <c r="Q1072" s="186"/>
      <c r="R1072" s="186"/>
    </row>
    <row r="1073" spans="1:18" x14ac:dyDescent="0.2">
      <c r="A1073" s="52"/>
      <c r="B1073" s="320"/>
      <c r="C1073" s="320"/>
      <c r="D1073" s="320"/>
      <c r="E1073" s="320"/>
      <c r="F1073" s="320"/>
      <c r="G1073" s="320"/>
      <c r="H1073" s="320"/>
      <c r="I1073" s="320"/>
      <c r="J1073" s="320"/>
      <c r="K1073" s="320"/>
      <c r="L1073" s="34"/>
      <c r="M1073" s="187"/>
      <c r="N1073" s="188"/>
      <c r="O1073" s="186"/>
      <c r="P1073" s="186"/>
      <c r="Q1073" s="186"/>
      <c r="R1073" s="186"/>
    </row>
    <row r="1074" spans="1:18" x14ac:dyDescent="0.2">
      <c r="A1074" s="52"/>
      <c r="B1074" s="320"/>
      <c r="C1074" s="320"/>
      <c r="D1074" s="320"/>
      <c r="E1074" s="320"/>
      <c r="F1074" s="320"/>
      <c r="G1074" s="320"/>
      <c r="H1074" s="320"/>
      <c r="I1074" s="320"/>
      <c r="J1074" s="320"/>
      <c r="K1074" s="320"/>
      <c r="L1074" s="34"/>
      <c r="M1074" s="187"/>
      <c r="N1074" s="178"/>
      <c r="O1074" s="186"/>
      <c r="P1074" s="186"/>
      <c r="Q1074" s="186"/>
      <c r="R1074" s="186"/>
    </row>
    <row r="1075" spans="1:18" x14ac:dyDescent="0.2">
      <c r="A1075" s="320"/>
      <c r="B1075" s="320"/>
      <c r="C1075" s="320"/>
      <c r="D1075" s="320"/>
      <c r="E1075" s="320"/>
      <c r="F1075" s="320"/>
      <c r="G1075" s="320"/>
      <c r="H1075" s="320"/>
      <c r="I1075" s="320"/>
      <c r="J1075" s="320"/>
      <c r="K1075" s="320"/>
      <c r="L1075" s="16"/>
      <c r="M1075" s="400"/>
      <c r="N1075" s="401"/>
      <c r="O1075" s="146"/>
      <c r="P1075" s="146"/>
      <c r="Q1075" s="146"/>
      <c r="R1075" s="146"/>
    </row>
    <row r="1076" spans="1:18" x14ac:dyDescent="0.2">
      <c r="A1076" s="320"/>
      <c r="B1076" s="399"/>
      <c r="C1076" s="399"/>
      <c r="D1076" s="399"/>
      <c r="E1076" s="399"/>
      <c r="F1076" s="399"/>
      <c r="G1076" s="399"/>
      <c r="H1076" s="399"/>
      <c r="I1076" s="399"/>
      <c r="J1076" s="399"/>
      <c r="K1076" s="399"/>
      <c r="L1076" s="16"/>
      <c r="M1076" s="400"/>
      <c r="N1076" s="401"/>
      <c r="O1076" s="111"/>
      <c r="P1076" s="111"/>
      <c r="Q1076" s="111"/>
      <c r="R1076" s="111"/>
    </row>
    <row r="1077" spans="1:18" x14ac:dyDescent="0.2">
      <c r="A1077" s="320"/>
      <c r="B1077" s="399"/>
      <c r="C1077" s="399"/>
      <c r="D1077" s="399"/>
      <c r="E1077" s="399"/>
      <c r="F1077" s="399"/>
      <c r="G1077" s="399"/>
      <c r="H1077" s="399"/>
      <c r="I1077" s="399"/>
      <c r="J1077" s="399"/>
      <c r="K1077" s="399"/>
      <c r="L1077" s="16"/>
      <c r="M1077" s="307"/>
      <c r="N1077" s="398"/>
      <c r="O1077" s="112"/>
      <c r="P1077" s="112"/>
      <c r="Q1077" s="112"/>
      <c r="R1077" s="112"/>
    </row>
    <row r="1078" spans="1:18" x14ac:dyDescent="0.2">
      <c r="A1078" s="320"/>
      <c r="B1078" s="399"/>
      <c r="C1078" s="399"/>
      <c r="D1078" s="399"/>
      <c r="E1078" s="399"/>
      <c r="F1078" s="399"/>
      <c r="G1078" s="399"/>
      <c r="H1078" s="399"/>
      <c r="I1078" s="399"/>
      <c r="J1078" s="399"/>
      <c r="K1078" s="399"/>
      <c r="L1078" s="16"/>
      <c r="M1078" s="400"/>
      <c r="N1078" s="401"/>
      <c r="O1078" s="111"/>
      <c r="P1078" s="111"/>
      <c r="Q1078" s="111"/>
      <c r="R1078" s="111"/>
    </row>
  </sheetData>
  <mergeCells count="22">
    <mergeCell ref="B1:J1"/>
    <mergeCell ref="M190:N190"/>
    <mergeCell ref="B232:H232"/>
    <mergeCell ref="M1053:N1053"/>
    <mergeCell ref="B33:J33"/>
    <mergeCell ref="M189:N189"/>
    <mergeCell ref="A197:D197"/>
    <mergeCell ref="M218:N218"/>
    <mergeCell ref="M222:N222"/>
    <mergeCell ref="A182:D182"/>
    <mergeCell ref="M204:N204"/>
    <mergeCell ref="M205:N205"/>
    <mergeCell ref="D227:H227"/>
    <mergeCell ref="L223:N223"/>
    <mergeCell ref="M219:N219"/>
    <mergeCell ref="P1057:R1057"/>
    <mergeCell ref="L207:N207"/>
    <mergeCell ref="M192:N192"/>
    <mergeCell ref="N235:O235"/>
    <mergeCell ref="N242:O242"/>
    <mergeCell ref="M220:N220"/>
    <mergeCell ref="P1056:R1056"/>
  </mergeCells>
  <phoneticPr fontId="0" type="noConversion"/>
  <pageMargins left="0.74803149606299213" right="0.74803149606299213" top="0.78740157480314965" bottom="0.98425196850393704" header="0.51181102362204722" footer="0.51181102362204722"/>
  <pageSetup paperSize="9" scale="82" fitToHeight="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2021-07-09T10:22:58Z</cp:lastPrinted>
  <dcterms:created xsi:type="dcterms:W3CDTF">2001-12-03T10:16:44Z</dcterms:created>
  <dcterms:modified xsi:type="dcterms:W3CDTF">2021-07-22T11:30:35Z</dcterms:modified>
</cp:coreProperties>
</file>