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vana\Desktop\NOVI DESKTOP\PRORAČUN\PRORAČUN 2021. GODINA\2. Rebalans\"/>
    </mc:Choice>
  </mc:AlternateContent>
  <xr:revisionPtr revIDLastSave="0" documentId="13_ncr:1_{4AA006EE-959B-416B-8D06-12812B92FEA6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2" r:id="rId2"/>
    <sheet name="Sheet3" sheetId="3" r:id="rId3"/>
  </sheets>
  <calcPr calcId="181029"/>
  <fileRecoveryPr autoRecover="0"/>
</workbook>
</file>

<file path=xl/calcChain.xml><?xml version="1.0" encoding="utf-8"?>
<calcChain xmlns="http://schemas.openxmlformats.org/spreadsheetml/2006/main">
  <c r="X554" i="1" l="1"/>
  <c r="W554" i="1"/>
  <c r="X951" i="1"/>
  <c r="W951" i="1"/>
  <c r="X947" i="1"/>
  <c r="W947" i="1"/>
  <c r="X946" i="1"/>
  <c r="W946" i="1"/>
  <c r="X944" i="1"/>
  <c r="W944" i="1"/>
  <c r="X942" i="1"/>
  <c r="W942" i="1"/>
  <c r="X940" i="1"/>
  <c r="W940" i="1"/>
  <c r="X938" i="1"/>
  <c r="W938" i="1"/>
  <c r="X935" i="1"/>
  <c r="W935" i="1"/>
  <c r="X934" i="1"/>
  <c r="W934" i="1"/>
  <c r="X931" i="1"/>
  <c r="W931" i="1"/>
  <c r="X930" i="1"/>
  <c r="W930" i="1"/>
  <c r="X928" i="1"/>
  <c r="W928" i="1"/>
  <c r="X926" i="1"/>
  <c r="W926" i="1"/>
  <c r="X923" i="1"/>
  <c r="W923" i="1"/>
  <c r="X922" i="1"/>
  <c r="W922" i="1"/>
  <c r="X920" i="1"/>
  <c r="W920" i="1"/>
  <c r="X919" i="1"/>
  <c r="W919" i="1"/>
  <c r="X918" i="1"/>
  <c r="W918" i="1"/>
  <c r="X916" i="1"/>
  <c r="W916" i="1"/>
  <c r="X914" i="1"/>
  <c r="W914" i="1"/>
  <c r="X911" i="1"/>
  <c r="W911" i="1"/>
  <c r="X908" i="1"/>
  <c r="W908" i="1"/>
  <c r="X906" i="1"/>
  <c r="W906" i="1"/>
  <c r="X904" i="1"/>
  <c r="W904" i="1"/>
  <c r="X902" i="1"/>
  <c r="W902" i="1"/>
  <c r="X899" i="1"/>
  <c r="W899" i="1"/>
  <c r="X896" i="1"/>
  <c r="W896" i="1"/>
  <c r="X894" i="1"/>
  <c r="W894" i="1"/>
  <c r="X892" i="1"/>
  <c r="W892" i="1"/>
  <c r="X890" i="1"/>
  <c r="W890" i="1"/>
  <c r="X885" i="1"/>
  <c r="W885" i="1"/>
  <c r="X880" i="1"/>
  <c r="W880" i="1"/>
  <c r="X879" i="1"/>
  <c r="W879" i="1"/>
  <c r="X877" i="1"/>
  <c r="W877" i="1"/>
  <c r="X875" i="1"/>
  <c r="W875" i="1"/>
  <c r="X871" i="1"/>
  <c r="W871" i="1"/>
  <c r="X867" i="1"/>
  <c r="W867" i="1"/>
  <c r="X866" i="1"/>
  <c r="W866" i="1"/>
  <c r="X864" i="1"/>
  <c r="W864" i="1"/>
  <c r="X862" i="1"/>
  <c r="W862" i="1"/>
  <c r="X859" i="1"/>
  <c r="W859" i="1"/>
  <c r="X855" i="1"/>
  <c r="W855" i="1"/>
  <c r="X854" i="1"/>
  <c r="W854" i="1"/>
  <c r="X852" i="1"/>
  <c r="W852" i="1"/>
  <c r="X850" i="1"/>
  <c r="W850" i="1"/>
  <c r="X846" i="1"/>
  <c r="W846" i="1"/>
  <c r="X842" i="1"/>
  <c r="W842" i="1"/>
  <c r="X841" i="1"/>
  <c r="W841" i="1"/>
  <c r="X839" i="1"/>
  <c r="W839" i="1"/>
  <c r="X837" i="1"/>
  <c r="W837" i="1"/>
  <c r="X816" i="1"/>
  <c r="W816" i="1"/>
  <c r="X811" i="1"/>
  <c r="W811" i="1"/>
  <c r="X809" i="1"/>
  <c r="W809" i="1"/>
  <c r="X807" i="1"/>
  <c r="W807" i="1"/>
  <c r="X805" i="1"/>
  <c r="W805" i="1"/>
  <c r="X801" i="1"/>
  <c r="W801" i="1"/>
  <c r="X798" i="1"/>
  <c r="W798" i="1"/>
  <c r="X794" i="1"/>
  <c r="W794" i="1"/>
  <c r="X792" i="1"/>
  <c r="W792" i="1"/>
  <c r="X789" i="1"/>
  <c r="W789" i="1"/>
  <c r="X785" i="1"/>
  <c r="W785" i="1"/>
  <c r="X784" i="1"/>
  <c r="W784" i="1"/>
  <c r="X782" i="1"/>
  <c r="W782" i="1"/>
  <c r="X780" i="1"/>
  <c r="W780" i="1"/>
  <c r="X777" i="1"/>
  <c r="W777" i="1"/>
  <c r="X773" i="1"/>
  <c r="W773" i="1"/>
  <c r="X771" i="1"/>
  <c r="W771" i="1"/>
  <c r="X769" i="1"/>
  <c r="W769" i="1"/>
  <c r="X767" i="1"/>
  <c r="W767" i="1"/>
  <c r="X764" i="1"/>
  <c r="W764" i="1"/>
  <c r="X761" i="1"/>
  <c r="W761" i="1"/>
  <c r="X759" i="1"/>
  <c r="W759" i="1"/>
  <c r="X758" i="1"/>
  <c r="W758" i="1"/>
  <c r="X755" i="1"/>
  <c r="W755" i="1"/>
  <c r="X753" i="1"/>
  <c r="W753" i="1"/>
  <c r="X751" i="1"/>
  <c r="W751" i="1"/>
  <c r="X749" i="1"/>
  <c r="W749" i="1"/>
  <c r="X745" i="1"/>
  <c r="W745" i="1"/>
  <c r="X744" i="1"/>
  <c r="W744" i="1"/>
  <c r="X741" i="1"/>
  <c r="W741" i="1"/>
  <c r="X740" i="1"/>
  <c r="W740" i="1"/>
  <c r="X738" i="1"/>
  <c r="W738" i="1"/>
  <c r="X736" i="1"/>
  <c r="W736" i="1"/>
  <c r="X733" i="1"/>
  <c r="W733" i="1"/>
  <c r="X727" i="1"/>
  <c r="W727" i="1"/>
  <c r="X723" i="1"/>
  <c r="W723" i="1"/>
  <c r="X720" i="1"/>
  <c r="W720" i="1"/>
  <c r="X718" i="1"/>
  <c r="W718" i="1"/>
  <c r="X716" i="1"/>
  <c r="W716" i="1"/>
  <c r="X714" i="1"/>
  <c r="W714" i="1"/>
  <c r="X696" i="1"/>
  <c r="W696" i="1"/>
  <c r="X691" i="1"/>
  <c r="W691" i="1"/>
  <c r="X690" i="1"/>
  <c r="W690" i="1"/>
  <c r="X688" i="1"/>
  <c r="W688" i="1"/>
  <c r="X686" i="1"/>
  <c r="W686" i="1"/>
  <c r="X684" i="1"/>
  <c r="W684" i="1"/>
  <c r="X676" i="1"/>
  <c r="W676" i="1"/>
  <c r="X672" i="1"/>
  <c r="W672" i="1"/>
  <c r="X671" i="1"/>
  <c r="W671" i="1"/>
  <c r="X669" i="1"/>
  <c r="W669" i="1"/>
  <c r="X667" i="1"/>
  <c r="W667" i="1"/>
  <c r="X661" i="1"/>
  <c r="W661" i="1"/>
  <c r="X660" i="1"/>
  <c r="W660" i="1"/>
  <c r="X659" i="1"/>
  <c r="W659" i="1"/>
  <c r="X655" i="1"/>
  <c r="W655" i="1"/>
  <c r="X654" i="1"/>
  <c r="W654" i="1"/>
  <c r="X652" i="1"/>
  <c r="W652" i="1"/>
  <c r="X636" i="1"/>
  <c r="W636" i="1"/>
  <c r="X632" i="1"/>
  <c r="W632" i="1"/>
  <c r="X627" i="1"/>
  <c r="W627" i="1"/>
  <c r="X625" i="1"/>
  <c r="W625" i="1"/>
  <c r="X623" i="1"/>
  <c r="W623" i="1"/>
  <c r="X621" i="1"/>
  <c r="W621" i="1"/>
  <c r="X617" i="1"/>
  <c r="W617" i="1"/>
  <c r="X612" i="1"/>
  <c r="W612" i="1"/>
  <c r="X611" i="1"/>
  <c r="W611" i="1"/>
  <c r="X609" i="1"/>
  <c r="W609" i="1"/>
  <c r="X607" i="1"/>
  <c r="W607" i="1"/>
  <c r="X605" i="1"/>
  <c r="W605" i="1"/>
  <c r="X602" i="1"/>
  <c r="W602" i="1"/>
  <c r="X598" i="1"/>
  <c r="W598" i="1"/>
  <c r="X597" i="1"/>
  <c r="W597" i="1"/>
  <c r="X595" i="1"/>
  <c r="W595" i="1"/>
  <c r="X593" i="1"/>
  <c r="W593" i="1"/>
  <c r="X590" i="1"/>
  <c r="W590" i="1"/>
  <c r="X586" i="1"/>
  <c r="W586" i="1"/>
  <c r="X585" i="1"/>
  <c r="W585" i="1"/>
  <c r="X583" i="1"/>
  <c r="W583" i="1"/>
  <c r="X581" i="1"/>
  <c r="W581" i="1"/>
  <c r="X577" i="1"/>
  <c r="W577" i="1"/>
  <c r="X572" i="1"/>
  <c r="W572" i="1"/>
  <c r="X570" i="1"/>
  <c r="W570" i="1"/>
  <c r="X568" i="1"/>
  <c r="W568" i="1"/>
  <c r="X566" i="1"/>
  <c r="W566" i="1"/>
  <c r="X563" i="1"/>
  <c r="W563" i="1"/>
  <c r="X559" i="1"/>
  <c r="W559" i="1"/>
  <c r="X556" i="1"/>
  <c r="W556" i="1"/>
  <c r="X552" i="1"/>
  <c r="W552" i="1"/>
  <c r="X550" i="1"/>
  <c r="W550" i="1"/>
  <c r="X546" i="1"/>
  <c r="W546" i="1"/>
  <c r="X544" i="1"/>
  <c r="W544" i="1"/>
  <c r="X540" i="1"/>
  <c r="W540" i="1"/>
  <c r="X539" i="1"/>
  <c r="W539" i="1"/>
  <c r="X538" i="1"/>
  <c r="W538" i="1"/>
  <c r="X537" i="1"/>
  <c r="W537" i="1"/>
  <c r="X535" i="1"/>
  <c r="W535" i="1"/>
  <c r="X533" i="1"/>
  <c r="W533" i="1"/>
  <c r="X531" i="1"/>
  <c r="W531" i="1"/>
  <c r="X528" i="1"/>
  <c r="W528" i="1"/>
  <c r="X525" i="1"/>
  <c r="W525" i="1"/>
  <c r="X524" i="1"/>
  <c r="W524" i="1"/>
  <c r="X522" i="1"/>
  <c r="W522" i="1"/>
  <c r="X519" i="1"/>
  <c r="W519" i="1"/>
  <c r="X515" i="1"/>
  <c r="W515" i="1"/>
  <c r="X514" i="1"/>
  <c r="W514" i="1"/>
  <c r="X511" i="1"/>
  <c r="W511" i="1"/>
  <c r="X509" i="1"/>
  <c r="W509" i="1"/>
  <c r="X506" i="1"/>
  <c r="W506" i="1"/>
  <c r="X502" i="1"/>
  <c r="W502" i="1"/>
  <c r="X501" i="1"/>
  <c r="W501" i="1"/>
  <c r="X499" i="1"/>
  <c r="W499" i="1"/>
  <c r="X497" i="1"/>
  <c r="W497" i="1"/>
  <c r="X495" i="1"/>
  <c r="W495" i="1"/>
  <c r="X491" i="1"/>
  <c r="W491" i="1"/>
  <c r="X487" i="1"/>
  <c r="W487" i="1"/>
  <c r="X486" i="1"/>
  <c r="W486" i="1"/>
  <c r="X484" i="1"/>
  <c r="W484" i="1"/>
  <c r="X482" i="1"/>
  <c r="W482" i="1"/>
  <c r="X480" i="1"/>
  <c r="W480" i="1"/>
  <c r="X477" i="1"/>
  <c r="W477" i="1"/>
  <c r="X471" i="1"/>
  <c r="W471" i="1"/>
  <c r="X470" i="1"/>
  <c r="W470" i="1"/>
  <c r="X468" i="1"/>
  <c r="W468" i="1"/>
  <c r="X466" i="1"/>
  <c r="W466" i="1"/>
  <c r="X463" i="1"/>
  <c r="W463" i="1"/>
  <c r="X460" i="1"/>
  <c r="W460" i="1"/>
  <c r="X459" i="1"/>
  <c r="W459" i="1"/>
  <c r="X457" i="1"/>
  <c r="W457" i="1"/>
  <c r="X455" i="1"/>
  <c r="W455" i="1"/>
  <c r="X452" i="1"/>
  <c r="W452" i="1"/>
  <c r="X448" i="1"/>
  <c r="W448" i="1"/>
  <c r="X447" i="1"/>
  <c r="W447" i="1"/>
  <c r="X445" i="1"/>
  <c r="W445" i="1"/>
  <c r="X443" i="1"/>
  <c r="W443" i="1"/>
  <c r="X441" i="1"/>
  <c r="W441" i="1"/>
  <c r="X438" i="1"/>
  <c r="W438" i="1"/>
  <c r="X435" i="1"/>
  <c r="W435" i="1"/>
  <c r="X434" i="1"/>
  <c r="W434" i="1"/>
  <c r="X433" i="1"/>
  <c r="W433" i="1"/>
  <c r="X431" i="1"/>
  <c r="W431" i="1"/>
  <c r="X429" i="1"/>
  <c r="W429" i="1"/>
  <c r="X427" i="1"/>
  <c r="W427" i="1"/>
  <c r="X423" i="1"/>
  <c r="W423" i="1"/>
  <c r="X420" i="1"/>
  <c r="W420" i="1"/>
  <c r="X418" i="1"/>
  <c r="W418" i="1"/>
  <c r="X416" i="1"/>
  <c r="W416" i="1"/>
  <c r="X401" i="1"/>
  <c r="W401" i="1"/>
  <c r="X397" i="1"/>
  <c r="W397" i="1"/>
  <c r="X396" i="1"/>
  <c r="W396" i="1"/>
  <c r="X394" i="1"/>
  <c r="W394" i="1"/>
  <c r="X391" i="1"/>
  <c r="W391" i="1"/>
  <c r="X388" i="1"/>
  <c r="W388" i="1"/>
  <c r="X386" i="1"/>
  <c r="W386" i="1"/>
  <c r="X384" i="1"/>
  <c r="W384" i="1"/>
  <c r="X382" i="1"/>
  <c r="W382" i="1"/>
  <c r="X380" i="1"/>
  <c r="W380" i="1"/>
  <c r="X377" i="1"/>
  <c r="W377" i="1"/>
  <c r="X373" i="1"/>
  <c r="W373" i="1"/>
  <c r="X372" i="1"/>
  <c r="W372" i="1"/>
  <c r="X370" i="1"/>
  <c r="W370" i="1"/>
  <c r="X368" i="1"/>
  <c r="W368" i="1"/>
  <c r="X366" i="1"/>
  <c r="W366" i="1"/>
  <c r="X363" i="1"/>
  <c r="W363" i="1"/>
  <c r="X360" i="1"/>
  <c r="W360" i="1"/>
  <c r="X359" i="1"/>
  <c r="W359" i="1"/>
  <c r="X358" i="1"/>
  <c r="W358" i="1"/>
  <c r="X356" i="1"/>
  <c r="W356" i="1"/>
  <c r="X354" i="1"/>
  <c r="W354" i="1"/>
  <c r="X352" i="1"/>
  <c r="W352" i="1"/>
  <c r="X349" i="1"/>
  <c r="W349" i="1"/>
  <c r="X345" i="1"/>
  <c r="W345" i="1"/>
  <c r="X343" i="1"/>
  <c r="W343" i="1"/>
  <c r="X341" i="1"/>
  <c r="W341" i="1"/>
  <c r="X339" i="1"/>
  <c r="W339" i="1"/>
  <c r="X336" i="1"/>
  <c r="W336" i="1"/>
  <c r="X332" i="1"/>
  <c r="W332" i="1"/>
  <c r="X330" i="1"/>
  <c r="W330" i="1"/>
  <c r="X328" i="1"/>
  <c r="W328" i="1"/>
  <c r="X324" i="1"/>
  <c r="W324" i="1"/>
  <c r="X321" i="1"/>
  <c r="W321" i="1"/>
  <c r="X319" i="1"/>
  <c r="W319" i="1"/>
  <c r="X317" i="1"/>
  <c r="W317" i="1"/>
  <c r="X315" i="1"/>
  <c r="W315" i="1"/>
  <c r="X311" i="1"/>
  <c r="W311" i="1"/>
  <c r="X307" i="1"/>
  <c r="W307" i="1"/>
  <c r="X305" i="1"/>
  <c r="W305" i="1"/>
  <c r="X303" i="1"/>
  <c r="W303" i="1"/>
  <c r="X301" i="1"/>
  <c r="W301" i="1"/>
  <c r="X299" i="1"/>
  <c r="W299" i="1"/>
  <c r="X296" i="1"/>
  <c r="W296" i="1"/>
  <c r="X293" i="1"/>
  <c r="W293" i="1"/>
  <c r="X292" i="1"/>
  <c r="W292" i="1"/>
  <c r="X291" i="1"/>
  <c r="W291" i="1"/>
  <c r="X289" i="1"/>
  <c r="W289" i="1"/>
  <c r="X286" i="1"/>
  <c r="W286" i="1"/>
  <c r="X283" i="1"/>
  <c r="W283" i="1"/>
  <c r="X282" i="1"/>
  <c r="W282" i="1"/>
  <c r="X280" i="1"/>
  <c r="W280" i="1"/>
  <c r="X277" i="1"/>
  <c r="W277" i="1"/>
  <c r="X274" i="1"/>
  <c r="W274" i="1"/>
  <c r="X273" i="1"/>
  <c r="W273" i="1"/>
  <c r="X271" i="1"/>
  <c r="W271" i="1"/>
  <c r="X268" i="1"/>
  <c r="W268" i="1"/>
  <c r="X265" i="1"/>
  <c r="W265" i="1"/>
  <c r="X264" i="1"/>
  <c r="W264" i="1"/>
  <c r="X262" i="1"/>
  <c r="W262" i="1"/>
  <c r="X256" i="1"/>
  <c r="W256" i="1"/>
  <c r="X250" i="1"/>
  <c r="W250" i="1"/>
  <c r="X249" i="1"/>
  <c r="W249" i="1"/>
  <c r="X247" i="1"/>
  <c r="W247" i="1"/>
  <c r="X241" i="1"/>
  <c r="W241" i="1"/>
  <c r="X237" i="1"/>
  <c r="W237" i="1"/>
  <c r="X233" i="1"/>
  <c r="W233" i="1"/>
  <c r="X231" i="1"/>
  <c r="W231" i="1"/>
  <c r="X229" i="1"/>
  <c r="W229" i="1"/>
  <c r="X226" i="1"/>
  <c r="W226" i="1"/>
  <c r="X224" i="1"/>
  <c r="W224" i="1"/>
  <c r="X219" i="1"/>
  <c r="W219" i="1"/>
  <c r="X215" i="1"/>
  <c r="W215" i="1"/>
  <c r="X211" i="1"/>
  <c r="W211" i="1"/>
  <c r="X210" i="1"/>
  <c r="W210" i="1"/>
  <c r="X209" i="1"/>
  <c r="W209" i="1"/>
  <c r="X207" i="1"/>
  <c r="W207" i="1"/>
  <c r="X205" i="1"/>
  <c r="W205" i="1"/>
  <c r="X203" i="1"/>
  <c r="W203" i="1"/>
  <c r="X201" i="1"/>
  <c r="W201" i="1"/>
  <c r="X198" i="1"/>
  <c r="W198" i="1"/>
  <c r="X196" i="1"/>
  <c r="W196" i="1"/>
  <c r="X191" i="1"/>
  <c r="W191" i="1"/>
  <c r="X189" i="1"/>
  <c r="W189" i="1"/>
  <c r="X176" i="1"/>
  <c r="X175" i="1"/>
  <c r="X174" i="1"/>
  <c r="X173" i="1"/>
  <c r="X172" i="1"/>
  <c r="X171" i="1"/>
  <c r="X170" i="1"/>
  <c r="X169" i="1"/>
  <c r="X168" i="1"/>
  <c r="X166" i="1"/>
  <c r="X160" i="1"/>
  <c r="X159" i="1"/>
  <c r="X156" i="1"/>
  <c r="X155" i="1"/>
  <c r="X154" i="1"/>
  <c r="X153" i="1"/>
  <c r="X151" i="1"/>
  <c r="X145" i="1"/>
  <c r="X144" i="1"/>
  <c r="X141" i="1"/>
  <c r="X140" i="1"/>
  <c r="X139" i="1"/>
  <c r="X138" i="1"/>
  <c r="X136" i="1"/>
  <c r="X129" i="1"/>
  <c r="X128" i="1"/>
  <c r="X127" i="1"/>
  <c r="X106" i="1"/>
  <c r="X102" i="1"/>
  <c r="X100" i="1"/>
  <c r="X94" i="1"/>
  <c r="X91" i="1"/>
  <c r="X87" i="1"/>
  <c r="X84" i="1"/>
  <c r="X82" i="1"/>
  <c r="X75" i="1"/>
  <c r="X70" i="1"/>
  <c r="X68" i="1"/>
  <c r="X56" i="1"/>
  <c r="X52" i="1"/>
  <c r="X48" i="1"/>
  <c r="X42" i="1"/>
  <c r="X38" i="1"/>
  <c r="W176" i="1"/>
  <c r="W175" i="1"/>
  <c r="W174" i="1"/>
  <c r="W173" i="1"/>
  <c r="W172" i="1"/>
  <c r="W171" i="1"/>
  <c r="W170" i="1"/>
  <c r="W169" i="1"/>
  <c r="W168" i="1"/>
  <c r="W166" i="1"/>
  <c r="W160" i="1"/>
  <c r="W159" i="1"/>
  <c r="W156" i="1"/>
  <c r="W155" i="1"/>
  <c r="W154" i="1"/>
  <c r="W153" i="1"/>
  <c r="W151" i="1"/>
  <c r="W145" i="1"/>
  <c r="W144" i="1"/>
  <c r="W141" i="1"/>
  <c r="W140" i="1"/>
  <c r="W139" i="1"/>
  <c r="W138" i="1"/>
  <c r="W136" i="1"/>
  <c r="W129" i="1"/>
  <c r="W128" i="1"/>
  <c r="W127" i="1"/>
  <c r="W106" i="1"/>
  <c r="W102" i="1"/>
  <c r="W100" i="1"/>
  <c r="W94" i="1"/>
  <c r="W91" i="1"/>
  <c r="W87" i="1"/>
  <c r="W84" i="1"/>
  <c r="W82" i="1"/>
  <c r="W75" i="1"/>
  <c r="W70" i="1"/>
  <c r="W68" i="1"/>
  <c r="W56" i="1"/>
  <c r="W52" i="1"/>
  <c r="W48" i="1"/>
  <c r="W42" i="1"/>
  <c r="W38" i="1"/>
  <c r="X37" i="1"/>
  <c r="W37" i="1"/>
  <c r="X29" i="1"/>
  <c r="X18" i="1"/>
  <c r="X17" i="1"/>
  <c r="X15" i="1"/>
  <c r="X11" i="1"/>
  <c r="X9" i="1"/>
  <c r="W29" i="1"/>
  <c r="W18" i="1"/>
  <c r="W17" i="1"/>
  <c r="W15" i="1"/>
  <c r="W11" i="1"/>
  <c r="W9" i="1"/>
  <c r="X7" i="1"/>
  <c r="W7" i="1"/>
  <c r="S154" i="1"/>
  <c r="T154" i="1" s="1"/>
  <c r="S155" i="1"/>
  <c r="T155" i="1" s="1"/>
  <c r="S151" i="1"/>
  <c r="T151" i="1" s="1"/>
  <c r="S136" i="1"/>
  <c r="S140" i="1"/>
  <c r="S76" i="1"/>
  <c r="S73" i="1"/>
  <c r="S71" i="1"/>
  <c r="T71" i="1" s="1"/>
  <c r="T949" i="1"/>
  <c r="T948" i="1"/>
  <c r="T944" i="1"/>
  <c r="T943" i="1"/>
  <c r="T936" i="1"/>
  <c r="T935" i="1"/>
  <c r="T934" i="1"/>
  <c r="T932" i="1"/>
  <c r="T931" i="1"/>
  <c r="T928" i="1"/>
  <c r="T926" i="1"/>
  <c r="T924" i="1"/>
  <c r="T923" i="1"/>
  <c r="T922" i="1"/>
  <c r="T920" i="1"/>
  <c r="T919" i="1"/>
  <c r="T916" i="1"/>
  <c r="T914" i="1"/>
  <c r="T912" i="1"/>
  <c r="T911" i="1"/>
  <c r="T910" i="1"/>
  <c r="T908" i="1"/>
  <c r="T907" i="1"/>
  <c r="T906" i="1"/>
  <c r="T904" i="1"/>
  <c r="T902" i="1"/>
  <c r="T900" i="1"/>
  <c r="T899" i="1"/>
  <c r="T898" i="1"/>
  <c r="T896" i="1"/>
  <c r="T895" i="1"/>
  <c r="T892" i="1"/>
  <c r="T890" i="1"/>
  <c r="T888" i="1"/>
  <c r="T887" i="1"/>
  <c r="T886" i="1"/>
  <c r="T885" i="1"/>
  <c r="T884" i="1"/>
  <c r="T882" i="1"/>
  <c r="T881" i="1"/>
  <c r="T880" i="1"/>
  <c r="T875" i="1"/>
  <c r="T872" i="1"/>
  <c r="T868" i="1"/>
  <c r="T867" i="1"/>
  <c r="T866" i="1"/>
  <c r="T862" i="1"/>
  <c r="T860" i="1"/>
  <c r="T856" i="1"/>
  <c r="T855" i="1"/>
  <c r="T854" i="1"/>
  <c r="T847" i="1"/>
  <c r="T843" i="1"/>
  <c r="T842" i="1"/>
  <c r="T834" i="1"/>
  <c r="T833" i="1"/>
  <c r="T832" i="1"/>
  <c r="T831" i="1"/>
  <c r="T830" i="1"/>
  <c r="T829" i="1"/>
  <c r="T827" i="1"/>
  <c r="T826" i="1"/>
  <c r="T825" i="1"/>
  <c r="T824" i="1"/>
  <c r="T822" i="1"/>
  <c r="T820" i="1"/>
  <c r="T817" i="1"/>
  <c r="T816" i="1"/>
  <c r="T815" i="1"/>
  <c r="T813" i="1"/>
  <c r="T812" i="1"/>
  <c r="T811" i="1"/>
  <c r="T810" i="1"/>
  <c r="T809" i="1"/>
  <c r="T807" i="1"/>
  <c r="T805" i="1"/>
  <c r="T802" i="1"/>
  <c r="T800" i="1"/>
  <c r="T798" i="1"/>
  <c r="T797" i="1"/>
  <c r="T796" i="1"/>
  <c r="T795" i="1"/>
  <c r="T790" i="1"/>
  <c r="T789" i="1"/>
  <c r="T788" i="1"/>
  <c r="T786" i="1"/>
  <c r="T785" i="1"/>
  <c r="T784" i="1"/>
  <c r="T782" i="1"/>
  <c r="T778" i="1"/>
  <c r="T777" i="1"/>
  <c r="T776" i="1"/>
  <c r="T774" i="1"/>
  <c r="T773" i="1"/>
  <c r="T772" i="1"/>
  <c r="T771" i="1"/>
  <c r="T769" i="1"/>
  <c r="T767" i="1"/>
  <c r="T765" i="1"/>
  <c r="T761" i="1"/>
  <c r="T760" i="1"/>
  <c r="T759" i="1"/>
  <c r="T758" i="1"/>
  <c r="T757" i="1"/>
  <c r="T756" i="1"/>
  <c r="T746" i="1"/>
  <c r="T745" i="1"/>
  <c r="T744" i="1"/>
  <c r="T742" i="1"/>
  <c r="T741" i="1"/>
  <c r="T740" i="1"/>
  <c r="T738" i="1"/>
  <c r="T736" i="1"/>
  <c r="T734" i="1"/>
  <c r="T733" i="1"/>
  <c r="T732" i="1"/>
  <c r="T731" i="1"/>
  <c r="T730" i="1"/>
  <c r="T729" i="1"/>
  <c r="T728" i="1"/>
  <c r="T727" i="1"/>
  <c r="T726" i="1"/>
  <c r="T724" i="1"/>
  <c r="T723" i="1"/>
  <c r="T722" i="1"/>
  <c r="T721" i="1"/>
  <c r="T720" i="1"/>
  <c r="T718" i="1"/>
  <c r="T716" i="1"/>
  <c r="T714" i="1"/>
  <c r="T712" i="1"/>
  <c r="T711" i="1"/>
  <c r="T710" i="1"/>
  <c r="T708" i="1"/>
  <c r="T707" i="1"/>
  <c r="T706" i="1"/>
  <c r="T705" i="1"/>
  <c r="T703" i="1"/>
  <c r="T701" i="1"/>
  <c r="T700" i="1"/>
  <c r="T699" i="1"/>
  <c r="T697" i="1"/>
  <c r="T696" i="1"/>
  <c r="T695" i="1"/>
  <c r="T693" i="1"/>
  <c r="T692" i="1"/>
  <c r="T691" i="1"/>
  <c r="T690" i="1"/>
  <c r="T688" i="1"/>
  <c r="T686" i="1"/>
  <c r="T684" i="1"/>
  <c r="T681" i="1"/>
  <c r="T680" i="1"/>
  <c r="T679" i="1"/>
  <c r="T678" i="1"/>
  <c r="T677" i="1"/>
  <c r="T676" i="1"/>
  <c r="T675" i="1"/>
  <c r="T673" i="1"/>
  <c r="T672" i="1"/>
  <c r="T671" i="1"/>
  <c r="T669" i="1"/>
  <c r="T667" i="1"/>
  <c r="T664" i="1"/>
  <c r="T663" i="1"/>
  <c r="T662" i="1"/>
  <c r="T661" i="1"/>
  <c r="T660" i="1"/>
  <c r="T659" i="1"/>
  <c r="T658" i="1"/>
  <c r="T656" i="1"/>
  <c r="T655" i="1"/>
  <c r="T654" i="1"/>
  <c r="T652" i="1"/>
  <c r="T650" i="1"/>
  <c r="T649" i="1"/>
  <c r="T648" i="1"/>
  <c r="T647" i="1"/>
  <c r="T646" i="1"/>
  <c r="T645" i="1"/>
  <c r="T644" i="1"/>
  <c r="T642" i="1"/>
  <c r="T641" i="1"/>
  <c r="T640" i="1"/>
  <c r="T638" i="1"/>
  <c r="T636" i="1"/>
  <c r="T633" i="1"/>
  <c r="T632" i="1"/>
  <c r="T631" i="1"/>
  <c r="T629" i="1"/>
  <c r="T628" i="1"/>
  <c r="T627" i="1"/>
  <c r="T625" i="1"/>
  <c r="T623" i="1"/>
  <c r="T621" i="1"/>
  <c r="T619" i="1"/>
  <c r="T618" i="1"/>
  <c r="T617" i="1"/>
  <c r="T616" i="1"/>
  <c r="T615" i="1"/>
  <c r="T614" i="1"/>
  <c r="T612" i="1"/>
  <c r="T611" i="1"/>
  <c r="T609" i="1"/>
  <c r="T607" i="1"/>
  <c r="T605" i="1"/>
  <c r="T603" i="1"/>
  <c r="T602" i="1"/>
  <c r="T601" i="1"/>
  <c r="T599" i="1"/>
  <c r="T598" i="1"/>
  <c r="T595" i="1"/>
  <c r="T591" i="1"/>
  <c r="T590" i="1"/>
  <c r="T589" i="1"/>
  <c r="T587" i="1"/>
  <c r="T586" i="1"/>
  <c r="T585" i="1"/>
  <c r="T583" i="1"/>
  <c r="T581" i="1"/>
  <c r="T579" i="1"/>
  <c r="T578" i="1"/>
  <c r="T577" i="1"/>
  <c r="T576" i="1"/>
  <c r="T574" i="1"/>
  <c r="T573" i="1"/>
  <c r="T572" i="1"/>
  <c r="T570" i="1"/>
  <c r="T568" i="1"/>
  <c r="T564" i="1"/>
  <c r="T563" i="1"/>
  <c r="T562" i="1"/>
  <c r="T561" i="1"/>
  <c r="T560" i="1"/>
  <c r="T559" i="1"/>
  <c r="T558" i="1"/>
  <c r="T556" i="1"/>
  <c r="T555" i="1"/>
  <c r="T554" i="1"/>
  <c r="T552" i="1"/>
  <c r="T550" i="1"/>
  <c r="T548" i="1"/>
  <c r="T547" i="1"/>
  <c r="T546" i="1"/>
  <c r="T545" i="1"/>
  <c r="T544" i="1"/>
  <c r="T543" i="1"/>
  <c r="T541" i="1"/>
  <c r="T540" i="1"/>
  <c r="T539" i="1"/>
  <c r="T538" i="1"/>
  <c r="T537" i="1"/>
  <c r="T535" i="1"/>
  <c r="T533" i="1"/>
  <c r="T531" i="1"/>
  <c r="T529" i="1"/>
  <c r="T528" i="1"/>
  <c r="T527" i="1"/>
  <c r="T525" i="1"/>
  <c r="T524" i="1"/>
  <c r="T522" i="1"/>
  <c r="T520" i="1"/>
  <c r="T519" i="1"/>
  <c r="T518" i="1"/>
  <c r="T516" i="1"/>
  <c r="T515" i="1"/>
  <c r="T514" i="1"/>
  <c r="T511" i="1"/>
  <c r="T509" i="1"/>
  <c r="T507" i="1"/>
  <c r="T506" i="1"/>
  <c r="T505" i="1"/>
  <c r="T503" i="1"/>
  <c r="T502" i="1"/>
  <c r="T501" i="1"/>
  <c r="T499" i="1"/>
  <c r="T497" i="1"/>
  <c r="T495" i="1"/>
  <c r="T492" i="1"/>
  <c r="T491" i="1"/>
  <c r="T490" i="1"/>
  <c r="T488" i="1"/>
  <c r="T487" i="1"/>
  <c r="T486" i="1"/>
  <c r="T484" i="1"/>
  <c r="T482" i="1"/>
  <c r="T480" i="1"/>
  <c r="T478" i="1"/>
  <c r="T477" i="1"/>
  <c r="T476" i="1"/>
  <c r="T475" i="1"/>
  <c r="T474" i="1"/>
  <c r="T472" i="1"/>
  <c r="T471" i="1"/>
  <c r="T470" i="1"/>
  <c r="T468" i="1"/>
  <c r="T466" i="1"/>
  <c r="T464" i="1"/>
  <c r="T463" i="1"/>
  <c r="T462" i="1"/>
  <c r="T460" i="1"/>
  <c r="T459" i="1"/>
  <c r="T457" i="1"/>
  <c r="T455" i="1"/>
  <c r="T453" i="1"/>
  <c r="T452" i="1"/>
  <c r="T451" i="1"/>
  <c r="T449" i="1"/>
  <c r="T448" i="1"/>
  <c r="T447" i="1"/>
  <c r="T445" i="1"/>
  <c r="T443" i="1"/>
  <c r="T441" i="1"/>
  <c r="T439" i="1"/>
  <c r="T438" i="1"/>
  <c r="T437" i="1"/>
  <c r="T435" i="1"/>
  <c r="T434" i="1"/>
  <c r="T433" i="1"/>
  <c r="T431" i="1"/>
  <c r="T429" i="1"/>
  <c r="T427" i="1"/>
  <c r="T424" i="1"/>
  <c r="T423" i="1"/>
  <c r="T422" i="1"/>
  <c r="T420" i="1"/>
  <c r="T419" i="1"/>
  <c r="T418" i="1"/>
  <c r="T416" i="1"/>
  <c r="T413" i="1"/>
  <c r="T412" i="1"/>
  <c r="T411" i="1"/>
  <c r="T409" i="1"/>
  <c r="T408" i="1"/>
  <c r="T407" i="1"/>
  <c r="T405" i="1"/>
  <c r="T402" i="1"/>
  <c r="T401" i="1"/>
  <c r="T400" i="1"/>
  <c r="T398" i="1"/>
  <c r="T397" i="1"/>
  <c r="T396" i="1"/>
  <c r="T394" i="1"/>
  <c r="T392" i="1"/>
  <c r="T391" i="1"/>
  <c r="T390" i="1"/>
  <c r="T388" i="1"/>
  <c r="T387" i="1"/>
  <c r="T386" i="1"/>
  <c r="T384" i="1"/>
  <c r="T382" i="1"/>
  <c r="T380" i="1"/>
  <c r="T378" i="1"/>
  <c r="T377" i="1"/>
  <c r="T376" i="1"/>
  <c r="T374" i="1"/>
  <c r="T373" i="1"/>
  <c r="T372" i="1"/>
  <c r="T370" i="1"/>
  <c r="T368" i="1"/>
  <c r="T366" i="1"/>
  <c r="T364" i="1"/>
  <c r="T363" i="1"/>
  <c r="T362" i="1"/>
  <c r="T360" i="1"/>
  <c r="T359" i="1"/>
  <c r="T358" i="1"/>
  <c r="T356" i="1"/>
  <c r="T354" i="1"/>
  <c r="T352" i="1"/>
  <c r="T350" i="1"/>
  <c r="T349" i="1"/>
  <c r="T348" i="1"/>
  <c r="T346" i="1"/>
  <c r="T345" i="1"/>
  <c r="T344" i="1"/>
  <c r="T341" i="1"/>
  <c r="T339" i="1"/>
  <c r="T337" i="1"/>
  <c r="T336" i="1"/>
  <c r="T335" i="1"/>
  <c r="T333" i="1"/>
  <c r="T332" i="1"/>
  <c r="T331" i="1"/>
  <c r="T328" i="1"/>
  <c r="T326" i="1"/>
  <c r="T325" i="1"/>
  <c r="T324" i="1"/>
  <c r="T323" i="1"/>
  <c r="T321" i="1"/>
  <c r="T320" i="1"/>
  <c r="T317" i="1"/>
  <c r="T315" i="1"/>
  <c r="T313" i="1"/>
  <c r="T312" i="1"/>
  <c r="T311" i="1"/>
  <c r="T310" i="1"/>
  <c r="T308" i="1"/>
  <c r="T307" i="1"/>
  <c r="T306" i="1"/>
  <c r="T303" i="1"/>
  <c r="T301" i="1"/>
  <c r="T299" i="1"/>
  <c r="T297" i="1"/>
  <c r="T296" i="1"/>
  <c r="T295" i="1"/>
  <c r="T293" i="1"/>
  <c r="T292" i="1"/>
  <c r="T289" i="1"/>
  <c r="T287" i="1"/>
  <c r="T286" i="1"/>
  <c r="T285" i="1"/>
  <c r="T283" i="1"/>
  <c r="T282" i="1"/>
  <c r="T280" i="1"/>
  <c r="T278" i="1"/>
  <c r="T277" i="1"/>
  <c r="T276" i="1"/>
  <c r="T274" i="1"/>
  <c r="T273" i="1"/>
  <c r="T271" i="1"/>
  <c r="T269" i="1"/>
  <c r="T268" i="1"/>
  <c r="T267" i="1"/>
  <c r="T265" i="1"/>
  <c r="T264" i="1"/>
  <c r="T262" i="1"/>
  <c r="T260" i="1"/>
  <c r="T259" i="1"/>
  <c r="T258" i="1"/>
  <c r="T257" i="1"/>
  <c r="T255" i="1"/>
  <c r="T254" i="1"/>
  <c r="T253" i="1"/>
  <c r="T250" i="1"/>
  <c r="T244" i="1"/>
  <c r="T243" i="1"/>
  <c r="T242" i="1"/>
  <c r="T241" i="1"/>
  <c r="T240" i="1"/>
  <c r="T239" i="1"/>
  <c r="T238" i="1"/>
  <c r="T237" i="1"/>
  <c r="T236" i="1"/>
  <c r="T234" i="1"/>
  <c r="T233" i="1"/>
  <c r="T232" i="1"/>
  <c r="T231" i="1"/>
  <c r="T229" i="1"/>
  <c r="T227" i="1"/>
  <c r="T226" i="1"/>
  <c r="T225" i="1"/>
  <c r="T224" i="1"/>
  <c r="T223" i="1"/>
  <c r="T222" i="1"/>
  <c r="T221" i="1"/>
  <c r="T220" i="1"/>
  <c r="T219" i="1"/>
  <c r="T218" i="1"/>
  <c r="T217" i="1"/>
  <c r="T216" i="1"/>
  <c r="T215" i="1"/>
  <c r="T214" i="1"/>
  <c r="T212" i="1"/>
  <c r="T211" i="1"/>
  <c r="T210" i="1"/>
  <c r="T207" i="1"/>
  <c r="T175" i="1"/>
  <c r="T172" i="1"/>
  <c r="T170" i="1"/>
  <c r="T168" i="1"/>
  <c r="T167" i="1"/>
  <c r="T158" i="1"/>
  <c r="T157" i="1"/>
  <c r="T156" i="1"/>
  <c r="T153" i="1"/>
  <c r="T152" i="1"/>
  <c r="T144" i="1"/>
  <c r="T143" i="1"/>
  <c r="T142" i="1"/>
  <c r="T141" i="1"/>
  <c r="T138" i="1"/>
  <c r="T137" i="1"/>
  <c r="T129" i="1"/>
  <c r="T128" i="1"/>
  <c r="T127" i="1"/>
  <c r="T122" i="1"/>
  <c r="T121" i="1"/>
  <c r="T120" i="1"/>
  <c r="T119" i="1"/>
  <c r="T118" i="1"/>
  <c r="T117" i="1"/>
  <c r="T116" i="1"/>
  <c r="T115" i="1"/>
  <c r="T114" i="1"/>
  <c r="T113" i="1"/>
  <c r="T109" i="1"/>
  <c r="T108" i="1"/>
  <c r="T104" i="1"/>
  <c r="T103" i="1"/>
  <c r="T102" i="1"/>
  <c r="T98" i="1"/>
  <c r="T97" i="1"/>
  <c r="T95" i="1"/>
  <c r="T92" i="1"/>
  <c r="T91" i="1"/>
  <c r="T89" i="1"/>
  <c r="T88" i="1"/>
  <c r="T87" i="1"/>
  <c r="T85" i="1"/>
  <c r="T84" i="1"/>
  <c r="T83" i="1"/>
  <c r="T82" i="1"/>
  <c r="T80" i="1"/>
  <c r="T79" i="1"/>
  <c r="T77" i="1"/>
  <c r="T76" i="1"/>
  <c r="T73" i="1"/>
  <c r="T72" i="1"/>
  <c r="T63" i="1"/>
  <c r="T62" i="1"/>
  <c r="T61" i="1"/>
  <c r="T60" i="1"/>
  <c r="T59" i="1"/>
  <c r="T57" i="1"/>
  <c r="T56" i="1"/>
  <c r="T55" i="1"/>
  <c r="T54" i="1"/>
  <c r="T53" i="1"/>
  <c r="T51" i="1"/>
  <c r="T50" i="1"/>
  <c r="T48" i="1"/>
  <c r="T46" i="1"/>
  <c r="T45" i="1"/>
  <c r="T44" i="1"/>
  <c r="T43" i="1"/>
  <c r="T41" i="1"/>
  <c r="T40" i="1"/>
  <c r="T39" i="1"/>
  <c r="T29" i="1"/>
  <c r="T24" i="1"/>
  <c r="T23" i="1"/>
  <c r="T16" i="1"/>
  <c r="S256" i="1"/>
  <c r="S253" i="1"/>
  <c r="S947" i="1"/>
  <c r="T947" i="1" s="1"/>
  <c r="S946" i="1"/>
  <c r="S940" i="1" s="1"/>
  <c r="S938" i="1" s="1"/>
  <c r="T938" i="1" s="1"/>
  <c r="S942" i="1"/>
  <c r="T942" i="1" s="1"/>
  <c r="S935" i="1"/>
  <c r="S934" i="1" s="1"/>
  <c r="S928" i="1" s="1"/>
  <c r="S926" i="1" s="1"/>
  <c r="S930" i="1"/>
  <c r="T930" i="1" s="1"/>
  <c r="S923" i="1"/>
  <c r="S922" i="1" s="1"/>
  <c r="S916" i="1" s="1"/>
  <c r="S914" i="1" s="1"/>
  <c r="S918" i="1"/>
  <c r="T918" i="1" s="1"/>
  <c r="S911" i="1"/>
  <c r="S910" i="1" s="1"/>
  <c r="S904" i="1" s="1"/>
  <c r="S902" i="1" s="1"/>
  <c r="S906" i="1"/>
  <c r="S899" i="1"/>
  <c r="S898" i="1"/>
  <c r="S892" i="1" s="1"/>
  <c r="S890" i="1" s="1"/>
  <c r="S894" i="1"/>
  <c r="T894" i="1" s="1"/>
  <c r="S885" i="1"/>
  <c r="S884" i="1" s="1"/>
  <c r="S877" i="1" s="1"/>
  <c r="S875" i="1" s="1"/>
  <c r="S879" i="1"/>
  <c r="T879" i="1" s="1"/>
  <c r="S871" i="1"/>
  <c r="S870" i="1" s="1"/>
  <c r="S864" i="1" s="1"/>
  <c r="S862" i="1" s="1"/>
  <c r="S866" i="1"/>
  <c r="S859" i="1"/>
  <c r="T859" i="1" s="1"/>
  <c r="S854" i="1"/>
  <c r="S846" i="1"/>
  <c r="S845" i="1" s="1"/>
  <c r="S839" i="1" s="1"/>
  <c r="S837" i="1" s="1"/>
  <c r="T837" i="1" s="1"/>
  <c r="S841" i="1"/>
  <c r="T841" i="1" s="1"/>
  <c r="S830" i="1"/>
  <c r="S829" i="1" s="1"/>
  <c r="S822" i="1" s="1"/>
  <c r="S820" i="1" s="1"/>
  <c r="S824" i="1"/>
  <c r="S816" i="1"/>
  <c r="S815" i="1" s="1"/>
  <c r="S807" i="1" s="1"/>
  <c r="S805" i="1" s="1"/>
  <c r="S809" i="1"/>
  <c r="S801" i="1"/>
  <c r="S800" i="1" s="1"/>
  <c r="S792" i="1" s="1"/>
  <c r="T792" i="1" s="1"/>
  <c r="S794" i="1"/>
  <c r="T794" i="1" s="1"/>
  <c r="S789" i="1"/>
  <c r="S788" i="1" s="1"/>
  <c r="S782" i="1" s="1"/>
  <c r="S784" i="1"/>
  <c r="S777" i="1"/>
  <c r="S776" i="1"/>
  <c r="S769" i="1" s="1"/>
  <c r="S767" i="1" s="1"/>
  <c r="S771" i="1"/>
  <c r="S764" i="1"/>
  <c r="S763" i="1" s="1"/>
  <c r="S753" i="1" s="1"/>
  <c r="S751" i="1" s="1"/>
  <c r="T751" i="1" s="1"/>
  <c r="S755" i="1"/>
  <c r="T755" i="1" s="1"/>
  <c r="S745" i="1"/>
  <c r="S744" i="1" s="1"/>
  <c r="S738" i="1" s="1"/>
  <c r="S736" i="1" s="1"/>
  <c r="S740" i="1"/>
  <c r="S733" i="1"/>
  <c r="S730" i="1"/>
  <c r="S727" i="1"/>
  <c r="S726" i="1" s="1"/>
  <c r="S720" i="1"/>
  <c r="S711" i="1"/>
  <c r="S710" i="1" s="1"/>
  <c r="S703" i="1" s="1"/>
  <c r="S705" i="1"/>
  <c r="S700" i="1"/>
  <c r="S699" i="1" s="1"/>
  <c r="S696" i="1"/>
  <c r="S695" i="1" s="1"/>
  <c r="S690" i="1"/>
  <c r="S680" i="1"/>
  <c r="S679" i="1" s="1"/>
  <c r="S676" i="1"/>
  <c r="S675" i="1" s="1"/>
  <c r="S671" i="1"/>
  <c r="S659" i="1"/>
  <c r="S658" i="1" s="1"/>
  <c r="S652" i="1" s="1"/>
  <c r="S654" i="1"/>
  <c r="S645" i="1"/>
  <c r="S644" i="1" s="1"/>
  <c r="S638" i="1" s="1"/>
  <c r="S640" i="1"/>
  <c r="S632" i="1"/>
  <c r="S631" i="1"/>
  <c r="S625" i="1" s="1"/>
  <c r="S623" i="1" s="1"/>
  <c r="S627" i="1"/>
  <c r="S617" i="1"/>
  <c r="S615" i="1"/>
  <c r="S614" i="1"/>
  <c r="S609" i="1" s="1"/>
  <c r="S607" i="1" s="1"/>
  <c r="S611" i="1"/>
  <c r="S602" i="1"/>
  <c r="S601" i="1" s="1"/>
  <c r="S595" i="1" s="1"/>
  <c r="S593" i="1" s="1"/>
  <c r="T593" i="1" s="1"/>
  <c r="S597" i="1"/>
  <c r="T597" i="1" s="1"/>
  <c r="S590" i="1"/>
  <c r="S589" i="1" s="1"/>
  <c r="S583" i="1" s="1"/>
  <c r="S581" i="1" s="1"/>
  <c r="S585" i="1"/>
  <c r="S577" i="1"/>
  <c r="S576" i="1" s="1"/>
  <c r="S570" i="1" s="1"/>
  <c r="S568" i="1" s="1"/>
  <c r="S572" i="1"/>
  <c r="S563" i="1"/>
  <c r="S561" i="1"/>
  <c r="S559" i="1"/>
  <c r="S554" i="1"/>
  <c r="S546" i="1"/>
  <c r="S544" i="1"/>
  <c r="S537" i="1"/>
  <c r="S528" i="1"/>
  <c r="S527" i="1"/>
  <c r="S522" i="1" s="1"/>
  <c r="S524" i="1"/>
  <c r="S519" i="1"/>
  <c r="S518" i="1" s="1"/>
  <c r="S511" i="1" s="1"/>
  <c r="S514" i="1"/>
  <c r="S506" i="1"/>
  <c r="S505" i="1" s="1"/>
  <c r="S499" i="1" s="1"/>
  <c r="S497" i="1" s="1"/>
  <c r="S501" i="1"/>
  <c r="S491" i="1"/>
  <c r="S490" i="1" s="1"/>
  <c r="S484" i="1" s="1"/>
  <c r="S482" i="1" s="1"/>
  <c r="S480" i="1" s="1"/>
  <c r="S486" i="1"/>
  <c r="S477" i="1"/>
  <c r="S475" i="1"/>
  <c r="S470" i="1"/>
  <c r="S463" i="1"/>
  <c r="S462" i="1" s="1"/>
  <c r="S457" i="1" s="1"/>
  <c r="S455" i="1" s="1"/>
  <c r="S459" i="1"/>
  <c r="S452" i="1"/>
  <c r="S451" i="1" s="1"/>
  <c r="S445" i="1" s="1"/>
  <c r="S443" i="1" s="1"/>
  <c r="S447" i="1"/>
  <c r="S438" i="1"/>
  <c r="S437" i="1" s="1"/>
  <c r="S431" i="1" s="1"/>
  <c r="S429" i="1" s="1"/>
  <c r="S433" i="1"/>
  <c r="S423" i="1"/>
  <c r="S422" i="1" s="1"/>
  <c r="S416" i="1" s="1"/>
  <c r="S418" i="1"/>
  <c r="S412" i="1"/>
  <c r="S411" i="1" s="1"/>
  <c r="S405" i="1" s="1"/>
  <c r="S407" i="1"/>
  <c r="S401" i="1"/>
  <c r="S400" i="1" s="1"/>
  <c r="S394" i="1" s="1"/>
  <c r="S396" i="1"/>
  <c r="S391" i="1"/>
  <c r="S390" i="1" s="1"/>
  <c r="S384" i="1" s="1"/>
  <c r="S386" i="1"/>
  <c r="S377" i="1"/>
  <c r="S376" i="1" s="1"/>
  <c r="S370" i="1" s="1"/>
  <c r="S368" i="1" s="1"/>
  <c r="S366" i="1" s="1"/>
  <c r="S372" i="1"/>
  <c r="S363" i="1"/>
  <c r="S362" i="1" s="1"/>
  <c r="S356" i="1" s="1"/>
  <c r="S354" i="1" s="1"/>
  <c r="S352" i="1" s="1"/>
  <c r="S358" i="1"/>
  <c r="S349" i="1"/>
  <c r="S348" i="1" s="1"/>
  <c r="S341" i="1" s="1"/>
  <c r="S339" i="1" s="1"/>
  <c r="S343" i="1"/>
  <c r="T343" i="1" s="1"/>
  <c r="S336" i="1"/>
  <c r="S335" i="1" s="1"/>
  <c r="S328" i="1" s="1"/>
  <c r="S330" i="1"/>
  <c r="T330" i="1" s="1"/>
  <c r="S324" i="1"/>
  <c r="S323" i="1" s="1"/>
  <c r="S317" i="1" s="1"/>
  <c r="S319" i="1"/>
  <c r="T319" i="1" s="1"/>
  <c r="S311" i="1"/>
  <c r="S310" i="1" s="1"/>
  <c r="S303" i="1" s="1"/>
  <c r="S301" i="1" s="1"/>
  <c r="S305" i="1"/>
  <c r="T305" i="1" s="1"/>
  <c r="S296" i="1"/>
  <c r="S295" i="1" s="1"/>
  <c r="S289" i="1" s="1"/>
  <c r="S291" i="1"/>
  <c r="T291" i="1" s="1"/>
  <c r="S286" i="1"/>
  <c r="S285" i="1" s="1"/>
  <c r="S280" i="1" s="1"/>
  <c r="S282" i="1"/>
  <c r="S277" i="1"/>
  <c r="S276" i="1" s="1"/>
  <c r="S271" i="1" s="1"/>
  <c r="S273" i="1"/>
  <c r="S268" i="1"/>
  <c r="S267" i="1" s="1"/>
  <c r="S262" i="1" s="1"/>
  <c r="S264" i="1"/>
  <c r="S249" i="1"/>
  <c r="T249" i="1" s="1"/>
  <c r="S241" i="1"/>
  <c r="S237" i="1"/>
  <c r="S231" i="1"/>
  <c r="S226" i="1"/>
  <c r="S224" i="1"/>
  <c r="S219" i="1"/>
  <c r="S215" i="1"/>
  <c r="S209" i="1"/>
  <c r="T209" i="1" s="1"/>
  <c r="S159" i="1"/>
  <c r="T159" i="1" s="1"/>
  <c r="S158" i="1"/>
  <c r="S157" i="1"/>
  <c r="S156" i="1"/>
  <c r="S153" i="1"/>
  <c r="S144" i="1"/>
  <c r="S128" i="1"/>
  <c r="S127" i="1" s="1"/>
  <c r="S121" i="1"/>
  <c r="S119" i="1"/>
  <c r="S118" i="1" s="1"/>
  <c r="S24" i="1" s="1"/>
  <c r="S116" i="1"/>
  <c r="S113" i="1" s="1"/>
  <c r="S23" i="1" s="1"/>
  <c r="S109" i="1"/>
  <c r="S108" i="1"/>
  <c r="S107" i="1"/>
  <c r="T107" i="1" s="1"/>
  <c r="S104" i="1"/>
  <c r="S103" i="1"/>
  <c r="S98" i="1"/>
  <c r="S97" i="1"/>
  <c r="S96" i="1"/>
  <c r="T96" i="1" s="1"/>
  <c r="S95" i="1"/>
  <c r="S92" i="1"/>
  <c r="S91" i="1"/>
  <c r="S89" i="1"/>
  <c r="S88" i="1"/>
  <c r="S85" i="1"/>
  <c r="S84" i="1" s="1"/>
  <c r="S83" i="1"/>
  <c r="S82" i="1" s="1"/>
  <c r="S80" i="1"/>
  <c r="S79" i="1"/>
  <c r="S78" i="1"/>
  <c r="T78" i="1" s="1"/>
  <c r="S77" i="1"/>
  <c r="S72" i="1"/>
  <c r="S62" i="1"/>
  <c r="S60" i="1"/>
  <c r="S56" i="1"/>
  <c r="S141" i="1" s="1"/>
  <c r="S52" i="1"/>
  <c r="S139" i="1" s="1"/>
  <c r="T139" i="1" s="1"/>
  <c r="S48" i="1"/>
  <c r="S42" i="1"/>
  <c r="T140" i="1" s="1"/>
  <c r="S38" i="1"/>
  <c r="T136" i="1" s="1"/>
  <c r="S29" i="1"/>
  <c r="R151" i="1"/>
  <c r="R627" i="1"/>
  <c r="R572" i="1"/>
  <c r="R755" i="1"/>
  <c r="R947" i="1"/>
  <c r="R946" i="1" s="1"/>
  <c r="R940" i="1" s="1"/>
  <c r="R938" i="1" s="1"/>
  <c r="R942" i="1"/>
  <c r="R935" i="1"/>
  <c r="R930" i="1"/>
  <c r="R923" i="1"/>
  <c r="R918" i="1"/>
  <c r="R911" i="1"/>
  <c r="R906" i="1"/>
  <c r="R899" i="1"/>
  <c r="R898" i="1"/>
  <c r="R892" i="1" s="1"/>
  <c r="R894" i="1"/>
  <c r="R885" i="1"/>
  <c r="R879" i="1"/>
  <c r="R871" i="1"/>
  <c r="R870" i="1" s="1"/>
  <c r="R864" i="1" s="1"/>
  <c r="R862" i="1" s="1"/>
  <c r="R866" i="1"/>
  <c r="R859" i="1"/>
  <c r="R854" i="1"/>
  <c r="R846" i="1"/>
  <c r="R845" i="1" s="1"/>
  <c r="R839" i="1" s="1"/>
  <c r="R837" i="1" s="1"/>
  <c r="R841" i="1"/>
  <c r="R830" i="1"/>
  <c r="R829" i="1" s="1"/>
  <c r="R822" i="1" s="1"/>
  <c r="R824" i="1"/>
  <c r="R816" i="1"/>
  <c r="R809" i="1"/>
  <c r="R801" i="1"/>
  <c r="R794" i="1"/>
  <c r="R789" i="1"/>
  <c r="R784" i="1"/>
  <c r="R777" i="1"/>
  <c r="R776" i="1"/>
  <c r="R769" i="1" s="1"/>
  <c r="R767" i="1" s="1"/>
  <c r="R771" i="1"/>
  <c r="R764" i="1"/>
  <c r="R763" i="1" s="1"/>
  <c r="R745" i="1"/>
  <c r="R740" i="1"/>
  <c r="R733" i="1"/>
  <c r="R730" i="1"/>
  <c r="R727" i="1"/>
  <c r="R720" i="1"/>
  <c r="R711" i="1"/>
  <c r="R710" i="1" s="1"/>
  <c r="R703" i="1" s="1"/>
  <c r="R705" i="1"/>
  <c r="R700" i="1"/>
  <c r="R699" i="1" s="1"/>
  <c r="R696" i="1"/>
  <c r="R690" i="1"/>
  <c r="R680" i="1"/>
  <c r="R679" i="1" s="1"/>
  <c r="R676" i="1"/>
  <c r="R671" i="1"/>
  <c r="R659" i="1"/>
  <c r="R654" i="1"/>
  <c r="R645" i="1"/>
  <c r="R640" i="1"/>
  <c r="R632" i="1"/>
  <c r="R617" i="1"/>
  <c r="R615" i="1"/>
  <c r="R614" i="1" s="1"/>
  <c r="R611" i="1"/>
  <c r="R602" i="1"/>
  <c r="R601" i="1" s="1"/>
  <c r="R597" i="1"/>
  <c r="R590" i="1"/>
  <c r="R589" i="1" s="1"/>
  <c r="R585" i="1"/>
  <c r="R577" i="1"/>
  <c r="R576" i="1" s="1"/>
  <c r="R570" i="1" s="1"/>
  <c r="R563" i="1"/>
  <c r="R561" i="1"/>
  <c r="R559" i="1"/>
  <c r="R554" i="1"/>
  <c r="R546" i="1"/>
  <c r="R544" i="1"/>
  <c r="R537" i="1"/>
  <c r="R528" i="1"/>
  <c r="R524" i="1"/>
  <c r="R519" i="1"/>
  <c r="R514" i="1"/>
  <c r="R506" i="1"/>
  <c r="R501" i="1"/>
  <c r="R491" i="1"/>
  <c r="R486" i="1"/>
  <c r="R477" i="1"/>
  <c r="R475" i="1"/>
  <c r="R470" i="1"/>
  <c r="R463" i="1"/>
  <c r="R462" i="1" s="1"/>
  <c r="R457" i="1" s="1"/>
  <c r="R459" i="1"/>
  <c r="R452" i="1"/>
  <c r="R447" i="1"/>
  <c r="R438" i="1"/>
  <c r="R433" i="1"/>
  <c r="R423" i="1"/>
  <c r="R418" i="1"/>
  <c r="R412" i="1"/>
  <c r="R407" i="1"/>
  <c r="R401" i="1"/>
  <c r="R396" i="1"/>
  <c r="R391" i="1"/>
  <c r="R386" i="1"/>
  <c r="R377" i="1"/>
  <c r="R372" i="1"/>
  <c r="R363" i="1"/>
  <c r="R358" i="1"/>
  <c r="R349" i="1"/>
  <c r="R343" i="1"/>
  <c r="R336" i="1"/>
  <c r="R330" i="1"/>
  <c r="R324" i="1"/>
  <c r="R319" i="1"/>
  <c r="R311" i="1"/>
  <c r="R305" i="1"/>
  <c r="R296" i="1"/>
  <c r="R291" i="1"/>
  <c r="R286" i="1"/>
  <c r="R285" i="1" s="1"/>
  <c r="R280" i="1" s="1"/>
  <c r="R282" i="1"/>
  <c r="R277" i="1"/>
  <c r="R273" i="1"/>
  <c r="R268" i="1"/>
  <c r="R267" i="1" s="1"/>
  <c r="R262" i="1" s="1"/>
  <c r="R264" i="1"/>
  <c r="R256" i="1"/>
  <c r="R249" i="1"/>
  <c r="R241" i="1"/>
  <c r="R237" i="1"/>
  <c r="R231" i="1"/>
  <c r="R226" i="1"/>
  <c r="R224" i="1"/>
  <c r="R219" i="1"/>
  <c r="R215" i="1"/>
  <c r="R209" i="1"/>
  <c r="R159" i="1"/>
  <c r="R158" i="1"/>
  <c r="R157" i="1"/>
  <c r="R156" i="1"/>
  <c r="R155" i="1"/>
  <c r="R154" i="1"/>
  <c r="R153" i="1"/>
  <c r="R144" i="1"/>
  <c r="R128" i="1"/>
  <c r="R127" i="1" s="1"/>
  <c r="R121" i="1"/>
  <c r="R119" i="1"/>
  <c r="R116" i="1"/>
  <c r="R113" i="1" s="1"/>
  <c r="R23" i="1" s="1"/>
  <c r="R109" i="1"/>
  <c r="R108" i="1"/>
  <c r="R107" i="1"/>
  <c r="R104" i="1"/>
  <c r="R103" i="1"/>
  <c r="R98" i="1"/>
  <c r="R97" i="1"/>
  <c r="R96" i="1"/>
  <c r="R95" i="1"/>
  <c r="R92" i="1"/>
  <c r="R91" i="1" s="1"/>
  <c r="R89" i="1"/>
  <c r="R88" i="1"/>
  <c r="R85" i="1"/>
  <c r="R84" i="1" s="1"/>
  <c r="R83" i="1"/>
  <c r="R80" i="1"/>
  <c r="R79" i="1"/>
  <c r="R78" i="1"/>
  <c r="R77" i="1"/>
  <c r="R76" i="1"/>
  <c r="R73" i="1"/>
  <c r="R72" i="1"/>
  <c r="R71" i="1"/>
  <c r="R62" i="1"/>
  <c r="R60" i="1"/>
  <c r="R56" i="1"/>
  <c r="R52" i="1"/>
  <c r="R48" i="1"/>
  <c r="R42" i="1"/>
  <c r="R140" i="1" s="1"/>
  <c r="R38" i="1"/>
  <c r="R29" i="1"/>
  <c r="U209" i="1"/>
  <c r="U305" i="1"/>
  <c r="U514" i="1"/>
  <c r="V554" i="1"/>
  <c r="U554" i="1"/>
  <c r="T42" i="1" l="1"/>
  <c r="T38" i="1"/>
  <c r="T52" i="1"/>
  <c r="S252" i="1"/>
  <c r="T252" i="1" s="1"/>
  <c r="T256" i="1"/>
  <c r="T864" i="1"/>
  <c r="T870" i="1"/>
  <c r="T871" i="1"/>
  <c r="T940" i="1"/>
  <c r="T946" i="1"/>
  <c r="T801" i="1"/>
  <c r="S858" i="1"/>
  <c r="S852" i="1" s="1"/>
  <c r="S850" i="1" s="1"/>
  <c r="T850" i="1" s="1"/>
  <c r="T852" i="1"/>
  <c r="T858" i="1"/>
  <c r="T839" i="1"/>
  <c r="T845" i="1"/>
  <c r="T846" i="1"/>
  <c r="T877" i="1"/>
  <c r="T764" i="1"/>
  <c r="T753" i="1"/>
  <c r="T763" i="1"/>
  <c r="S59" i="1"/>
  <c r="S102" i="1"/>
  <c r="S729" i="1"/>
  <c r="S718" i="1" s="1"/>
  <c r="S716" i="1" s="1"/>
  <c r="S714" i="1" s="1"/>
  <c r="S669" i="1"/>
  <c r="S667" i="1" s="1"/>
  <c r="S474" i="1"/>
  <c r="S468" i="1" s="1"/>
  <c r="S466" i="1" s="1"/>
  <c r="S174" i="1" s="1"/>
  <c r="T174" i="1" s="1"/>
  <c r="S688" i="1"/>
  <c r="S686" i="1" s="1"/>
  <c r="S684" i="1" s="1"/>
  <c r="R729" i="1"/>
  <c r="S543" i="1"/>
  <c r="S535" i="1" s="1"/>
  <c r="S533" i="1" s="1"/>
  <c r="S636" i="1"/>
  <c r="S173" i="1" s="1"/>
  <c r="T173" i="1" s="1"/>
  <c r="S780" i="1"/>
  <c r="T780" i="1" s="1"/>
  <c r="S315" i="1"/>
  <c r="S299" i="1" s="1"/>
  <c r="R658" i="1"/>
  <c r="R652" i="1" s="1"/>
  <c r="R400" i="1"/>
  <c r="R394" i="1" s="1"/>
  <c r="R884" i="1"/>
  <c r="R877" i="1" s="1"/>
  <c r="S87" i="1"/>
  <c r="S94" i="1"/>
  <c r="T94" i="1" s="1"/>
  <c r="S621" i="1"/>
  <c r="S236" i="1"/>
  <c r="S229" i="1" s="1"/>
  <c r="S558" i="1"/>
  <c r="S552" i="1" s="1"/>
  <c r="S550" i="1" s="1"/>
  <c r="S168" i="1" s="1"/>
  <c r="S75" i="1"/>
  <c r="T75" i="1" s="1"/>
  <c r="S106" i="1"/>
  <c r="T106" i="1" s="1"/>
  <c r="R631" i="1"/>
  <c r="R625" i="1" s="1"/>
  <c r="R623" i="1" s="1"/>
  <c r="S70" i="1"/>
  <c r="T70" i="1" s="1"/>
  <c r="S214" i="1"/>
  <c r="S207" i="1" s="1"/>
  <c r="S201" i="1"/>
  <c r="T201" i="1" s="1"/>
  <c r="S142" i="1"/>
  <c r="S16" i="1"/>
  <c r="S143" i="1"/>
  <c r="S531" i="1"/>
  <c r="S605" i="1"/>
  <c r="S172" i="1"/>
  <c r="S138" i="1"/>
  <c r="S37" i="1"/>
  <c r="S441" i="1"/>
  <c r="S100" i="1"/>
  <c r="S160" i="1"/>
  <c r="T160" i="1" s="1"/>
  <c r="S509" i="1"/>
  <c r="S495" i="1" s="1"/>
  <c r="S382" i="1"/>
  <c r="S380" i="1" s="1"/>
  <c r="S427" i="1"/>
  <c r="S175" i="1"/>
  <c r="S566" i="1"/>
  <c r="T566" i="1" s="1"/>
  <c r="R362" i="1"/>
  <c r="R356" i="1" s="1"/>
  <c r="R422" i="1"/>
  <c r="R416" i="1" s="1"/>
  <c r="R490" i="1"/>
  <c r="R484" i="1" s="1"/>
  <c r="R518" i="1"/>
  <c r="R511" i="1" s="1"/>
  <c r="R934" i="1"/>
  <c r="R928" i="1" s="1"/>
  <c r="R926" i="1" s="1"/>
  <c r="R141" i="1"/>
  <c r="R543" i="1"/>
  <c r="R535" i="1" s="1"/>
  <c r="R533" i="1" s="1"/>
  <c r="R376" i="1"/>
  <c r="R505" i="1"/>
  <c r="R644" i="1"/>
  <c r="R726" i="1"/>
  <c r="R139" i="1"/>
  <c r="R82" i="1"/>
  <c r="R310" i="1"/>
  <c r="R451" i="1"/>
  <c r="R474" i="1"/>
  <c r="R143" i="1"/>
  <c r="R138" i="1"/>
  <c r="R411" i="1"/>
  <c r="R788" i="1"/>
  <c r="R815" i="1"/>
  <c r="R922" i="1"/>
  <c r="R335" i="1"/>
  <c r="R527" i="1"/>
  <c r="R583" i="1"/>
  <c r="R609" i="1"/>
  <c r="R675" i="1"/>
  <c r="R695" i="1"/>
  <c r="R744" i="1"/>
  <c r="R94" i="1"/>
  <c r="R214" i="1"/>
  <c r="R252" i="1"/>
  <c r="R276" i="1"/>
  <c r="R295" i="1"/>
  <c r="R390" i="1"/>
  <c r="R455" i="1"/>
  <c r="R568" i="1"/>
  <c r="R800" i="1"/>
  <c r="R820" i="1"/>
  <c r="R910" i="1"/>
  <c r="R59" i="1"/>
  <c r="R236" i="1"/>
  <c r="R323" i="1"/>
  <c r="R348" i="1"/>
  <c r="R595" i="1"/>
  <c r="R118" i="1"/>
  <c r="R437" i="1"/>
  <c r="R558" i="1"/>
  <c r="R890" i="1"/>
  <c r="R201" i="1"/>
  <c r="R858" i="1"/>
  <c r="R753" i="1"/>
  <c r="R37" i="1"/>
  <c r="R106" i="1"/>
  <c r="R136" i="1"/>
  <c r="R75" i="1"/>
  <c r="R70" i="1"/>
  <c r="R160" i="1"/>
  <c r="R102" i="1"/>
  <c r="R87" i="1"/>
  <c r="U106" i="1"/>
  <c r="U144" i="1"/>
  <c r="U143" i="1"/>
  <c r="U141" i="1"/>
  <c r="U140" i="1"/>
  <c r="U139" i="1"/>
  <c r="U138" i="1"/>
  <c r="U136" i="1"/>
  <c r="V106" i="1"/>
  <c r="V946" i="1"/>
  <c r="U946" i="1"/>
  <c r="V942" i="1"/>
  <c r="U942" i="1"/>
  <c r="V934" i="1"/>
  <c r="U934" i="1"/>
  <c r="V930" i="1"/>
  <c r="U930" i="1"/>
  <c r="V922" i="1"/>
  <c r="U922" i="1"/>
  <c r="U916" i="1" s="1"/>
  <c r="V918" i="1"/>
  <c r="U918" i="1"/>
  <c r="V740" i="1"/>
  <c r="U740" i="1"/>
  <c r="V744" i="1"/>
  <c r="U744" i="1"/>
  <c r="V159" i="1"/>
  <c r="V158" i="1"/>
  <c r="V157" i="1"/>
  <c r="V156" i="1"/>
  <c r="V155" i="1"/>
  <c r="V154" i="1"/>
  <c r="V153" i="1"/>
  <c r="V151" i="1"/>
  <c r="U159" i="1"/>
  <c r="U157" i="1"/>
  <c r="U155" i="1"/>
  <c r="U153" i="1"/>
  <c r="U151" i="1"/>
  <c r="U154" i="1"/>
  <c r="U156" i="1"/>
  <c r="U158" i="1"/>
  <c r="V904" i="1"/>
  <c r="V894" i="1"/>
  <c r="V879" i="1"/>
  <c r="V877" i="1"/>
  <c r="V866" i="1"/>
  <c r="V864" i="1"/>
  <c r="V854" i="1"/>
  <c r="V852" i="1"/>
  <c r="V841" i="1"/>
  <c r="V839" i="1"/>
  <c r="V824" i="1"/>
  <c r="V822" i="1"/>
  <c r="V820" i="1" s="1"/>
  <c r="V809" i="1"/>
  <c r="V807" i="1"/>
  <c r="V794" i="1"/>
  <c r="V792" i="1"/>
  <c r="V784" i="1"/>
  <c r="V782" i="1"/>
  <c r="V771" i="1"/>
  <c r="V769" i="1"/>
  <c r="V755" i="1"/>
  <c r="V753" i="1"/>
  <c r="V720" i="1"/>
  <c r="V718" i="1"/>
  <c r="V705" i="1"/>
  <c r="V703" i="1"/>
  <c r="V690" i="1"/>
  <c r="V688" i="1"/>
  <c r="V671" i="1"/>
  <c r="V669" i="1"/>
  <c r="V654" i="1"/>
  <c r="V652" i="1"/>
  <c r="V640" i="1"/>
  <c r="V638" i="1"/>
  <c r="V627" i="1"/>
  <c r="V625" i="1"/>
  <c r="V611" i="1"/>
  <c r="V609" i="1"/>
  <c r="V597" i="1"/>
  <c r="V595" i="1"/>
  <c r="V585" i="1"/>
  <c r="V583" i="1"/>
  <c r="V572" i="1"/>
  <c r="V570" i="1"/>
  <c r="V552" i="1"/>
  <c r="V537" i="1"/>
  <c r="V535" i="1"/>
  <c r="V524" i="1"/>
  <c r="V522" i="1"/>
  <c r="V514" i="1"/>
  <c r="V511" i="1"/>
  <c r="V501" i="1"/>
  <c r="V499" i="1"/>
  <c r="V486" i="1"/>
  <c r="V484" i="1"/>
  <c r="V470" i="1"/>
  <c r="V468" i="1"/>
  <c r="V459" i="1"/>
  <c r="V457" i="1"/>
  <c r="V447" i="1"/>
  <c r="V445" i="1"/>
  <c r="V433" i="1"/>
  <c r="V431" i="1"/>
  <c r="V396" i="1"/>
  <c r="V394" i="1"/>
  <c r="V386" i="1"/>
  <c r="V384" i="1"/>
  <c r="V372" i="1"/>
  <c r="V370" i="1"/>
  <c r="V358" i="1"/>
  <c r="V356" i="1"/>
  <c r="V343" i="1"/>
  <c r="V341" i="1"/>
  <c r="V330" i="1"/>
  <c r="V328" i="1"/>
  <c r="V319" i="1"/>
  <c r="V317" i="1"/>
  <c r="V305" i="1"/>
  <c r="V303" i="1"/>
  <c r="V291" i="1"/>
  <c r="V289" i="1"/>
  <c r="V282" i="1"/>
  <c r="V280" i="1"/>
  <c r="V273" i="1"/>
  <c r="V271" i="1"/>
  <c r="V264" i="1"/>
  <c r="V262" i="1"/>
  <c r="V249" i="1"/>
  <c r="V247" i="1"/>
  <c r="V231" i="1"/>
  <c r="V229" i="1"/>
  <c r="V209" i="1"/>
  <c r="V207" i="1"/>
  <c r="V144" i="1"/>
  <c r="V141" i="1"/>
  <c r="V140" i="1"/>
  <c r="V139" i="1"/>
  <c r="V138" i="1"/>
  <c r="V136" i="1"/>
  <c r="V128" i="1"/>
  <c r="V122" i="1"/>
  <c r="V121" i="1" s="1"/>
  <c r="V119" i="1"/>
  <c r="V102" i="1"/>
  <c r="V94" i="1"/>
  <c r="V91" i="1"/>
  <c r="V87" i="1"/>
  <c r="V84" i="1"/>
  <c r="V82" i="1"/>
  <c r="V75" i="1"/>
  <c r="V70" i="1"/>
  <c r="V59" i="1"/>
  <c r="V142" i="1" s="1"/>
  <c r="V37" i="1"/>
  <c r="V29" i="1"/>
  <c r="V23" i="1"/>
  <c r="V16" i="1"/>
  <c r="S15" i="1" l="1"/>
  <c r="T15" i="1" s="1"/>
  <c r="T37" i="1"/>
  <c r="S247" i="1"/>
  <c r="T247" i="1" s="1"/>
  <c r="S171" i="1"/>
  <c r="T171" i="1" s="1"/>
  <c r="S18" i="1"/>
  <c r="T18" i="1" s="1"/>
  <c r="T100" i="1"/>
  <c r="S749" i="1"/>
  <c r="T749" i="1" s="1"/>
  <c r="S145" i="1"/>
  <c r="T145" i="1" s="1"/>
  <c r="S68" i="1"/>
  <c r="V940" i="1"/>
  <c r="S7" i="1"/>
  <c r="T7" i="1" s="1"/>
  <c r="S170" i="1"/>
  <c r="S169" i="1"/>
  <c r="T169" i="1" s="1"/>
  <c r="V636" i="1"/>
  <c r="V862" i="1"/>
  <c r="R271" i="1"/>
  <c r="R354" i="1"/>
  <c r="R792" i="1"/>
  <c r="R669" i="1"/>
  <c r="R24" i="1"/>
  <c r="V916" i="1"/>
  <c r="V914" i="1" s="1"/>
  <c r="R317" i="1"/>
  <c r="R738" i="1"/>
  <c r="R328" i="1"/>
  <c r="R405" i="1"/>
  <c r="R384" i="1"/>
  <c r="R688" i="1"/>
  <c r="R522" i="1"/>
  <c r="R552" i="1"/>
  <c r="R431" i="1"/>
  <c r="R904" i="1"/>
  <c r="R916" i="1"/>
  <c r="R875" i="1"/>
  <c r="R807" i="1"/>
  <c r="R445" i="1"/>
  <c r="R499" i="1"/>
  <c r="R370" i="1"/>
  <c r="R468" i="1"/>
  <c r="U940" i="1"/>
  <c r="R593" i="1"/>
  <c r="R289" i="1"/>
  <c r="R207" i="1"/>
  <c r="R607" i="1"/>
  <c r="R782" i="1"/>
  <c r="R303" i="1"/>
  <c r="V892" i="1"/>
  <c r="V568" i="1"/>
  <c r="V902" i="1"/>
  <c r="R341" i="1"/>
  <c r="R229" i="1"/>
  <c r="R16" i="1"/>
  <c r="R142" i="1"/>
  <c r="R145" i="1" s="1"/>
  <c r="R247" i="1"/>
  <c r="R581" i="1"/>
  <c r="R482" i="1"/>
  <c r="R718" i="1"/>
  <c r="R638" i="1"/>
  <c r="R15" i="1"/>
  <c r="R852" i="1"/>
  <c r="R751" i="1"/>
  <c r="R100" i="1"/>
  <c r="R68" i="1"/>
  <c r="V497" i="1"/>
  <c r="V805" i="1"/>
  <c r="V15" i="1"/>
  <c r="V7" i="1" s="1"/>
  <c r="V127" i="1"/>
  <c r="V339" i="1"/>
  <c r="V466" i="1"/>
  <c r="V581" i="1"/>
  <c r="V593" i="1"/>
  <c r="V623" i="1"/>
  <c r="V714" i="1"/>
  <c r="V767" i="1"/>
  <c r="V850" i="1"/>
  <c r="U738" i="1"/>
  <c r="U914" i="1"/>
  <c r="U928" i="1"/>
  <c r="V368" i="1"/>
  <c r="V443" i="1"/>
  <c r="V550" i="1"/>
  <c r="V607" i="1"/>
  <c r="V605" i="1" s="1"/>
  <c r="V667" i="1"/>
  <c r="V751" i="1"/>
  <c r="V837" i="1"/>
  <c r="V301" i="1"/>
  <c r="V354" i="1"/>
  <c r="V429" i="1"/>
  <c r="V455" i="1"/>
  <c r="V482" i="1"/>
  <c r="V533" i="1"/>
  <c r="V875" i="1"/>
  <c r="V738" i="1"/>
  <c r="V928" i="1"/>
  <c r="V201" i="1"/>
  <c r="V315" i="1"/>
  <c r="V716" i="1"/>
  <c r="V160" i="1"/>
  <c r="U160" i="1"/>
  <c r="V382" i="1"/>
  <c r="V780" i="1"/>
  <c r="V509" i="1"/>
  <c r="V145" i="1"/>
  <c r="V68" i="1"/>
  <c r="V205" i="1"/>
  <c r="V299" i="1"/>
  <c r="V100" i="1"/>
  <c r="V686" i="1"/>
  <c r="V118" i="1"/>
  <c r="V24" i="1" s="1"/>
  <c r="V441" i="1"/>
  <c r="Q159" i="1"/>
  <c r="Q158" i="1"/>
  <c r="Q157" i="1"/>
  <c r="Q156" i="1"/>
  <c r="Q155" i="1"/>
  <c r="Q154" i="1"/>
  <c r="Q153" i="1"/>
  <c r="Q151" i="1"/>
  <c r="P159" i="1"/>
  <c r="P158" i="1"/>
  <c r="P157" i="1"/>
  <c r="P156" i="1"/>
  <c r="P155" i="1"/>
  <c r="P154" i="1"/>
  <c r="P153" i="1"/>
  <c r="P151" i="1"/>
  <c r="O159" i="1"/>
  <c r="O157" i="1"/>
  <c r="O156" i="1"/>
  <c r="O155" i="1"/>
  <c r="O153" i="1"/>
  <c r="S205" i="1" l="1"/>
  <c r="S17" i="1"/>
  <c r="T17" i="1" s="1"/>
  <c r="T68" i="1"/>
  <c r="V938" i="1"/>
  <c r="U938" i="1"/>
  <c r="V890" i="1"/>
  <c r="V566" i="1"/>
  <c r="R636" i="1"/>
  <c r="R301" i="1"/>
  <c r="R172" i="1"/>
  <c r="R605" i="1"/>
  <c r="R497" i="1"/>
  <c r="R805" i="1"/>
  <c r="R914" i="1"/>
  <c r="R667" i="1"/>
  <c r="R352" i="1"/>
  <c r="R716" i="1"/>
  <c r="R368" i="1"/>
  <c r="R429" i="1"/>
  <c r="R686" i="1"/>
  <c r="R480" i="1"/>
  <c r="R466" i="1"/>
  <c r="R902" i="1"/>
  <c r="R550" i="1"/>
  <c r="R509" i="1"/>
  <c r="R382" i="1"/>
  <c r="R315" i="1"/>
  <c r="V427" i="1"/>
  <c r="V621" i="1"/>
  <c r="R566" i="1"/>
  <c r="R339" i="1"/>
  <c r="R780" i="1"/>
  <c r="R205" i="1"/>
  <c r="R443" i="1"/>
  <c r="R736" i="1"/>
  <c r="R17" i="1"/>
  <c r="R7" i="1"/>
  <c r="R850" i="1"/>
  <c r="R18" i="1"/>
  <c r="V173" i="1"/>
  <c r="V531" i="1"/>
  <c r="V18" i="1"/>
  <c r="U926" i="1"/>
  <c r="U736" i="1"/>
  <c r="V926" i="1"/>
  <c r="V736" i="1"/>
  <c r="V480" i="1"/>
  <c r="V174" i="1"/>
  <c r="V175" i="1"/>
  <c r="V684" i="1"/>
  <c r="V166" i="1"/>
  <c r="V17" i="1"/>
  <c r="V380" i="1"/>
  <c r="V170" i="1"/>
  <c r="V168" i="1"/>
  <c r="V352" i="1"/>
  <c r="V366" i="1"/>
  <c r="V495" i="1"/>
  <c r="V203" i="1"/>
  <c r="Q160" i="1"/>
  <c r="P160" i="1"/>
  <c r="P108" i="1"/>
  <c r="O108" i="1"/>
  <c r="Q108" i="1"/>
  <c r="Q104" i="1"/>
  <c r="Q98" i="1"/>
  <c r="Q107" i="1"/>
  <c r="P107" i="1"/>
  <c r="O107" i="1"/>
  <c r="Q103" i="1"/>
  <c r="P103" i="1"/>
  <c r="O103" i="1"/>
  <c r="P926" i="1"/>
  <c r="O926" i="1"/>
  <c r="S9" i="1" l="1"/>
  <c r="T9" i="1" s="1"/>
  <c r="S203" i="1"/>
  <c r="T205" i="1"/>
  <c r="S166" i="1"/>
  <c r="S11" i="1"/>
  <c r="T11" i="1" s="1"/>
  <c r="V171" i="1"/>
  <c r="R169" i="1"/>
  <c r="R170" i="1"/>
  <c r="R427" i="1"/>
  <c r="R174" i="1"/>
  <c r="R495" i="1"/>
  <c r="R175" i="1"/>
  <c r="R621" i="1"/>
  <c r="R173" i="1"/>
  <c r="R714" i="1"/>
  <c r="R299" i="1"/>
  <c r="R441" i="1"/>
  <c r="R531" i="1"/>
  <c r="R168" i="1"/>
  <c r="R203" i="1"/>
  <c r="R166" i="1"/>
  <c r="R380" i="1"/>
  <c r="R684" i="1"/>
  <c r="R366" i="1"/>
  <c r="R171" i="1"/>
  <c r="R749" i="1"/>
  <c r="R9" i="1"/>
  <c r="V9" i="1"/>
  <c r="V11" i="1" s="1"/>
  <c r="V749" i="1"/>
  <c r="V191" i="1" s="1"/>
  <c r="V169" i="1"/>
  <c r="V172" i="1"/>
  <c r="Q256" i="1"/>
  <c r="T203" i="1" l="1"/>
  <c r="S191" i="1"/>
  <c r="S198" i="1"/>
  <c r="T166" i="1"/>
  <c r="S176" i="1"/>
  <c r="T176" i="1" s="1"/>
  <c r="R176" i="1"/>
  <c r="R198" i="1"/>
  <c r="R191" i="1"/>
  <c r="R11" i="1"/>
  <c r="V198" i="1"/>
  <c r="V189" i="1"/>
  <c r="V176" i="1"/>
  <c r="P938" i="1"/>
  <c r="O938" i="1"/>
  <c r="Q947" i="1"/>
  <c r="P947" i="1"/>
  <c r="P946" i="1" s="1"/>
  <c r="O947" i="1"/>
  <c r="O946" i="1" s="1"/>
  <c r="Q942" i="1"/>
  <c r="P942" i="1"/>
  <c r="Q935" i="1"/>
  <c r="P935" i="1"/>
  <c r="P934" i="1" s="1"/>
  <c r="O935" i="1"/>
  <c r="O934" i="1" s="1"/>
  <c r="Q930" i="1"/>
  <c r="P930" i="1"/>
  <c r="Q923" i="1"/>
  <c r="P923" i="1"/>
  <c r="P922" i="1" s="1"/>
  <c r="P914" i="1" s="1"/>
  <c r="O923" i="1"/>
  <c r="O922" i="1" s="1"/>
  <c r="Q918" i="1"/>
  <c r="P918" i="1"/>
  <c r="Q745" i="1"/>
  <c r="P745" i="1"/>
  <c r="P744" i="1" s="1"/>
  <c r="P738" i="1" s="1"/>
  <c r="P736" i="1" s="1"/>
  <c r="O745" i="1"/>
  <c r="O744" i="1" s="1"/>
  <c r="O738" i="1" s="1"/>
  <c r="O736" i="1" s="1"/>
  <c r="Q740" i="1"/>
  <c r="P740" i="1"/>
  <c r="O740" i="1"/>
  <c r="Q846" i="1"/>
  <c r="P846" i="1"/>
  <c r="P845" i="1" s="1"/>
  <c r="P839" i="1" s="1"/>
  <c r="P837" i="1" s="1"/>
  <c r="O846" i="1"/>
  <c r="O845" i="1" s="1"/>
  <c r="O839" i="1" s="1"/>
  <c r="O837" i="1" s="1"/>
  <c r="U841" i="1"/>
  <c r="Q841" i="1"/>
  <c r="P841" i="1"/>
  <c r="O841" i="1"/>
  <c r="U839" i="1"/>
  <c r="T191" i="1" l="1"/>
  <c r="S189" i="1"/>
  <c r="S196" i="1"/>
  <c r="T196" i="1" s="1"/>
  <c r="T198" i="1"/>
  <c r="R196" i="1"/>
  <c r="R189" i="1"/>
  <c r="V196" i="1"/>
  <c r="Q845" i="1"/>
  <c r="U837" i="1"/>
  <c r="Q934" i="1"/>
  <c r="V951" i="1"/>
  <c r="Q922" i="1"/>
  <c r="Q744" i="1"/>
  <c r="Q946" i="1"/>
  <c r="O879" i="1"/>
  <c r="O866" i="1"/>
  <c r="O330" i="1"/>
  <c r="O305" i="1"/>
  <c r="O871" i="1"/>
  <c r="O870" i="1" s="1"/>
  <c r="O864" i="1" s="1"/>
  <c r="O862" i="1" s="1"/>
  <c r="O78" i="1"/>
  <c r="O96" i="1"/>
  <c r="O88" i="1"/>
  <c r="O617" i="1"/>
  <c r="T189" i="1" l="1"/>
  <c r="S951" i="1"/>
  <c r="T951" i="1" s="1"/>
  <c r="Q839" i="1"/>
  <c r="R951" i="1"/>
  <c r="Q738" i="1"/>
  <c r="Q940" i="1"/>
  <c r="Q916" i="1"/>
  <c r="Q928" i="1"/>
  <c r="Q837" i="1"/>
  <c r="Q911" i="1"/>
  <c r="Q906" i="1"/>
  <c r="Q899" i="1"/>
  <c r="Q898" i="1"/>
  <c r="Q894" i="1"/>
  <c r="Q885" i="1"/>
  <c r="Q879" i="1"/>
  <c r="Q871" i="1"/>
  <c r="Q866" i="1"/>
  <c r="Q859" i="1"/>
  <c r="Q854" i="1"/>
  <c r="Q830" i="1"/>
  <c r="Q824" i="1"/>
  <c r="Q816" i="1"/>
  <c r="Q809" i="1"/>
  <c r="Q801" i="1"/>
  <c r="Q794" i="1"/>
  <c r="Q789" i="1"/>
  <c r="Q784" i="1"/>
  <c r="Q777" i="1"/>
  <c r="Q776" i="1"/>
  <c r="Q771" i="1"/>
  <c r="Q764" i="1"/>
  <c r="Q755" i="1"/>
  <c r="Q733" i="1"/>
  <c r="Q730" i="1"/>
  <c r="Q727" i="1"/>
  <c r="Q720" i="1"/>
  <c r="Q711" i="1"/>
  <c r="Q705" i="1"/>
  <c r="Q700" i="1"/>
  <c r="Q696" i="1"/>
  <c r="Q690" i="1"/>
  <c r="Q680" i="1"/>
  <c r="Q676" i="1"/>
  <c r="Q671" i="1"/>
  <c r="Q659" i="1"/>
  <c r="Q654" i="1"/>
  <c r="Q645" i="1"/>
  <c r="Q640" i="1"/>
  <c r="Q632" i="1"/>
  <c r="Q627" i="1"/>
  <c r="Q617" i="1"/>
  <c r="Q615" i="1"/>
  <c r="Q611" i="1"/>
  <c r="Q602" i="1"/>
  <c r="Q597" i="1"/>
  <c r="Q590" i="1"/>
  <c r="Q585" i="1"/>
  <c r="Q577" i="1"/>
  <c r="Q572" i="1"/>
  <c r="Q563" i="1"/>
  <c r="Q561" i="1"/>
  <c r="Q559" i="1"/>
  <c r="Q554" i="1"/>
  <c r="Q546" i="1"/>
  <c r="Q544" i="1"/>
  <c r="Q537" i="1"/>
  <c r="Q528" i="1"/>
  <c r="Q524" i="1"/>
  <c r="Q519" i="1"/>
  <c r="Q514" i="1"/>
  <c r="Q506" i="1"/>
  <c r="Q501" i="1"/>
  <c r="Q491" i="1"/>
  <c r="Q486" i="1"/>
  <c r="Q477" i="1"/>
  <c r="Q475" i="1"/>
  <c r="Q470" i="1"/>
  <c r="Q463" i="1"/>
  <c r="Q459" i="1"/>
  <c r="Q452" i="1"/>
  <c r="Q447" i="1"/>
  <c r="Q438" i="1"/>
  <c r="Q433" i="1"/>
  <c r="Q423" i="1"/>
  <c r="Q418" i="1"/>
  <c r="Q412" i="1"/>
  <c r="Q407" i="1"/>
  <c r="Q401" i="1"/>
  <c r="Q396" i="1"/>
  <c r="Q391" i="1"/>
  <c r="Q386" i="1"/>
  <c r="Q377" i="1"/>
  <c r="Q372" i="1"/>
  <c r="Q363" i="1"/>
  <c r="Q358" i="1"/>
  <c r="Q349" i="1"/>
  <c r="Q343" i="1"/>
  <c r="Q336" i="1"/>
  <c r="Q330" i="1"/>
  <c r="Q324" i="1"/>
  <c r="Q319" i="1"/>
  <c r="Q311" i="1"/>
  <c r="Q305" i="1"/>
  <c r="Q296" i="1"/>
  <c r="Q291" i="1"/>
  <c r="Q286" i="1"/>
  <c r="Q282" i="1"/>
  <c r="Q277" i="1"/>
  <c r="Q273" i="1"/>
  <c r="Q268" i="1"/>
  <c r="Q264" i="1"/>
  <c r="Q252" i="1"/>
  <c r="Q249" i="1"/>
  <c r="Q241" i="1"/>
  <c r="Q237" i="1"/>
  <c r="Q231" i="1"/>
  <c r="Q226" i="1"/>
  <c r="Q224" i="1"/>
  <c r="Q219" i="1"/>
  <c r="Q215" i="1"/>
  <c r="Q209" i="1"/>
  <c r="Q144" i="1"/>
  <c r="Q128" i="1"/>
  <c r="Q121" i="1"/>
  <c r="Q119" i="1"/>
  <c r="Q116" i="1"/>
  <c r="Q109" i="1"/>
  <c r="Q97" i="1"/>
  <c r="Q96" i="1"/>
  <c r="Q95" i="1"/>
  <c r="Q92" i="1"/>
  <c r="Q89" i="1"/>
  <c r="Q88" i="1"/>
  <c r="Q85" i="1"/>
  <c r="Q83" i="1"/>
  <c r="Q80" i="1"/>
  <c r="Q79" i="1"/>
  <c r="Q78" i="1"/>
  <c r="Q77" i="1"/>
  <c r="Q76" i="1"/>
  <c r="Q73" i="1"/>
  <c r="Q72" i="1"/>
  <c r="Q71" i="1"/>
  <c r="Q62" i="1"/>
  <c r="Q60" i="1"/>
  <c r="Q56" i="1"/>
  <c r="Q52" i="1"/>
  <c r="Q48" i="1"/>
  <c r="Q42" i="1"/>
  <c r="Q38" i="1"/>
  <c r="Q29" i="1"/>
  <c r="Q679" i="1" l="1"/>
  <c r="Q710" i="1"/>
  <c r="Q769" i="1"/>
  <c r="Q910" i="1"/>
  <c r="Q247" i="1"/>
  <c r="Q829" i="1"/>
  <c r="Q892" i="1"/>
  <c r="Q84" i="1"/>
  <c r="Q113" i="1"/>
  <c r="Q411" i="1"/>
  <c r="Q82" i="1"/>
  <c r="Q91" i="1"/>
  <c r="Q106" i="1"/>
  <c r="Q644" i="1"/>
  <c r="Q699" i="1"/>
  <c r="Q136" i="1"/>
  <c r="Q141" i="1"/>
  <c r="Q267" i="1"/>
  <c r="Q285" i="1"/>
  <c r="Q310" i="1"/>
  <c r="Q335" i="1"/>
  <c r="Q362" i="1"/>
  <c r="Q390" i="1"/>
  <c r="Q437" i="1"/>
  <c r="Q462" i="1"/>
  <c r="Q576" i="1"/>
  <c r="Q601" i="1"/>
  <c r="Q788" i="1"/>
  <c r="Q815" i="1"/>
  <c r="Q858" i="1"/>
  <c r="Q884" i="1"/>
  <c r="Q914" i="1"/>
  <c r="Q490" i="1"/>
  <c r="Q518" i="1"/>
  <c r="Q631" i="1"/>
  <c r="Q658" i="1"/>
  <c r="Q767" i="1"/>
  <c r="Q276" i="1"/>
  <c r="Q348" i="1"/>
  <c r="Q376" i="1"/>
  <c r="Q400" i="1"/>
  <c r="Q422" i="1"/>
  <c r="Q451" i="1"/>
  <c r="Q589" i="1"/>
  <c r="Q695" i="1"/>
  <c r="Q800" i="1"/>
  <c r="Q870" i="1"/>
  <c r="Q736" i="1"/>
  <c r="Q140" i="1"/>
  <c r="Q138" i="1"/>
  <c r="Q295" i="1"/>
  <c r="Q323" i="1"/>
  <c r="Q139" i="1"/>
  <c r="Q127" i="1"/>
  <c r="Q505" i="1"/>
  <c r="Q527" i="1"/>
  <c r="Q675" i="1"/>
  <c r="Q726" i="1"/>
  <c r="Q763" i="1"/>
  <c r="Q926" i="1"/>
  <c r="Q938" i="1"/>
  <c r="Q94" i="1"/>
  <c r="Q201" i="1"/>
  <c r="Q59" i="1"/>
  <c r="Q102" i="1"/>
  <c r="Q543" i="1"/>
  <c r="Q729" i="1"/>
  <c r="Q214" i="1"/>
  <c r="Q474" i="1"/>
  <c r="Q118" i="1"/>
  <c r="Q23" i="1"/>
  <c r="Q614" i="1"/>
  <c r="Q75" i="1"/>
  <c r="Q70" i="1"/>
  <c r="Q558" i="1"/>
  <c r="Q87" i="1"/>
  <c r="Q236" i="1"/>
  <c r="Q37" i="1"/>
  <c r="P771" i="1"/>
  <c r="P554" i="1"/>
  <c r="P343" i="1"/>
  <c r="Q143" i="1" l="1"/>
  <c r="Q890" i="1"/>
  <c r="Q468" i="1"/>
  <c r="Q416" i="1"/>
  <c r="Q511" i="1"/>
  <c r="Q570" i="1"/>
  <c r="Q356" i="1"/>
  <c r="Q207" i="1"/>
  <c r="Q142" i="1"/>
  <c r="Q522" i="1"/>
  <c r="Q394" i="1"/>
  <c r="Q484" i="1"/>
  <c r="Q904" i="1"/>
  <c r="Q753" i="1"/>
  <c r="Q499" i="1"/>
  <c r="Q289" i="1"/>
  <c r="Q583" i="1"/>
  <c r="Q370" i="1"/>
  <c r="Q652" i="1"/>
  <c r="Q782" i="1"/>
  <c r="Q431" i="1"/>
  <c r="Q303" i="1"/>
  <c r="Q552" i="1"/>
  <c r="Q669" i="1"/>
  <c r="Q792" i="1"/>
  <c r="Q271" i="1"/>
  <c r="Q852" i="1"/>
  <c r="Q262" i="1"/>
  <c r="Q317" i="1"/>
  <c r="Q688" i="1"/>
  <c r="Q807" i="1"/>
  <c r="Q457" i="1"/>
  <c r="Q328" i="1"/>
  <c r="Q638" i="1"/>
  <c r="Q405" i="1"/>
  <c r="Q822" i="1"/>
  <c r="Q703" i="1"/>
  <c r="Q229" i="1"/>
  <c r="Q609" i="1"/>
  <c r="Q24" i="1"/>
  <c r="Q535" i="1"/>
  <c r="Q864" i="1"/>
  <c r="Q445" i="1"/>
  <c r="Q341" i="1"/>
  <c r="Q625" i="1"/>
  <c r="Q877" i="1"/>
  <c r="Q595" i="1"/>
  <c r="Q384" i="1"/>
  <c r="Q280" i="1"/>
  <c r="Q718" i="1"/>
  <c r="Q667" i="1"/>
  <c r="Q593" i="1"/>
  <c r="Q15" i="1"/>
  <c r="Q455" i="1"/>
  <c r="Q482" i="1"/>
  <c r="Q850" i="1"/>
  <c r="Q354" i="1"/>
  <c r="Q16" i="1"/>
  <c r="Q100" i="1"/>
  <c r="Q145" i="1"/>
  <c r="Q68" i="1"/>
  <c r="Q497" i="1" l="1"/>
  <c r="Q805" i="1"/>
  <c r="Q607" i="1"/>
  <c r="Q605" i="1" s="1"/>
  <c r="Q315" i="1"/>
  <c r="Q443" i="1"/>
  <c r="Q466" i="1"/>
  <c r="Q550" i="1"/>
  <c r="Q429" i="1"/>
  <c r="Q382" i="1"/>
  <c r="Q581" i="1"/>
  <c r="Q623" i="1"/>
  <c r="Q509" i="1"/>
  <c r="Q368" i="1"/>
  <c r="Q568" i="1"/>
  <c r="Q301" i="1"/>
  <c r="Q820" i="1"/>
  <c r="Q636" i="1"/>
  <c r="Q780" i="1"/>
  <c r="Q533" i="1"/>
  <c r="Q751" i="1"/>
  <c r="Q875" i="1"/>
  <c r="Q205" i="1"/>
  <c r="Q686" i="1"/>
  <c r="Q339" i="1"/>
  <c r="Q862" i="1"/>
  <c r="Q902" i="1"/>
  <c r="Q7" i="1"/>
  <c r="Q716" i="1"/>
  <c r="Q17" i="1"/>
  <c r="Q352" i="1"/>
  <c r="Q18" i="1"/>
  <c r="Q480" i="1"/>
  <c r="Q172" i="1" l="1"/>
  <c r="Q621" i="1"/>
  <c r="Q441" i="1"/>
  <c r="Q175" i="1"/>
  <c r="Q684" i="1"/>
  <c r="Q174" i="1"/>
  <c r="Q427" i="1"/>
  <c r="Q170" i="1"/>
  <c r="Q495" i="1"/>
  <c r="Q366" i="1"/>
  <c r="Q380" i="1"/>
  <c r="Q171" i="1"/>
  <c r="Q203" i="1"/>
  <c r="Q566" i="1"/>
  <c r="Q299" i="1"/>
  <c r="Q749" i="1"/>
  <c r="Q173" i="1"/>
  <c r="Q166" i="1"/>
  <c r="Q714" i="1"/>
  <c r="Q168" i="1"/>
  <c r="Q531" i="1"/>
  <c r="Q169" i="1"/>
  <c r="Q9" i="1"/>
  <c r="P911" i="1"/>
  <c r="P910" i="1" s="1"/>
  <c r="P906" i="1"/>
  <c r="P899" i="1"/>
  <c r="P898" i="1"/>
  <c r="P894" i="1"/>
  <c r="P885" i="1"/>
  <c r="P879" i="1"/>
  <c r="P871" i="1"/>
  <c r="P870" i="1" s="1"/>
  <c r="P866" i="1"/>
  <c r="P859" i="1"/>
  <c r="P854" i="1"/>
  <c r="P830" i="1"/>
  <c r="P824" i="1"/>
  <c r="P816" i="1"/>
  <c r="P809" i="1"/>
  <c r="P801" i="1"/>
  <c r="P800" i="1" s="1"/>
  <c r="P794" i="1"/>
  <c r="P789" i="1"/>
  <c r="P788" i="1" s="1"/>
  <c r="P784" i="1"/>
  <c r="P777" i="1"/>
  <c r="P776" i="1"/>
  <c r="P764" i="1"/>
  <c r="P755" i="1"/>
  <c r="P733" i="1"/>
  <c r="P730" i="1"/>
  <c r="P727" i="1"/>
  <c r="P720" i="1"/>
  <c r="P711" i="1"/>
  <c r="P710" i="1" s="1"/>
  <c r="P705" i="1"/>
  <c r="P700" i="1"/>
  <c r="P696" i="1"/>
  <c r="P690" i="1"/>
  <c r="P680" i="1"/>
  <c r="P676" i="1"/>
  <c r="P671" i="1"/>
  <c r="P659" i="1"/>
  <c r="P654" i="1"/>
  <c r="P645" i="1"/>
  <c r="P640" i="1"/>
  <c r="P632" i="1"/>
  <c r="P627" i="1"/>
  <c r="P617" i="1"/>
  <c r="P615" i="1"/>
  <c r="P611" i="1"/>
  <c r="P602" i="1"/>
  <c r="P601" i="1" s="1"/>
  <c r="P597" i="1"/>
  <c r="P590" i="1"/>
  <c r="P585" i="1"/>
  <c r="P577" i="1"/>
  <c r="P576" i="1" s="1"/>
  <c r="P572" i="1"/>
  <c r="P563" i="1"/>
  <c r="P561" i="1"/>
  <c r="P559" i="1"/>
  <c r="P546" i="1"/>
  <c r="P544" i="1"/>
  <c r="P537" i="1"/>
  <c r="P528" i="1"/>
  <c r="P524" i="1"/>
  <c r="P519" i="1"/>
  <c r="P518" i="1" s="1"/>
  <c r="P514" i="1"/>
  <c r="P506" i="1"/>
  <c r="P505" i="1" s="1"/>
  <c r="P501" i="1"/>
  <c r="P491" i="1"/>
  <c r="P486" i="1"/>
  <c r="P477" i="1"/>
  <c r="P475" i="1"/>
  <c r="P470" i="1"/>
  <c r="P463" i="1"/>
  <c r="P459" i="1"/>
  <c r="P452" i="1"/>
  <c r="P451" i="1" s="1"/>
  <c r="P445" i="1" s="1"/>
  <c r="P447" i="1"/>
  <c r="P438" i="1"/>
  <c r="P433" i="1"/>
  <c r="P423" i="1"/>
  <c r="P422" i="1" s="1"/>
  <c r="P416" i="1" s="1"/>
  <c r="P418" i="1"/>
  <c r="P412" i="1"/>
  <c r="P411" i="1" s="1"/>
  <c r="P407" i="1"/>
  <c r="P401" i="1"/>
  <c r="P400" i="1" s="1"/>
  <c r="P396" i="1"/>
  <c r="P391" i="1"/>
  <c r="P390" i="1" s="1"/>
  <c r="P386" i="1"/>
  <c r="P377" i="1"/>
  <c r="P372" i="1"/>
  <c r="P363" i="1"/>
  <c r="P362" i="1" s="1"/>
  <c r="P356" i="1" s="1"/>
  <c r="P358" i="1"/>
  <c r="P349" i="1"/>
  <c r="P336" i="1"/>
  <c r="P330" i="1"/>
  <c r="P324" i="1"/>
  <c r="P319" i="1"/>
  <c r="P311" i="1"/>
  <c r="P305" i="1"/>
  <c r="P296" i="1"/>
  <c r="P295" i="1" s="1"/>
  <c r="P291" i="1"/>
  <c r="P286" i="1"/>
  <c r="P282" i="1"/>
  <c r="P277" i="1"/>
  <c r="P276" i="1" s="1"/>
  <c r="P273" i="1"/>
  <c r="P268" i="1"/>
  <c r="P267" i="1" s="1"/>
  <c r="P264" i="1"/>
  <c r="P256" i="1"/>
  <c r="P252" i="1" s="1"/>
  <c r="P249" i="1"/>
  <c r="P241" i="1"/>
  <c r="P237" i="1"/>
  <c r="P231" i="1"/>
  <c r="P226" i="1"/>
  <c r="P224" i="1"/>
  <c r="P219" i="1"/>
  <c r="P215" i="1"/>
  <c r="P209" i="1"/>
  <c r="P144" i="1"/>
  <c r="P128" i="1"/>
  <c r="P121" i="1"/>
  <c r="P119" i="1"/>
  <c r="P116" i="1"/>
  <c r="P109" i="1"/>
  <c r="P104" i="1"/>
  <c r="P97" i="1"/>
  <c r="P96" i="1"/>
  <c r="P95" i="1"/>
  <c r="P92" i="1"/>
  <c r="P89" i="1"/>
  <c r="P88" i="1"/>
  <c r="P85" i="1"/>
  <c r="P84" i="1" s="1"/>
  <c r="P83" i="1"/>
  <c r="P82" i="1" s="1"/>
  <c r="P80" i="1"/>
  <c r="P79" i="1"/>
  <c r="P78" i="1"/>
  <c r="P77" i="1"/>
  <c r="P76" i="1"/>
  <c r="P73" i="1"/>
  <c r="P72" i="1"/>
  <c r="P71" i="1"/>
  <c r="P62" i="1"/>
  <c r="P60" i="1"/>
  <c r="P56" i="1"/>
  <c r="P52" i="1"/>
  <c r="P48" i="1"/>
  <c r="P42" i="1"/>
  <c r="P38" i="1"/>
  <c r="P29" i="1"/>
  <c r="Q198" i="1" l="1"/>
  <c r="Q191" i="1"/>
  <c r="Q176" i="1"/>
  <c r="Q11" i="1"/>
  <c r="Q196" i="1"/>
  <c r="P201" i="1"/>
  <c r="P858" i="1"/>
  <c r="P852" i="1" s="1"/>
  <c r="P864" i="1"/>
  <c r="P862" i="1" s="1"/>
  <c r="P792" i="1"/>
  <c r="P782" i="1"/>
  <c r="P543" i="1"/>
  <c r="P535" i="1" s="1"/>
  <c r="P595" i="1"/>
  <c r="P247" i="1"/>
  <c r="P118" i="1"/>
  <c r="P141" i="1"/>
  <c r="P236" i="1"/>
  <c r="P614" i="1"/>
  <c r="P726" i="1"/>
  <c r="P815" i="1"/>
  <c r="P884" i="1"/>
  <c r="P474" i="1"/>
  <c r="P570" i="1"/>
  <c r="P675" i="1"/>
  <c r="P695" i="1"/>
  <c r="P703" i="1"/>
  <c r="P729" i="1"/>
  <c r="P59" i="1"/>
  <c r="P102" i="1"/>
  <c r="P113" i="1"/>
  <c r="P127" i="1"/>
  <c r="P214" i="1"/>
  <c r="P310" i="1"/>
  <c r="P376" i="1"/>
  <c r="P589" i="1"/>
  <c r="P631" i="1"/>
  <c r="P644" i="1"/>
  <c r="P658" i="1"/>
  <c r="P679" i="1"/>
  <c r="P699" i="1"/>
  <c r="P829" i="1"/>
  <c r="P443" i="1"/>
  <c r="P262" i="1"/>
  <c r="P289" i="1"/>
  <c r="P462" i="1"/>
  <c r="P335" i="1"/>
  <c r="P271" i="1"/>
  <c r="P354" i="1"/>
  <c r="P285" i="1"/>
  <c r="P384" i="1"/>
  <c r="P394" i="1"/>
  <c r="P511" i="1"/>
  <c r="P892" i="1"/>
  <c r="P87" i="1"/>
  <c r="P558" i="1"/>
  <c r="P552" i="1" s="1"/>
  <c r="P769" i="1"/>
  <c r="P140" i="1"/>
  <c r="P37" i="1"/>
  <c r="P138" i="1"/>
  <c r="P136" i="1"/>
  <c r="P904" i="1"/>
  <c r="P763" i="1"/>
  <c r="P527" i="1"/>
  <c r="P499" i="1"/>
  <c r="P490" i="1"/>
  <c r="P91" i="1"/>
  <c r="P437" i="1"/>
  <c r="P405" i="1"/>
  <c r="P348" i="1"/>
  <c r="P323" i="1"/>
  <c r="P75" i="1"/>
  <c r="P70" i="1"/>
  <c r="P94" i="1"/>
  <c r="P106" i="1"/>
  <c r="P139" i="1"/>
  <c r="Q189" i="1" l="1"/>
  <c r="Q951" i="1"/>
  <c r="P382" i="1"/>
  <c r="P380" i="1" s="1"/>
  <c r="P780" i="1"/>
  <c r="P142" i="1"/>
  <c r="P16" i="1"/>
  <c r="P370" i="1"/>
  <c r="P718" i="1"/>
  <c r="P609" i="1"/>
  <c r="P229" i="1"/>
  <c r="P822" i="1"/>
  <c r="P652" i="1"/>
  <c r="P303" i="1"/>
  <c r="P207" i="1"/>
  <c r="P877" i="1"/>
  <c r="P807" i="1"/>
  <c r="P638" i="1"/>
  <c r="P850" i="1"/>
  <c r="P24" i="1"/>
  <c r="P625" i="1"/>
  <c r="P583" i="1"/>
  <c r="P143" i="1"/>
  <c r="P23" i="1"/>
  <c r="P688" i="1"/>
  <c r="P669" i="1"/>
  <c r="P568" i="1"/>
  <c r="P468" i="1"/>
  <c r="P593" i="1"/>
  <c r="P280" i="1"/>
  <c r="P328" i="1"/>
  <c r="P352" i="1"/>
  <c r="P457" i="1"/>
  <c r="P15" i="1"/>
  <c r="P890" i="1"/>
  <c r="P767" i="1"/>
  <c r="P902" i="1"/>
  <c r="P753" i="1"/>
  <c r="P751" i="1" s="1"/>
  <c r="P100" i="1"/>
  <c r="P550" i="1"/>
  <c r="P533" i="1"/>
  <c r="P522" i="1"/>
  <c r="P497" i="1"/>
  <c r="P484" i="1"/>
  <c r="P431" i="1"/>
  <c r="P341" i="1"/>
  <c r="P317" i="1"/>
  <c r="P68" i="1"/>
  <c r="P145" i="1" l="1"/>
  <c r="P7" i="1"/>
  <c r="P667" i="1"/>
  <c r="P623" i="1"/>
  <c r="P805" i="1"/>
  <c r="P716" i="1"/>
  <c r="P686" i="1"/>
  <c r="P636" i="1"/>
  <c r="P301" i="1"/>
  <c r="P466" i="1"/>
  <c r="P581" i="1"/>
  <c r="P875" i="1"/>
  <c r="P820" i="1"/>
  <c r="P607" i="1"/>
  <c r="P368" i="1"/>
  <c r="P455" i="1"/>
  <c r="P205" i="1"/>
  <c r="P18" i="1"/>
  <c r="P531" i="1"/>
  <c r="P168" i="1"/>
  <c r="P509" i="1"/>
  <c r="P495" i="1" s="1"/>
  <c r="P482" i="1"/>
  <c r="P429" i="1"/>
  <c r="P339" i="1"/>
  <c r="P17" i="1"/>
  <c r="P315" i="1"/>
  <c r="P173" i="1" l="1"/>
  <c r="P714" i="1"/>
  <c r="P621" i="1"/>
  <c r="P605" i="1"/>
  <c r="P172" i="1"/>
  <c r="P566" i="1"/>
  <c r="P366" i="1"/>
  <c r="P684" i="1"/>
  <c r="P171" i="1"/>
  <c r="P441" i="1"/>
  <c r="P166" i="1"/>
  <c r="P203" i="1"/>
  <c r="P749" i="1"/>
  <c r="P175" i="1"/>
  <c r="P480" i="1"/>
  <c r="P427" i="1"/>
  <c r="P174" i="1"/>
  <c r="P169" i="1"/>
  <c r="P170" i="1"/>
  <c r="P299" i="1"/>
  <c r="P9" i="1"/>
  <c r="P198" i="1" l="1"/>
  <c r="P191" i="1"/>
  <c r="P11" i="1"/>
  <c r="P176" i="1"/>
  <c r="P189" i="1" l="1"/>
  <c r="P951" i="1" s="1"/>
  <c r="P196" i="1"/>
  <c r="U75" i="1"/>
  <c r="O755" i="1"/>
  <c r="U755" i="1"/>
  <c r="U231" i="1"/>
  <c r="U654" i="1"/>
  <c r="O816" i="1" l="1"/>
  <c r="O815" i="1" s="1"/>
  <c r="O807" i="1" s="1"/>
  <c r="O805" i="1" s="1"/>
  <c r="U809" i="1"/>
  <c r="O809" i="1"/>
  <c r="U807" i="1"/>
  <c r="U805" i="1" l="1"/>
  <c r="O663" i="1"/>
  <c r="O662" i="1" s="1"/>
  <c r="O659" i="1"/>
  <c r="O658" i="1" s="1"/>
  <c r="O654" i="1"/>
  <c r="U652" i="1"/>
  <c r="O652" i="1" l="1"/>
  <c r="O801" i="1"/>
  <c r="O800" i="1" s="1"/>
  <c r="O792" i="1" s="1"/>
  <c r="U794" i="1"/>
  <c r="O794" i="1"/>
  <c r="U792" i="1"/>
  <c r="O158" i="1" l="1"/>
  <c r="O154" i="1"/>
  <c r="O151" i="1"/>
  <c r="O640" i="1"/>
  <c r="O514" i="1"/>
  <c r="O231" i="1"/>
  <c r="O160" i="1" l="1"/>
  <c r="O80" i="1"/>
  <c r="O649" i="1" l="1"/>
  <c r="O648" i="1" s="1"/>
  <c r="O645" i="1"/>
  <c r="O644" i="1" s="1"/>
  <c r="O559" i="1"/>
  <c r="O638" i="1" l="1"/>
  <c r="O636" i="1" s="1"/>
  <c r="U122" i="1" l="1"/>
  <c r="U822" i="1" l="1"/>
  <c r="U121" i="1" l="1"/>
  <c r="U330" i="1" l="1"/>
  <c r="U343" i="1"/>
  <c r="U552" i="1" l="1"/>
  <c r="U879" i="1" l="1"/>
  <c r="U877" i="1"/>
  <c r="U866" i="1"/>
  <c r="U864" i="1"/>
  <c r="U854" i="1"/>
  <c r="U852" i="1"/>
  <c r="U824" i="1"/>
  <c r="U784" i="1"/>
  <c r="U782" i="1"/>
  <c r="U771" i="1"/>
  <c r="U769" i="1"/>
  <c r="U753" i="1"/>
  <c r="U720" i="1"/>
  <c r="U718" i="1"/>
  <c r="U705" i="1"/>
  <c r="U703" i="1"/>
  <c r="U690" i="1"/>
  <c r="U688" i="1"/>
  <c r="U671" i="1"/>
  <c r="U669" i="1"/>
  <c r="U640" i="1"/>
  <c r="U638" i="1"/>
  <c r="U636" i="1" s="1"/>
  <c r="U627" i="1"/>
  <c r="U625" i="1"/>
  <c r="U611" i="1"/>
  <c r="U609" i="1"/>
  <c r="U597" i="1"/>
  <c r="U595" i="1"/>
  <c r="U585" i="1"/>
  <c r="U583" i="1"/>
  <c r="U572" i="1"/>
  <c r="U570" i="1"/>
  <c r="U550" i="1"/>
  <c r="U537" i="1"/>
  <c r="U535" i="1"/>
  <c r="U524" i="1"/>
  <c r="U522" i="1"/>
  <c r="U511" i="1"/>
  <c r="U501" i="1"/>
  <c r="U499" i="1"/>
  <c r="U486" i="1"/>
  <c r="U484" i="1"/>
  <c r="U470" i="1"/>
  <c r="U468" i="1"/>
  <c r="U459" i="1"/>
  <c r="U457" i="1"/>
  <c r="U447" i="1"/>
  <c r="U445" i="1"/>
  <c r="U433" i="1"/>
  <c r="U431" i="1"/>
  <c r="U396" i="1"/>
  <c r="U394" i="1"/>
  <c r="U386" i="1"/>
  <c r="U384" i="1"/>
  <c r="U372" i="1"/>
  <c r="U370" i="1"/>
  <c r="U358" i="1"/>
  <c r="U356" i="1"/>
  <c r="U341" i="1"/>
  <c r="U328" i="1"/>
  <c r="U319" i="1"/>
  <c r="U317" i="1"/>
  <c r="U303" i="1"/>
  <c r="U291" i="1"/>
  <c r="U289" i="1"/>
  <c r="U282" i="1"/>
  <c r="U280" i="1"/>
  <c r="U273" i="1"/>
  <c r="U271" i="1"/>
  <c r="U264" i="1"/>
  <c r="U262" i="1"/>
  <c r="U249" i="1"/>
  <c r="U247" i="1"/>
  <c r="U229" i="1"/>
  <c r="U207" i="1"/>
  <c r="U128" i="1"/>
  <c r="U119" i="1"/>
  <c r="U118" i="1" s="1"/>
  <c r="U24" i="1" s="1"/>
  <c r="U102" i="1"/>
  <c r="U94" i="1"/>
  <c r="U91" i="1"/>
  <c r="U87" i="1"/>
  <c r="U84" i="1"/>
  <c r="U82" i="1"/>
  <c r="U70" i="1"/>
  <c r="U59" i="1"/>
  <c r="U142" i="1" s="1"/>
  <c r="U145" i="1" s="1"/>
  <c r="U37" i="1"/>
  <c r="U29" i="1"/>
  <c r="U23" i="1"/>
  <c r="U201" i="1" l="1"/>
  <c r="U751" i="1"/>
  <c r="U16" i="1"/>
  <c r="U862" i="1"/>
  <c r="U767" i="1"/>
  <c r="U850" i="1"/>
  <c r="U875" i="1"/>
  <c r="U780" i="1"/>
  <c r="U497" i="1"/>
  <c r="U482" i="1"/>
  <c r="U581" i="1"/>
  <c r="U339" i="1"/>
  <c r="U368" i="1"/>
  <c r="U623" i="1"/>
  <c r="U429" i="1"/>
  <c r="U127" i="1"/>
  <c r="U354" i="1"/>
  <c r="U593" i="1"/>
  <c r="U667" i="1"/>
  <c r="U15" i="1"/>
  <c r="U315" i="1"/>
  <c r="U455" i="1"/>
  <c r="U466" i="1"/>
  <c r="U533" i="1"/>
  <c r="U820" i="1"/>
  <c r="U686" i="1"/>
  <c r="U301" i="1"/>
  <c r="U509" i="1"/>
  <c r="U568" i="1"/>
  <c r="U607" i="1"/>
  <c r="U205" i="1"/>
  <c r="U382" i="1"/>
  <c r="U68" i="1"/>
  <c r="U441" i="1"/>
  <c r="U443" i="1"/>
  <c r="U714" i="1"/>
  <c r="U716" i="1"/>
  <c r="U100" i="1"/>
  <c r="U168" i="1" l="1"/>
  <c r="U169" i="1"/>
  <c r="U166" i="1"/>
  <c r="U171" i="1"/>
  <c r="U174" i="1"/>
  <c r="U173" i="1"/>
  <c r="U172" i="1"/>
  <c r="U749" i="1"/>
  <c r="U170" i="1"/>
  <c r="U175" i="1"/>
  <c r="U621" i="1"/>
  <c r="U366" i="1"/>
  <c r="U427" i="1"/>
  <c r="U480" i="1"/>
  <c r="U605" i="1"/>
  <c r="U7" i="1"/>
  <c r="U531" i="1"/>
  <c r="U566" i="1"/>
  <c r="U17" i="1"/>
  <c r="U203" i="1"/>
  <c r="U380" i="1"/>
  <c r="U352" i="1"/>
  <c r="U18" i="1"/>
  <c r="U299" i="1"/>
  <c r="U495" i="1"/>
  <c r="U684" i="1"/>
  <c r="U176" i="1" l="1"/>
  <c r="U9" i="1"/>
  <c r="U198" i="1"/>
  <c r="U191" i="1"/>
  <c r="U11" i="1" l="1"/>
  <c r="U189" i="1"/>
  <c r="U196" i="1"/>
  <c r="O423" i="1"/>
  <c r="O422" i="1" s="1"/>
  <c r="O416" i="1" s="1"/>
  <c r="O418" i="1"/>
  <c r="U951" i="1" l="1"/>
  <c r="O144" i="1" l="1"/>
  <c r="O42" i="1"/>
  <c r="O140" i="1" s="1"/>
  <c r="O412" i="1" l="1"/>
  <c r="O411" i="1" s="1"/>
  <c r="O405" i="1" s="1"/>
  <c r="O407" i="1"/>
  <c r="O894" i="1" l="1"/>
  <c r="O209" i="1"/>
  <c r="O899" i="1"/>
  <c r="O898" i="1" s="1"/>
  <c r="O892" i="1" s="1"/>
  <c r="O890" i="1" s="1"/>
  <c r="O597" i="1"/>
  <c r="O602" i="1"/>
  <c r="O601" i="1" s="1"/>
  <c r="O595" i="1" s="1"/>
  <c r="O593" i="1" s="1"/>
  <c r="O114" i="1"/>
  <c r="O720" i="1" l="1"/>
  <c r="O447" i="1"/>
  <c r="O727" i="1"/>
  <c r="O85" i="1"/>
  <c r="O705" i="1"/>
  <c r="O885" i="1"/>
  <c r="O884" i="1" s="1"/>
  <c r="O877" i="1" s="1"/>
  <c r="O875" i="1" s="1"/>
  <c r="O859" i="1"/>
  <c r="O858" i="1" s="1"/>
  <c r="O852" i="1" s="1"/>
  <c r="O850" i="1" s="1"/>
  <c r="O854" i="1"/>
  <c r="O830" i="1"/>
  <c r="O829" i="1" s="1"/>
  <c r="O822" i="1" s="1"/>
  <c r="O820" i="1" s="1"/>
  <c r="O824" i="1"/>
  <c r="O789" i="1"/>
  <c r="O788" i="1" s="1"/>
  <c r="O782" i="1" s="1"/>
  <c r="O780" i="1" s="1"/>
  <c r="O784" i="1"/>
  <c r="O777" i="1"/>
  <c r="O776" i="1"/>
  <c r="O769" i="1" s="1"/>
  <c r="O767" i="1" s="1"/>
  <c r="O771" i="1"/>
  <c r="O764" i="1"/>
  <c r="O763" i="1" s="1"/>
  <c r="O753" i="1" s="1"/>
  <c r="O751" i="1" s="1"/>
  <c r="O730" i="1"/>
  <c r="O729" i="1" s="1"/>
  <c r="O711" i="1"/>
  <c r="O710" i="1" s="1"/>
  <c r="O703" i="1" s="1"/>
  <c r="O700" i="1"/>
  <c r="O699" i="1" s="1"/>
  <c r="O688" i="1" s="1"/>
  <c r="O690" i="1"/>
  <c r="O632" i="1"/>
  <c r="O631" i="1" s="1"/>
  <c r="O625" i="1" s="1"/>
  <c r="O623" i="1" s="1"/>
  <c r="O621" i="1" s="1"/>
  <c r="O627" i="1"/>
  <c r="O615" i="1"/>
  <c r="O611" i="1"/>
  <c r="O590" i="1"/>
  <c r="O589" i="1" s="1"/>
  <c r="O583" i="1" s="1"/>
  <c r="O581" i="1" s="1"/>
  <c r="O585" i="1"/>
  <c r="O577" i="1"/>
  <c r="O576" i="1" s="1"/>
  <c r="O570" i="1" s="1"/>
  <c r="O568" i="1" s="1"/>
  <c r="O173" i="1" s="1"/>
  <c r="O572" i="1"/>
  <c r="O563" i="1"/>
  <c r="O554" i="1"/>
  <c r="O546" i="1"/>
  <c r="O544" i="1"/>
  <c r="O537" i="1"/>
  <c r="O528" i="1"/>
  <c r="O527" i="1" s="1"/>
  <c r="O522" i="1" s="1"/>
  <c r="O524" i="1"/>
  <c r="O519" i="1"/>
  <c r="O518" i="1" s="1"/>
  <c r="O511" i="1" s="1"/>
  <c r="O506" i="1"/>
  <c r="O505" i="1" s="1"/>
  <c r="O499" i="1" s="1"/>
  <c r="O497" i="1" s="1"/>
  <c r="O501" i="1"/>
  <c r="O491" i="1"/>
  <c r="O490" i="1" s="1"/>
  <c r="O484" i="1" s="1"/>
  <c r="O482" i="1" s="1"/>
  <c r="O480" i="1" s="1"/>
  <c r="O486" i="1"/>
  <c r="O475" i="1"/>
  <c r="O474" i="1" s="1"/>
  <c r="O468" i="1" s="1"/>
  <c r="O466" i="1" s="1"/>
  <c r="O470" i="1"/>
  <c r="O463" i="1"/>
  <c r="O462" i="1" s="1"/>
  <c r="O457" i="1" s="1"/>
  <c r="O455" i="1" s="1"/>
  <c r="O459" i="1"/>
  <c r="O452" i="1"/>
  <c r="O451" i="1" s="1"/>
  <c r="O445" i="1" s="1"/>
  <c r="O443" i="1" s="1"/>
  <c r="O438" i="1"/>
  <c r="O437" i="1" s="1"/>
  <c r="O431" i="1" s="1"/>
  <c r="O429" i="1" s="1"/>
  <c r="O433" i="1"/>
  <c r="O401" i="1"/>
  <c r="O400" i="1" s="1"/>
  <c r="O394" i="1" s="1"/>
  <c r="O396" i="1"/>
  <c r="O391" i="1"/>
  <c r="O390" i="1" s="1"/>
  <c r="O384" i="1" s="1"/>
  <c r="O386" i="1"/>
  <c r="O377" i="1"/>
  <c r="O376" i="1" s="1"/>
  <c r="O370" i="1" s="1"/>
  <c r="O368" i="1" s="1"/>
  <c r="O366" i="1" s="1"/>
  <c r="O372" i="1"/>
  <c r="O363" i="1"/>
  <c r="O362" i="1" s="1"/>
  <c r="O356" i="1" s="1"/>
  <c r="O354" i="1" s="1"/>
  <c r="O352" i="1" s="1"/>
  <c r="O358" i="1"/>
  <c r="O349" i="1"/>
  <c r="O348" i="1" s="1"/>
  <c r="O341" i="1" s="1"/>
  <c r="O339" i="1" s="1"/>
  <c r="O343" i="1"/>
  <c r="O336" i="1"/>
  <c r="O335" i="1" s="1"/>
  <c r="O328" i="1" s="1"/>
  <c r="O324" i="1"/>
  <c r="O323" i="1" s="1"/>
  <c r="O317" i="1" s="1"/>
  <c r="O319" i="1"/>
  <c r="O311" i="1"/>
  <c r="O310" i="1" s="1"/>
  <c r="O303" i="1" s="1"/>
  <c r="O301" i="1" s="1"/>
  <c r="O296" i="1"/>
  <c r="O295" i="1" s="1"/>
  <c r="O289" i="1" s="1"/>
  <c r="O291" i="1"/>
  <c r="O286" i="1"/>
  <c r="O285" i="1" s="1"/>
  <c r="O280" i="1" s="1"/>
  <c r="O282" i="1"/>
  <c r="O277" i="1"/>
  <c r="O276" i="1" s="1"/>
  <c r="O271" i="1" s="1"/>
  <c r="O273" i="1"/>
  <c r="O268" i="1"/>
  <c r="O267" i="1" s="1"/>
  <c r="O262" i="1" s="1"/>
  <c r="O264" i="1"/>
  <c r="O256" i="1"/>
  <c r="O252" i="1" s="1"/>
  <c r="O247" i="1" s="1"/>
  <c r="O249" i="1"/>
  <c r="O241" i="1"/>
  <c r="O237" i="1"/>
  <c r="O226" i="1"/>
  <c r="O224" i="1"/>
  <c r="O219" i="1"/>
  <c r="O215" i="1"/>
  <c r="O128" i="1"/>
  <c r="O127" i="1" s="1"/>
  <c r="O121" i="1"/>
  <c r="O119" i="1"/>
  <c r="O116" i="1"/>
  <c r="O113" i="1" s="1"/>
  <c r="O143" i="1" s="1"/>
  <c r="O109" i="1"/>
  <c r="O104" i="1"/>
  <c r="O97" i="1"/>
  <c r="O95" i="1"/>
  <c r="O92" i="1"/>
  <c r="O91" i="1" s="1"/>
  <c r="O89" i="1"/>
  <c r="O87" i="1" s="1"/>
  <c r="O83" i="1"/>
  <c r="O82" i="1" s="1"/>
  <c r="O79" i="1"/>
  <c r="O77" i="1"/>
  <c r="O76" i="1"/>
  <c r="O73" i="1"/>
  <c r="O72" i="1"/>
  <c r="O71" i="1"/>
  <c r="O62" i="1"/>
  <c r="O60" i="1"/>
  <c r="O56" i="1"/>
  <c r="O141" i="1" s="1"/>
  <c r="O52" i="1"/>
  <c r="O139" i="1" s="1"/>
  <c r="O48" i="1"/>
  <c r="O138" i="1" s="1"/>
  <c r="O38" i="1"/>
  <c r="O136" i="1" s="1"/>
  <c r="O29" i="1"/>
  <c r="O201" i="1" l="1"/>
  <c r="O614" i="1"/>
  <c r="O609" i="1" s="1"/>
  <c r="O607" i="1" s="1"/>
  <c r="O382" i="1"/>
  <c r="O380" i="1" s="1"/>
  <c r="O558" i="1"/>
  <c r="O552" i="1" s="1"/>
  <c r="O550" i="1" s="1"/>
  <c r="O171" i="1"/>
  <c r="O427" i="1"/>
  <c r="O174" i="1"/>
  <c r="O566" i="1"/>
  <c r="O236" i="1"/>
  <c r="O229" i="1" s="1"/>
  <c r="O94" i="1"/>
  <c r="O102" i="1"/>
  <c r="O75" i="1"/>
  <c r="O106" i="1"/>
  <c r="O59" i="1"/>
  <c r="O142" i="1" s="1"/>
  <c r="O145" i="1" s="1"/>
  <c r="O118" i="1"/>
  <c r="O24" i="1" s="1"/>
  <c r="O37" i="1"/>
  <c r="O15" i="1" s="1"/>
  <c r="O23" i="1"/>
  <c r="O509" i="1"/>
  <c r="O175" i="1" s="1"/>
  <c r="O70" i="1"/>
  <c r="O214" i="1"/>
  <c r="O207" i="1" s="1"/>
  <c r="O315" i="1"/>
  <c r="O749" i="1"/>
  <c r="O686" i="1"/>
  <c r="O684" i="1" s="1"/>
  <c r="O441" i="1"/>
  <c r="O543" i="1"/>
  <c r="O535" i="1" s="1"/>
  <c r="O533" i="1" s="1"/>
  <c r="O726" i="1"/>
  <c r="O718" i="1" s="1"/>
  <c r="O84" i="1"/>
  <c r="O170" i="1" l="1"/>
  <c r="O172" i="1"/>
  <c r="O605" i="1"/>
  <c r="O299" i="1"/>
  <c r="O531" i="1"/>
  <c r="O168" i="1"/>
  <c r="O16" i="1"/>
  <c r="O7" i="1" s="1"/>
  <c r="O495" i="1"/>
  <c r="O205" i="1"/>
  <c r="O100" i="1"/>
  <c r="O18" i="1" s="1"/>
  <c r="O716" i="1"/>
  <c r="O169" i="1" s="1"/>
  <c r="O68" i="1"/>
  <c r="O203" i="1" l="1"/>
  <c r="O166" i="1"/>
  <c r="O176" i="1" s="1"/>
  <c r="O714" i="1"/>
  <c r="O17" i="1"/>
  <c r="O198" i="1" l="1"/>
  <c r="O196" i="1" s="1"/>
  <c r="O9" i="1"/>
  <c r="O11" i="1" s="1"/>
  <c r="O191" i="1" l="1"/>
  <c r="O189" i="1" l="1"/>
  <c r="O951" i="1" s="1"/>
</calcChain>
</file>

<file path=xl/sharedStrings.xml><?xml version="1.0" encoding="utf-8"?>
<sst xmlns="http://schemas.openxmlformats.org/spreadsheetml/2006/main" count="1421" uniqueCount="428">
  <si>
    <t>Rashodi za zaposlene</t>
  </si>
  <si>
    <t>Ostali rashodi za zaposlene</t>
  </si>
  <si>
    <t>Doprinosi na plaće</t>
  </si>
  <si>
    <t>Materijalni rashodi</t>
  </si>
  <si>
    <t>Naknade troškova zaposlenima</t>
  </si>
  <si>
    <t>Rashodi za meterijal i energiju</t>
  </si>
  <si>
    <t>Rashodi za usluge</t>
  </si>
  <si>
    <t>Ostali nespomenuti rashodi poslovanja</t>
  </si>
  <si>
    <t>Tekuće donacije</t>
  </si>
  <si>
    <t>Rashodi za nabavu proizvedene dugotrajne imovine</t>
  </si>
  <si>
    <t>Prihodi od poreza</t>
  </si>
  <si>
    <t>Porez i prirez na dohodak</t>
  </si>
  <si>
    <t>Porezi na imovinu</t>
  </si>
  <si>
    <t>Prihodi od imovine</t>
  </si>
  <si>
    <t>Prihodi od financijske imovine</t>
  </si>
  <si>
    <t>Prihodi po posebnim propisima</t>
  </si>
  <si>
    <t>Porezi na robu i usluge</t>
  </si>
  <si>
    <t>Subvencije</t>
  </si>
  <si>
    <t>Financijski rashodi</t>
  </si>
  <si>
    <t>Ostali financijski rashodi</t>
  </si>
  <si>
    <t>Postrojenja i oprema</t>
  </si>
  <si>
    <t>Prihodi poslovanja</t>
  </si>
  <si>
    <t>Prihodi od nefinancijske imovine</t>
  </si>
  <si>
    <t>Nematerijalna proizvedena imovina</t>
  </si>
  <si>
    <t>Naknade građanima i kućanstvima na temelju osiguranja i druge naknade</t>
  </si>
  <si>
    <t>Ostale naknade građanima i kućanstvima iz proračuna</t>
  </si>
  <si>
    <t>Zemljište</t>
  </si>
  <si>
    <t>Prihodi od prodaje nefinancijske imovine</t>
  </si>
  <si>
    <t>Prihodi od prodaje materijalne imovine-prirodnih bogatstava</t>
  </si>
  <si>
    <t>Materijalna imovina-prirodna bogatstva</t>
  </si>
  <si>
    <t>Kapitalne donacije</t>
  </si>
  <si>
    <t>Kazne, penali i naknade štete</t>
  </si>
  <si>
    <t>Nematerijalna imovina</t>
  </si>
  <si>
    <t>5</t>
  </si>
  <si>
    <t>6</t>
  </si>
  <si>
    <t>Šifra izvora prihoda</t>
  </si>
  <si>
    <t>Broj konta</t>
  </si>
  <si>
    <t>Vrsta prihoda/izdataka</t>
  </si>
  <si>
    <t>A. RAČUN PRIHODA I RASHODA</t>
  </si>
  <si>
    <t>61</t>
  </si>
  <si>
    <t>611</t>
  </si>
  <si>
    <t>613</t>
  </si>
  <si>
    <t>614</t>
  </si>
  <si>
    <t>63</t>
  </si>
  <si>
    <t>633</t>
  </si>
  <si>
    <t>634</t>
  </si>
  <si>
    <t>64</t>
  </si>
  <si>
    <t>641</t>
  </si>
  <si>
    <t>642</t>
  </si>
  <si>
    <t>65</t>
  </si>
  <si>
    <t>652</t>
  </si>
  <si>
    <t>7</t>
  </si>
  <si>
    <t>71</t>
  </si>
  <si>
    <t>711</t>
  </si>
  <si>
    <t>Prihodi od upravnih i administrativnih pristojbi, pristojbi po posebnim propisima i naknada</t>
  </si>
  <si>
    <t>Prihodi od prodaje neproizvedene dugotrajne imovine</t>
  </si>
  <si>
    <t>3</t>
  </si>
  <si>
    <t>31</t>
  </si>
  <si>
    <t>311</t>
  </si>
  <si>
    <t>312</t>
  </si>
  <si>
    <t>313</t>
  </si>
  <si>
    <t>32</t>
  </si>
  <si>
    <t>321</t>
  </si>
  <si>
    <t>322</t>
  </si>
  <si>
    <t>323</t>
  </si>
  <si>
    <t>329</t>
  </si>
  <si>
    <t>34</t>
  </si>
  <si>
    <t>343</t>
  </si>
  <si>
    <t>35</t>
  </si>
  <si>
    <t>352</t>
  </si>
  <si>
    <t>37</t>
  </si>
  <si>
    <t>372</t>
  </si>
  <si>
    <t>38</t>
  </si>
  <si>
    <t>381</t>
  </si>
  <si>
    <t>382</t>
  </si>
  <si>
    <t>383</t>
  </si>
  <si>
    <t>4</t>
  </si>
  <si>
    <t>41</t>
  </si>
  <si>
    <t>411</t>
  </si>
  <si>
    <t>412</t>
  </si>
  <si>
    <t>42</t>
  </si>
  <si>
    <t>421</t>
  </si>
  <si>
    <t>422</t>
  </si>
  <si>
    <t>426</t>
  </si>
  <si>
    <t>53</t>
  </si>
  <si>
    <t>532</t>
  </si>
  <si>
    <t>Izdaci za financijsku imovinu i otplate zajmova</t>
  </si>
  <si>
    <t>Izdaci za dionice i udjele u glavnici</t>
  </si>
  <si>
    <t>Dionice i udjeli u glavnici trgovačkih društava u javnom sektoru</t>
  </si>
  <si>
    <t>B. RAČUN ZADUŽIVANJA/FINANCIRANJA</t>
  </si>
  <si>
    <t>C. RASPOLOŽIVA SREDSTVA IZ PRETHODNIH GODINA (VIŠAK PRIHODA)</t>
  </si>
  <si>
    <t>92</t>
  </si>
  <si>
    <t>922</t>
  </si>
  <si>
    <t>Rezultat poslovanja</t>
  </si>
  <si>
    <t>Višak/manjak prihoda</t>
  </si>
  <si>
    <t>9</t>
  </si>
  <si>
    <t>Vlastiti izvori</t>
  </si>
  <si>
    <t xml:space="preserve"> </t>
  </si>
  <si>
    <t>8</t>
  </si>
  <si>
    <t>Opći prihodi i primici</t>
  </si>
  <si>
    <t>Doprinosi</t>
  </si>
  <si>
    <t>Vlastiti prihodi</t>
  </si>
  <si>
    <t>Prihodi za posebne namjene</t>
  </si>
  <si>
    <t>Pomoći</t>
  </si>
  <si>
    <t>Donacije</t>
  </si>
  <si>
    <t>Prihodi od prodaje nefinancijske imovine i nadoknade štete s osnove osiguranja</t>
  </si>
  <si>
    <t>Namjenski prihodi od zaduživanja</t>
  </si>
  <si>
    <t>Šifra programska Program Projekt Aktivnost</t>
  </si>
  <si>
    <t>OPĆI DIO</t>
  </si>
  <si>
    <t>001</t>
  </si>
  <si>
    <t>001 01</t>
  </si>
  <si>
    <t>01</t>
  </si>
  <si>
    <t>011</t>
  </si>
  <si>
    <t>P1001</t>
  </si>
  <si>
    <t>A1001 01</t>
  </si>
  <si>
    <t>0111</t>
  </si>
  <si>
    <t>Rashodi poslovanja</t>
  </si>
  <si>
    <t>Rashodi za materijal i energiju</t>
  </si>
  <si>
    <t>Funkcijska klasifikacija: 01 - Opće javne usluge</t>
  </si>
  <si>
    <t>A1001 02</t>
  </si>
  <si>
    <t>Aktivnost: Izbori za vijeća mjesnih odbora</t>
  </si>
  <si>
    <t>Aktivnost: Rad izvršnog tijela</t>
  </si>
  <si>
    <t>Plaće (bruto)</t>
  </si>
  <si>
    <t>Aktivnost: Javna rasvjeta</t>
  </si>
  <si>
    <t>064</t>
  </si>
  <si>
    <t>Aktivnost: Tekuće održavanje nerazvrstanih cesta</t>
  </si>
  <si>
    <t>P1005</t>
  </si>
  <si>
    <t>Aktivnost: Tekuće održavanje javnih površina</t>
  </si>
  <si>
    <t>Subvencije trgovačkim društvima, poljoprivrednicima i obrtnicima izvan javnog sektora</t>
  </si>
  <si>
    <t>P1006</t>
  </si>
  <si>
    <t>A1006 01</t>
  </si>
  <si>
    <t>P1007</t>
  </si>
  <si>
    <t>A1007 01</t>
  </si>
  <si>
    <t>P1008</t>
  </si>
  <si>
    <t>A1008 01</t>
  </si>
  <si>
    <t>P1009</t>
  </si>
  <si>
    <t>A1009 01</t>
  </si>
  <si>
    <t>Ostali rashodi</t>
  </si>
  <si>
    <t>P1010</t>
  </si>
  <si>
    <t>A1010 01</t>
  </si>
  <si>
    <t>0421</t>
  </si>
  <si>
    <t>1070</t>
  </si>
  <si>
    <t>0112</t>
  </si>
  <si>
    <t>UKUPNO RASHODI I IZDACI:</t>
  </si>
  <si>
    <t>Funkcijska klasifikacija: 03 - Javni red i sigurnost</t>
  </si>
  <si>
    <t>Funkcijska klasifikacija: 04 - Ekonomski poslovi</t>
  </si>
  <si>
    <t>Funkcijska klasifikacija: 05 - Zaštita okoliša</t>
  </si>
  <si>
    <t>Funkcijska klasifikacija: 06 - Usluge unapređenja stanovanja i zajednice</t>
  </si>
  <si>
    <t>Funkcijska klasifikacija: 07 - Zdravstvo</t>
  </si>
  <si>
    <t>Funkcijska klasifikacija: 08 - Rekreacija, kultura i religija</t>
  </si>
  <si>
    <t>Funkcijska klasifikacija: 09 - Obrazovanje</t>
  </si>
  <si>
    <t>Funkcijska klasifikacija: 10 - Socijalna zaštita</t>
  </si>
  <si>
    <t>04</t>
  </si>
  <si>
    <t>05</t>
  </si>
  <si>
    <t>051</t>
  </si>
  <si>
    <t>0510</t>
  </si>
  <si>
    <t>Naknade troškova osobama izvan radnog odnosa</t>
  </si>
  <si>
    <t>66</t>
  </si>
  <si>
    <t>663</t>
  </si>
  <si>
    <t>Donacije od pravnih i fizičkih osoba izvan općeg proračuna</t>
  </si>
  <si>
    <t>Prihodi od prodaje proizvoda i roba te pruženih usluga i prihodi od donacija</t>
  </si>
  <si>
    <t>Aktivnost: Stipendije</t>
  </si>
  <si>
    <t>Aktivnost: Potpore za novorođeno dijete</t>
  </si>
  <si>
    <t>1040</t>
  </si>
  <si>
    <t>Aktivnost: Sufinanciranje prijevoza srednjoškolaca</t>
  </si>
  <si>
    <t>0912</t>
  </si>
  <si>
    <t>Aktivnost: Naknada za ogrijev socijalno ugroženom stanovništvu</t>
  </si>
  <si>
    <t>Aktivnost: Pomoć u novcu pojedincima (invalidnim osobama) i obiteljima</t>
  </si>
  <si>
    <t>Aktivnost: Protupožarna zaštita</t>
  </si>
  <si>
    <t>Aktivnost: Sanacija terena onečišćenog opasnim otpadom</t>
  </si>
  <si>
    <t>Rashodi za nabavu nefinancijske imovine</t>
  </si>
  <si>
    <t>Rashodi za nabavu neproizvedene dugotrajne imovine</t>
  </si>
  <si>
    <t>Građevinski objekti</t>
  </si>
  <si>
    <t>06</t>
  </si>
  <si>
    <t>Aktivnost: Oprema potrebna za rad Jedinstvenog upravnog odjela</t>
  </si>
  <si>
    <t>Aktivnost: Sufinanciranje rada LAG-a Vallis Colapis</t>
  </si>
  <si>
    <t>324</t>
  </si>
  <si>
    <t>0640</t>
  </si>
  <si>
    <t>0451</t>
  </si>
  <si>
    <t>0560</t>
  </si>
  <si>
    <t>0133</t>
  </si>
  <si>
    <t>0320</t>
  </si>
  <si>
    <t>0360</t>
  </si>
  <si>
    <t>0810</t>
  </si>
  <si>
    <t>0473</t>
  </si>
  <si>
    <t>0610</t>
  </si>
  <si>
    <t>0760</t>
  </si>
  <si>
    <t>056</t>
  </si>
  <si>
    <t xml:space="preserve">Funkcijska klasifikacija: 05 - Zaštita okoliša </t>
  </si>
  <si>
    <t>045</t>
  </si>
  <si>
    <t>013</t>
  </si>
  <si>
    <t>10</t>
  </si>
  <si>
    <t>09</t>
  </si>
  <si>
    <t>03</t>
  </si>
  <si>
    <t>08</t>
  </si>
  <si>
    <t>07</t>
  </si>
  <si>
    <t>042</t>
  </si>
  <si>
    <t>107</t>
  </si>
  <si>
    <t>091</t>
  </si>
  <si>
    <t>032</t>
  </si>
  <si>
    <t>081</t>
  </si>
  <si>
    <t>047</t>
  </si>
  <si>
    <t>061</t>
  </si>
  <si>
    <t>076</t>
  </si>
  <si>
    <t>P1011</t>
  </si>
  <si>
    <t>A1009 02</t>
  </si>
  <si>
    <t>A1009 03</t>
  </si>
  <si>
    <t>A1010 02</t>
  </si>
  <si>
    <t>A1011 01</t>
  </si>
  <si>
    <t>Funkcijska</t>
  </si>
  <si>
    <t>653</t>
  </si>
  <si>
    <t>Komunalni doprinosi i naknade</t>
  </si>
  <si>
    <t>72</t>
  </si>
  <si>
    <t>721</t>
  </si>
  <si>
    <t>Aktivnost: Sufinanciranje boravka djece u dječjem vrtiću</t>
  </si>
  <si>
    <t>Prihodi od prodaje proizvedene dugotrajne imovine</t>
  </si>
  <si>
    <t>Prihodi od prodaje građevinskih objekata</t>
  </si>
  <si>
    <t>Aktivnost: Humanitarna djelatnost Crvenog križa</t>
  </si>
  <si>
    <t>651</t>
  </si>
  <si>
    <t>Upravne i administrativne pristojbe</t>
  </si>
  <si>
    <t>RAZDJEL 001: JEDINSTVENI UPRAVNI ODJEL</t>
  </si>
  <si>
    <t>Glava 001 01: Jedinstveni upravni odjel</t>
  </si>
  <si>
    <t>Aktivnost: Financiranje rada političkih stranaka zastupljenih u Općinskom vijeću</t>
  </si>
  <si>
    <t>Aktivnost: Rad Općinskog vijeća</t>
  </si>
  <si>
    <t>Aktivnost: Redovna djelatnost Jedinstvenog upravnog odjela</t>
  </si>
  <si>
    <t>Aktivnost: Potpore poljoprivredi</t>
  </si>
  <si>
    <t>Aktivnost: Donacije udrugama građana</t>
  </si>
  <si>
    <t>Aktivnost: Zbrinjavanje komunalnog otpada - deponij Ilovac</t>
  </si>
  <si>
    <t>P1013</t>
  </si>
  <si>
    <t>A1013 01</t>
  </si>
  <si>
    <t>P1014</t>
  </si>
  <si>
    <t>P1015</t>
  </si>
  <si>
    <t>K1015 01</t>
  </si>
  <si>
    <t xml:space="preserve">Program 01: Javna uprava i administracija </t>
  </si>
  <si>
    <t>A1001 03</t>
  </si>
  <si>
    <t>A1001 04</t>
  </si>
  <si>
    <t>A1001 05</t>
  </si>
  <si>
    <t>A1001 06</t>
  </si>
  <si>
    <t>P1002</t>
  </si>
  <si>
    <t>Program 02: Održavanje komunalne infrastrukture</t>
  </si>
  <si>
    <t>T1002 01</t>
  </si>
  <si>
    <t>T1002 02</t>
  </si>
  <si>
    <t>T1002 03</t>
  </si>
  <si>
    <t>T1002 04</t>
  </si>
  <si>
    <t>P1003</t>
  </si>
  <si>
    <t>A1001 07</t>
  </si>
  <si>
    <t>Aktivnost: Izbori, referendum</t>
  </si>
  <si>
    <t xml:space="preserve">Program 03: Potpora poljoprivredi </t>
  </si>
  <si>
    <t>A1003 01</t>
  </si>
  <si>
    <t>P1004</t>
  </si>
  <si>
    <t>Program 04: Jačanje gospodarstva</t>
  </si>
  <si>
    <t>Program 05: Zaštita okoliša</t>
  </si>
  <si>
    <t>A1005 01</t>
  </si>
  <si>
    <t>A1005 02</t>
  </si>
  <si>
    <t>Program 06: Predškolski odgoj</t>
  </si>
  <si>
    <t>Program 07: Osnovno i srednjoškolsko obrazovanje</t>
  </si>
  <si>
    <t>A1007 02</t>
  </si>
  <si>
    <t>Program 08: Visoko obrazovanje</t>
  </si>
  <si>
    <t>Program 09: Socijalna skrb</t>
  </si>
  <si>
    <t xml:space="preserve">Program 11: Razvoj civilnog društva </t>
  </si>
  <si>
    <t>366</t>
  </si>
  <si>
    <t>36</t>
  </si>
  <si>
    <t xml:space="preserve">Aktivnost: Pomoć pri radu Domu zdravlja Ozalj </t>
  </si>
  <si>
    <t>Aktivnost: Pomoć pri radu Osnovnoj školi Žakanje</t>
  </si>
  <si>
    <t>P1012</t>
  </si>
  <si>
    <t>Program 12: Zdravstvo</t>
  </si>
  <si>
    <t>Program 13: Promicanje kulture</t>
  </si>
  <si>
    <t>Aktivnost: Održavanje okoliša Starog grada Ribnika</t>
  </si>
  <si>
    <t>Program 14: Poticanje razvoja turizma</t>
  </si>
  <si>
    <t>T1014 02</t>
  </si>
  <si>
    <t>Aktivnost: Pilot projekt "Hrvatska 365"</t>
  </si>
  <si>
    <t>Program 15: Prostorno uređenje i unapređenje stanovanja</t>
  </si>
  <si>
    <t>Program 10: Organiziranje i provođenje zaštite i spašavanja</t>
  </si>
  <si>
    <t>P1016</t>
  </si>
  <si>
    <t xml:space="preserve">Program 16: Upravljanje imovinom </t>
  </si>
  <si>
    <t>K1016 03</t>
  </si>
  <si>
    <t>K1016 04</t>
  </si>
  <si>
    <t>K1016 05</t>
  </si>
  <si>
    <t>K1016 06</t>
  </si>
  <si>
    <t>Pomoći proračunskim korisnicima drugih proračuna</t>
  </si>
  <si>
    <t>Pomoći dane u inozemstvo i unutar općeg proračuna</t>
  </si>
  <si>
    <t xml:space="preserve">Ostali rashodi   </t>
  </si>
  <si>
    <t>1</t>
  </si>
  <si>
    <t xml:space="preserve">Aktivnost: Tekuće održavanje groblja i mrtvačnica </t>
  </si>
  <si>
    <t>Sveukupno:</t>
  </si>
  <si>
    <t>IZVORI FINANCIRANJA</t>
  </si>
  <si>
    <t xml:space="preserve">Opći prihodi i primici </t>
  </si>
  <si>
    <t xml:space="preserve">Pomoći </t>
  </si>
  <si>
    <t xml:space="preserve">Prihodi za posebne namjene </t>
  </si>
  <si>
    <t>Višak prihoda</t>
  </si>
  <si>
    <t xml:space="preserve">Višak prihoda </t>
  </si>
  <si>
    <t>Primici od financijske imovine i zaduživanja</t>
  </si>
  <si>
    <t>84</t>
  </si>
  <si>
    <t>844</t>
  </si>
  <si>
    <t>Primici od zaduživanja</t>
  </si>
  <si>
    <t>Primljeni krediti i zajmovi od kreditnih i ostalih financijskih institucija izvan javnog sektora</t>
  </si>
  <si>
    <t>54</t>
  </si>
  <si>
    <t>544</t>
  </si>
  <si>
    <t>Izdaci za otplatu glavnice primljenih kredita i zajmova</t>
  </si>
  <si>
    <t>632</t>
  </si>
  <si>
    <t>Pomoći od međunarodnih organizacija te institucija i tijela EU</t>
  </si>
  <si>
    <t>UKUPNO RASHODI I IZDACI         (3+4+5):</t>
  </si>
  <si>
    <t>Aktivnost: Javni radovi, stručno osposobljavanje bez zasnivanja radnog odnos</t>
  </si>
  <si>
    <t>0911</t>
  </si>
  <si>
    <t>0922</t>
  </si>
  <si>
    <t>0941</t>
  </si>
  <si>
    <t>094</t>
  </si>
  <si>
    <t>092</t>
  </si>
  <si>
    <t>104</t>
  </si>
  <si>
    <t>036</t>
  </si>
  <si>
    <t>A1012 01</t>
  </si>
  <si>
    <t>A1007 03</t>
  </si>
  <si>
    <t>Aktivnost: Kapitalni projekt "Modernizacija nerazvrstanih cesta"</t>
  </si>
  <si>
    <t>Pomoći od izvanproračunskih korisnika</t>
  </si>
  <si>
    <t>Pomoći proračunu iz drugih proračuna</t>
  </si>
  <si>
    <t>Pomoći iz inozemstva i od subjekata unutar općeg proračuna</t>
  </si>
  <si>
    <t>Plaće (Bruto)</t>
  </si>
  <si>
    <t>Otplata glavnice primljenih kredita i zajmova od kreditnih i ostalih institucija izvan javnog sektora</t>
  </si>
  <si>
    <t>Aktivnost: Opremanje objekata mrtvačnica</t>
  </si>
  <si>
    <t>A1004 01</t>
  </si>
  <si>
    <t>A1011 02</t>
  </si>
  <si>
    <t>K1016 01</t>
  </si>
  <si>
    <t>Aktivnost: Civilna zaštita, financiranje rada HGSS, Stanice Karlovac</t>
  </si>
  <si>
    <t>0474</t>
  </si>
  <si>
    <t>Aktivnost: Kapitalni projekt "Energetska obnova zgrade u Ribniku, k.č. 40/5 k.o. Ribnik"</t>
  </si>
  <si>
    <t>Aktivnost: Kapitalni projekt "Modernizacija javne rasvjete s ekološki prihvatljivom i energetski učinkovitom LED rasvjetom"</t>
  </si>
  <si>
    <t xml:space="preserve">Aktivnost: Financiranje osnovnoškolskog obrazovanja iznad standarda </t>
  </si>
  <si>
    <t>83</t>
  </si>
  <si>
    <t>832</t>
  </si>
  <si>
    <t>Primici od prodaje dionica i udjela u glavnici</t>
  </si>
  <si>
    <t>Primici od prodaje dionica i udjela u glavnici trgovačkih društava u javnom sektoru</t>
  </si>
  <si>
    <t>A1011 03</t>
  </si>
  <si>
    <t>0840</t>
  </si>
  <si>
    <t>Aktivnost: Donacije vjerskim zajednicama</t>
  </si>
  <si>
    <t>084</t>
  </si>
  <si>
    <t>RAZLIKA - VIŠAK/MANJAK</t>
  </si>
  <si>
    <t>UKUPNO PRIHODI I PRIMICI (6+7+8):</t>
  </si>
  <si>
    <t>C. RASPOLOŽIVA SREDSTVA IZ PRETHODNIH GODINA (VIŠAK IZ PRETHODNE(IH) GODINA KOJI ĆE SE RASPOREDITI)</t>
  </si>
  <si>
    <t>638</t>
  </si>
  <si>
    <t>Aktivnost: Kapitalni projekt "Rekonstrukcija centra općine Ribnik"</t>
  </si>
  <si>
    <t>Aktivnost: Kapitalni projekt "Rekonstrukcija šumske prometne infrastrukture"</t>
  </si>
  <si>
    <t>Pomoći temeljem prijenosa EU sredstava</t>
  </si>
  <si>
    <t>0820</t>
  </si>
  <si>
    <t>082</t>
  </si>
  <si>
    <t>Aktivnost: Obilježavanje 400. godišnjice rođenja Jurja Križanića</t>
  </si>
  <si>
    <t>Aktivnost: Tekući projekt  "Promicanje kulturne baštine Juraj Jurko Križanić"</t>
  </si>
  <si>
    <t>T1013 03</t>
  </si>
  <si>
    <t>1. PRIHODI PO EKONOMSKOJ KLASIFIKACIJI</t>
  </si>
  <si>
    <t>2. RASHODI PO EKONOMSKOJ KLASIFIKACIJI</t>
  </si>
  <si>
    <t>3. RAČUN ZADUŽIVANJA/FINANCIRANJA PREMA EKONOMSKOJ KLASIFIKACIJI</t>
  </si>
  <si>
    <t>4. PRIHODI PREMA IZVORIMA FINANCIRANJA</t>
  </si>
  <si>
    <t>81</t>
  </si>
  <si>
    <t>91</t>
  </si>
  <si>
    <t>11</t>
  </si>
  <si>
    <t>52</t>
  </si>
  <si>
    <t>43</t>
  </si>
  <si>
    <t>5. RASHODI PREMA IZVORIMA FINANCIRANJA</t>
  </si>
  <si>
    <t>6. RASHODI PREMA FUNKCIJSKOJ KLASIFIKACIJI</t>
  </si>
  <si>
    <t>02</t>
  </si>
  <si>
    <t>Opće javne usluge</t>
  </si>
  <si>
    <t>Obrana</t>
  </si>
  <si>
    <t>Javni red i sigurnost</t>
  </si>
  <si>
    <t>Ekonomski poslovi</t>
  </si>
  <si>
    <t>Zaštita okoliša</t>
  </si>
  <si>
    <t>Usluge unaprjeđenja stanovanja i zajednice</t>
  </si>
  <si>
    <t>Zdravstvo</t>
  </si>
  <si>
    <t>Rekreacija, kultura i religija</t>
  </si>
  <si>
    <t>Obrazovanje</t>
  </si>
  <si>
    <t>Socijalna zaštita</t>
  </si>
  <si>
    <t>7. POSEBNI DIO PREMA ORGANIZACIJSKOJ KLASIFIKACIJI</t>
  </si>
  <si>
    <t>8. POSEBNI DIO PREMA PROGRAMSKOJ KLASIFIKACIJI</t>
  </si>
  <si>
    <t>T1005 03</t>
  </si>
  <si>
    <t>Aktivnost: Tekući projekt "PoKupi, iskoristi, očisti"</t>
  </si>
  <si>
    <t>363</t>
  </si>
  <si>
    <t>Pomoći unutar općeg proračuna</t>
  </si>
  <si>
    <t>T1005 04</t>
  </si>
  <si>
    <t>0620</t>
  </si>
  <si>
    <t>062</t>
  </si>
  <si>
    <t>Aktivnost: Kapitalni projekt "Građenje i opremanje vatrogasnog doma, društvenog doma i turističkog informativnog centra; Rekonstrukcija zgrade javne namjene (zgrada DVD-a Ribnik) u naselju Ribnik"</t>
  </si>
  <si>
    <t>PROJEKCIJA 2022.</t>
  </si>
  <si>
    <t xml:space="preserve">Vlastiti prihodi </t>
  </si>
  <si>
    <t>Aktivnost: Razvoj ruralnog turizma - sufinanciranje rada Turističke zajednice područja Kupa</t>
  </si>
  <si>
    <t>Aktivnost: Kapitalni projekt "Zamjena krovišta na zgradi sa poslovnim prostorom u Ribniku, k.č. 40/11 k.o. Ribnik"</t>
  </si>
  <si>
    <t>Aktivnost: Kapitalni projekt "Zamjena krovišta na zgradi DVD-a Ribnik, k.č. 38/4 k.o. Ribnik"</t>
  </si>
  <si>
    <t>Aktivnost: Kapitalni projekt "Uređenje groblja"</t>
  </si>
  <si>
    <t>T1013 02</t>
  </si>
  <si>
    <t>K1016 07</t>
  </si>
  <si>
    <t>A1016 08</t>
  </si>
  <si>
    <t>K1016 11</t>
  </si>
  <si>
    <t>K1016 12</t>
  </si>
  <si>
    <t>K1016 10</t>
  </si>
  <si>
    <t>K1016 13</t>
  </si>
  <si>
    <t>Aktivnost: Kapitalni projekt "Uređenje izvorišta i jezera Rilac"</t>
  </si>
  <si>
    <t>0540</t>
  </si>
  <si>
    <t>054</t>
  </si>
  <si>
    <t>Aktivnost: Tekući projekt manifestacija "Križanićevi dani"</t>
  </si>
  <si>
    <t>T1014 01</t>
  </si>
  <si>
    <t>T1013 04</t>
  </si>
  <si>
    <t xml:space="preserve">Kapitalne pomoći unutar općeg proračuna </t>
  </si>
  <si>
    <t>2. REBALANS 2020.</t>
  </si>
  <si>
    <t>Aktivnost: Tekući projekt "Nabava spremnika za odvojeno prikupljanje komunalnog otpada-subvencioniranje javne usluge sakupljanja i odvoza miješanog komunalnog otpada"</t>
  </si>
  <si>
    <t>IZVRŠENJE 2019.</t>
  </si>
  <si>
    <t>PRORAČUN 2021.</t>
  </si>
  <si>
    <t xml:space="preserve">2. REBALANS 2020. </t>
  </si>
  <si>
    <t>Aktivnost: Kapitalni projekt "Energetska obnova zgrade DVD-a Ribnik, k.č. 38/4 k.o. Ribnik"</t>
  </si>
  <si>
    <t>K1015 02</t>
  </si>
  <si>
    <t>Aktivnost: Kapitalni projekt "Prostorno planska dokumentacija"</t>
  </si>
  <si>
    <t>Aktivnost: Kapitalni projekt "Adaptacija stambeno poslovne zgrade - ambulante u Ribniku"</t>
  </si>
  <si>
    <t>Aktivnost: Kapitalni projekt "Uređenje i opremanje dječjeg igrališta u Ribniku"</t>
  </si>
  <si>
    <t>Proračunska zaliha</t>
  </si>
  <si>
    <t>385</t>
  </si>
  <si>
    <t xml:space="preserve">Proračunska zaliha </t>
  </si>
  <si>
    <t>2</t>
  </si>
  <si>
    <t>PROJEKCIJA 2023.</t>
  </si>
  <si>
    <t>Aktivnost: Kapitalni projekt "Nadstrešnice za autobusna stajališta, pješački prijelaz"</t>
  </si>
  <si>
    <t>K1016 02</t>
  </si>
  <si>
    <t>K1016 09</t>
  </si>
  <si>
    <t>K1016 14</t>
  </si>
  <si>
    <t>K1016 15</t>
  </si>
  <si>
    <t>Članak 3.</t>
  </si>
  <si>
    <t>1. REBALANS 2021.</t>
  </si>
  <si>
    <t>POVEĆANJE-SMANJENJE</t>
  </si>
  <si>
    <t>2. REBALANS 2021.</t>
  </si>
  <si>
    <t>Rashodi i izdaci Proračuna u iznosu od 3.173.400,00 kuna, raspoređuju se po nositeljima, korisnicima i potanjim namjenama u posebnom dijelu Proračuna kako slijedi:</t>
  </si>
  <si>
    <t>Gabi Tomašić</t>
  </si>
  <si>
    <t>PREDSJEDNICA OPĆINSKOG VIJEĆA:</t>
  </si>
  <si>
    <t>INDEKS 7/5</t>
  </si>
  <si>
    <t>INDEKS 8/5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</si>
</sst>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8" x14ac:knownFonts="1">
    <font>
      <sz val="10"/>
      <name val="Arial"/>
    </font>
    <font>
      <sz val="9"/>
      <name val="Arial"/>
      <family val="2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u/>
      <sz val="9"/>
      <name val="Arial"/>
      <family val="2"/>
      <charset val="238"/>
    </font>
    <font>
      <b/>
      <sz val="9"/>
      <color rgb="FF00B0F0"/>
      <name val="Arial"/>
      <family val="2"/>
      <charset val="238"/>
    </font>
    <font>
      <sz val="9"/>
      <color rgb="FF00B0F0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9"/>
      <color rgb="FFFF0000"/>
      <name val="Arial"/>
      <family val="2"/>
      <charset val="238"/>
    </font>
    <font>
      <sz val="9"/>
      <color theme="4"/>
      <name val="Arial"/>
      <family val="2"/>
      <charset val="238"/>
    </font>
    <font>
      <sz val="9"/>
      <color rgb="FF7030A0"/>
      <name val="Arial"/>
      <family val="2"/>
      <charset val="238"/>
    </font>
    <font>
      <sz val="9"/>
      <color theme="9"/>
      <name val="Arial"/>
      <family val="2"/>
      <charset val="238"/>
    </font>
    <font>
      <sz val="9"/>
      <color theme="5" tint="0.59999389629810485"/>
      <name val="Arial"/>
      <family val="2"/>
      <charset val="238"/>
    </font>
    <font>
      <sz val="9"/>
      <color theme="3" tint="0.39997558519241921"/>
      <name val="Arial"/>
      <family val="2"/>
      <charset val="238"/>
    </font>
    <font>
      <sz val="9"/>
      <color theme="5" tint="0.39997558519241921"/>
      <name val="Arial"/>
      <family val="2"/>
      <charset val="238"/>
    </font>
    <font>
      <sz val="9"/>
      <color rgb="FF0070C0"/>
      <name val="Arial"/>
      <family val="2"/>
      <charset val="238"/>
    </font>
    <font>
      <sz val="9"/>
      <color rgb="FF00B050"/>
      <name val="Arial"/>
      <family val="2"/>
      <charset val="238"/>
    </font>
    <font>
      <sz val="9"/>
      <color theme="9" tint="-0.249977111117893"/>
      <name val="Arial"/>
      <family val="2"/>
      <charset val="238"/>
    </font>
    <font>
      <sz val="10"/>
      <color theme="7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0"/>
      <name val="Arial"/>
      <family val="2"/>
      <charset val="238"/>
    </font>
    <font>
      <sz val="10"/>
      <color rgb="FF00B05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0"/>
      <color rgb="FF00B0F0"/>
      <name val="Arial"/>
      <family val="2"/>
      <charset val="238"/>
    </font>
    <font>
      <sz val="10"/>
      <color rgb="FF00B0F0"/>
      <name val="Arial"/>
      <family val="2"/>
      <charset val="238"/>
    </font>
    <font>
      <sz val="10"/>
      <color rgb="FF7030A0"/>
      <name val="Arial"/>
      <family val="2"/>
      <charset val="238"/>
    </font>
    <font>
      <sz val="10"/>
      <color theme="5" tint="0.59999389629810485"/>
      <name val="Arial"/>
      <family val="2"/>
      <charset val="238"/>
    </font>
    <font>
      <sz val="10"/>
      <color theme="9"/>
      <name val="Arial"/>
      <family val="2"/>
      <charset val="238"/>
    </font>
    <font>
      <sz val="10"/>
      <color theme="3" tint="0.39997558519241921"/>
      <name val="Arial"/>
      <family val="2"/>
      <charset val="238"/>
    </font>
    <font>
      <i/>
      <sz val="10"/>
      <name val="Arial"/>
      <family val="2"/>
      <charset val="238"/>
    </font>
    <font>
      <sz val="10"/>
      <color theme="4"/>
      <name val="Arial"/>
      <family val="2"/>
      <charset val="238"/>
    </font>
    <font>
      <b/>
      <sz val="10"/>
      <color theme="7"/>
      <name val="Arial"/>
      <family val="2"/>
      <charset val="238"/>
    </font>
    <font>
      <b/>
      <sz val="10"/>
      <color theme="4"/>
      <name val="Arial"/>
      <family val="2"/>
      <charset val="238"/>
    </font>
    <font>
      <b/>
      <sz val="9"/>
      <color theme="5" tint="0.59999389629810485"/>
      <name val="Arial"/>
      <family val="2"/>
      <charset val="238"/>
    </font>
    <font>
      <sz val="10"/>
      <color theme="5"/>
      <name val="Arial"/>
      <family val="2"/>
      <charset val="238"/>
    </font>
    <font>
      <sz val="10"/>
      <color theme="5" tint="-0.249977111117893"/>
      <name val="Arial"/>
      <family val="2"/>
      <charset val="238"/>
    </font>
    <font>
      <sz val="10"/>
      <color rgb="FF0070C0"/>
      <name val="Arial"/>
      <family val="2"/>
      <charset val="238"/>
    </font>
    <font>
      <sz val="9"/>
      <color theme="7"/>
      <name val="Arial"/>
      <family val="2"/>
    </font>
    <font>
      <sz val="10"/>
      <name val="Arial"/>
      <family val="2"/>
    </font>
    <font>
      <sz val="9"/>
      <color theme="7"/>
      <name val="Arial"/>
      <family val="2"/>
      <charset val="238"/>
    </font>
    <font>
      <sz val="10"/>
      <color rgb="FF0099FF"/>
      <name val="Arial"/>
      <family val="2"/>
      <charset val="238"/>
    </font>
    <font>
      <b/>
      <sz val="10"/>
      <color theme="5" tint="0.39997558519241921"/>
      <name val="Arial"/>
      <family val="2"/>
      <charset val="238"/>
    </font>
    <font>
      <b/>
      <sz val="10"/>
      <name val="Arial"/>
      <family val="2"/>
    </font>
    <font>
      <sz val="10"/>
      <color rgb="FF00B0F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10"/>
      <color rgb="FF0070C0"/>
      <name val="Arial"/>
      <family val="2"/>
    </font>
    <font>
      <b/>
      <sz val="10"/>
      <color rgb="FF00B0F0"/>
      <name val="Arial"/>
      <family val="2"/>
    </font>
    <font>
      <sz val="10"/>
      <color theme="5" tint="-0.249977111117893"/>
      <name val="Arial"/>
      <family val="2"/>
    </font>
    <font>
      <sz val="10"/>
      <color theme="5"/>
      <name val="Arial"/>
      <family val="2"/>
    </font>
    <font>
      <sz val="10"/>
      <color theme="4"/>
      <name val="Arial"/>
      <family val="2"/>
    </font>
    <font>
      <sz val="10"/>
      <color theme="7"/>
      <name val="Arial"/>
      <family val="2"/>
    </font>
    <font>
      <sz val="10"/>
      <color rgb="FF00B050"/>
      <name val="Arial"/>
      <family val="2"/>
    </font>
    <font>
      <sz val="10"/>
      <color theme="9"/>
      <name val="Arial"/>
      <family val="2"/>
    </font>
    <font>
      <sz val="10"/>
      <color theme="3" tint="0.39997558519241921"/>
      <name val="Arial"/>
      <family val="2"/>
    </font>
    <font>
      <b/>
      <sz val="10"/>
      <color theme="7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86">
    <xf numFmtId="0" fontId="0" fillId="0" borderId="0" xfId="0"/>
    <xf numFmtId="0" fontId="1" fillId="0" borderId="0" xfId="0" applyFont="1" applyAlignment="1"/>
    <xf numFmtId="0" fontId="6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  <xf numFmtId="0" fontId="7" fillId="0" borderId="0" xfId="0" applyFont="1"/>
    <xf numFmtId="0" fontId="7" fillId="0" borderId="0" xfId="0" applyFont="1" applyAlignment="1">
      <alignment horizontal="center"/>
    </xf>
    <xf numFmtId="0" fontId="8" fillId="0" borderId="0" xfId="0" applyFont="1"/>
    <xf numFmtId="0" fontId="3" fillId="0" borderId="0" xfId="0" applyFont="1" applyAlignment="1">
      <alignment horizontal="center"/>
    </xf>
    <xf numFmtId="0" fontId="5" fillId="0" borderId="0" xfId="0" applyFont="1"/>
    <xf numFmtId="49" fontId="3" fillId="0" borderId="0" xfId="0" applyNumberFormat="1" applyFont="1" applyAlignment="1">
      <alignment horizontal="center" wrapText="1"/>
    </xf>
    <xf numFmtId="49" fontId="4" fillId="0" borderId="0" xfId="0" applyNumberFormat="1" applyFont="1" applyAlignment="1">
      <alignment horizontal="center" wrapText="1"/>
    </xf>
    <xf numFmtId="49" fontId="4" fillId="0" borderId="0" xfId="0" applyNumberFormat="1" applyFont="1" applyAlignment="1">
      <alignment horizontal="center"/>
    </xf>
    <xf numFmtId="49" fontId="4" fillId="0" borderId="0" xfId="0" applyNumberFormat="1" applyFont="1" applyAlignment="1">
      <alignment horizontal="left"/>
    </xf>
    <xf numFmtId="0" fontId="4" fillId="0" borderId="0" xfId="0" applyFont="1" applyAlignment="1"/>
    <xf numFmtId="49" fontId="4" fillId="0" borderId="0" xfId="0" applyNumberFormat="1" applyFont="1" applyAlignment="1"/>
    <xf numFmtId="0" fontId="4" fillId="0" borderId="0" xfId="0" applyFont="1" applyAlignment="1">
      <alignment wrapText="1"/>
    </xf>
    <xf numFmtId="49" fontId="3" fillId="0" borderId="0" xfId="0" applyNumberFormat="1" applyFont="1" applyAlignment="1"/>
    <xf numFmtId="49" fontId="3" fillId="0" borderId="0" xfId="0" applyNumberFormat="1" applyFont="1" applyAlignment="1">
      <alignment horizontal="left"/>
    </xf>
    <xf numFmtId="4" fontId="4" fillId="0" borderId="0" xfId="0" applyNumberFormat="1" applyFont="1" applyAlignment="1"/>
    <xf numFmtId="49" fontId="4" fillId="0" borderId="0" xfId="0" applyNumberFormat="1" applyFont="1" applyAlignment="1">
      <alignment horizontal="left"/>
    </xf>
    <xf numFmtId="0" fontId="4" fillId="0" borderId="0" xfId="0" applyFont="1" applyAlignment="1">
      <alignment horizontal="center"/>
    </xf>
    <xf numFmtId="49" fontId="4" fillId="0" borderId="0" xfId="0" applyNumberFormat="1" applyFont="1" applyAlignment="1">
      <alignment horizontal="left"/>
    </xf>
    <xf numFmtId="49" fontId="9" fillId="0" borderId="0" xfId="0" applyNumberFormat="1" applyFont="1" applyAlignment="1">
      <alignment horizontal="left"/>
    </xf>
    <xf numFmtId="0" fontId="9" fillId="0" borderId="0" xfId="0" applyFont="1" applyAlignment="1"/>
    <xf numFmtId="49" fontId="9" fillId="0" borderId="0" xfId="0" applyNumberFormat="1" applyFont="1" applyAlignment="1"/>
    <xf numFmtId="49" fontId="10" fillId="0" borderId="0" xfId="0" applyNumberFormat="1" applyFont="1" applyAlignment="1">
      <alignment horizontal="left"/>
    </xf>
    <xf numFmtId="49" fontId="11" fillId="0" borderId="0" xfId="0" applyNumberFormat="1" applyFont="1" applyAlignment="1">
      <alignment horizontal="left"/>
    </xf>
    <xf numFmtId="0" fontId="11" fillId="0" borderId="0" xfId="0" applyFont="1" applyAlignment="1"/>
    <xf numFmtId="49" fontId="11" fillId="0" borderId="0" xfId="0" applyNumberFormat="1" applyFont="1" applyAlignment="1"/>
    <xf numFmtId="49" fontId="12" fillId="0" borderId="0" xfId="0" applyNumberFormat="1" applyFont="1" applyAlignment="1"/>
    <xf numFmtId="0" fontId="13" fillId="0" borderId="0" xfId="0" applyFont="1" applyAlignment="1"/>
    <xf numFmtId="49" fontId="13" fillId="0" borderId="0" xfId="0" applyNumberFormat="1" applyFont="1" applyAlignment="1"/>
    <xf numFmtId="49" fontId="14" fillId="0" borderId="0" xfId="0" applyNumberFormat="1" applyFont="1" applyAlignment="1">
      <alignment horizontal="left"/>
    </xf>
    <xf numFmtId="0" fontId="14" fillId="0" borderId="0" xfId="0" applyFont="1" applyAlignment="1"/>
    <xf numFmtId="49" fontId="14" fillId="0" borderId="0" xfId="0" applyNumberFormat="1" applyFont="1" applyAlignment="1"/>
    <xf numFmtId="49" fontId="15" fillId="0" borderId="0" xfId="0" applyNumberFormat="1" applyFont="1" applyAlignment="1">
      <alignment horizontal="left"/>
    </xf>
    <xf numFmtId="0" fontId="3" fillId="0" borderId="0" xfId="0" applyFont="1" applyAlignment="1"/>
    <xf numFmtId="0" fontId="4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4" fillId="0" borderId="0" xfId="0" applyFont="1" applyAlignment="1"/>
    <xf numFmtId="0" fontId="4" fillId="0" borderId="0" xfId="0" applyFont="1" applyAlignment="1"/>
    <xf numFmtId="0" fontId="4" fillId="0" borderId="0" xfId="0" applyFont="1" applyAlignment="1"/>
    <xf numFmtId="0" fontId="4" fillId="0" borderId="0" xfId="0" applyFont="1" applyAlignment="1"/>
    <xf numFmtId="0" fontId="4" fillId="0" borderId="0" xfId="0" applyFont="1" applyAlignment="1"/>
    <xf numFmtId="0" fontId="4" fillId="0" borderId="0" xfId="0" applyFont="1" applyAlignment="1"/>
    <xf numFmtId="0" fontId="4" fillId="0" borderId="0" xfId="0" applyFont="1" applyAlignment="1"/>
    <xf numFmtId="0" fontId="4" fillId="0" borderId="0" xfId="0" applyFont="1" applyAlignment="1">
      <alignment horizontal="center"/>
    </xf>
    <xf numFmtId="49" fontId="4" fillId="0" borderId="0" xfId="0" applyNumberFormat="1" applyFont="1" applyAlignment="1">
      <alignment horizontal="left"/>
    </xf>
    <xf numFmtId="49" fontId="17" fillId="0" borderId="0" xfId="0" applyNumberFormat="1" applyFont="1" applyAlignment="1">
      <alignment horizontal="left"/>
    </xf>
    <xf numFmtId="0" fontId="17" fillId="0" borderId="0" xfId="0" applyFont="1" applyAlignment="1"/>
    <xf numFmtId="49" fontId="18" fillId="0" borderId="0" xfId="0" applyNumberFormat="1" applyFont="1" applyAlignment="1">
      <alignment horizontal="left"/>
    </xf>
    <xf numFmtId="49" fontId="18" fillId="0" borderId="0" xfId="0" applyNumberFormat="1" applyFont="1" applyAlignment="1"/>
    <xf numFmtId="0" fontId="16" fillId="0" borderId="0" xfId="0" applyFont="1" applyAlignment="1"/>
    <xf numFmtId="0" fontId="17" fillId="0" borderId="0" xfId="0" applyFont="1" applyAlignment="1">
      <alignment horizontal="center"/>
    </xf>
    <xf numFmtId="0" fontId="4" fillId="0" borderId="0" xfId="0" applyFont="1" applyAlignment="1"/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0" fontId="4" fillId="0" borderId="0" xfId="0" applyFont="1" applyAlignment="1">
      <alignment horizontal="center"/>
    </xf>
    <xf numFmtId="0" fontId="4" fillId="0" borderId="0" xfId="0" applyFont="1" applyAlignme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49" fontId="10" fillId="0" borderId="0" xfId="0" applyNumberFormat="1" applyFont="1" applyAlignment="1"/>
    <xf numFmtId="0" fontId="12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20" fillId="0" borderId="0" xfId="0" applyFont="1" applyAlignment="1">
      <alignment horizontal="center" wrapText="1"/>
    </xf>
    <xf numFmtId="0" fontId="20" fillId="0" borderId="0" xfId="0" applyFont="1" applyAlignment="1">
      <alignment wrapText="1"/>
    </xf>
    <xf numFmtId="0" fontId="20" fillId="0" borderId="0" xfId="0" applyFont="1" applyAlignment="1">
      <alignment horizontal="left"/>
    </xf>
    <xf numFmtId="0" fontId="22" fillId="0" borderId="0" xfId="0" applyFont="1" applyAlignment="1">
      <alignment horizontal="left"/>
    </xf>
    <xf numFmtId="0" fontId="23" fillId="0" borderId="0" xfId="0" applyFont="1" applyAlignment="1">
      <alignment wrapText="1"/>
    </xf>
    <xf numFmtId="0" fontId="24" fillId="0" borderId="0" xfId="0" applyFont="1" applyAlignment="1">
      <alignment wrapText="1"/>
    </xf>
    <xf numFmtId="0" fontId="22" fillId="0" borderId="0" xfId="0" applyFont="1"/>
    <xf numFmtId="4" fontId="24" fillId="0" borderId="0" xfId="0" applyNumberFormat="1" applyFont="1" applyAlignment="1">
      <alignment wrapText="1"/>
    </xf>
    <xf numFmtId="4" fontId="22" fillId="0" borderId="0" xfId="0" applyNumberFormat="1" applyFont="1" applyAlignment="1">
      <alignment wrapText="1"/>
    </xf>
    <xf numFmtId="49" fontId="25" fillId="0" borderId="0" xfId="0" applyNumberFormat="1" applyFont="1" applyAlignment="1">
      <alignment horizontal="left"/>
    </xf>
    <xf numFmtId="0" fontId="25" fillId="0" borderId="0" xfId="0" applyFont="1" applyAlignment="1">
      <alignment wrapText="1"/>
    </xf>
    <xf numFmtId="49" fontId="21" fillId="0" borderId="0" xfId="0" applyNumberFormat="1" applyFont="1" applyAlignment="1">
      <alignment horizontal="left"/>
    </xf>
    <xf numFmtId="0" fontId="21" fillId="0" borderId="0" xfId="0" applyFont="1" applyAlignment="1">
      <alignment wrapText="1"/>
    </xf>
    <xf numFmtId="4" fontId="22" fillId="0" borderId="0" xfId="0" applyNumberFormat="1" applyFont="1"/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wrapText="1"/>
    </xf>
    <xf numFmtId="0" fontId="26" fillId="0" borderId="0" xfId="0" applyFont="1" applyAlignment="1">
      <alignment wrapText="1"/>
    </xf>
    <xf numFmtId="49" fontId="22" fillId="0" borderId="0" xfId="0" applyNumberFormat="1" applyFont="1" applyAlignment="1">
      <alignment horizontal="left" wrapText="1"/>
    </xf>
    <xf numFmtId="49" fontId="21" fillId="0" borderId="0" xfId="0" applyNumberFormat="1" applyFont="1" applyAlignment="1"/>
    <xf numFmtId="49" fontId="20" fillId="0" borderId="0" xfId="0" applyNumberFormat="1" applyFont="1" applyAlignment="1"/>
    <xf numFmtId="4" fontId="20" fillId="0" borderId="0" xfId="0" applyNumberFormat="1" applyFont="1"/>
    <xf numFmtId="49" fontId="22" fillId="0" borderId="0" xfId="0" applyNumberFormat="1" applyFont="1" applyAlignment="1"/>
    <xf numFmtId="4" fontId="20" fillId="0" borderId="0" xfId="0" applyNumberFormat="1" applyFont="1" applyAlignment="1">
      <alignment wrapText="1"/>
    </xf>
    <xf numFmtId="49" fontId="20" fillId="0" borderId="0" xfId="0" applyNumberFormat="1" applyFont="1" applyAlignment="1">
      <alignment horizontal="left"/>
    </xf>
    <xf numFmtId="4" fontId="21" fillId="0" borderId="0" xfId="0" applyNumberFormat="1" applyFont="1"/>
    <xf numFmtId="49" fontId="20" fillId="0" borderId="0" xfId="0" applyNumberFormat="1" applyFont="1" applyAlignment="1">
      <alignment horizontal="center" wrapText="1"/>
    </xf>
    <xf numFmtId="49" fontId="22" fillId="0" borderId="0" xfId="0" applyNumberFormat="1" applyFont="1" applyAlignment="1">
      <alignment horizontal="center"/>
    </xf>
    <xf numFmtId="0" fontId="22" fillId="0" borderId="0" xfId="0" applyFont="1" applyAlignment="1"/>
    <xf numFmtId="0" fontId="24" fillId="0" borderId="0" xfId="0" applyFont="1" applyAlignment="1"/>
    <xf numFmtId="4" fontId="22" fillId="0" borderId="0" xfId="0" applyNumberFormat="1" applyFont="1" applyAlignment="1"/>
    <xf numFmtId="0" fontId="27" fillId="0" borderId="0" xfId="0" applyFont="1" applyAlignment="1"/>
    <xf numFmtId="0" fontId="27" fillId="0" borderId="0" xfId="0" applyFont="1" applyAlignment="1">
      <alignment wrapText="1"/>
    </xf>
    <xf numFmtId="0" fontId="28" fillId="0" borderId="0" xfId="0" applyFont="1" applyAlignment="1"/>
    <xf numFmtId="4" fontId="23" fillId="0" borderId="0" xfId="0" applyNumberFormat="1" applyFont="1" applyAlignment="1">
      <alignment wrapText="1"/>
    </xf>
    <xf numFmtId="0" fontId="29" fillId="0" borderId="0" xfId="0" applyFont="1" applyAlignment="1"/>
    <xf numFmtId="0" fontId="29" fillId="0" borderId="0" xfId="0" applyFont="1" applyAlignment="1">
      <alignment wrapText="1"/>
    </xf>
    <xf numFmtId="4" fontId="29" fillId="0" borderId="0" xfId="0" applyNumberFormat="1" applyFont="1" applyAlignment="1">
      <alignment wrapText="1"/>
    </xf>
    <xf numFmtId="0" fontId="30" fillId="0" borderId="0" xfId="0" applyFont="1" applyAlignment="1"/>
    <xf numFmtId="0" fontId="30" fillId="0" borderId="0" xfId="0" applyFont="1" applyAlignment="1">
      <alignment wrapText="1"/>
    </xf>
    <xf numFmtId="0" fontId="20" fillId="0" borderId="0" xfId="0" applyFont="1" applyAlignment="1"/>
    <xf numFmtId="0" fontId="28" fillId="0" borderId="0" xfId="0" applyFont="1" applyAlignment="1">
      <alignment wrapText="1"/>
    </xf>
    <xf numFmtId="4" fontId="20" fillId="0" borderId="0" xfId="0" applyNumberFormat="1" applyFont="1" applyAlignment="1"/>
    <xf numFmtId="4" fontId="22" fillId="0" borderId="0" xfId="0" applyNumberFormat="1" applyFont="1" applyAlignment="1">
      <alignment horizontal="right"/>
    </xf>
    <xf numFmtId="4" fontId="20" fillId="0" borderId="0" xfId="0" applyNumberFormat="1" applyFont="1" applyAlignment="1">
      <alignment horizontal="right"/>
    </xf>
    <xf numFmtId="4" fontId="22" fillId="0" borderId="0" xfId="0" applyNumberFormat="1" applyFont="1" applyAlignment="1">
      <alignment horizontal="right" wrapText="1"/>
    </xf>
    <xf numFmtId="4" fontId="20" fillId="0" borderId="0" xfId="0" applyNumberFormat="1" applyFont="1" applyAlignment="1">
      <alignment horizontal="right" wrapText="1"/>
    </xf>
    <xf numFmtId="4" fontId="23" fillId="0" borderId="0" xfId="0" applyNumberFormat="1" applyFont="1" applyAlignment="1">
      <alignment horizontal="right" wrapText="1"/>
    </xf>
    <xf numFmtId="4" fontId="29" fillId="0" borderId="0" xfId="0" applyNumberFormat="1" applyFont="1" applyAlignment="1">
      <alignment horizontal="right" wrapText="1"/>
    </xf>
    <xf numFmtId="3" fontId="22" fillId="0" borderId="0" xfId="0" applyNumberFormat="1" applyFont="1" applyAlignment="1">
      <alignment horizontal="center" wrapText="1"/>
    </xf>
    <xf numFmtId="49" fontId="31" fillId="0" borderId="0" xfId="0" applyNumberFormat="1" applyFont="1" applyAlignment="1">
      <alignment horizontal="left"/>
    </xf>
    <xf numFmtId="0" fontId="31" fillId="0" borderId="0" xfId="0" applyFont="1" applyAlignment="1">
      <alignment wrapText="1"/>
    </xf>
    <xf numFmtId="49" fontId="32" fillId="0" borderId="0" xfId="0" applyNumberFormat="1" applyFont="1" applyAlignment="1">
      <alignment horizontal="left"/>
    </xf>
    <xf numFmtId="0" fontId="32" fillId="0" borderId="0" xfId="0" applyFont="1" applyAlignment="1">
      <alignment wrapText="1"/>
    </xf>
    <xf numFmtId="4" fontId="33" fillId="0" borderId="0" xfId="0" applyNumberFormat="1" applyFont="1" applyAlignment="1">
      <alignment horizontal="right" wrapText="1"/>
    </xf>
    <xf numFmtId="0" fontId="4" fillId="0" borderId="0" xfId="0" applyFont="1" applyAlignment="1"/>
    <xf numFmtId="0" fontId="4" fillId="0" borderId="0" xfId="0" applyFont="1" applyAlignment="1">
      <alignment horizontal="center"/>
    </xf>
    <xf numFmtId="49" fontId="22" fillId="0" borderId="0" xfId="0" applyNumberFormat="1" applyFont="1" applyAlignment="1">
      <alignment horizontal="left"/>
    </xf>
    <xf numFmtId="0" fontId="4" fillId="0" borderId="0" xfId="0" applyFont="1" applyAlignment="1"/>
    <xf numFmtId="0" fontId="10" fillId="0" borderId="0" xfId="0" applyFont="1" applyAlignment="1"/>
    <xf numFmtId="0" fontId="4" fillId="0" borderId="0" xfId="0" applyFont="1" applyAlignment="1">
      <alignment horizontal="center"/>
    </xf>
    <xf numFmtId="0" fontId="4" fillId="0" borderId="0" xfId="0" applyFont="1" applyAlignment="1"/>
    <xf numFmtId="49" fontId="22" fillId="0" borderId="0" xfId="0" applyNumberFormat="1" applyFont="1" applyAlignment="1">
      <alignment horizontal="left"/>
    </xf>
    <xf numFmtId="0" fontId="4" fillId="0" borderId="0" xfId="0" applyFont="1" applyAlignment="1">
      <alignment horizontal="center"/>
    </xf>
    <xf numFmtId="49" fontId="22" fillId="0" borderId="0" xfId="0" applyNumberFormat="1" applyFont="1" applyAlignment="1">
      <alignment horizontal="left"/>
    </xf>
    <xf numFmtId="0" fontId="4" fillId="0" borderId="0" xfId="0" applyFont="1" applyAlignment="1"/>
    <xf numFmtId="4" fontId="32" fillId="0" borderId="0" xfId="0" applyNumberFormat="1" applyFont="1" applyAlignment="1">
      <alignment wrapText="1"/>
    </xf>
    <xf numFmtId="4" fontId="32" fillId="0" borderId="0" xfId="0" applyNumberFormat="1" applyFont="1"/>
    <xf numFmtId="4" fontId="34" fillId="0" borderId="0" xfId="0" applyNumberFormat="1" applyFont="1"/>
    <xf numFmtId="0" fontId="34" fillId="0" borderId="0" xfId="0" applyFont="1" applyAlignment="1">
      <alignment wrapText="1"/>
    </xf>
    <xf numFmtId="0" fontId="32" fillId="0" borderId="0" xfId="0" applyFont="1" applyAlignment="1">
      <alignment horizontal="left"/>
    </xf>
    <xf numFmtId="49" fontId="32" fillId="0" borderId="0" xfId="0" applyNumberFormat="1" applyFont="1" applyAlignment="1">
      <alignment horizontal="right" wrapText="1"/>
    </xf>
    <xf numFmtId="49" fontId="32" fillId="0" borderId="0" xfId="0" applyNumberFormat="1" applyFont="1" applyAlignment="1">
      <alignment horizontal="center"/>
    </xf>
    <xf numFmtId="0" fontId="32" fillId="0" borderId="0" xfId="0" applyFont="1" applyAlignment="1"/>
    <xf numFmtId="4" fontId="32" fillId="0" borderId="0" xfId="0" applyNumberFormat="1" applyFont="1" applyAlignment="1"/>
    <xf numFmtId="3" fontId="34" fillId="0" borderId="0" xfId="0" applyNumberFormat="1" applyFont="1" applyAlignment="1">
      <alignment horizontal="center" wrapText="1"/>
    </xf>
    <xf numFmtId="4" fontId="32" fillId="0" borderId="0" xfId="0" applyNumberFormat="1" applyFont="1" applyAlignment="1">
      <alignment horizontal="right" wrapText="1"/>
    </xf>
    <xf numFmtId="4" fontId="34" fillId="0" borderId="0" xfId="0" applyNumberFormat="1" applyFont="1" applyAlignment="1">
      <alignment horizontal="right" wrapText="1"/>
    </xf>
    <xf numFmtId="3" fontId="32" fillId="0" borderId="0" xfId="0" applyNumberFormat="1" applyFont="1" applyAlignment="1">
      <alignment horizontal="center" wrapText="1"/>
    </xf>
    <xf numFmtId="4" fontId="34" fillId="0" borderId="0" xfId="0" applyNumberFormat="1" applyFont="1" applyAlignment="1">
      <alignment horizontal="center" wrapText="1"/>
    </xf>
    <xf numFmtId="4" fontId="32" fillId="0" borderId="0" xfId="0" applyNumberFormat="1" applyFont="1" applyAlignment="1">
      <alignment horizontal="center" wrapText="1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0" fontId="22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horizontal="left"/>
    </xf>
    <xf numFmtId="0" fontId="4" fillId="0" borderId="0" xfId="0" applyFont="1" applyAlignment="1"/>
    <xf numFmtId="0" fontId="10" fillId="0" borderId="0" xfId="0" applyFont="1" applyAlignment="1">
      <alignment horizontal="center"/>
    </xf>
    <xf numFmtId="4" fontId="19" fillId="0" borderId="0" xfId="0" applyNumberFormat="1" applyFont="1" applyAlignment="1">
      <alignment wrapText="1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horizontal="left"/>
    </xf>
    <xf numFmtId="0" fontId="35" fillId="0" borderId="0" xfId="0" applyFont="1" applyAlignment="1"/>
    <xf numFmtId="4" fontId="21" fillId="0" borderId="0" xfId="0" applyNumberFormat="1" applyFont="1" applyAlignment="1">
      <alignment wrapText="1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0" fontId="22" fillId="0" borderId="0" xfId="0" applyFont="1" applyAlignment="1">
      <alignment horizontal="left"/>
    </xf>
    <xf numFmtId="0" fontId="4" fillId="0" borderId="0" xfId="0" applyFont="1" applyAlignment="1"/>
    <xf numFmtId="49" fontId="22" fillId="0" borderId="0" xfId="0" applyNumberFormat="1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0" fontId="22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horizontal="left"/>
    </xf>
    <xf numFmtId="0" fontId="36" fillId="0" borderId="0" xfId="0" applyFont="1" applyAlignment="1">
      <alignment wrapText="1"/>
    </xf>
    <xf numFmtId="0" fontId="37" fillId="0" borderId="0" xfId="0" applyFont="1" applyAlignment="1">
      <alignment wrapText="1"/>
    </xf>
    <xf numFmtId="4" fontId="37" fillId="0" borderId="0" xfId="0" applyNumberFormat="1" applyFont="1" applyAlignment="1">
      <alignment horizontal="right" wrapText="1"/>
    </xf>
    <xf numFmtId="4" fontId="37" fillId="0" borderId="0" xfId="0" applyNumberFormat="1" applyFont="1" applyAlignment="1">
      <alignment horizontal="right"/>
    </xf>
    <xf numFmtId="4" fontId="36" fillId="0" borderId="0" xfId="0" applyNumberFormat="1" applyFont="1" applyAlignment="1"/>
    <xf numFmtId="4" fontId="36" fillId="0" borderId="0" xfId="0" applyNumberFormat="1" applyFont="1" applyAlignment="1">
      <alignment wrapText="1"/>
    </xf>
    <xf numFmtId="0" fontId="36" fillId="0" borderId="0" xfId="0" applyFont="1" applyAlignment="1">
      <alignment horizontal="center"/>
    </xf>
    <xf numFmtId="49" fontId="36" fillId="0" borderId="0" xfId="0" applyNumberFormat="1" applyFont="1" applyAlignment="1">
      <alignment horizontal="left"/>
    </xf>
    <xf numFmtId="4" fontId="36" fillId="0" borderId="0" xfId="0" applyNumberFormat="1" applyFont="1" applyAlignment="1">
      <alignment horizontal="right" wrapText="1"/>
    </xf>
    <xf numFmtId="49" fontId="36" fillId="0" borderId="0" xfId="0" applyNumberFormat="1" applyFont="1" applyAlignment="1">
      <alignment horizontal="center"/>
    </xf>
    <xf numFmtId="49" fontId="36" fillId="0" borderId="0" xfId="0" applyNumberFormat="1" applyFont="1" applyAlignment="1">
      <alignment horizontal="left" wrapText="1"/>
    </xf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0" fontId="22" fillId="0" borderId="0" xfId="0" applyFont="1" applyAlignment="1">
      <alignment wrapText="1"/>
    </xf>
    <xf numFmtId="49" fontId="20" fillId="0" borderId="0" xfId="0" applyNumberFormat="1" applyFont="1" applyAlignment="1">
      <alignment horizontal="left"/>
    </xf>
    <xf numFmtId="49" fontId="20" fillId="0" borderId="0" xfId="0" applyNumberFormat="1" applyFont="1" applyAlignment="1">
      <alignment horizontal="left"/>
    </xf>
    <xf numFmtId="49" fontId="22" fillId="0" borderId="0" xfId="0" applyNumberFormat="1" applyFont="1" applyAlignment="1">
      <alignment horizontal="left"/>
    </xf>
    <xf numFmtId="0" fontId="0" fillId="0" borderId="0" xfId="0" applyAlignment="1">
      <alignment horizontal="center"/>
    </xf>
    <xf numFmtId="0" fontId="22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0" fontId="0" fillId="0" borderId="0" xfId="0"/>
    <xf numFmtId="0" fontId="4" fillId="0" borderId="0" xfId="0" applyFont="1" applyAlignment="1"/>
    <xf numFmtId="0" fontId="4" fillId="0" borderId="0" xfId="0" applyFont="1" applyAlignment="1"/>
    <xf numFmtId="0" fontId="4" fillId="0" borderId="0" xfId="0" applyFont="1" applyAlignment="1">
      <alignment horizontal="center"/>
    </xf>
    <xf numFmtId="0" fontId="4" fillId="0" borderId="0" xfId="0" applyFont="1" applyAlignment="1"/>
    <xf numFmtId="0" fontId="4" fillId="0" borderId="0" xfId="0" applyFont="1" applyAlignment="1"/>
    <xf numFmtId="0" fontId="4" fillId="0" borderId="0" xfId="0" applyFont="1" applyAlignment="1">
      <alignment horizontal="center"/>
    </xf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wrapText="1"/>
    </xf>
    <xf numFmtId="4" fontId="0" fillId="0" borderId="0" xfId="0" applyNumberFormat="1"/>
    <xf numFmtId="0" fontId="4" fillId="0" borderId="0" xfId="0" applyFont="1" applyAlignment="1"/>
    <xf numFmtId="0" fontId="4" fillId="0" borderId="0" xfId="0" applyFont="1" applyAlignme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0" fontId="22" fillId="0" borderId="0" xfId="0" applyFont="1" applyAlignment="1">
      <alignment horizontal="left"/>
    </xf>
    <xf numFmtId="0" fontId="22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22" fillId="0" borderId="0" xfId="0" applyFont="1" applyAlignment="1">
      <alignment wrapText="1"/>
    </xf>
    <xf numFmtId="4" fontId="36" fillId="0" borderId="0" xfId="0" applyNumberFormat="1" applyFont="1" applyAlignment="1">
      <alignment horizontal="right"/>
    </xf>
    <xf numFmtId="0" fontId="4" fillId="0" borderId="0" xfId="0" applyFont="1" applyAlignment="1"/>
    <xf numFmtId="0" fontId="4" fillId="0" borderId="0" xfId="0" applyFont="1" applyAlignment="1">
      <alignment horizontal="center"/>
    </xf>
    <xf numFmtId="0" fontId="4" fillId="0" borderId="0" xfId="0" applyFont="1" applyAlignment="1"/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wrapText="1"/>
    </xf>
    <xf numFmtId="0" fontId="22" fillId="0" borderId="0" xfId="0" applyFont="1" applyAlignment="1">
      <alignment wrapText="1"/>
    </xf>
    <xf numFmtId="4" fontId="38" fillId="0" borderId="0" xfId="0" applyNumberFormat="1" applyFont="1" applyAlignment="1">
      <alignment horizontal="right" wrapText="1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0" fontId="22" fillId="0" borderId="0" xfId="0" applyFont="1" applyAlignment="1">
      <alignment horizontal="left"/>
    </xf>
    <xf numFmtId="0" fontId="4" fillId="0" borderId="0" xfId="0" applyFont="1" applyAlignment="1"/>
    <xf numFmtId="0" fontId="4" fillId="0" borderId="0" xfId="0" applyFont="1" applyAlignment="1"/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wrapText="1"/>
    </xf>
    <xf numFmtId="49" fontId="20" fillId="0" borderId="0" xfId="0" applyNumberFormat="1" applyFont="1" applyAlignment="1">
      <alignment horizontal="left"/>
    </xf>
    <xf numFmtId="0" fontId="4" fillId="0" borderId="0" xfId="0" applyFont="1" applyAlignment="1"/>
    <xf numFmtId="0" fontId="4" fillId="0" borderId="0" xfId="0" applyFont="1" applyAlignment="1"/>
    <xf numFmtId="0" fontId="4" fillId="0" borderId="0" xfId="0" applyFont="1" applyAlignment="1">
      <alignment horizontal="center"/>
    </xf>
    <xf numFmtId="0" fontId="4" fillId="0" borderId="0" xfId="0" applyFont="1" applyAlignment="1"/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wrapText="1"/>
    </xf>
    <xf numFmtId="0" fontId="4" fillId="0" borderId="0" xfId="0" applyFont="1" applyAlignment="1"/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wrapText="1"/>
    </xf>
    <xf numFmtId="0" fontId="22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2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wrapText="1"/>
    </xf>
    <xf numFmtId="49" fontId="20" fillId="0" borderId="0" xfId="0" applyNumberFormat="1" applyFont="1" applyAlignment="1">
      <alignment horizontal="left"/>
    </xf>
    <xf numFmtId="49" fontId="22" fillId="0" borderId="0" xfId="0" applyNumberFormat="1" applyFont="1" applyAlignment="1">
      <alignment horizontal="left"/>
    </xf>
    <xf numFmtId="0" fontId="4" fillId="0" borderId="0" xfId="0" applyFont="1" applyAlignment="1"/>
    <xf numFmtId="0" fontId="22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0" fontId="22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38" fillId="0" borderId="0" xfId="0" applyFont="1" applyAlignment="1">
      <alignment vertical="center" wrapText="1"/>
    </xf>
    <xf numFmtId="0" fontId="38" fillId="0" borderId="0" xfId="0" applyFont="1" applyAlignment="1">
      <alignment wrapText="1"/>
    </xf>
    <xf numFmtId="0" fontId="4" fillId="0" borderId="0" xfId="0" applyFont="1" applyAlignment="1"/>
    <xf numFmtId="0" fontId="4" fillId="0" borderId="0" xfId="0" applyFont="1" applyAlignment="1">
      <alignment horizontal="center"/>
    </xf>
    <xf numFmtId="0" fontId="4" fillId="0" borderId="0" xfId="0" applyFont="1" applyAlignment="1"/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wrapText="1"/>
    </xf>
    <xf numFmtId="49" fontId="20" fillId="0" borderId="0" xfId="0" applyNumberFormat="1" applyFont="1" applyAlignment="1">
      <alignment horizontal="left"/>
    </xf>
    <xf numFmtId="49" fontId="12" fillId="0" borderId="0" xfId="0" applyNumberFormat="1" applyFont="1" applyAlignment="1">
      <alignment horizontal="left"/>
    </xf>
    <xf numFmtId="0" fontId="22" fillId="0" borderId="0" xfId="0" applyFont="1" applyAlignment="1">
      <alignment horizontal="left"/>
    </xf>
    <xf numFmtId="0" fontId="22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0" fontId="39" fillId="0" borderId="0" xfId="0" applyFont="1" applyAlignment="1"/>
    <xf numFmtId="0" fontId="39" fillId="0" borderId="0" xfId="0" applyFont="1" applyAlignment="1">
      <alignment horizontal="center"/>
    </xf>
    <xf numFmtId="49" fontId="20" fillId="0" borderId="0" xfId="0" applyNumberFormat="1" applyFont="1" applyAlignment="1">
      <alignment horizontal="left"/>
    </xf>
    <xf numFmtId="0" fontId="20" fillId="0" borderId="0" xfId="0" applyFont="1" applyAlignment="1">
      <alignment horizontal="left"/>
    </xf>
    <xf numFmtId="49" fontId="22" fillId="0" borderId="0" xfId="0" applyNumberFormat="1" applyFont="1" applyAlignment="1">
      <alignment horizontal="left"/>
    </xf>
    <xf numFmtId="0" fontId="4" fillId="0" borderId="0" xfId="0" applyFont="1" applyAlignment="1"/>
    <xf numFmtId="0" fontId="22" fillId="0" borderId="0" xfId="0" applyFont="1" applyAlignment="1">
      <alignment wrapText="1"/>
    </xf>
    <xf numFmtId="0" fontId="22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wrapText="1"/>
    </xf>
    <xf numFmtId="49" fontId="20" fillId="0" borderId="0" xfId="0" applyNumberFormat="1" applyFont="1" applyAlignment="1">
      <alignment horizontal="left"/>
    </xf>
    <xf numFmtId="4" fontId="40" fillId="0" borderId="0" xfId="0" applyNumberFormat="1" applyFont="1" applyAlignment="1">
      <alignment horizontal="right" wrapText="1"/>
    </xf>
    <xf numFmtId="49" fontId="1" fillId="0" borderId="0" xfId="0" applyNumberFormat="1" applyFont="1" applyAlignment="1"/>
    <xf numFmtId="49" fontId="40" fillId="0" borderId="0" xfId="0" applyNumberFormat="1" applyFont="1" applyAlignment="1">
      <alignment horizontal="left"/>
    </xf>
    <xf numFmtId="0" fontId="40" fillId="0" borderId="0" xfId="0" applyFont="1" applyAlignment="1">
      <alignment wrapText="1"/>
    </xf>
    <xf numFmtId="0" fontId="41" fillId="0" borderId="0" xfId="0" applyFont="1" applyAlignment="1">
      <alignment horizontal="center"/>
    </xf>
    <xf numFmtId="0" fontId="22" fillId="0" borderId="0" xfId="0" applyFont="1" applyAlignment="1">
      <alignment wrapText="1"/>
    </xf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horizontal="left"/>
    </xf>
    <xf numFmtId="0" fontId="22" fillId="0" borderId="0" xfId="0" applyFont="1" applyAlignment="1">
      <alignment wrapText="1"/>
    </xf>
    <xf numFmtId="49" fontId="20" fillId="0" borderId="0" xfId="0" applyNumberFormat="1" applyFont="1" applyAlignment="1">
      <alignment horizontal="left"/>
    </xf>
    <xf numFmtId="0" fontId="4" fillId="0" borderId="0" xfId="0" applyFont="1" applyAlignment="1"/>
    <xf numFmtId="49" fontId="22" fillId="0" borderId="0" xfId="0" applyNumberFormat="1" applyFont="1" applyAlignment="1">
      <alignment horizontal="left"/>
    </xf>
    <xf numFmtId="0" fontId="4" fillId="0" borderId="0" xfId="0" applyFont="1" applyAlignment="1"/>
    <xf numFmtId="0" fontId="22" fillId="0" borderId="0" xfId="0" applyFont="1" applyAlignment="1">
      <alignment wrapText="1"/>
    </xf>
    <xf numFmtId="0" fontId="22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0" fontId="22" fillId="0" borderId="0" xfId="0" applyFont="1" applyAlignment="1">
      <alignment horizontal="left"/>
    </xf>
    <xf numFmtId="0" fontId="22" fillId="0" borderId="0" xfId="0" applyFont="1" applyAlignment="1">
      <alignment wrapText="1"/>
    </xf>
    <xf numFmtId="0" fontId="20" fillId="0" borderId="0" xfId="0" applyFont="1" applyAlignment="1">
      <alignment horizontal="left"/>
    </xf>
    <xf numFmtId="49" fontId="22" fillId="0" borderId="0" xfId="0" applyNumberFormat="1" applyFont="1" applyAlignment="1">
      <alignment horizontal="left"/>
    </xf>
    <xf numFmtId="0" fontId="4" fillId="0" borderId="0" xfId="0" applyFont="1" applyAlignment="1"/>
    <xf numFmtId="49" fontId="22" fillId="0" borderId="0" xfId="0" applyNumberFormat="1" applyFont="1" applyAlignment="1">
      <alignment horizontal="center"/>
    </xf>
    <xf numFmtId="0" fontId="2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2" fillId="0" borderId="0" xfId="0" applyFont="1" applyAlignment="1">
      <alignment wrapText="1"/>
    </xf>
    <xf numFmtId="0" fontId="22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3" fillId="0" borderId="0" xfId="0" applyFont="1" applyAlignment="1">
      <alignment wrapText="1"/>
    </xf>
    <xf numFmtId="49" fontId="22" fillId="0" borderId="0" xfId="0" applyNumberFormat="1" applyFont="1" applyAlignment="1">
      <alignment horizontal="left"/>
    </xf>
    <xf numFmtId="0" fontId="4" fillId="0" borderId="0" xfId="0" applyFont="1" applyAlignment="1">
      <alignment horizontal="center"/>
    </xf>
    <xf numFmtId="0" fontId="20" fillId="0" borderId="0" xfId="0" applyFont="1" applyAlignment="1">
      <alignment wrapText="1"/>
    </xf>
    <xf numFmtId="0" fontId="22" fillId="0" borderId="0" xfId="0" applyFont="1" applyAlignment="1">
      <alignment wrapText="1"/>
    </xf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horizontal="left"/>
    </xf>
    <xf numFmtId="49" fontId="22" fillId="0" borderId="0" xfId="0" applyNumberFormat="1" applyFont="1" applyAlignment="1">
      <alignment horizontal="left"/>
    </xf>
    <xf numFmtId="0" fontId="4" fillId="0" borderId="0" xfId="0" applyFont="1" applyAlignment="1">
      <alignment horizontal="center"/>
    </xf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wrapText="1"/>
    </xf>
    <xf numFmtId="0" fontId="20" fillId="0" borderId="0" xfId="0" applyFont="1" applyAlignment="1">
      <alignment wrapText="1"/>
    </xf>
    <xf numFmtId="0" fontId="22" fillId="0" borderId="0" xfId="0" applyFont="1" applyAlignment="1">
      <alignment wrapText="1"/>
    </xf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2" fillId="0" borderId="0" xfId="0" applyFont="1" applyAlignment="1">
      <alignment wrapText="1"/>
    </xf>
    <xf numFmtId="0" fontId="4" fillId="0" borderId="0" xfId="0" applyFont="1" applyAlignment="1">
      <alignment horizontal="center"/>
    </xf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wrapText="1"/>
    </xf>
    <xf numFmtId="0" fontId="20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22" fillId="0" borderId="0" xfId="0" applyFont="1" applyAlignment="1">
      <alignment wrapText="1"/>
    </xf>
    <xf numFmtId="49" fontId="22" fillId="0" borderId="0" xfId="0" applyNumberFormat="1" applyFont="1" applyAlignment="1">
      <alignment horizontal="left"/>
    </xf>
    <xf numFmtId="0" fontId="20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4" fontId="4" fillId="0" borderId="0" xfId="0" applyNumberFormat="1" applyFont="1"/>
    <xf numFmtId="0" fontId="4" fillId="0" borderId="0" xfId="0" applyFont="1" applyAlignment="1">
      <alignment horizontal="center"/>
    </xf>
    <xf numFmtId="0" fontId="22" fillId="0" borderId="0" xfId="0" applyFont="1" applyAlignment="1">
      <alignment horizontal="left"/>
    </xf>
    <xf numFmtId="0" fontId="22" fillId="0" borderId="0" xfId="0" applyFont="1" applyAlignment="1">
      <alignment wrapText="1"/>
    </xf>
    <xf numFmtId="0" fontId="20" fillId="0" borderId="0" xfId="0" applyFont="1" applyAlignment="1">
      <alignment wrapText="1"/>
    </xf>
    <xf numFmtId="0" fontId="4" fillId="0" borderId="0" xfId="0" applyFont="1" applyAlignment="1">
      <alignment horizontal="center"/>
    </xf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wrapText="1"/>
    </xf>
    <xf numFmtId="0" fontId="20" fillId="0" borderId="0" xfId="0" applyFont="1" applyAlignment="1">
      <alignment wrapText="1"/>
    </xf>
    <xf numFmtId="0" fontId="22" fillId="0" borderId="0" xfId="0" applyFont="1" applyAlignment="1">
      <alignment wrapText="1"/>
    </xf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horizontal="left"/>
    </xf>
    <xf numFmtId="0" fontId="20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wrapText="1"/>
    </xf>
    <xf numFmtId="0" fontId="20" fillId="0" borderId="0" xfId="0" applyFont="1" applyAlignment="1">
      <alignment wrapText="1"/>
    </xf>
    <xf numFmtId="0" fontId="22" fillId="0" borderId="0" xfId="0" applyFont="1" applyAlignment="1">
      <alignment wrapText="1"/>
    </xf>
    <xf numFmtId="49" fontId="22" fillId="0" borderId="0" xfId="0" applyNumberFormat="1" applyFont="1" applyAlignment="1">
      <alignment horizontal="left"/>
    </xf>
    <xf numFmtId="0" fontId="4" fillId="0" borderId="0" xfId="0" applyFont="1" applyAlignment="1">
      <alignment horizontal="center"/>
    </xf>
    <xf numFmtId="0" fontId="20" fillId="0" borderId="0" xfId="0" applyFont="1" applyAlignment="1">
      <alignment horizontal="center" wrapText="1"/>
    </xf>
    <xf numFmtId="0" fontId="44" fillId="0" borderId="0" xfId="0" applyFont="1" applyAlignment="1">
      <alignment horizontal="center" wrapText="1"/>
    </xf>
    <xf numFmtId="49" fontId="44" fillId="0" borderId="0" xfId="0" applyNumberFormat="1" applyFont="1" applyAlignment="1">
      <alignment horizontal="center"/>
    </xf>
    <xf numFmtId="0" fontId="40" fillId="0" borderId="0" xfId="0" applyFont="1"/>
    <xf numFmtId="4" fontId="40" fillId="0" borderId="0" xfId="0" applyNumberFormat="1" applyFont="1" applyAlignment="1">
      <alignment wrapText="1"/>
    </xf>
    <xf numFmtId="4" fontId="40" fillId="0" borderId="0" xfId="0" applyNumberFormat="1" applyFont="1"/>
    <xf numFmtId="0" fontId="45" fillId="0" borderId="0" xfId="0" applyFont="1"/>
    <xf numFmtId="4" fontId="46" fillId="0" borderId="0" xfId="0" applyNumberFormat="1" applyFont="1"/>
    <xf numFmtId="4" fontId="44" fillId="0" borderId="0" xfId="0" applyNumberFormat="1" applyFont="1"/>
    <xf numFmtId="4" fontId="47" fillId="0" borderId="0" xfId="0" applyNumberFormat="1" applyFont="1"/>
    <xf numFmtId="4" fontId="44" fillId="0" borderId="0" xfId="0" applyNumberFormat="1" applyFont="1" applyAlignment="1">
      <alignment wrapText="1"/>
    </xf>
    <xf numFmtId="4" fontId="48" fillId="0" borderId="0" xfId="0" applyNumberFormat="1" applyFont="1"/>
    <xf numFmtId="0" fontId="49" fillId="0" borderId="0" xfId="0" applyFont="1"/>
    <xf numFmtId="4" fontId="46" fillId="0" borderId="0" xfId="0" applyNumberFormat="1" applyFont="1" applyAlignment="1">
      <alignment wrapText="1"/>
    </xf>
    <xf numFmtId="4" fontId="50" fillId="0" borderId="0" xfId="0" applyNumberFormat="1" applyFont="1" applyAlignment="1">
      <alignment horizontal="right" wrapText="1"/>
    </xf>
    <xf numFmtId="4" fontId="50" fillId="0" borderId="0" xfId="0" applyNumberFormat="1" applyFont="1" applyAlignment="1">
      <alignment horizontal="right"/>
    </xf>
    <xf numFmtId="4" fontId="51" fillId="0" borderId="0" xfId="0" applyNumberFormat="1" applyFont="1" applyAlignment="1">
      <alignment horizontal="right"/>
    </xf>
    <xf numFmtId="4" fontId="51" fillId="0" borderId="0" xfId="0" applyNumberFormat="1" applyFont="1" applyAlignment="1">
      <alignment horizontal="right" wrapText="1"/>
    </xf>
    <xf numFmtId="49" fontId="44" fillId="0" borderId="0" xfId="0" applyNumberFormat="1" applyFont="1" applyAlignment="1">
      <alignment horizontal="center" wrapText="1"/>
    </xf>
    <xf numFmtId="49" fontId="40" fillId="0" borderId="0" xfId="0" applyNumberFormat="1" applyFont="1" applyAlignment="1">
      <alignment horizontal="center"/>
    </xf>
    <xf numFmtId="0" fontId="40" fillId="0" borderId="0" xfId="0" applyFont="1" applyAlignment="1"/>
    <xf numFmtId="4" fontId="52" fillId="0" borderId="0" xfId="0" applyNumberFormat="1" applyFont="1" applyAlignment="1"/>
    <xf numFmtId="4" fontId="53" fillId="0" borderId="0" xfId="0" applyNumberFormat="1" applyFont="1" applyAlignment="1">
      <alignment wrapText="1"/>
    </xf>
    <xf numFmtId="4" fontId="51" fillId="0" borderId="0" xfId="0" applyNumberFormat="1" applyFont="1" applyAlignment="1"/>
    <xf numFmtId="4" fontId="40" fillId="0" borderId="0" xfId="0" applyNumberFormat="1" applyFont="1" applyAlignment="1"/>
    <xf numFmtId="4" fontId="54" fillId="0" borderId="0" xfId="0" applyNumberFormat="1" applyFont="1" applyAlignment="1">
      <alignment wrapText="1"/>
    </xf>
    <xf numFmtId="4" fontId="55" fillId="0" borderId="0" xfId="0" applyNumberFormat="1" applyFont="1" applyAlignment="1">
      <alignment wrapText="1"/>
    </xf>
    <xf numFmtId="4" fontId="40" fillId="0" borderId="0" xfId="0" applyNumberFormat="1" applyFont="1" applyAlignment="1">
      <alignment horizontal="right"/>
    </xf>
    <xf numFmtId="4" fontId="48" fillId="0" borderId="0" xfId="0" applyNumberFormat="1" applyFont="1" applyAlignment="1"/>
    <xf numFmtId="3" fontId="40" fillId="0" borderId="0" xfId="0" applyNumberFormat="1" applyFont="1" applyAlignment="1">
      <alignment horizontal="center" wrapText="1"/>
    </xf>
    <xf numFmtId="4" fontId="56" fillId="0" borderId="0" xfId="0" applyNumberFormat="1" applyFont="1" applyAlignment="1"/>
    <xf numFmtId="4" fontId="48" fillId="0" borderId="0" xfId="0" applyNumberFormat="1" applyFont="1" applyAlignment="1">
      <alignment horizontal="right" wrapText="1"/>
    </xf>
    <xf numFmtId="4" fontId="44" fillId="0" borderId="0" xfId="0" applyNumberFormat="1" applyFont="1" applyAlignment="1">
      <alignment horizontal="center" wrapText="1"/>
    </xf>
    <xf numFmtId="4" fontId="54" fillId="0" borderId="0" xfId="0" applyNumberFormat="1" applyFont="1" applyAlignment="1">
      <alignment horizontal="right" wrapText="1"/>
    </xf>
    <xf numFmtId="3" fontId="44" fillId="0" borderId="0" xfId="0" applyNumberFormat="1" applyFont="1" applyAlignment="1">
      <alignment horizontal="center" wrapText="1"/>
    </xf>
    <xf numFmtId="4" fontId="55" fillId="0" borderId="0" xfId="0" applyNumberFormat="1" applyFont="1" applyAlignment="1">
      <alignment horizontal="right" wrapText="1"/>
    </xf>
    <xf numFmtId="4" fontId="48" fillId="0" borderId="0" xfId="0" applyNumberFormat="1" applyFont="1" applyAlignment="1">
      <alignment wrapText="1"/>
    </xf>
    <xf numFmtId="4" fontId="44" fillId="0" borderId="0" xfId="0" applyNumberFormat="1" applyFont="1" applyAlignment="1">
      <alignment horizontal="right" wrapText="1"/>
    </xf>
    <xf numFmtId="4" fontId="51" fillId="0" borderId="0" xfId="0" applyNumberFormat="1" applyFont="1" applyAlignment="1">
      <alignment wrapText="1"/>
    </xf>
    <xf numFmtId="4" fontId="52" fillId="0" borderId="0" xfId="0" applyNumberFormat="1" applyFont="1" applyAlignment="1">
      <alignment horizontal="right" wrapText="1"/>
    </xf>
    <xf numFmtId="4" fontId="53" fillId="0" borderId="0" xfId="0" applyNumberFormat="1" applyFont="1" applyAlignment="1">
      <alignment horizontal="right" wrapText="1"/>
    </xf>
    <xf numFmtId="0" fontId="40" fillId="0" borderId="0" xfId="0" applyFont="1" applyAlignment="1">
      <alignment horizontal="left"/>
    </xf>
    <xf numFmtId="4" fontId="40" fillId="0" borderId="0" xfId="0" applyNumberFormat="1" applyFont="1" applyAlignment="1">
      <alignment horizontal="center" wrapText="1"/>
    </xf>
    <xf numFmtId="4" fontId="57" fillId="0" borderId="0" xfId="0" applyNumberFormat="1" applyFont="1" applyAlignment="1">
      <alignment horizontal="right" wrapText="1"/>
    </xf>
    <xf numFmtId="0" fontId="52" fillId="0" borderId="0" xfId="0" applyFont="1" applyAlignment="1">
      <alignment wrapText="1"/>
    </xf>
    <xf numFmtId="0" fontId="19" fillId="0" borderId="0" xfId="0" applyFont="1" applyAlignment="1">
      <alignment wrapText="1"/>
    </xf>
    <xf numFmtId="0" fontId="19" fillId="0" borderId="0" xfId="0" applyFont="1" applyAlignment="1"/>
    <xf numFmtId="0" fontId="20" fillId="0" borderId="0" xfId="0" applyFont="1" applyAlignment="1">
      <alignment wrapText="1"/>
    </xf>
    <xf numFmtId="0" fontId="4" fillId="0" borderId="0" xfId="0" applyFont="1" applyAlignment="1">
      <alignment horizontal="center"/>
    </xf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wrapText="1"/>
    </xf>
    <xf numFmtId="0" fontId="22" fillId="0" borderId="0" xfId="0" applyFont="1" applyAlignment="1">
      <alignment wrapText="1"/>
    </xf>
    <xf numFmtId="0" fontId="0" fillId="0" borderId="0" xfId="0" applyAlignment="1">
      <alignment wrapText="1"/>
    </xf>
    <xf numFmtId="0" fontId="22" fillId="0" borderId="0" xfId="0" applyFont="1" applyAlignment="1">
      <alignment horizontal="center"/>
    </xf>
    <xf numFmtId="0" fontId="20" fillId="0" borderId="0" xfId="0" applyFont="1" applyAlignment="1">
      <alignment horizontal="center" wrapText="1"/>
    </xf>
    <xf numFmtId="0" fontId="22" fillId="0" borderId="0" xfId="0" applyFont="1" applyAlignment="1">
      <alignment wrapText="1"/>
    </xf>
    <xf numFmtId="0" fontId="0" fillId="0" borderId="0" xfId="0" applyAlignment="1">
      <alignment wrapText="1"/>
    </xf>
    <xf numFmtId="0" fontId="22" fillId="0" borderId="0" xfId="0" applyFont="1" applyAlignment="1">
      <alignment horizontal="center"/>
    </xf>
    <xf numFmtId="0" fontId="20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wrapText="1"/>
    </xf>
    <xf numFmtId="0" fontId="20" fillId="0" borderId="0" xfId="0" applyFont="1" applyAlignment="1">
      <alignment wrapText="1"/>
    </xf>
    <xf numFmtId="0" fontId="4" fillId="0" borderId="0" xfId="0" applyFont="1" applyAlignment="1">
      <alignment horizontal="center"/>
    </xf>
    <xf numFmtId="49" fontId="22" fillId="0" borderId="0" xfId="0" applyNumberFormat="1" applyFont="1" applyAlignment="1">
      <alignment horizontal="left"/>
    </xf>
    <xf numFmtId="0" fontId="19" fillId="0" borderId="0" xfId="0" applyFont="1" applyAlignment="1">
      <alignment wrapText="1"/>
    </xf>
    <xf numFmtId="0" fontId="19" fillId="0" borderId="0" xfId="0" applyFont="1" applyAlignment="1"/>
    <xf numFmtId="0" fontId="22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22" fillId="0" borderId="0" xfId="0" applyFont="1" applyAlignment="1">
      <alignment horizontal="left"/>
    </xf>
    <xf numFmtId="0" fontId="22" fillId="0" borderId="0" xfId="0" applyFont="1" applyAlignment="1">
      <alignment wrapText="1"/>
    </xf>
    <xf numFmtId="0" fontId="20" fillId="0" borderId="0" xfId="0" applyFont="1" applyAlignment="1">
      <alignment wrapText="1"/>
    </xf>
    <xf numFmtId="0" fontId="4" fillId="0" borderId="0" xfId="0" applyFont="1" applyAlignment="1">
      <alignment horizontal="center"/>
    </xf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wrapText="1"/>
    </xf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wrapText="1"/>
    </xf>
    <xf numFmtId="0" fontId="19" fillId="0" borderId="0" xfId="0" applyFont="1" applyAlignment="1">
      <alignment wrapText="1"/>
    </xf>
    <xf numFmtId="49" fontId="22" fillId="0" borderId="0" xfId="0" applyNumberFormat="1" applyFont="1" applyAlignment="1">
      <alignment horizontal="right" wrapText="1"/>
    </xf>
    <xf numFmtId="0" fontId="0" fillId="0" borderId="0" xfId="0" applyAlignment="1">
      <alignment wrapText="1"/>
    </xf>
    <xf numFmtId="0" fontId="22" fillId="0" borderId="0" xfId="0" applyFont="1" applyAlignment="1">
      <alignment wrapText="1"/>
    </xf>
    <xf numFmtId="0" fontId="22" fillId="0" borderId="0" xfId="0" applyFont="1" applyAlignment="1">
      <alignment horizontal="center"/>
    </xf>
    <xf numFmtId="0" fontId="0" fillId="0" borderId="0" xfId="0" applyAlignment="1">
      <alignment wrapText="1"/>
    </xf>
    <xf numFmtId="0" fontId="22" fillId="0" borderId="0" xfId="0" applyFont="1" applyAlignment="1">
      <alignment horizontal="center"/>
    </xf>
    <xf numFmtId="0" fontId="20" fillId="0" borderId="0" xfId="0" applyFont="1" applyAlignment="1">
      <alignment wrapText="1"/>
    </xf>
    <xf numFmtId="0" fontId="22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22" fillId="0" borderId="0" xfId="0" applyFont="1" applyAlignment="1">
      <alignment wrapText="1"/>
    </xf>
    <xf numFmtId="4" fontId="20" fillId="0" borderId="0" xfId="0" applyNumberFormat="1" applyFont="1" applyAlignment="1">
      <alignment horizontal="center" wrapText="1"/>
    </xf>
    <xf numFmtId="0" fontId="22" fillId="0" borderId="0" xfId="0" applyFont="1" applyAlignment="1">
      <alignment horizontal="center" wrapText="1"/>
    </xf>
    <xf numFmtId="0" fontId="0" fillId="0" borderId="0" xfId="0" applyAlignment="1">
      <alignment wrapText="1"/>
    </xf>
    <xf numFmtId="49" fontId="22" fillId="0" borderId="0" xfId="0" applyNumberFormat="1" applyFont="1" applyAlignment="1">
      <alignment horizontal="center"/>
    </xf>
    <xf numFmtId="0" fontId="2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3" fillId="0" borderId="0" xfId="0" applyFont="1" applyAlignment="1">
      <alignment wrapText="1"/>
    </xf>
    <xf numFmtId="0" fontId="20" fillId="0" borderId="0" xfId="0" applyFont="1" applyAlignment="1">
      <alignment wrapText="1"/>
    </xf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horizontal="left"/>
    </xf>
    <xf numFmtId="49" fontId="3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19" fillId="0" borderId="0" xfId="0" applyFont="1" applyAlignment="1">
      <alignment wrapText="1"/>
    </xf>
    <xf numFmtId="49" fontId="22" fillId="0" borderId="0" xfId="0" applyNumberFormat="1" applyFont="1" applyAlignment="1">
      <alignment horizontal="left" wrapText="1"/>
    </xf>
    <xf numFmtId="0" fontId="22" fillId="0" borderId="0" xfId="0" applyFont="1" applyAlignment="1">
      <alignment wrapText="1"/>
    </xf>
    <xf numFmtId="0" fontId="20" fillId="0" borderId="0" xfId="0" applyFont="1" applyAlignment="1">
      <alignment horizontal="center"/>
    </xf>
    <xf numFmtId="0" fontId="22" fillId="0" borderId="0" xfId="0" applyFont="1" applyAlignment="1">
      <alignment horizontal="left" wrapText="1"/>
    </xf>
    <xf numFmtId="0" fontId="0" fillId="0" borderId="0" xfId="0" applyAlignment="1">
      <alignment horizontal="left" wrapText="1"/>
    </xf>
  </cellXfs>
  <cellStyles count="1">
    <cellStyle name="Normalno" xfId="0" builtinId="0"/>
  </cellStyles>
  <dxfs count="0"/>
  <tableStyles count="0" defaultTableStyle="TableStyleMedium9" defaultPivotStyle="PivotStyleLight16"/>
  <colors>
    <mruColors>
      <color rgb="FF00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976"/>
  <sheetViews>
    <sheetView tabSelected="1" topLeftCell="J166" zoomScaleNormal="100" workbookViewId="0">
      <selection activeCell="V1" sqref="V1"/>
    </sheetView>
  </sheetViews>
  <sheetFormatPr defaultRowHeight="12.75" x14ac:dyDescent="0.2"/>
  <cols>
    <col min="1" max="1" width="9" style="5" customWidth="1"/>
    <col min="2" max="2" width="4" style="5" customWidth="1"/>
    <col min="3" max="3" width="3" style="5" customWidth="1"/>
    <col min="4" max="4" width="4" style="5" customWidth="1"/>
    <col min="5" max="5" width="3.7109375" style="5" customWidth="1"/>
    <col min="6" max="6" width="3.5703125" style="5" customWidth="1"/>
    <col min="7" max="7" width="3.42578125" style="5" customWidth="1"/>
    <col min="8" max="11" width="3.5703125" style="5" customWidth="1"/>
    <col min="12" max="12" width="7.42578125" style="5" customWidth="1"/>
    <col min="13" max="13" width="6.7109375" style="72" customWidth="1"/>
    <col min="14" max="14" width="27.140625" style="84" customWidth="1"/>
    <col min="15" max="15" width="12.140625" style="121" customWidth="1"/>
    <col min="16" max="20" width="12.28515625" style="121" customWidth="1"/>
    <col min="21" max="21" width="12.5703125" style="383" customWidth="1"/>
    <col min="22" max="22" width="12.42578125" style="383" customWidth="1"/>
    <col min="23" max="23" width="9" style="5" customWidth="1"/>
    <col min="24" max="24" width="8.28515625" style="5" customWidth="1"/>
  </cols>
  <sheetData>
    <row r="1" spans="1:25" ht="38.25" x14ac:dyDescent="0.2">
      <c r="A1" s="3"/>
      <c r="B1" s="478" t="s">
        <v>35</v>
      </c>
      <c r="C1" s="479"/>
      <c r="D1" s="479"/>
      <c r="E1" s="479"/>
      <c r="F1" s="479"/>
      <c r="G1" s="479"/>
      <c r="H1" s="479"/>
      <c r="I1" s="473"/>
      <c r="J1" s="473"/>
      <c r="K1" s="199"/>
      <c r="L1" s="22"/>
      <c r="M1" s="69" t="s">
        <v>36</v>
      </c>
      <c r="N1" s="70" t="s">
        <v>37</v>
      </c>
      <c r="O1" s="69" t="s">
        <v>401</v>
      </c>
      <c r="P1" s="438" t="s">
        <v>403</v>
      </c>
      <c r="Q1" s="381" t="s">
        <v>402</v>
      </c>
      <c r="R1" s="381" t="s">
        <v>420</v>
      </c>
      <c r="S1" s="381" t="s">
        <v>422</v>
      </c>
      <c r="T1" s="381" t="s">
        <v>421</v>
      </c>
      <c r="U1" s="381" t="s">
        <v>379</v>
      </c>
      <c r="V1" s="381" t="s">
        <v>413</v>
      </c>
      <c r="W1" s="358" t="s">
        <v>426</v>
      </c>
      <c r="X1" s="358" t="s">
        <v>427</v>
      </c>
      <c r="Y1" s="69"/>
    </row>
    <row r="2" spans="1:25" x14ac:dyDescent="0.2">
      <c r="A2" s="3"/>
      <c r="B2" s="22">
        <v>1</v>
      </c>
      <c r="C2" s="22">
        <v>2</v>
      </c>
      <c r="D2" s="22">
        <v>3</v>
      </c>
      <c r="E2" s="22">
        <v>4</v>
      </c>
      <c r="F2" s="22">
        <v>5</v>
      </c>
      <c r="G2" s="22">
        <v>6</v>
      </c>
      <c r="H2" s="22">
        <v>7</v>
      </c>
      <c r="I2" s="201">
        <v>8</v>
      </c>
      <c r="J2" s="201">
        <v>9</v>
      </c>
      <c r="K2" s="201"/>
      <c r="L2" s="22"/>
      <c r="M2" s="71"/>
      <c r="N2" s="70"/>
      <c r="O2" s="94" t="s">
        <v>282</v>
      </c>
      <c r="P2" s="94" t="s">
        <v>412</v>
      </c>
      <c r="Q2" s="94" t="s">
        <v>56</v>
      </c>
      <c r="R2" s="94" t="s">
        <v>76</v>
      </c>
      <c r="S2" s="94" t="s">
        <v>33</v>
      </c>
      <c r="T2" s="94" t="s">
        <v>34</v>
      </c>
      <c r="U2" s="382" t="s">
        <v>51</v>
      </c>
      <c r="V2" s="382" t="s">
        <v>98</v>
      </c>
      <c r="W2" s="9">
        <v>9</v>
      </c>
      <c r="X2" s="9">
        <v>10</v>
      </c>
    </row>
    <row r="3" spans="1:25" x14ac:dyDescent="0.2">
      <c r="O3" s="232"/>
      <c r="P3" s="431"/>
      <c r="Q3" s="435"/>
      <c r="R3" s="460"/>
      <c r="S3" s="467"/>
      <c r="T3" s="460"/>
    </row>
    <row r="4" spans="1:25" x14ac:dyDescent="0.2">
      <c r="A4" s="5" t="s">
        <v>97</v>
      </c>
      <c r="N4" s="73" t="s">
        <v>108</v>
      </c>
      <c r="O4" s="232"/>
      <c r="P4" s="431"/>
      <c r="Q4" s="435"/>
      <c r="R4" s="460"/>
      <c r="S4" s="467"/>
      <c r="T4" s="460"/>
    </row>
    <row r="5" spans="1:25" x14ac:dyDescent="0.2">
      <c r="N5" s="73"/>
      <c r="O5" s="232"/>
      <c r="P5" s="431"/>
      <c r="Q5" s="435"/>
      <c r="R5" s="460"/>
      <c r="S5" s="467"/>
      <c r="T5" s="460"/>
    </row>
    <row r="6" spans="1:25" x14ac:dyDescent="0.2">
      <c r="N6" s="73"/>
      <c r="O6" s="232"/>
      <c r="P6" s="431"/>
      <c r="Q6" s="435"/>
      <c r="R6" s="460"/>
      <c r="S6" s="467"/>
      <c r="T6" s="460"/>
    </row>
    <row r="7" spans="1:25" ht="25.5" x14ac:dyDescent="0.2">
      <c r="N7" s="73" t="s">
        <v>336</v>
      </c>
      <c r="O7" s="77">
        <f t="shared" ref="O7" si="0">SUM(O15+O16+O23)</f>
        <v>1716897.98</v>
      </c>
      <c r="P7" s="77">
        <f t="shared" ref="P7:Q7" si="1">SUM(P15+P16+P23)</f>
        <v>2172193.4</v>
      </c>
      <c r="Q7" s="77">
        <f t="shared" si="1"/>
        <v>2317400</v>
      </c>
      <c r="R7" s="77">
        <f t="shared" ref="R7:S7" si="2">SUM(R15+R16+R23)</f>
        <v>2685041.34</v>
      </c>
      <c r="S7" s="77">
        <f t="shared" si="2"/>
        <v>2405041.34</v>
      </c>
      <c r="T7" s="77">
        <f>S7-R7</f>
        <v>-280000</v>
      </c>
      <c r="U7" s="384">
        <f t="shared" ref="U7" si="3">SUM(U15+U16+U23)</f>
        <v>2402000</v>
      </c>
      <c r="V7" s="384">
        <f t="shared" ref="V7" si="4">SUM(V15+V16+V23)</f>
        <v>2446000</v>
      </c>
      <c r="W7" s="359">
        <f>U7/S7*100</f>
        <v>99.873543130032033</v>
      </c>
      <c r="X7" s="359">
        <f>V7/S7*100</f>
        <v>101.70303351209755</v>
      </c>
    </row>
    <row r="8" spans="1:25" x14ac:dyDescent="0.2">
      <c r="N8" s="73"/>
      <c r="O8" s="82"/>
      <c r="P8" s="82"/>
      <c r="Q8" s="82"/>
      <c r="R8" s="82"/>
      <c r="S8" s="82"/>
      <c r="T8" s="82"/>
      <c r="W8" s="359"/>
      <c r="X8" s="359"/>
    </row>
    <row r="9" spans="1:25" ht="25.5" x14ac:dyDescent="0.2">
      <c r="N9" s="73" t="s">
        <v>301</v>
      </c>
      <c r="O9" s="77">
        <f t="shared" ref="O9" si="5">SUM(O17+O18+O24)</f>
        <v>1465028.82</v>
      </c>
      <c r="P9" s="77">
        <f t="shared" ref="P9:Q9" si="6">SUM(P17+P18+P24)</f>
        <v>2712000</v>
      </c>
      <c r="Q9" s="77">
        <f t="shared" si="6"/>
        <v>3017400</v>
      </c>
      <c r="R9" s="77">
        <f t="shared" ref="R9:S9" si="7">SUM(R17+R18+R24)</f>
        <v>3453400</v>
      </c>
      <c r="S9" s="77">
        <f t="shared" si="7"/>
        <v>3173400</v>
      </c>
      <c r="T9" s="77">
        <f t="shared" ref="T9:T24" si="8">S9-R9</f>
        <v>-280000</v>
      </c>
      <c r="U9" s="384">
        <f t="shared" ref="U9" si="9">SUM(U17+U18+U24)</f>
        <v>2970000</v>
      </c>
      <c r="V9" s="384">
        <f t="shared" ref="V9" si="10">SUM(V17+V18+V24)</f>
        <v>3004000</v>
      </c>
      <c r="W9" s="359">
        <f t="shared" ref="W9:W29" si="11">U9/S9*100</f>
        <v>93.590470788428817</v>
      </c>
      <c r="X9" s="359">
        <f t="shared" ref="X9:X29" si="12">V9/S9*100</f>
        <v>94.661876851326653</v>
      </c>
    </row>
    <row r="10" spans="1:25" x14ac:dyDescent="0.2">
      <c r="N10" s="73"/>
      <c r="O10" s="82"/>
      <c r="P10" s="82"/>
      <c r="Q10" s="82"/>
      <c r="R10" s="82"/>
      <c r="S10" s="82"/>
      <c r="T10" s="77"/>
      <c r="W10" s="359"/>
      <c r="X10" s="359"/>
    </row>
    <row r="11" spans="1:25" s="203" customFormat="1" x14ac:dyDescent="0.2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276"/>
      <c r="N11" s="73" t="s">
        <v>335</v>
      </c>
      <c r="O11" s="82">
        <f t="shared" ref="O11" si="13">O7-O9</f>
        <v>251869.15999999992</v>
      </c>
      <c r="P11" s="82">
        <f t="shared" ref="P11:Q11" si="14">P7-P9</f>
        <v>-539806.60000000009</v>
      </c>
      <c r="Q11" s="82">
        <f t="shared" si="14"/>
        <v>-700000</v>
      </c>
      <c r="R11" s="82">
        <f t="shared" ref="R11:S11" si="15">R7-R9</f>
        <v>-768358.66000000015</v>
      </c>
      <c r="S11" s="82">
        <f t="shared" si="15"/>
        <v>-768358.66000000015</v>
      </c>
      <c r="T11" s="77">
        <f t="shared" si="8"/>
        <v>0</v>
      </c>
      <c r="U11" s="385">
        <f t="shared" ref="U11" si="16">U7-U9</f>
        <v>-568000</v>
      </c>
      <c r="V11" s="385">
        <f t="shared" ref="V11" si="17">V7-V9</f>
        <v>-558000</v>
      </c>
      <c r="W11" s="359">
        <f t="shared" si="11"/>
        <v>73.923810528796537</v>
      </c>
      <c r="X11" s="359">
        <f t="shared" si="12"/>
        <v>72.622334991317715</v>
      </c>
    </row>
    <row r="12" spans="1:25" x14ac:dyDescent="0.2">
      <c r="N12" s="73"/>
      <c r="O12" s="82"/>
      <c r="P12" s="82"/>
      <c r="Q12" s="82"/>
      <c r="R12" s="82"/>
      <c r="S12" s="82"/>
      <c r="T12" s="77"/>
      <c r="W12" s="359"/>
      <c r="X12" s="359"/>
    </row>
    <row r="13" spans="1:25" x14ac:dyDescent="0.2">
      <c r="M13" s="78" t="s">
        <v>38</v>
      </c>
      <c r="N13" s="79"/>
      <c r="O13" s="82"/>
      <c r="P13" s="82"/>
      <c r="Q13" s="82"/>
      <c r="R13" s="82"/>
      <c r="S13" s="82"/>
      <c r="T13" s="77"/>
      <c r="W13" s="359"/>
      <c r="X13" s="359"/>
    </row>
    <row r="14" spans="1:25" x14ac:dyDescent="0.2">
      <c r="M14" s="78"/>
      <c r="N14" s="79"/>
      <c r="O14" s="82"/>
      <c r="P14" s="82"/>
      <c r="Q14" s="82"/>
      <c r="R14" s="82"/>
      <c r="S14" s="82"/>
      <c r="T14" s="77"/>
      <c r="W14" s="359"/>
      <c r="X14" s="359"/>
    </row>
    <row r="15" spans="1:25" x14ac:dyDescent="0.2">
      <c r="M15" s="80" t="s">
        <v>34</v>
      </c>
      <c r="N15" s="81" t="s">
        <v>21</v>
      </c>
      <c r="O15" s="77">
        <f t="shared" ref="O15" si="18">SUM(O37)</f>
        <v>1716897.98</v>
      </c>
      <c r="P15" s="77">
        <f t="shared" ref="P15:Q15" si="19">SUM(P37)</f>
        <v>2172193.4</v>
      </c>
      <c r="Q15" s="77">
        <f t="shared" si="19"/>
        <v>2317400</v>
      </c>
      <c r="R15" s="77">
        <f t="shared" ref="R15:S15" si="20">SUM(R37)</f>
        <v>2685041.34</v>
      </c>
      <c r="S15" s="77">
        <f t="shared" si="20"/>
        <v>2405041.34</v>
      </c>
      <c r="T15" s="77">
        <f t="shared" si="8"/>
        <v>-280000</v>
      </c>
      <c r="U15" s="384">
        <f t="shared" ref="U15" si="21">SUM(U37)</f>
        <v>2382000</v>
      </c>
      <c r="V15" s="384">
        <f t="shared" ref="V15" si="22">SUM(V37)</f>
        <v>2426000</v>
      </c>
      <c r="W15" s="359">
        <f t="shared" si="11"/>
        <v>99.041956592729505</v>
      </c>
      <c r="X15" s="359">
        <f t="shared" si="12"/>
        <v>100.87144697479505</v>
      </c>
    </row>
    <row r="16" spans="1:25" ht="25.5" x14ac:dyDescent="0.2">
      <c r="M16" s="80" t="s">
        <v>51</v>
      </c>
      <c r="N16" s="81" t="s">
        <v>27</v>
      </c>
      <c r="O16" s="77">
        <f t="shared" ref="O16" si="23">SUM(O59)</f>
        <v>0</v>
      </c>
      <c r="P16" s="77">
        <f t="shared" ref="P16:Q16" si="24">SUM(P59)</f>
        <v>0</v>
      </c>
      <c r="Q16" s="77">
        <f t="shared" si="24"/>
        <v>0</v>
      </c>
      <c r="R16" s="77">
        <f t="shared" ref="R16:S16" si="25">SUM(R59)</f>
        <v>0</v>
      </c>
      <c r="S16" s="77">
        <f t="shared" si="25"/>
        <v>0</v>
      </c>
      <c r="T16" s="77">
        <f t="shared" si="8"/>
        <v>0</v>
      </c>
      <c r="U16" s="384">
        <f t="shared" ref="U16" si="26">SUM(U59)</f>
        <v>20000</v>
      </c>
      <c r="V16" s="384">
        <f t="shared" ref="V16" si="27">SUM(V59)</f>
        <v>20000</v>
      </c>
      <c r="W16" s="359">
        <v>0</v>
      </c>
      <c r="X16" s="359">
        <v>0</v>
      </c>
    </row>
    <row r="17" spans="1:24" x14ac:dyDescent="0.2">
      <c r="M17" s="80" t="s">
        <v>56</v>
      </c>
      <c r="N17" s="81" t="s">
        <v>116</v>
      </c>
      <c r="O17" s="77">
        <f t="shared" ref="O17" si="28">SUM(O68)</f>
        <v>997230.71000000008</v>
      </c>
      <c r="P17" s="77">
        <f t="shared" ref="P17:Q17" si="29">SUM(P68)</f>
        <v>1698400</v>
      </c>
      <c r="Q17" s="77">
        <f t="shared" si="29"/>
        <v>1792400</v>
      </c>
      <c r="R17" s="77">
        <f t="shared" ref="R17:S17" si="30">SUM(R68)</f>
        <v>1798400</v>
      </c>
      <c r="S17" s="77">
        <f t="shared" si="30"/>
        <v>1798400</v>
      </c>
      <c r="T17" s="77">
        <f t="shared" si="8"/>
        <v>0</v>
      </c>
      <c r="U17" s="384">
        <f t="shared" ref="U17" si="31">SUM(U68)</f>
        <v>1698300</v>
      </c>
      <c r="V17" s="384">
        <f t="shared" ref="V17" si="32">SUM(V68)</f>
        <v>1743300</v>
      </c>
      <c r="W17" s="359">
        <f t="shared" si="11"/>
        <v>94.433941281138786</v>
      </c>
      <c r="X17" s="359">
        <f t="shared" si="12"/>
        <v>96.93616548042705</v>
      </c>
    </row>
    <row r="18" spans="1:24" ht="25.5" x14ac:dyDescent="0.2">
      <c r="M18" s="80" t="s">
        <v>76</v>
      </c>
      <c r="N18" s="81" t="s">
        <v>170</v>
      </c>
      <c r="O18" s="77">
        <f t="shared" ref="O18" si="33">SUM(O100)</f>
        <v>467798.11</v>
      </c>
      <c r="P18" s="77">
        <f t="shared" ref="P18:Q18" si="34">SUM(P100)</f>
        <v>1013600</v>
      </c>
      <c r="Q18" s="77">
        <f t="shared" si="34"/>
        <v>1225000</v>
      </c>
      <c r="R18" s="77">
        <f t="shared" ref="R18:S18" si="35">SUM(R100)</f>
        <v>1655000</v>
      </c>
      <c r="S18" s="77">
        <f t="shared" si="35"/>
        <v>1375000</v>
      </c>
      <c r="T18" s="77">
        <f t="shared" si="8"/>
        <v>-280000</v>
      </c>
      <c r="U18" s="384">
        <f t="shared" ref="U18" si="36">SUM(U100)</f>
        <v>1271700</v>
      </c>
      <c r="V18" s="384">
        <f t="shared" ref="V18" si="37">SUM(V100)</f>
        <v>1260700</v>
      </c>
      <c r="W18" s="359">
        <f t="shared" si="11"/>
        <v>92.487272727272725</v>
      </c>
      <c r="X18" s="359">
        <f t="shared" si="12"/>
        <v>91.687272727272727</v>
      </c>
    </row>
    <row r="19" spans="1:24" x14ac:dyDescent="0.2">
      <c r="M19" s="80"/>
      <c r="N19" s="81"/>
      <c r="O19" s="134"/>
      <c r="P19" s="134"/>
      <c r="Q19" s="134"/>
      <c r="R19" s="134"/>
      <c r="S19" s="134"/>
      <c r="T19" s="77"/>
      <c r="W19" s="359"/>
      <c r="X19" s="359"/>
    </row>
    <row r="20" spans="1:24" x14ac:dyDescent="0.2">
      <c r="M20" s="80"/>
      <c r="N20" s="81"/>
      <c r="O20" s="134"/>
      <c r="P20" s="134"/>
      <c r="Q20" s="134"/>
      <c r="R20" s="134"/>
      <c r="S20" s="134"/>
      <c r="T20" s="77"/>
      <c r="W20" s="359"/>
      <c r="X20" s="359"/>
    </row>
    <row r="21" spans="1:24" x14ac:dyDescent="0.2">
      <c r="M21" s="78" t="s">
        <v>89</v>
      </c>
      <c r="N21" s="79"/>
      <c r="O21" s="134"/>
      <c r="P21" s="134"/>
      <c r="Q21" s="134"/>
      <c r="R21" s="134"/>
      <c r="S21" s="134"/>
      <c r="T21" s="77"/>
      <c r="W21" s="359"/>
      <c r="X21" s="359"/>
    </row>
    <row r="22" spans="1:24" x14ac:dyDescent="0.2">
      <c r="M22" s="83"/>
      <c r="O22" s="134"/>
      <c r="P22" s="134"/>
      <c r="Q22" s="134"/>
      <c r="R22" s="134"/>
      <c r="S22" s="134"/>
      <c r="T22" s="77"/>
      <c r="W22" s="359"/>
      <c r="X22" s="359"/>
    </row>
    <row r="23" spans="1:24" s="203" customFormat="1" ht="25.5" x14ac:dyDescent="0.2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80" t="s">
        <v>98</v>
      </c>
      <c r="N23" s="81" t="s">
        <v>291</v>
      </c>
      <c r="O23" s="77">
        <f t="shared" ref="O23" si="38">SUM(O113)</f>
        <v>0</v>
      </c>
      <c r="P23" s="77">
        <f t="shared" ref="P23:Q23" si="39">SUM(P113)</f>
        <v>0</v>
      </c>
      <c r="Q23" s="77">
        <f t="shared" si="39"/>
        <v>0</v>
      </c>
      <c r="R23" s="77">
        <f t="shared" ref="R23:S23" si="40">SUM(R113)</f>
        <v>0</v>
      </c>
      <c r="S23" s="77">
        <f t="shared" si="40"/>
        <v>0</v>
      </c>
      <c r="T23" s="77">
        <f t="shared" si="8"/>
        <v>0</v>
      </c>
      <c r="U23" s="385">
        <f t="shared" ref="U23" si="41">SUM(U113)</f>
        <v>0</v>
      </c>
      <c r="V23" s="385">
        <f t="shared" ref="V23" si="42">SUM(V113)</f>
        <v>0</v>
      </c>
      <c r="W23" s="359">
        <v>0</v>
      </c>
      <c r="X23" s="359">
        <v>0</v>
      </c>
    </row>
    <row r="24" spans="1:24" s="5" customFormat="1" ht="25.5" x14ac:dyDescent="0.2">
      <c r="M24" s="80" t="s">
        <v>33</v>
      </c>
      <c r="N24" s="81" t="s">
        <v>86</v>
      </c>
      <c r="O24" s="77">
        <f t="shared" ref="O24" si="43">SUM(O118)</f>
        <v>0</v>
      </c>
      <c r="P24" s="77">
        <f t="shared" ref="P24:Q24" si="44">SUM(P118)</f>
        <v>0</v>
      </c>
      <c r="Q24" s="77">
        <f t="shared" si="44"/>
        <v>0</v>
      </c>
      <c r="R24" s="77">
        <f t="shared" ref="R24:S24" si="45">SUM(R118)</f>
        <v>0</v>
      </c>
      <c r="S24" s="77">
        <f t="shared" si="45"/>
        <v>0</v>
      </c>
      <c r="T24" s="77">
        <f t="shared" si="8"/>
        <v>0</v>
      </c>
      <c r="U24" s="384">
        <f>SUM(U118)</f>
        <v>0</v>
      </c>
      <c r="V24" s="384">
        <f>SUM(V118)</f>
        <v>0</v>
      </c>
      <c r="W24" s="359">
        <v>0</v>
      </c>
      <c r="X24" s="359">
        <v>0</v>
      </c>
    </row>
    <row r="25" spans="1:24" s="5" customFormat="1" x14ac:dyDescent="0.2">
      <c r="M25" s="80"/>
      <c r="N25" s="81"/>
      <c r="O25" s="134"/>
      <c r="P25" s="134"/>
      <c r="Q25" s="134"/>
      <c r="R25" s="134"/>
      <c r="S25" s="134"/>
      <c r="T25" s="134"/>
      <c r="U25" s="383"/>
      <c r="V25" s="383"/>
      <c r="W25" s="359"/>
      <c r="X25" s="359"/>
    </row>
    <row r="26" spans="1:24" s="5" customFormat="1" x14ac:dyDescent="0.2">
      <c r="M26" s="80"/>
      <c r="N26" s="81"/>
      <c r="O26" s="134"/>
      <c r="P26" s="134"/>
      <c r="Q26" s="134"/>
      <c r="R26" s="134"/>
      <c r="S26" s="134"/>
      <c r="T26" s="134"/>
      <c r="U26" s="383"/>
      <c r="V26" s="383"/>
      <c r="W26" s="359"/>
      <c r="X26" s="359"/>
    </row>
    <row r="27" spans="1:24" s="5" customFormat="1" x14ac:dyDescent="0.2">
      <c r="M27" s="78" t="s">
        <v>337</v>
      </c>
      <c r="N27" s="85"/>
      <c r="O27" s="134"/>
      <c r="P27" s="134"/>
      <c r="Q27" s="134"/>
      <c r="R27" s="134"/>
      <c r="S27" s="134"/>
      <c r="T27" s="134"/>
      <c r="U27" s="383"/>
      <c r="V27" s="383"/>
      <c r="W27" s="359"/>
      <c r="X27" s="359"/>
    </row>
    <row r="28" spans="1:24" s="5" customFormat="1" x14ac:dyDescent="0.2">
      <c r="M28" s="78"/>
      <c r="N28" s="85"/>
      <c r="O28" s="134"/>
      <c r="P28" s="134"/>
      <c r="Q28" s="134"/>
      <c r="R28" s="134"/>
      <c r="S28" s="134"/>
      <c r="T28" s="134"/>
      <c r="U28" s="383"/>
      <c r="V28" s="383"/>
      <c r="W28" s="359"/>
      <c r="X28" s="359"/>
    </row>
    <row r="29" spans="1:24" s="5" customFormat="1" x14ac:dyDescent="0.2">
      <c r="M29" s="80" t="s">
        <v>95</v>
      </c>
      <c r="N29" s="81" t="s">
        <v>96</v>
      </c>
      <c r="O29" s="77">
        <f t="shared" ref="O29" si="46">SUM(O129)</f>
        <v>287937.44</v>
      </c>
      <c r="P29" s="77">
        <f t="shared" ref="P29:R29" si="47">SUM(P129)</f>
        <v>539806.6</v>
      </c>
      <c r="Q29" s="77">
        <f t="shared" si="47"/>
        <v>700000</v>
      </c>
      <c r="R29" s="77">
        <f t="shared" si="47"/>
        <v>768358.66</v>
      </c>
      <c r="S29" s="77">
        <f t="shared" ref="S29" si="48">SUM(S129)</f>
        <v>768358.66</v>
      </c>
      <c r="T29" s="77">
        <f>S29-R29</f>
        <v>0</v>
      </c>
      <c r="U29" s="385">
        <f t="shared" ref="U29" si="49">SUM(U129)</f>
        <v>568000</v>
      </c>
      <c r="V29" s="385">
        <f t="shared" ref="V29" si="50">SUM(V129)</f>
        <v>558000</v>
      </c>
      <c r="W29" s="359">
        <f t="shared" si="11"/>
        <v>73.923810528796537</v>
      </c>
      <c r="X29" s="359">
        <f t="shared" si="12"/>
        <v>72.622334991317729</v>
      </c>
    </row>
    <row r="30" spans="1:24" s="5" customFormat="1" x14ac:dyDescent="0.2">
      <c r="M30" s="78"/>
      <c r="N30" s="85"/>
      <c r="O30" s="121"/>
      <c r="P30" s="121"/>
      <c r="Q30" s="121"/>
      <c r="R30" s="121"/>
      <c r="S30" s="121"/>
      <c r="T30" s="121"/>
      <c r="U30" s="383"/>
      <c r="V30" s="383"/>
    </row>
    <row r="31" spans="1:24" s="5" customFormat="1" x14ac:dyDescent="0.2">
      <c r="M31" s="78"/>
      <c r="N31" s="85"/>
      <c r="O31" s="121"/>
      <c r="P31" s="121"/>
      <c r="Q31" s="121"/>
      <c r="R31" s="121"/>
      <c r="S31" s="121"/>
      <c r="T31" s="121"/>
      <c r="U31" s="383"/>
      <c r="V31" s="383"/>
    </row>
    <row r="32" spans="1:24" s="5" customFormat="1" x14ac:dyDescent="0.2">
      <c r="M32" s="78"/>
      <c r="N32" s="85"/>
      <c r="O32" s="121"/>
      <c r="P32" s="121"/>
      <c r="Q32" s="121"/>
      <c r="R32" s="121"/>
      <c r="S32" s="121"/>
      <c r="T32" s="121"/>
      <c r="U32" s="383"/>
      <c r="V32" s="383"/>
    </row>
    <row r="33" spans="2:24" s="3" customFormat="1" ht="38.25" x14ac:dyDescent="0.2">
      <c r="B33" s="478" t="s">
        <v>35</v>
      </c>
      <c r="C33" s="479"/>
      <c r="D33" s="479"/>
      <c r="E33" s="479"/>
      <c r="F33" s="479"/>
      <c r="G33" s="479"/>
      <c r="H33" s="479"/>
      <c r="I33" s="473"/>
      <c r="J33" s="473"/>
      <c r="K33" s="199"/>
      <c r="L33" s="4"/>
      <c r="M33" s="69" t="s">
        <v>36</v>
      </c>
      <c r="N33" s="70" t="s">
        <v>37</v>
      </c>
      <c r="O33" s="380" t="s">
        <v>401</v>
      </c>
      <c r="P33" s="434" t="s">
        <v>399</v>
      </c>
      <c r="Q33" s="381" t="s">
        <v>402</v>
      </c>
      <c r="R33" s="381" t="s">
        <v>420</v>
      </c>
      <c r="S33" s="381" t="s">
        <v>422</v>
      </c>
      <c r="T33" s="381" t="s">
        <v>421</v>
      </c>
      <c r="U33" s="381" t="s">
        <v>379</v>
      </c>
      <c r="V33" s="381" t="s">
        <v>413</v>
      </c>
      <c r="W33" s="358" t="s">
        <v>426</v>
      </c>
      <c r="X33" s="358" t="s">
        <v>427</v>
      </c>
    </row>
    <row r="34" spans="2:24" s="3" customFormat="1" x14ac:dyDescent="0.2">
      <c r="B34" s="4">
        <v>1</v>
      </c>
      <c r="C34" s="4">
        <v>2</v>
      </c>
      <c r="D34" s="4">
        <v>3</v>
      </c>
      <c r="E34" s="4">
        <v>4</v>
      </c>
      <c r="F34" s="4">
        <v>5</v>
      </c>
      <c r="G34" s="4">
        <v>6</v>
      </c>
      <c r="H34" s="4">
        <v>7</v>
      </c>
      <c r="I34" s="201">
        <v>8</v>
      </c>
      <c r="J34" s="201">
        <v>9</v>
      </c>
      <c r="K34" s="201"/>
      <c r="L34" s="4"/>
      <c r="M34" s="71"/>
      <c r="N34" s="70"/>
      <c r="O34" s="94" t="s">
        <v>282</v>
      </c>
      <c r="P34" s="94" t="s">
        <v>412</v>
      </c>
      <c r="Q34" s="94" t="s">
        <v>56</v>
      </c>
      <c r="R34" s="94" t="s">
        <v>76</v>
      </c>
      <c r="S34" s="94" t="s">
        <v>33</v>
      </c>
      <c r="T34" s="94" t="s">
        <v>34</v>
      </c>
      <c r="U34" s="382" t="s">
        <v>51</v>
      </c>
      <c r="V34" s="382" t="s">
        <v>98</v>
      </c>
      <c r="W34" s="9">
        <v>9</v>
      </c>
      <c r="X34" s="9">
        <v>10</v>
      </c>
    </row>
    <row r="35" spans="2:24" s="6" customFormat="1" x14ac:dyDescent="0.2"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8" t="s">
        <v>347</v>
      </c>
      <c r="N35" s="79"/>
      <c r="O35" s="75"/>
      <c r="P35" s="75"/>
      <c r="Q35" s="75"/>
      <c r="R35" s="75"/>
      <c r="S35" s="75"/>
      <c r="T35" s="75"/>
      <c r="U35" s="386"/>
      <c r="V35" s="386"/>
    </row>
    <row r="36" spans="2:24" s="5" customFormat="1" x14ac:dyDescent="0.2">
      <c r="B36" s="4"/>
      <c r="C36" s="4"/>
      <c r="D36" s="4"/>
      <c r="E36" s="4"/>
      <c r="F36" s="4"/>
      <c r="G36" s="4"/>
      <c r="H36" s="4"/>
      <c r="I36" s="201"/>
      <c r="J36" s="201"/>
      <c r="K36" s="201"/>
      <c r="L36" s="4"/>
      <c r="M36" s="86"/>
      <c r="N36" s="70"/>
      <c r="O36" s="75"/>
      <c r="P36" s="75"/>
      <c r="Q36" s="75"/>
      <c r="R36" s="75"/>
      <c r="S36" s="75"/>
      <c r="T36" s="75"/>
      <c r="U36" s="383"/>
      <c r="V36" s="383"/>
    </row>
    <row r="37" spans="2:24" s="8" customFormat="1" x14ac:dyDescent="0.2">
      <c r="B37" s="9"/>
      <c r="M37" s="87" t="s">
        <v>34</v>
      </c>
      <c r="N37" s="81" t="s">
        <v>21</v>
      </c>
      <c r="O37" s="167">
        <f t="shared" ref="O37" si="51">SUM(O38+O42+O48+O52+O56)</f>
        <v>1716897.98</v>
      </c>
      <c r="P37" s="167">
        <f t="shared" ref="P37:Q37" si="52">SUM(P38+P42+P48+P52+P56)</f>
        <v>2172193.4</v>
      </c>
      <c r="Q37" s="167">
        <f t="shared" si="52"/>
        <v>2317400</v>
      </c>
      <c r="R37" s="167">
        <f t="shared" ref="R37:S37" si="53">SUM(R38+R42+R48+R52+R56)</f>
        <v>2685041.34</v>
      </c>
      <c r="S37" s="167">
        <f t="shared" si="53"/>
        <v>2405041.34</v>
      </c>
      <c r="T37" s="77">
        <f t="shared" ref="T37:T63" si="54">S37-R37</f>
        <v>-280000</v>
      </c>
      <c r="U37" s="387">
        <f>SUM(U38:U56)</f>
        <v>2382000</v>
      </c>
      <c r="V37" s="387">
        <f>SUM(V38:V56)</f>
        <v>2426000</v>
      </c>
      <c r="W37" s="359">
        <f t="shared" ref="W37:W100" si="55">U37/S37*100</f>
        <v>99.041956592729505</v>
      </c>
      <c r="X37" s="359">
        <f t="shared" ref="X37:X100" si="56">V37/S37*100</f>
        <v>100.87144697479505</v>
      </c>
    </row>
    <row r="38" spans="2:24" s="3" customFormat="1" x14ac:dyDescent="0.2">
      <c r="B38" s="9">
        <v>11</v>
      </c>
      <c r="M38" s="88" t="s">
        <v>39</v>
      </c>
      <c r="N38" s="70" t="s">
        <v>10</v>
      </c>
      <c r="O38" s="91">
        <f t="shared" ref="O38" si="57">SUM(O39+O40+O41)</f>
        <v>848664.8899999999</v>
      </c>
      <c r="P38" s="91">
        <f t="shared" ref="P38:Q38" si="58">SUM(P39+P40+P41)</f>
        <v>880000</v>
      </c>
      <c r="Q38" s="91">
        <f t="shared" si="58"/>
        <v>780000</v>
      </c>
      <c r="R38" s="91">
        <f t="shared" ref="R38:S38" si="59">SUM(R39+R40+R41)</f>
        <v>980000</v>
      </c>
      <c r="S38" s="91">
        <f t="shared" si="59"/>
        <v>780000</v>
      </c>
      <c r="T38" s="77">
        <f t="shared" si="54"/>
        <v>-200000</v>
      </c>
      <c r="U38" s="388">
        <v>800000</v>
      </c>
      <c r="V38" s="388">
        <v>800000</v>
      </c>
      <c r="W38" s="359">
        <f t="shared" si="55"/>
        <v>102.56410256410255</v>
      </c>
      <c r="X38" s="359">
        <f t="shared" si="56"/>
        <v>102.56410256410255</v>
      </c>
    </row>
    <row r="39" spans="2:24" s="5" customFormat="1" x14ac:dyDescent="0.2">
      <c r="B39" s="4">
        <v>11</v>
      </c>
      <c r="M39" s="90" t="s">
        <v>40</v>
      </c>
      <c r="N39" s="84" t="s">
        <v>11</v>
      </c>
      <c r="O39" s="77">
        <v>764990.46</v>
      </c>
      <c r="P39" s="77">
        <v>800000</v>
      </c>
      <c r="Q39" s="77">
        <v>700000</v>
      </c>
      <c r="R39" s="77">
        <v>900000</v>
      </c>
      <c r="S39" s="77">
        <v>700000</v>
      </c>
      <c r="T39" s="77">
        <f t="shared" si="54"/>
        <v>-200000</v>
      </c>
      <c r="U39" s="385"/>
      <c r="V39" s="385"/>
      <c r="W39" s="359"/>
      <c r="X39" s="359"/>
    </row>
    <row r="40" spans="2:24" s="5" customFormat="1" x14ac:dyDescent="0.2">
      <c r="B40" s="4">
        <v>11</v>
      </c>
      <c r="M40" s="90" t="s">
        <v>41</v>
      </c>
      <c r="N40" s="84" t="s">
        <v>12</v>
      </c>
      <c r="O40" s="77">
        <v>68279.429999999993</v>
      </c>
      <c r="P40" s="77">
        <v>60000</v>
      </c>
      <c r="Q40" s="77">
        <v>60000</v>
      </c>
      <c r="R40" s="77">
        <v>60000</v>
      </c>
      <c r="S40" s="77">
        <v>60000</v>
      </c>
      <c r="T40" s="77">
        <f t="shared" si="54"/>
        <v>0</v>
      </c>
      <c r="U40" s="385"/>
      <c r="V40" s="385"/>
      <c r="W40" s="359"/>
      <c r="X40" s="359"/>
    </row>
    <row r="41" spans="2:24" s="5" customFormat="1" x14ac:dyDescent="0.2">
      <c r="B41" s="4">
        <v>11</v>
      </c>
      <c r="M41" s="90" t="s">
        <v>42</v>
      </c>
      <c r="N41" s="84" t="s">
        <v>16</v>
      </c>
      <c r="O41" s="77">
        <v>15395</v>
      </c>
      <c r="P41" s="77">
        <v>20000</v>
      </c>
      <c r="Q41" s="77">
        <v>20000</v>
      </c>
      <c r="R41" s="77">
        <v>20000</v>
      </c>
      <c r="S41" s="77">
        <v>20000</v>
      </c>
      <c r="T41" s="77">
        <f t="shared" si="54"/>
        <v>0</v>
      </c>
      <c r="U41" s="385"/>
      <c r="V41" s="385"/>
      <c r="W41" s="359"/>
      <c r="X41" s="359"/>
    </row>
    <row r="42" spans="2:24" s="3" customFormat="1" ht="38.25" x14ac:dyDescent="0.2">
      <c r="F42" s="9">
        <v>52</v>
      </c>
      <c r="M42" s="88" t="s">
        <v>43</v>
      </c>
      <c r="N42" s="70" t="s">
        <v>315</v>
      </c>
      <c r="O42" s="91">
        <f t="shared" ref="O42" si="60">SUM(O43:O46)</f>
        <v>675676.45</v>
      </c>
      <c r="P42" s="91">
        <f t="shared" ref="P42:Q42" si="61">SUM(P43:P46)</f>
        <v>1027000</v>
      </c>
      <c r="Q42" s="91">
        <f t="shared" si="61"/>
        <v>1272206.6000000001</v>
      </c>
      <c r="R42" s="91">
        <f t="shared" ref="R42:S42" si="62">SUM(R43:R46)</f>
        <v>1439847.94</v>
      </c>
      <c r="S42" s="91">
        <f t="shared" si="62"/>
        <v>1134747.94</v>
      </c>
      <c r="T42" s="77">
        <f t="shared" si="54"/>
        <v>-305100</v>
      </c>
      <c r="U42" s="388">
        <v>1322000</v>
      </c>
      <c r="V42" s="388">
        <v>1366000</v>
      </c>
      <c r="W42" s="359">
        <f t="shared" si="55"/>
        <v>116.50164352798913</v>
      </c>
      <c r="X42" s="359">
        <f t="shared" si="56"/>
        <v>120.3791566257437</v>
      </c>
    </row>
    <row r="43" spans="2:24" s="5" customFormat="1" ht="38.25" x14ac:dyDescent="0.2">
      <c r="F43" s="224">
        <v>52</v>
      </c>
      <c r="M43" s="90" t="s">
        <v>299</v>
      </c>
      <c r="N43" s="225" t="s">
        <v>300</v>
      </c>
      <c r="O43" s="77">
        <v>0</v>
      </c>
      <c r="P43" s="77">
        <v>0</v>
      </c>
      <c r="Q43" s="77">
        <v>0</v>
      </c>
      <c r="R43" s="77">
        <v>0</v>
      </c>
      <c r="S43" s="77">
        <v>0</v>
      </c>
      <c r="T43" s="77">
        <f t="shared" si="54"/>
        <v>0</v>
      </c>
      <c r="U43" s="385"/>
      <c r="V43" s="385"/>
      <c r="W43" s="359"/>
      <c r="X43" s="359"/>
    </row>
    <row r="44" spans="2:24" s="5" customFormat="1" ht="24" customHeight="1" x14ac:dyDescent="0.2">
      <c r="F44" s="4">
        <v>52</v>
      </c>
      <c r="M44" s="90" t="s">
        <v>44</v>
      </c>
      <c r="N44" s="225" t="s">
        <v>314</v>
      </c>
      <c r="O44" s="77">
        <v>675676.45</v>
      </c>
      <c r="P44" s="77">
        <v>990000</v>
      </c>
      <c r="Q44" s="77">
        <v>1230206.6000000001</v>
      </c>
      <c r="R44" s="77">
        <v>1397847.94</v>
      </c>
      <c r="S44" s="77">
        <v>1092747.94</v>
      </c>
      <c r="T44" s="77">
        <f t="shared" si="54"/>
        <v>-305100</v>
      </c>
      <c r="U44" s="385"/>
      <c r="V44" s="385"/>
      <c r="W44" s="359"/>
      <c r="X44" s="359"/>
    </row>
    <row r="45" spans="2:24" s="5" customFormat="1" ht="25.5" x14ac:dyDescent="0.2">
      <c r="F45" s="4">
        <v>52</v>
      </c>
      <c r="M45" s="90" t="s">
        <v>45</v>
      </c>
      <c r="N45" s="225" t="s">
        <v>313</v>
      </c>
      <c r="O45" s="77">
        <v>0</v>
      </c>
      <c r="P45" s="77">
        <v>37000</v>
      </c>
      <c r="Q45" s="77">
        <v>42000</v>
      </c>
      <c r="R45" s="77">
        <v>42000</v>
      </c>
      <c r="S45" s="77">
        <v>42000</v>
      </c>
      <c r="T45" s="77">
        <f t="shared" si="54"/>
        <v>0</v>
      </c>
      <c r="U45" s="385"/>
      <c r="V45" s="385"/>
      <c r="W45" s="359"/>
      <c r="X45" s="359"/>
    </row>
    <row r="46" spans="2:24" s="5" customFormat="1" ht="25.5" x14ac:dyDescent="0.2">
      <c r="F46" s="278">
        <v>52</v>
      </c>
      <c r="M46" s="90" t="s">
        <v>338</v>
      </c>
      <c r="N46" s="277" t="s">
        <v>341</v>
      </c>
      <c r="O46" s="77">
        <v>0</v>
      </c>
      <c r="P46" s="77">
        <v>0</v>
      </c>
      <c r="Q46" s="77">
        <v>0</v>
      </c>
      <c r="R46" s="77">
        <v>0</v>
      </c>
      <c r="S46" s="77">
        <v>0</v>
      </c>
      <c r="T46" s="77">
        <f t="shared" si="54"/>
        <v>0</v>
      </c>
      <c r="U46" s="385"/>
      <c r="V46" s="385"/>
      <c r="W46" s="359"/>
      <c r="X46" s="359"/>
    </row>
    <row r="47" spans="2:24" s="5" customFormat="1" x14ac:dyDescent="0.2">
      <c r="F47" s="278"/>
      <c r="M47" s="90"/>
      <c r="N47" s="277"/>
      <c r="O47" s="77"/>
      <c r="P47" s="77"/>
      <c r="Q47" s="77"/>
      <c r="R47" s="77"/>
      <c r="S47" s="77"/>
      <c r="T47" s="77"/>
      <c r="U47" s="385"/>
      <c r="V47" s="385"/>
      <c r="W47" s="359"/>
      <c r="X47" s="359"/>
    </row>
    <row r="48" spans="2:24" s="3" customFormat="1" x14ac:dyDescent="0.2">
      <c r="D48" s="9">
        <v>31</v>
      </c>
      <c r="H48" s="9"/>
      <c r="I48" s="9"/>
      <c r="J48" s="9"/>
      <c r="K48" s="9"/>
      <c r="L48" s="9"/>
      <c r="M48" s="88" t="s">
        <v>46</v>
      </c>
      <c r="N48" s="70" t="s">
        <v>13</v>
      </c>
      <c r="O48" s="91">
        <f t="shared" ref="O48" si="63">SUM(O50+O51)</f>
        <v>11479.99</v>
      </c>
      <c r="P48" s="91">
        <f t="shared" ref="P48:Q48" si="64">SUM(P50+P51)</f>
        <v>55000</v>
      </c>
      <c r="Q48" s="91">
        <f t="shared" si="64"/>
        <v>55000</v>
      </c>
      <c r="R48" s="91">
        <f t="shared" ref="R48:S48" si="65">SUM(R50+R51)</f>
        <v>55000</v>
      </c>
      <c r="S48" s="91">
        <f t="shared" si="65"/>
        <v>55000</v>
      </c>
      <c r="T48" s="77">
        <f t="shared" si="54"/>
        <v>0</v>
      </c>
      <c r="U48" s="388">
        <v>50000</v>
      </c>
      <c r="V48" s="388">
        <v>50000</v>
      </c>
      <c r="W48" s="359">
        <f t="shared" si="55"/>
        <v>90.909090909090907</v>
      </c>
      <c r="X48" s="359">
        <f t="shared" si="56"/>
        <v>90.909090909090907</v>
      </c>
    </row>
    <row r="49" spans="4:24" s="5" customFormat="1" x14ac:dyDescent="0.2">
      <c r="D49" s="201"/>
      <c r="H49" s="4"/>
      <c r="I49" s="201"/>
      <c r="J49" s="201"/>
      <c r="K49" s="201"/>
      <c r="L49" s="4"/>
      <c r="M49" s="90"/>
      <c r="N49" s="84"/>
      <c r="O49" s="77"/>
      <c r="P49" s="77"/>
      <c r="Q49" s="77"/>
      <c r="R49" s="77"/>
      <c r="S49" s="77"/>
      <c r="T49" s="77"/>
      <c r="U49" s="385"/>
      <c r="V49" s="385"/>
      <c r="W49" s="359"/>
      <c r="X49" s="359"/>
    </row>
    <row r="50" spans="4:24" s="5" customFormat="1" x14ac:dyDescent="0.2">
      <c r="D50" s="201">
        <v>31</v>
      </c>
      <c r="H50" s="4"/>
      <c r="I50" s="201"/>
      <c r="J50" s="201"/>
      <c r="K50" s="201"/>
      <c r="L50" s="4"/>
      <c r="M50" s="90" t="s">
        <v>47</v>
      </c>
      <c r="N50" s="84" t="s">
        <v>14</v>
      </c>
      <c r="O50" s="77">
        <v>0</v>
      </c>
      <c r="P50" s="77">
        <v>5000</v>
      </c>
      <c r="Q50" s="77">
        <v>5000</v>
      </c>
      <c r="R50" s="77">
        <v>5000</v>
      </c>
      <c r="S50" s="77">
        <v>5000</v>
      </c>
      <c r="T50" s="77">
        <f t="shared" si="54"/>
        <v>0</v>
      </c>
      <c r="U50" s="385"/>
      <c r="V50" s="385"/>
      <c r="W50" s="359"/>
      <c r="X50" s="359"/>
    </row>
    <row r="51" spans="4:24" s="10" customFormat="1" ht="25.5" x14ac:dyDescent="0.2">
      <c r="D51" s="201">
        <v>31</v>
      </c>
      <c r="H51" s="4"/>
      <c r="I51" s="201"/>
      <c r="J51" s="201"/>
      <c r="K51" s="201"/>
      <c r="L51" s="4"/>
      <c r="M51" s="90" t="s">
        <v>48</v>
      </c>
      <c r="N51" s="84" t="s">
        <v>22</v>
      </c>
      <c r="O51" s="77">
        <v>11479.99</v>
      </c>
      <c r="P51" s="77">
        <v>50000</v>
      </c>
      <c r="Q51" s="77">
        <v>50000</v>
      </c>
      <c r="R51" s="77">
        <v>50000</v>
      </c>
      <c r="S51" s="77">
        <v>50000</v>
      </c>
      <c r="T51" s="77">
        <f t="shared" si="54"/>
        <v>0</v>
      </c>
      <c r="U51" s="385"/>
      <c r="V51" s="385"/>
      <c r="W51" s="359"/>
      <c r="X51" s="359"/>
    </row>
    <row r="52" spans="4:24" s="3" customFormat="1" ht="51" x14ac:dyDescent="0.2">
      <c r="E52" s="9">
        <v>43</v>
      </c>
      <c r="M52" s="88" t="s">
        <v>49</v>
      </c>
      <c r="N52" s="70" t="s">
        <v>54</v>
      </c>
      <c r="O52" s="91">
        <f t="shared" ref="O52" si="66">SUM(O53:O55)</f>
        <v>181076.65000000002</v>
      </c>
      <c r="P52" s="91">
        <f t="shared" ref="P52:Q52" si="67">SUM(P53:P55)</f>
        <v>200193.4</v>
      </c>
      <c r="Q52" s="91">
        <f t="shared" si="67"/>
        <v>200193.4</v>
      </c>
      <c r="R52" s="91">
        <f t="shared" ref="R52:S52" si="68">SUM(R53:R55)</f>
        <v>200193.4</v>
      </c>
      <c r="S52" s="91">
        <f t="shared" si="68"/>
        <v>425293.4</v>
      </c>
      <c r="T52" s="77">
        <f t="shared" si="54"/>
        <v>225100.00000000003</v>
      </c>
      <c r="U52" s="388">
        <v>200000</v>
      </c>
      <c r="V52" s="388">
        <v>200000</v>
      </c>
      <c r="W52" s="359">
        <f t="shared" si="55"/>
        <v>47.026358744339788</v>
      </c>
      <c r="X52" s="359">
        <f t="shared" si="56"/>
        <v>47.026358744339788</v>
      </c>
    </row>
    <row r="53" spans="4:24" s="5" customFormat="1" ht="25.5" x14ac:dyDescent="0.2">
      <c r="E53" s="68">
        <v>43</v>
      </c>
      <c r="M53" s="90" t="s">
        <v>218</v>
      </c>
      <c r="N53" s="84" t="s">
        <v>219</v>
      </c>
      <c r="O53" s="77">
        <v>128.82</v>
      </c>
      <c r="P53" s="77">
        <v>5000</v>
      </c>
      <c r="Q53" s="77">
        <v>5000</v>
      </c>
      <c r="R53" s="77">
        <v>5000</v>
      </c>
      <c r="S53" s="77">
        <v>5000</v>
      </c>
      <c r="T53" s="77">
        <f t="shared" si="54"/>
        <v>0</v>
      </c>
      <c r="U53" s="385"/>
      <c r="V53" s="385"/>
      <c r="W53" s="359"/>
      <c r="X53" s="359"/>
    </row>
    <row r="54" spans="4:24" s="5" customFormat="1" x14ac:dyDescent="0.2">
      <c r="E54" s="4">
        <v>43</v>
      </c>
      <c r="M54" s="90" t="s">
        <v>50</v>
      </c>
      <c r="N54" s="84" t="s">
        <v>15</v>
      </c>
      <c r="O54" s="77">
        <v>98420.36</v>
      </c>
      <c r="P54" s="77">
        <v>124900</v>
      </c>
      <c r="Q54" s="77">
        <v>124900</v>
      </c>
      <c r="R54" s="77">
        <v>124900</v>
      </c>
      <c r="S54" s="77">
        <v>250000</v>
      </c>
      <c r="T54" s="77">
        <f t="shared" si="54"/>
        <v>125100</v>
      </c>
      <c r="U54" s="385"/>
      <c r="V54" s="385"/>
      <c r="W54" s="359"/>
      <c r="X54" s="359"/>
    </row>
    <row r="55" spans="4:24" s="5" customFormat="1" x14ac:dyDescent="0.2">
      <c r="E55" s="59">
        <v>43</v>
      </c>
      <c r="M55" s="90" t="s">
        <v>210</v>
      </c>
      <c r="N55" s="84" t="s">
        <v>211</v>
      </c>
      <c r="O55" s="77">
        <v>82527.47</v>
      </c>
      <c r="P55" s="77">
        <v>70293.399999999994</v>
      </c>
      <c r="Q55" s="77">
        <v>70293.399999999994</v>
      </c>
      <c r="R55" s="77">
        <v>70293.399999999994</v>
      </c>
      <c r="S55" s="77">
        <v>170293.4</v>
      </c>
      <c r="T55" s="77">
        <f t="shared" si="54"/>
        <v>100000</v>
      </c>
      <c r="U55" s="385"/>
      <c r="V55" s="385"/>
      <c r="W55" s="359"/>
      <c r="X55" s="359"/>
    </row>
    <row r="56" spans="4:24" s="3" customFormat="1" ht="51" x14ac:dyDescent="0.2">
      <c r="G56" s="9">
        <v>61</v>
      </c>
      <c r="M56" s="88" t="s">
        <v>157</v>
      </c>
      <c r="N56" s="70" t="s">
        <v>160</v>
      </c>
      <c r="O56" s="91">
        <f t="shared" ref="O56:S56" si="69">SUM(O57)</f>
        <v>0</v>
      </c>
      <c r="P56" s="91">
        <f t="shared" si="69"/>
        <v>10000</v>
      </c>
      <c r="Q56" s="91">
        <f t="shared" si="69"/>
        <v>10000</v>
      </c>
      <c r="R56" s="91">
        <f t="shared" si="69"/>
        <v>10000</v>
      </c>
      <c r="S56" s="91">
        <f t="shared" si="69"/>
        <v>10000</v>
      </c>
      <c r="T56" s="77">
        <f t="shared" si="54"/>
        <v>0</v>
      </c>
      <c r="U56" s="388">
        <v>10000</v>
      </c>
      <c r="V56" s="388">
        <v>10000</v>
      </c>
      <c r="W56" s="359">
        <f t="shared" si="55"/>
        <v>100</v>
      </c>
      <c r="X56" s="359">
        <f t="shared" si="56"/>
        <v>100</v>
      </c>
    </row>
    <row r="57" spans="4:24" s="5" customFormat="1" ht="25.5" x14ac:dyDescent="0.2">
      <c r="G57" s="39">
        <v>61</v>
      </c>
      <c r="M57" s="90" t="s">
        <v>158</v>
      </c>
      <c r="N57" s="84" t="s">
        <v>159</v>
      </c>
      <c r="O57" s="77">
        <v>0</v>
      </c>
      <c r="P57" s="77">
        <v>10000</v>
      </c>
      <c r="Q57" s="77">
        <v>10000</v>
      </c>
      <c r="R57" s="77">
        <v>10000</v>
      </c>
      <c r="S57" s="77">
        <v>10000</v>
      </c>
      <c r="T57" s="77">
        <f t="shared" si="54"/>
        <v>0</v>
      </c>
      <c r="U57" s="385"/>
      <c r="V57" s="385"/>
      <c r="W57" s="359"/>
      <c r="X57" s="359"/>
    </row>
    <row r="58" spans="4:24" s="5" customFormat="1" x14ac:dyDescent="0.2">
      <c r="G58" s="253"/>
      <c r="M58" s="90"/>
      <c r="N58" s="254"/>
      <c r="O58" s="77"/>
      <c r="P58" s="77"/>
      <c r="Q58" s="77"/>
      <c r="R58" s="77"/>
      <c r="S58" s="77"/>
      <c r="T58" s="77"/>
      <c r="U58" s="385"/>
      <c r="V58" s="385"/>
      <c r="W58" s="359"/>
      <c r="X58" s="359"/>
    </row>
    <row r="59" spans="4:24" s="8" customFormat="1" ht="25.5" x14ac:dyDescent="0.2">
      <c r="H59" s="9">
        <v>71</v>
      </c>
      <c r="M59" s="87" t="s">
        <v>51</v>
      </c>
      <c r="N59" s="81" t="s">
        <v>27</v>
      </c>
      <c r="O59" s="167">
        <f t="shared" ref="O59" si="70">SUM(O60+O62)</f>
        <v>0</v>
      </c>
      <c r="P59" s="167">
        <f t="shared" ref="P59:Q59" si="71">SUM(P60+P62)</f>
        <v>0</v>
      </c>
      <c r="Q59" s="167">
        <f t="shared" si="71"/>
        <v>0</v>
      </c>
      <c r="R59" s="167">
        <f t="shared" ref="R59:S59" si="72">SUM(R60+R62)</f>
        <v>0</v>
      </c>
      <c r="S59" s="167">
        <f t="shared" si="72"/>
        <v>0</v>
      </c>
      <c r="T59" s="77">
        <f t="shared" si="54"/>
        <v>0</v>
      </c>
      <c r="U59" s="389">
        <f>SUM(U60+U62)</f>
        <v>20000</v>
      </c>
      <c r="V59" s="389">
        <f>SUM(V60+V62)</f>
        <v>20000</v>
      </c>
      <c r="W59" s="359">
        <v>0</v>
      </c>
      <c r="X59" s="359">
        <v>0</v>
      </c>
    </row>
    <row r="60" spans="4:24" s="5" customFormat="1" ht="38.25" x14ac:dyDescent="0.2">
      <c r="H60" s="328">
        <v>71</v>
      </c>
      <c r="M60" s="88" t="s">
        <v>52</v>
      </c>
      <c r="N60" s="70" t="s">
        <v>55</v>
      </c>
      <c r="O60" s="91">
        <f t="shared" ref="O60:S60" si="73">SUM(O61)</f>
        <v>0</v>
      </c>
      <c r="P60" s="91">
        <f t="shared" si="73"/>
        <v>0</v>
      </c>
      <c r="Q60" s="91">
        <f t="shared" si="73"/>
        <v>0</v>
      </c>
      <c r="R60" s="91">
        <f t="shared" si="73"/>
        <v>0</v>
      </c>
      <c r="S60" s="91">
        <f t="shared" si="73"/>
        <v>0</v>
      </c>
      <c r="T60" s="77">
        <f t="shared" si="54"/>
        <v>0</v>
      </c>
      <c r="U60" s="388">
        <v>10000</v>
      </c>
      <c r="V60" s="388">
        <v>10000</v>
      </c>
      <c r="W60" s="359">
        <v>0</v>
      </c>
      <c r="X60" s="359">
        <v>0</v>
      </c>
    </row>
    <row r="61" spans="4:24" s="5" customFormat="1" ht="25.5" x14ac:dyDescent="0.2">
      <c r="H61" s="328">
        <v>71</v>
      </c>
      <c r="M61" s="90" t="s">
        <v>53</v>
      </c>
      <c r="N61" s="84" t="s">
        <v>28</v>
      </c>
      <c r="O61" s="77">
        <v>0</v>
      </c>
      <c r="P61" s="77">
        <v>0</v>
      </c>
      <c r="Q61" s="77">
        <v>0</v>
      </c>
      <c r="R61" s="77">
        <v>0</v>
      </c>
      <c r="S61" s="77">
        <v>0</v>
      </c>
      <c r="T61" s="77">
        <f t="shared" si="54"/>
        <v>0</v>
      </c>
      <c r="U61" s="384"/>
      <c r="V61" s="384"/>
      <c r="W61" s="359"/>
      <c r="X61" s="359"/>
    </row>
    <row r="62" spans="4:24" s="3" customFormat="1" ht="38.25" x14ac:dyDescent="0.2">
      <c r="H62" s="9">
        <v>71</v>
      </c>
      <c r="M62" s="88" t="s">
        <v>212</v>
      </c>
      <c r="N62" s="70" t="s">
        <v>215</v>
      </c>
      <c r="O62" s="91">
        <f t="shared" ref="O62:S62" si="74">SUM(+O63)</f>
        <v>0</v>
      </c>
      <c r="P62" s="91">
        <f t="shared" si="74"/>
        <v>0</v>
      </c>
      <c r="Q62" s="91">
        <f t="shared" si="74"/>
        <v>0</v>
      </c>
      <c r="R62" s="91">
        <f t="shared" si="74"/>
        <v>0</v>
      </c>
      <c r="S62" s="91">
        <f t="shared" si="74"/>
        <v>0</v>
      </c>
      <c r="T62" s="77">
        <f t="shared" si="54"/>
        <v>0</v>
      </c>
      <c r="U62" s="390">
        <v>10000</v>
      </c>
      <c r="V62" s="390">
        <v>10000</v>
      </c>
      <c r="W62" s="359">
        <v>0</v>
      </c>
      <c r="X62" s="359">
        <v>0</v>
      </c>
    </row>
    <row r="63" spans="4:24" s="5" customFormat="1" ht="25.5" x14ac:dyDescent="0.2">
      <c r="H63" s="328">
        <v>71</v>
      </c>
      <c r="M63" s="90" t="s">
        <v>213</v>
      </c>
      <c r="N63" s="84" t="s">
        <v>216</v>
      </c>
      <c r="O63" s="77">
        <v>0</v>
      </c>
      <c r="P63" s="77">
        <v>0</v>
      </c>
      <c r="Q63" s="77">
        <v>0</v>
      </c>
      <c r="R63" s="77">
        <v>0</v>
      </c>
      <c r="S63" s="77">
        <v>0</v>
      </c>
      <c r="T63" s="77">
        <f t="shared" si="54"/>
        <v>0</v>
      </c>
      <c r="U63" s="385"/>
      <c r="V63" s="385"/>
      <c r="W63" s="359"/>
      <c r="X63" s="359"/>
    </row>
    <row r="64" spans="4:24" s="5" customFormat="1" x14ac:dyDescent="0.2">
      <c r="M64" s="90"/>
      <c r="N64" s="326"/>
      <c r="O64" s="77"/>
      <c r="P64" s="77"/>
      <c r="Q64" s="77"/>
      <c r="R64" s="77"/>
      <c r="S64" s="77"/>
      <c r="T64" s="77"/>
      <c r="U64" s="385"/>
      <c r="V64" s="385"/>
      <c r="W64" s="359"/>
      <c r="X64" s="359"/>
    </row>
    <row r="65" spans="8:24" s="5" customFormat="1" x14ac:dyDescent="0.2">
      <c r="M65" s="90"/>
      <c r="N65" s="326"/>
      <c r="O65" s="77"/>
      <c r="P65" s="77"/>
      <c r="Q65" s="77"/>
      <c r="R65" s="77"/>
      <c r="S65" s="77"/>
      <c r="T65" s="77"/>
      <c r="U65" s="385"/>
      <c r="V65" s="385"/>
      <c r="W65" s="359"/>
      <c r="X65" s="359"/>
    </row>
    <row r="66" spans="8:24" s="5" customFormat="1" x14ac:dyDescent="0.2">
      <c r="M66" s="78" t="s">
        <v>348</v>
      </c>
      <c r="N66" s="84"/>
      <c r="O66" s="134"/>
      <c r="P66" s="134"/>
      <c r="Q66" s="134"/>
      <c r="R66" s="134"/>
      <c r="S66" s="134"/>
      <c r="T66" s="77"/>
      <c r="U66" s="385"/>
      <c r="V66" s="385"/>
      <c r="W66" s="359"/>
      <c r="X66" s="359"/>
    </row>
    <row r="67" spans="8:24" s="5" customFormat="1" x14ac:dyDescent="0.2">
      <c r="M67" s="90"/>
      <c r="N67" s="326"/>
      <c r="O67" s="134"/>
      <c r="P67" s="134"/>
      <c r="Q67" s="134"/>
      <c r="R67" s="134"/>
      <c r="S67" s="134"/>
      <c r="T67" s="77"/>
      <c r="U67" s="385"/>
      <c r="V67" s="385"/>
      <c r="W67" s="359"/>
      <c r="X67" s="359"/>
    </row>
    <row r="68" spans="8:24" s="8" customFormat="1" x14ac:dyDescent="0.2">
      <c r="M68" s="80" t="s">
        <v>56</v>
      </c>
      <c r="N68" s="81" t="s">
        <v>116</v>
      </c>
      <c r="O68" s="93">
        <f t="shared" ref="O68" si="75">SUM(O70+O75+O82+O84+O87+O91+O94)</f>
        <v>997230.71000000008</v>
      </c>
      <c r="P68" s="93">
        <f t="shared" ref="P68:Q68" si="76">SUM(P70+P75+P82+P84+P87+P91+P94)</f>
        <v>1698400</v>
      </c>
      <c r="Q68" s="93">
        <f t="shared" si="76"/>
        <v>1792400</v>
      </c>
      <c r="R68" s="93">
        <f t="shared" ref="R68:S68" si="77">SUM(R70+R75+R82+R84+R87+R91+R94)</f>
        <v>1798400</v>
      </c>
      <c r="S68" s="93">
        <f t="shared" si="77"/>
        <v>1798400</v>
      </c>
      <c r="T68" s="77">
        <f t="shared" ref="T68:T122" si="78">S68-R68</f>
        <v>0</v>
      </c>
      <c r="U68" s="389">
        <f>SUM(U70:U94)</f>
        <v>1698300</v>
      </c>
      <c r="V68" s="389">
        <f>SUM(V70+V75+V82+V84+V87+V91+V94)</f>
        <v>1743300</v>
      </c>
      <c r="W68" s="359">
        <f t="shared" si="55"/>
        <v>94.433941281138786</v>
      </c>
      <c r="X68" s="359">
        <f t="shared" si="56"/>
        <v>96.93616548042705</v>
      </c>
    </row>
    <row r="69" spans="8:24" s="3" customFormat="1" x14ac:dyDescent="0.2">
      <c r="M69" s="92"/>
      <c r="N69" s="70"/>
      <c r="O69" s="136"/>
      <c r="P69" s="136"/>
      <c r="Q69" s="136"/>
      <c r="R69" s="136"/>
      <c r="S69" s="136"/>
      <c r="T69" s="77"/>
      <c r="U69" s="385"/>
      <c r="V69" s="385"/>
      <c r="W69" s="359"/>
      <c r="X69" s="359"/>
    </row>
    <row r="70" spans="8:24" s="5" customFormat="1" x14ac:dyDescent="0.2">
      <c r="H70" s="3"/>
      <c r="I70" s="3"/>
      <c r="J70" s="3"/>
      <c r="K70" s="3"/>
      <c r="L70" s="3"/>
      <c r="M70" s="92" t="s">
        <v>57</v>
      </c>
      <c r="N70" s="70" t="s">
        <v>0</v>
      </c>
      <c r="O70" s="89">
        <f t="shared" ref="O70" si="79">SUM(O71:O73)</f>
        <v>140600.54</v>
      </c>
      <c r="P70" s="89">
        <f t="shared" ref="P70:Q70" si="80">SUM(P71:P73)</f>
        <v>247000</v>
      </c>
      <c r="Q70" s="89">
        <f t="shared" si="80"/>
        <v>284000</v>
      </c>
      <c r="R70" s="89">
        <f t="shared" ref="R70:S70" si="81">SUM(R71:R73)</f>
        <v>284000</v>
      </c>
      <c r="S70" s="89">
        <f t="shared" si="81"/>
        <v>366000</v>
      </c>
      <c r="T70" s="77">
        <f t="shared" si="78"/>
        <v>82000</v>
      </c>
      <c r="U70" s="388">
        <f>SUM(U215+U237)</f>
        <v>320000</v>
      </c>
      <c r="V70" s="388">
        <f>SUM(V215+V237)</f>
        <v>320000</v>
      </c>
      <c r="W70" s="359">
        <f t="shared" si="55"/>
        <v>87.431693989071036</v>
      </c>
      <c r="X70" s="359">
        <f t="shared" si="56"/>
        <v>87.431693989071036</v>
      </c>
    </row>
    <row r="71" spans="8:24" s="5" customFormat="1" x14ac:dyDescent="0.2">
      <c r="M71" s="83" t="s">
        <v>58</v>
      </c>
      <c r="N71" s="225" t="s">
        <v>316</v>
      </c>
      <c r="O71" s="82">
        <f t="shared" ref="O71:O73" si="82">SUM(O216+O238)</f>
        <v>92862.36</v>
      </c>
      <c r="P71" s="82">
        <f t="shared" ref="P71:Q71" si="83">SUM(P216+P238)</f>
        <v>175000</v>
      </c>
      <c r="Q71" s="82">
        <f t="shared" si="83"/>
        <v>205000</v>
      </c>
      <c r="R71" s="82">
        <f t="shared" ref="R71" si="84">SUM(R216+R238)</f>
        <v>205000</v>
      </c>
      <c r="S71" s="82">
        <f>SUM(S216+S238+S254)</f>
        <v>275000</v>
      </c>
      <c r="T71" s="77">
        <f t="shared" si="78"/>
        <v>70000</v>
      </c>
      <c r="U71" s="387"/>
      <c r="V71" s="387"/>
      <c r="W71" s="359"/>
      <c r="X71" s="359"/>
    </row>
    <row r="72" spans="8:24" s="5" customFormat="1" x14ac:dyDescent="0.2">
      <c r="M72" s="83" t="s">
        <v>59</v>
      </c>
      <c r="N72" s="84" t="s">
        <v>1</v>
      </c>
      <c r="O72" s="82">
        <f t="shared" si="82"/>
        <v>32415.91</v>
      </c>
      <c r="P72" s="82">
        <f t="shared" ref="P72:Q72" si="85">SUM(P217+P239)</f>
        <v>40000</v>
      </c>
      <c r="Q72" s="82">
        <f t="shared" si="85"/>
        <v>43500</v>
      </c>
      <c r="R72" s="82">
        <f t="shared" ref="R72:S72" si="86">SUM(R217+R239)</f>
        <v>43500</v>
      </c>
      <c r="S72" s="82">
        <f t="shared" si="86"/>
        <v>43500</v>
      </c>
      <c r="T72" s="77">
        <f t="shared" si="78"/>
        <v>0</v>
      </c>
      <c r="U72" s="385"/>
      <c r="V72" s="385"/>
      <c r="W72" s="359"/>
      <c r="X72" s="359"/>
    </row>
    <row r="73" spans="8:24" s="5" customFormat="1" x14ac:dyDescent="0.2">
      <c r="M73" s="83" t="s">
        <v>60</v>
      </c>
      <c r="N73" s="84" t="s">
        <v>2</v>
      </c>
      <c r="O73" s="82">
        <f t="shared" si="82"/>
        <v>15322.27</v>
      </c>
      <c r="P73" s="82">
        <f t="shared" ref="P73:Q73" si="87">SUM(P218+P240)</f>
        <v>32000</v>
      </c>
      <c r="Q73" s="82">
        <f t="shared" si="87"/>
        <v>35500</v>
      </c>
      <c r="R73" s="82">
        <f t="shared" ref="R73" si="88">SUM(R218+R240)</f>
        <v>35500</v>
      </c>
      <c r="S73" s="82">
        <f>SUM(S218+S240+S255)</f>
        <v>47500</v>
      </c>
      <c r="T73" s="77">
        <f t="shared" si="78"/>
        <v>12000</v>
      </c>
      <c r="U73" s="385"/>
      <c r="V73" s="385"/>
      <c r="W73" s="359"/>
      <c r="X73" s="359"/>
    </row>
    <row r="74" spans="8:24" s="5" customFormat="1" x14ac:dyDescent="0.2">
      <c r="M74" s="83"/>
      <c r="N74" s="84"/>
      <c r="O74" s="89"/>
      <c r="P74" s="89"/>
      <c r="Q74" s="89"/>
      <c r="R74" s="89"/>
      <c r="S74" s="89"/>
      <c r="T74" s="77"/>
      <c r="U74" s="385"/>
      <c r="V74" s="385"/>
      <c r="W74" s="359"/>
      <c r="X74" s="359"/>
    </row>
    <row r="75" spans="8:24" s="5" customFormat="1" x14ac:dyDescent="0.2">
      <c r="H75" s="3"/>
      <c r="I75" s="3"/>
      <c r="J75" s="3"/>
      <c r="K75" s="3"/>
      <c r="L75" s="3"/>
      <c r="M75" s="92" t="s">
        <v>61</v>
      </c>
      <c r="N75" s="70" t="s">
        <v>3</v>
      </c>
      <c r="O75" s="89">
        <f t="shared" ref="O75" si="89">SUM(O76:O80)</f>
        <v>604880.01</v>
      </c>
      <c r="P75" s="89">
        <f t="shared" ref="P75:Q75" si="90">SUM(P76:P80)</f>
        <v>946400</v>
      </c>
      <c r="Q75" s="89">
        <f t="shared" si="90"/>
        <v>1052400</v>
      </c>
      <c r="R75" s="89">
        <f t="shared" ref="R75:S75" si="91">SUM(R76:R80)</f>
        <v>1062400</v>
      </c>
      <c r="S75" s="89">
        <f t="shared" si="91"/>
        <v>975400</v>
      </c>
      <c r="T75" s="77">
        <f t="shared" si="78"/>
        <v>-87000</v>
      </c>
      <c r="U75" s="388">
        <f>SUM(U219+U241+U256+U268+U286+U296+U311+U324+U336+U349+U377+U391+U401+U423+U544+U559+U632+U645+U659+U676+U696+U711+U727)</f>
        <v>977000</v>
      </c>
      <c r="V75" s="388">
        <f>SUM(V219+V241+V256+V268+V286+V296+V311+V324+V336+V349+V377+V391+V401+V423+V544+V559+V632+V645+V659+V676+V696+V711+V727)</f>
        <v>1002000</v>
      </c>
      <c r="W75" s="359">
        <f t="shared" si="55"/>
        <v>100.16403526758253</v>
      </c>
      <c r="X75" s="359">
        <f t="shared" si="56"/>
        <v>102.72708632355956</v>
      </c>
    </row>
    <row r="76" spans="8:24" s="5" customFormat="1" ht="25.5" x14ac:dyDescent="0.2">
      <c r="M76" s="83" t="s">
        <v>62</v>
      </c>
      <c r="N76" s="84" t="s">
        <v>4</v>
      </c>
      <c r="O76" s="82">
        <f t="shared" ref="O76" si="92">SUM(O220+O242)</f>
        <v>15304.8</v>
      </c>
      <c r="P76" s="82">
        <f t="shared" ref="P76:Q76" si="93">SUM(P220+P242)</f>
        <v>40000</v>
      </c>
      <c r="Q76" s="82">
        <f t="shared" si="93"/>
        <v>45000</v>
      </c>
      <c r="R76" s="82">
        <f t="shared" ref="R76" si="94">SUM(R220+R242)</f>
        <v>45000</v>
      </c>
      <c r="S76" s="82">
        <f>SUM(S220+S242+S257)</f>
        <v>60000</v>
      </c>
      <c r="T76" s="77">
        <f t="shared" si="78"/>
        <v>15000</v>
      </c>
      <c r="U76" s="385"/>
      <c r="V76" s="385"/>
      <c r="W76" s="359"/>
      <c r="X76" s="359"/>
    </row>
    <row r="77" spans="8:24" s="5" customFormat="1" x14ac:dyDescent="0.2">
      <c r="M77" s="83" t="s">
        <v>63</v>
      </c>
      <c r="N77" s="84" t="s">
        <v>5</v>
      </c>
      <c r="O77" s="82">
        <f>SUM(O221+O243+O312+O325)</f>
        <v>67994</v>
      </c>
      <c r="P77" s="82">
        <f>SUM(P221+P243+P312+P325)</f>
        <v>95000</v>
      </c>
      <c r="Q77" s="82">
        <f>SUM(Q221+Q243+Q312+Q325)</f>
        <v>95000</v>
      </c>
      <c r="R77" s="82">
        <f>SUM(R221+R243+R312+R325)</f>
        <v>95000</v>
      </c>
      <c r="S77" s="82">
        <f>SUM(S221+S243+S312+S325)</f>
        <v>95000</v>
      </c>
      <c r="T77" s="77">
        <f t="shared" si="78"/>
        <v>0</v>
      </c>
      <c r="U77" s="385"/>
      <c r="V77" s="385"/>
      <c r="W77" s="359"/>
      <c r="X77" s="359"/>
    </row>
    <row r="78" spans="8:24" s="5" customFormat="1" x14ac:dyDescent="0.2">
      <c r="M78" s="83" t="s">
        <v>64</v>
      </c>
      <c r="N78" s="84" t="s">
        <v>6</v>
      </c>
      <c r="O78" s="82">
        <f>SUM(O222+O244+O258+O287+O297+O313+O326+O337+O350+O392+O402+O424+O545+O633+O646+O712+O728)</f>
        <v>447047.31</v>
      </c>
      <c r="P78" s="82">
        <f>SUM(P222+P244+P258+P287+P297+P313+P326+P337+P350+P392+P402+P424+P545+P633+P646+P660+P677+P697+P712+P728)</f>
        <v>659000</v>
      </c>
      <c r="Q78" s="82">
        <f>SUM(Q222+Q244+Q258+Q287+Q297+Q313+Q326+Q337+Q350+Q392+Q402+Q424+Q545+Q633+Q646+Q660+Q677+Q697+Q712+Q728)</f>
        <v>760000</v>
      </c>
      <c r="R78" s="82">
        <f>SUM(R222+R244+R258+R287+R297+R313+R326+R337+R350+R392+R402+R424+R545+R633+R646+R660+R677+R697+R712+R728)</f>
        <v>770000</v>
      </c>
      <c r="S78" s="82">
        <f>SUM(S222+S244+S258+S287+S297+S313+S326+S337+S350+S392+S402+S424+S545+S633+S646+S660+S677+S697+S712+S728)</f>
        <v>706000</v>
      </c>
      <c r="T78" s="77">
        <f t="shared" si="78"/>
        <v>-64000</v>
      </c>
      <c r="U78" s="385"/>
      <c r="V78" s="385"/>
      <c r="W78" s="359"/>
      <c r="X78" s="359"/>
    </row>
    <row r="79" spans="8:24" s="5" customFormat="1" ht="25.5" x14ac:dyDescent="0.2">
      <c r="M79" s="83" t="s">
        <v>176</v>
      </c>
      <c r="N79" s="84" t="s">
        <v>156</v>
      </c>
      <c r="O79" s="82">
        <f>SUM(O245+O259)</f>
        <v>22762.75</v>
      </c>
      <c r="P79" s="82">
        <f>SUM(P259)</f>
        <v>50000</v>
      </c>
      <c r="Q79" s="82">
        <f>SUM(Q259)</f>
        <v>50000</v>
      </c>
      <c r="R79" s="82">
        <f>SUM(R259)</f>
        <v>50000</v>
      </c>
      <c r="S79" s="82">
        <f>SUM(S259)</f>
        <v>12000</v>
      </c>
      <c r="T79" s="77">
        <f t="shared" si="78"/>
        <v>-38000</v>
      </c>
      <c r="U79" s="385"/>
      <c r="V79" s="385"/>
      <c r="W79" s="359"/>
      <c r="X79" s="359"/>
    </row>
    <row r="80" spans="8:24" s="5" customFormat="1" ht="25.5" x14ac:dyDescent="0.2">
      <c r="M80" s="83" t="s">
        <v>65</v>
      </c>
      <c r="N80" s="84" t="s">
        <v>7</v>
      </c>
      <c r="O80" s="82">
        <f>SUM(O223+O269+O378+O560+O647)</f>
        <v>51771.15</v>
      </c>
      <c r="P80" s="82">
        <f>SUM(P223+P269+P378+P560+P647+P661+P678)</f>
        <v>102400</v>
      </c>
      <c r="Q80" s="82">
        <f>SUM(Q223+Q269+Q378+Q560+Q647+Q661+Q678)</f>
        <v>102400</v>
      </c>
      <c r="R80" s="82">
        <f>SUM(R223+R269+R378+R560+R647+R661+R678)</f>
        <v>102400</v>
      </c>
      <c r="S80" s="82">
        <f>SUM(S223+S269+S378+S560+S647+S661+S678)</f>
        <v>102400</v>
      </c>
      <c r="T80" s="77">
        <f t="shared" si="78"/>
        <v>0</v>
      </c>
      <c r="U80" s="385"/>
      <c r="V80" s="385"/>
      <c r="W80" s="359"/>
      <c r="X80" s="359"/>
    </row>
    <row r="81" spans="8:24" s="5" customFormat="1" x14ac:dyDescent="0.2">
      <c r="M81" s="83"/>
      <c r="N81" s="84"/>
      <c r="O81" s="89"/>
      <c r="P81" s="89"/>
      <c r="Q81" s="89"/>
      <c r="R81" s="89"/>
      <c r="S81" s="89"/>
      <c r="T81" s="77"/>
      <c r="U81" s="385"/>
      <c r="V81" s="385"/>
      <c r="W81" s="359"/>
      <c r="X81" s="359"/>
    </row>
    <row r="82" spans="8:24" s="5" customFormat="1" x14ac:dyDescent="0.2">
      <c r="H82" s="3"/>
      <c r="I82" s="3"/>
      <c r="J82" s="3"/>
      <c r="K82" s="3"/>
      <c r="L82" s="3"/>
      <c r="M82" s="92" t="s">
        <v>66</v>
      </c>
      <c r="N82" s="70" t="s">
        <v>18</v>
      </c>
      <c r="O82" s="89">
        <f t="shared" ref="O82:S82" si="95">SUM(O83)</f>
        <v>34075.410000000003</v>
      </c>
      <c r="P82" s="89">
        <f t="shared" si="95"/>
        <v>50000</v>
      </c>
      <c r="Q82" s="89">
        <f t="shared" si="95"/>
        <v>50000</v>
      </c>
      <c r="R82" s="89">
        <f t="shared" si="95"/>
        <v>50000</v>
      </c>
      <c r="S82" s="89">
        <f t="shared" si="95"/>
        <v>50000</v>
      </c>
      <c r="T82" s="77">
        <f t="shared" si="78"/>
        <v>0</v>
      </c>
      <c r="U82" s="388">
        <f>SUM(U224)</f>
        <v>30000</v>
      </c>
      <c r="V82" s="388">
        <f>SUM(V224)</f>
        <v>30000</v>
      </c>
      <c r="W82" s="359">
        <f t="shared" si="55"/>
        <v>60</v>
      </c>
      <c r="X82" s="359">
        <f t="shared" si="56"/>
        <v>60</v>
      </c>
    </row>
    <row r="83" spans="8:24" s="5" customFormat="1" x14ac:dyDescent="0.2">
      <c r="M83" s="83" t="s">
        <v>67</v>
      </c>
      <c r="N83" s="84" t="s">
        <v>19</v>
      </c>
      <c r="O83" s="82">
        <f t="shared" ref="O83" si="96">SUM(O225)</f>
        <v>34075.410000000003</v>
      </c>
      <c r="P83" s="82">
        <f t="shared" ref="P83:Q83" si="97">SUM(P225)</f>
        <v>50000</v>
      </c>
      <c r="Q83" s="82">
        <f t="shared" si="97"/>
        <v>50000</v>
      </c>
      <c r="R83" s="82">
        <f t="shared" ref="R83:S83" si="98">SUM(R225)</f>
        <v>50000</v>
      </c>
      <c r="S83" s="82">
        <f t="shared" si="98"/>
        <v>50000</v>
      </c>
      <c r="T83" s="77">
        <f t="shared" si="78"/>
        <v>0</v>
      </c>
      <c r="U83" s="385"/>
      <c r="V83" s="385"/>
      <c r="W83" s="359"/>
      <c r="X83" s="359"/>
    </row>
    <row r="84" spans="8:24" s="5" customFormat="1" x14ac:dyDescent="0.2">
      <c r="H84" s="3"/>
      <c r="I84" s="3"/>
      <c r="J84" s="3"/>
      <c r="K84" s="3"/>
      <c r="L84" s="3"/>
      <c r="M84" s="92" t="s">
        <v>68</v>
      </c>
      <c r="N84" s="70" t="s">
        <v>17</v>
      </c>
      <c r="O84" s="89">
        <f t="shared" ref="O84:S84" si="99">SUM(O85:O85)</f>
        <v>13620</v>
      </c>
      <c r="P84" s="89">
        <f t="shared" si="99"/>
        <v>30000</v>
      </c>
      <c r="Q84" s="89">
        <f t="shared" si="99"/>
        <v>30000</v>
      </c>
      <c r="R84" s="89">
        <f t="shared" si="99"/>
        <v>30000</v>
      </c>
      <c r="S84" s="89">
        <f t="shared" si="99"/>
        <v>30000</v>
      </c>
      <c r="T84" s="77">
        <f t="shared" si="78"/>
        <v>0</v>
      </c>
      <c r="U84" s="388">
        <f>SUM(U363)</f>
        <v>30000</v>
      </c>
      <c r="V84" s="388">
        <f>SUM(V363)</f>
        <v>30000</v>
      </c>
      <c r="W84" s="359">
        <f t="shared" si="55"/>
        <v>100</v>
      </c>
      <c r="X84" s="359">
        <f t="shared" si="56"/>
        <v>100</v>
      </c>
    </row>
    <row r="85" spans="8:24" s="5" customFormat="1" ht="51" x14ac:dyDescent="0.2">
      <c r="M85" s="83" t="s">
        <v>69</v>
      </c>
      <c r="N85" s="225" t="s">
        <v>128</v>
      </c>
      <c r="O85" s="82">
        <f t="shared" ref="O85" si="100">SUM(O364)</f>
        <v>13620</v>
      </c>
      <c r="P85" s="82">
        <f t="shared" ref="P85:Q85" si="101">SUM(P364)</f>
        <v>30000</v>
      </c>
      <c r="Q85" s="82">
        <f t="shared" si="101"/>
        <v>30000</v>
      </c>
      <c r="R85" s="82">
        <f t="shared" ref="R85:S85" si="102">SUM(R364)</f>
        <v>30000</v>
      </c>
      <c r="S85" s="82">
        <f t="shared" si="102"/>
        <v>30000</v>
      </c>
      <c r="T85" s="77">
        <f t="shared" si="78"/>
        <v>0</v>
      </c>
      <c r="U85" s="385"/>
      <c r="V85" s="391"/>
      <c r="W85" s="359"/>
      <c r="X85" s="359"/>
    </row>
    <row r="86" spans="8:24" s="5" customFormat="1" x14ac:dyDescent="0.2">
      <c r="M86" s="83"/>
      <c r="N86" s="84"/>
      <c r="O86" s="89"/>
      <c r="P86" s="89"/>
      <c r="Q86" s="89"/>
      <c r="R86" s="89"/>
      <c r="S86" s="89"/>
      <c r="T86" s="77"/>
      <c r="U86" s="385"/>
      <c r="V86" s="385"/>
      <c r="W86" s="359"/>
      <c r="X86" s="359"/>
    </row>
    <row r="87" spans="8:24" s="3" customFormat="1" ht="25.5" x14ac:dyDescent="0.2">
      <c r="M87" s="92" t="s">
        <v>261</v>
      </c>
      <c r="N87" s="70" t="s">
        <v>280</v>
      </c>
      <c r="O87" s="89">
        <f>SUM(O88+O89)</f>
        <v>5334.4</v>
      </c>
      <c r="P87" s="89">
        <f>SUM(P88:P89)</f>
        <v>30000</v>
      </c>
      <c r="Q87" s="89">
        <f>SUM(Q88:Q89)</f>
        <v>30000</v>
      </c>
      <c r="R87" s="89">
        <f>SUM(R88:R89)</f>
        <v>30000</v>
      </c>
      <c r="S87" s="89">
        <f>SUM(S88:S89)</f>
        <v>30000</v>
      </c>
      <c r="T87" s="77">
        <f t="shared" si="78"/>
        <v>0</v>
      </c>
      <c r="U87" s="388">
        <f>SUM(U475+U615)</f>
        <v>0</v>
      </c>
      <c r="V87" s="388">
        <f>SUM(V475+V615)</f>
        <v>0</v>
      </c>
      <c r="W87" s="359">
        <f t="shared" si="55"/>
        <v>0</v>
      </c>
      <c r="X87" s="359">
        <f t="shared" si="56"/>
        <v>0</v>
      </c>
    </row>
    <row r="88" spans="8:24" s="3" customFormat="1" x14ac:dyDescent="0.2">
      <c r="M88" s="336" t="s">
        <v>373</v>
      </c>
      <c r="N88" s="96" t="s">
        <v>374</v>
      </c>
      <c r="O88" s="82">
        <f>SUM(O413)</f>
        <v>5334.4</v>
      </c>
      <c r="P88" s="82">
        <f>SUM(P413+P562)</f>
        <v>30000</v>
      </c>
      <c r="Q88" s="82">
        <f>SUM(Q413+Q562)</f>
        <v>30000</v>
      </c>
      <c r="R88" s="82">
        <f>SUM(R413+R562)</f>
        <v>30000</v>
      </c>
      <c r="S88" s="82">
        <f>SUM(S413+S562)</f>
        <v>30000</v>
      </c>
      <c r="T88" s="77">
        <f t="shared" si="78"/>
        <v>0</v>
      </c>
      <c r="U88" s="388"/>
      <c r="V88" s="388"/>
      <c r="W88" s="359"/>
      <c r="X88" s="359"/>
    </row>
    <row r="89" spans="8:24" s="5" customFormat="1" ht="25.5" x14ac:dyDescent="0.2">
      <c r="M89" s="164" t="s">
        <v>260</v>
      </c>
      <c r="N89" s="84" t="s">
        <v>279</v>
      </c>
      <c r="O89" s="82">
        <f t="shared" ref="O89" si="103">SUM(O476+O616)</f>
        <v>0</v>
      </c>
      <c r="P89" s="82">
        <f t="shared" ref="P89:Q89" si="104">SUM(P476+P616)</f>
        <v>0</v>
      </c>
      <c r="Q89" s="82">
        <f t="shared" si="104"/>
        <v>0</v>
      </c>
      <c r="R89" s="82">
        <f t="shared" ref="R89:S89" si="105">SUM(R476+R616)</f>
        <v>0</v>
      </c>
      <c r="S89" s="82">
        <f t="shared" si="105"/>
        <v>0</v>
      </c>
      <c r="T89" s="77">
        <f t="shared" si="78"/>
        <v>0</v>
      </c>
      <c r="U89" s="385"/>
      <c r="V89" s="385"/>
      <c r="W89" s="359"/>
      <c r="X89" s="359"/>
    </row>
    <row r="90" spans="8:24" s="5" customFormat="1" x14ac:dyDescent="0.2">
      <c r="M90" s="164"/>
      <c r="N90" s="84"/>
      <c r="O90" s="89"/>
      <c r="P90" s="89"/>
      <c r="Q90" s="89"/>
      <c r="R90" s="89"/>
      <c r="S90" s="89"/>
      <c r="T90" s="77"/>
      <c r="U90" s="385"/>
      <c r="V90" s="385"/>
      <c r="W90" s="359"/>
      <c r="X90" s="359"/>
    </row>
    <row r="91" spans="8:24" s="3" customFormat="1" ht="38.25" x14ac:dyDescent="0.2">
      <c r="M91" s="92" t="s">
        <v>70</v>
      </c>
      <c r="N91" s="70" t="s">
        <v>24</v>
      </c>
      <c r="O91" s="89">
        <f t="shared" ref="O91:S91" si="106">SUM(O92)</f>
        <v>114740.74</v>
      </c>
      <c r="P91" s="89">
        <f t="shared" si="106"/>
        <v>181000</v>
      </c>
      <c r="Q91" s="89">
        <f t="shared" si="106"/>
        <v>195000</v>
      </c>
      <c r="R91" s="89">
        <f t="shared" si="106"/>
        <v>190000</v>
      </c>
      <c r="S91" s="89">
        <f t="shared" si="106"/>
        <v>190000</v>
      </c>
      <c r="T91" s="77">
        <f t="shared" si="78"/>
        <v>0</v>
      </c>
      <c r="U91" s="388">
        <f>SUM(U438+U452+U463+U491+U506+U519+U528)</f>
        <v>213000</v>
      </c>
      <c r="V91" s="388">
        <f>SUM(V438+V452+V463+V491+V506+V519+V528)</f>
        <v>233000</v>
      </c>
      <c r="W91" s="359">
        <f t="shared" si="55"/>
        <v>112.10526315789473</v>
      </c>
      <c r="X91" s="359">
        <f t="shared" si="56"/>
        <v>122.63157894736842</v>
      </c>
    </row>
    <row r="92" spans="8:24" s="5" customFormat="1" ht="25.5" x14ac:dyDescent="0.2">
      <c r="M92" s="83" t="s">
        <v>71</v>
      </c>
      <c r="N92" s="84" t="s">
        <v>25</v>
      </c>
      <c r="O92" s="82">
        <f t="shared" ref="O92" si="107">SUM(O439+O453+O464+O492+O507+O520+O529)</f>
        <v>114740.74</v>
      </c>
      <c r="P92" s="82">
        <f t="shared" ref="P92:Q92" si="108">SUM(P439+P453+P464+P492+P507+P520+P529)</f>
        <v>181000</v>
      </c>
      <c r="Q92" s="82">
        <f t="shared" si="108"/>
        <v>195000</v>
      </c>
      <c r="R92" s="82">
        <f t="shared" ref="R92:S92" si="109">SUM(R439+R453+R464+R492+R507+R520+R529)</f>
        <v>190000</v>
      </c>
      <c r="S92" s="82">
        <f t="shared" si="109"/>
        <v>190000</v>
      </c>
      <c r="T92" s="77">
        <f t="shared" si="78"/>
        <v>0</v>
      </c>
      <c r="U92" s="388"/>
      <c r="V92" s="388"/>
      <c r="W92" s="359"/>
      <c r="X92" s="359"/>
    </row>
    <row r="93" spans="8:24" s="5" customFormat="1" x14ac:dyDescent="0.2">
      <c r="M93" s="83"/>
      <c r="N93" s="84"/>
      <c r="O93" s="135"/>
      <c r="P93" s="135"/>
      <c r="Q93" s="135"/>
      <c r="R93" s="135"/>
      <c r="S93" s="135"/>
      <c r="T93" s="77"/>
      <c r="U93" s="388"/>
      <c r="V93" s="388"/>
      <c r="W93" s="359"/>
      <c r="X93" s="359"/>
    </row>
    <row r="94" spans="8:24" s="5" customFormat="1" x14ac:dyDescent="0.2">
      <c r="H94" s="3"/>
      <c r="I94" s="3"/>
      <c r="J94" s="3"/>
      <c r="K94" s="3"/>
      <c r="L94" s="3"/>
      <c r="M94" s="92" t="s">
        <v>72</v>
      </c>
      <c r="N94" s="70" t="s">
        <v>137</v>
      </c>
      <c r="O94" s="89">
        <f t="shared" ref="O94" si="110">SUM(O95:O97)</f>
        <v>83979.61</v>
      </c>
      <c r="P94" s="89">
        <f t="shared" ref="P94" si="111">SUM(P95:P97)</f>
        <v>214000</v>
      </c>
      <c r="Q94" s="89">
        <f>SUM(Q95:Q98)</f>
        <v>151000</v>
      </c>
      <c r="R94" s="89">
        <f>SUM(R95:R98)</f>
        <v>152000</v>
      </c>
      <c r="S94" s="89">
        <f>SUM(S95:S98)</f>
        <v>157000</v>
      </c>
      <c r="T94" s="77">
        <f t="shared" si="78"/>
        <v>5000</v>
      </c>
      <c r="U94" s="388">
        <f>SUM(U226+U277+U477+U546+U563+U577+U590+U602+U617)</f>
        <v>128300</v>
      </c>
      <c r="V94" s="388">
        <f>SUM(V226+V277+V477+V546+V563+V577+V590+V602+V617)</f>
        <v>128300</v>
      </c>
      <c r="W94" s="359">
        <f t="shared" si="55"/>
        <v>81.719745222929944</v>
      </c>
      <c r="X94" s="359">
        <f t="shared" si="56"/>
        <v>81.719745222929944</v>
      </c>
    </row>
    <row r="95" spans="8:24" s="5" customFormat="1" x14ac:dyDescent="0.2">
      <c r="M95" s="83" t="s">
        <v>73</v>
      </c>
      <c r="N95" s="84" t="s">
        <v>8</v>
      </c>
      <c r="O95" s="82">
        <f>SUM(O278+O547+O564+O578+O591)</f>
        <v>58979.61</v>
      </c>
      <c r="P95" s="82">
        <f>SUM(P278+P478+P547+P564+P578+P591+P618)</f>
        <v>82000</v>
      </c>
      <c r="Q95" s="82">
        <f>SUM(Q278+Q478+Q547+Q564+Q578+Q591+Q618)</f>
        <v>99000</v>
      </c>
      <c r="R95" s="82">
        <f>SUM(R278+R478+R547+R564+R578+R591+R618)</f>
        <v>100000</v>
      </c>
      <c r="S95" s="82">
        <f>SUM(S278+S478+S547+S564+S578+S591+S618)</f>
        <v>100000</v>
      </c>
      <c r="T95" s="77">
        <f t="shared" si="78"/>
        <v>0</v>
      </c>
      <c r="U95" s="385"/>
      <c r="V95" s="385"/>
      <c r="W95" s="359"/>
      <c r="X95" s="359"/>
    </row>
    <row r="96" spans="8:24" s="5" customFormat="1" x14ac:dyDescent="0.2">
      <c r="M96" s="83" t="s">
        <v>74</v>
      </c>
      <c r="N96" s="84" t="s">
        <v>30</v>
      </c>
      <c r="O96" s="82">
        <f>SUM(O548+O579+O603+O619)</f>
        <v>25000</v>
      </c>
      <c r="P96" s="82">
        <f>SUM(P548+P579+P603+P619)</f>
        <v>130000</v>
      </c>
      <c r="Q96" s="82">
        <f>SUM(Q548+Q579+Q603+Q619)</f>
        <v>30000</v>
      </c>
      <c r="R96" s="82">
        <f>SUM(R548+R579+R603+R619)</f>
        <v>30000</v>
      </c>
      <c r="S96" s="82">
        <f>SUM(S548+S579+S603+S619)</f>
        <v>35000</v>
      </c>
      <c r="T96" s="77">
        <f t="shared" si="78"/>
        <v>5000</v>
      </c>
      <c r="U96" s="385"/>
      <c r="V96" s="385"/>
      <c r="W96" s="359"/>
      <c r="X96" s="359"/>
    </row>
    <row r="97" spans="8:24" s="5" customFormat="1" x14ac:dyDescent="0.2">
      <c r="M97" s="164" t="s">
        <v>75</v>
      </c>
      <c r="N97" s="84" t="s">
        <v>31</v>
      </c>
      <c r="O97" s="82">
        <f t="shared" ref="O97" si="112">SUM(O227)</f>
        <v>0</v>
      </c>
      <c r="P97" s="82">
        <f t="shared" ref="P97:Q97" si="113">SUM(P227)</f>
        <v>2000</v>
      </c>
      <c r="Q97" s="82">
        <f t="shared" si="113"/>
        <v>2000</v>
      </c>
      <c r="R97" s="82">
        <f t="shared" ref="R97:S97" si="114">SUM(R227)</f>
        <v>2000</v>
      </c>
      <c r="S97" s="82">
        <f t="shared" si="114"/>
        <v>2000</v>
      </c>
      <c r="T97" s="77">
        <f t="shared" si="78"/>
        <v>0</v>
      </c>
      <c r="U97" s="385"/>
      <c r="V97" s="385"/>
      <c r="W97" s="359"/>
      <c r="X97" s="359"/>
    </row>
    <row r="98" spans="8:24" s="5" customFormat="1" x14ac:dyDescent="0.2">
      <c r="M98" s="455" t="s">
        <v>410</v>
      </c>
      <c r="N98" s="456" t="s">
        <v>411</v>
      </c>
      <c r="O98" s="82">
        <v>0</v>
      </c>
      <c r="P98" s="82">
        <v>0</v>
      </c>
      <c r="Q98" s="82">
        <f>SUM(Q260)</f>
        <v>20000</v>
      </c>
      <c r="R98" s="82">
        <f>SUM(R260)</f>
        <v>20000</v>
      </c>
      <c r="S98" s="82">
        <f>SUM(S260)</f>
        <v>20000</v>
      </c>
      <c r="T98" s="77">
        <f t="shared" si="78"/>
        <v>0</v>
      </c>
      <c r="U98" s="385"/>
      <c r="V98" s="385"/>
      <c r="W98" s="359"/>
      <c r="X98" s="359"/>
    </row>
    <row r="99" spans="8:24" s="5" customFormat="1" x14ac:dyDescent="0.2">
      <c r="M99" s="246"/>
      <c r="N99" s="247"/>
      <c r="O99" s="82"/>
      <c r="P99" s="82"/>
      <c r="Q99" s="82"/>
      <c r="R99" s="82"/>
      <c r="S99" s="82"/>
      <c r="T99" s="77"/>
      <c r="U99" s="385"/>
      <c r="V99" s="385"/>
      <c r="W99" s="359"/>
      <c r="X99" s="359"/>
    </row>
    <row r="100" spans="8:24" s="8" customFormat="1" ht="25.5" x14ac:dyDescent="0.2">
      <c r="M100" s="80" t="s">
        <v>76</v>
      </c>
      <c r="N100" s="81" t="s">
        <v>170</v>
      </c>
      <c r="O100" s="93">
        <f t="shared" ref="O100" si="115">SUM(O102+O106)</f>
        <v>467798.11</v>
      </c>
      <c r="P100" s="93">
        <f t="shared" ref="P100:Q100" si="116">SUM(P102+P106)</f>
        <v>1013600</v>
      </c>
      <c r="Q100" s="93">
        <f t="shared" si="116"/>
        <v>1225000</v>
      </c>
      <c r="R100" s="93">
        <f t="shared" ref="R100:S100" si="117">SUM(R102+R106)</f>
        <v>1655000</v>
      </c>
      <c r="S100" s="93">
        <f t="shared" si="117"/>
        <v>1375000</v>
      </c>
      <c r="T100" s="77">
        <f t="shared" si="78"/>
        <v>-280000</v>
      </c>
      <c r="U100" s="389">
        <f>SUM(U102+U106)</f>
        <v>1271700</v>
      </c>
      <c r="V100" s="389">
        <f>SUM(V102+V106)</f>
        <v>1260700</v>
      </c>
      <c r="W100" s="359">
        <f t="shared" si="55"/>
        <v>92.487272727272725</v>
      </c>
      <c r="X100" s="359">
        <f t="shared" si="56"/>
        <v>91.687272727272727</v>
      </c>
    </row>
    <row r="101" spans="8:24" s="3" customFormat="1" x14ac:dyDescent="0.2">
      <c r="M101" s="92"/>
      <c r="N101" s="70"/>
      <c r="O101" s="136"/>
      <c r="P101" s="136"/>
      <c r="Q101" s="136"/>
      <c r="R101" s="136"/>
      <c r="S101" s="136"/>
      <c r="T101" s="77"/>
      <c r="U101" s="388"/>
      <c r="V101" s="388"/>
      <c r="W101" s="359"/>
      <c r="X101" s="359"/>
    </row>
    <row r="102" spans="8:24" s="3" customFormat="1" ht="38.25" x14ac:dyDescent="0.2">
      <c r="M102" s="92" t="s">
        <v>77</v>
      </c>
      <c r="N102" s="70" t="s">
        <v>171</v>
      </c>
      <c r="O102" s="89">
        <f t="shared" ref="O102" si="118">SUM(O103:O104)</f>
        <v>0</v>
      </c>
      <c r="P102" s="89">
        <f t="shared" ref="P102:Q102" si="119">SUM(P103:P104)</f>
        <v>0</v>
      </c>
      <c r="Q102" s="89">
        <f t="shared" si="119"/>
        <v>70000</v>
      </c>
      <c r="R102" s="89">
        <f t="shared" ref="R102:S102" si="120">SUM(R103:R104)</f>
        <v>70000</v>
      </c>
      <c r="S102" s="89">
        <f t="shared" si="120"/>
        <v>70000</v>
      </c>
      <c r="T102" s="77">
        <f t="shared" si="78"/>
        <v>0</v>
      </c>
      <c r="U102" s="388">
        <f>SUM(U730)</f>
        <v>100000</v>
      </c>
      <c r="V102" s="388">
        <f>SUM(V730)</f>
        <v>100000</v>
      </c>
      <c r="W102" s="359">
        <f t="shared" ref="W102:W160" si="121">U102/S102*100</f>
        <v>142.85714285714286</v>
      </c>
      <c r="X102" s="359">
        <f t="shared" ref="X102:X160" si="122">V102/S102*100</f>
        <v>142.85714285714286</v>
      </c>
    </row>
    <row r="103" spans="8:24" s="5" customFormat="1" ht="25.5" x14ac:dyDescent="0.2">
      <c r="M103" s="83" t="s">
        <v>78</v>
      </c>
      <c r="N103" s="84" t="s">
        <v>29</v>
      </c>
      <c r="O103" s="82">
        <f>SUM(O681+O731)</f>
        <v>0</v>
      </c>
      <c r="P103" s="82">
        <f t="shared" ref="P103:Q103" si="123">SUM(P681+P731)</f>
        <v>0</v>
      </c>
      <c r="Q103" s="82">
        <f t="shared" si="123"/>
        <v>0</v>
      </c>
      <c r="R103" s="82">
        <f t="shared" ref="R103:S103" si="124">SUM(R681+R731)</f>
        <v>0</v>
      </c>
      <c r="S103" s="82">
        <f t="shared" si="124"/>
        <v>0</v>
      </c>
      <c r="T103" s="77">
        <f t="shared" si="78"/>
        <v>0</v>
      </c>
      <c r="U103" s="388"/>
      <c r="V103" s="388"/>
      <c r="W103" s="359"/>
      <c r="X103" s="359"/>
    </row>
    <row r="104" spans="8:24" s="5" customFormat="1" x14ac:dyDescent="0.2">
      <c r="M104" s="83" t="s">
        <v>79</v>
      </c>
      <c r="N104" s="84" t="s">
        <v>32</v>
      </c>
      <c r="O104" s="82">
        <f t="shared" ref="O104" si="125">SUM(O732)</f>
        <v>0</v>
      </c>
      <c r="P104" s="82">
        <f t="shared" ref="P104" si="126">SUM(P732)</f>
        <v>0</v>
      </c>
      <c r="Q104" s="82">
        <f>SUM(Q746)</f>
        <v>70000</v>
      </c>
      <c r="R104" s="82">
        <f>SUM(R746)</f>
        <v>70000</v>
      </c>
      <c r="S104" s="82">
        <f>SUM(S746)</f>
        <v>70000</v>
      </c>
      <c r="T104" s="77">
        <f t="shared" si="78"/>
        <v>0</v>
      </c>
      <c r="U104" s="388"/>
      <c r="V104" s="388"/>
      <c r="W104" s="359"/>
      <c r="X104" s="359"/>
    </row>
    <row r="105" spans="8:24" s="5" customFormat="1" x14ac:dyDescent="0.2">
      <c r="M105" s="83"/>
      <c r="N105" s="84"/>
      <c r="O105" s="89"/>
      <c r="P105" s="89"/>
      <c r="Q105" s="89"/>
      <c r="R105" s="89"/>
      <c r="S105" s="89"/>
      <c r="T105" s="77"/>
      <c r="U105" s="388"/>
      <c r="V105" s="388"/>
      <c r="W105" s="359"/>
      <c r="X105" s="359"/>
    </row>
    <row r="106" spans="8:24" s="5" customFormat="1" ht="38.25" x14ac:dyDescent="0.2">
      <c r="H106" s="3"/>
      <c r="I106" s="3"/>
      <c r="J106" s="3"/>
      <c r="K106" s="3"/>
      <c r="L106" s="3"/>
      <c r="M106" s="92" t="s">
        <v>80</v>
      </c>
      <c r="N106" s="70" t="s">
        <v>9</v>
      </c>
      <c r="O106" s="89">
        <f t="shared" ref="O106" si="127">SUM(O107:O109)</f>
        <v>467798.11</v>
      </c>
      <c r="P106" s="89">
        <f t="shared" ref="P106" si="128">SUM(P107:P109)</f>
        <v>1013600</v>
      </c>
      <c r="Q106" s="89">
        <f>SUM(Q107:Q109)</f>
        <v>1155000</v>
      </c>
      <c r="R106" s="89">
        <f>SUM(R107:R109)</f>
        <v>1585000</v>
      </c>
      <c r="S106" s="89">
        <f>SUM(S107:S109)</f>
        <v>1305000</v>
      </c>
      <c r="T106" s="77">
        <f t="shared" si="78"/>
        <v>-280000</v>
      </c>
      <c r="U106" s="89">
        <f>SUM(U649+U663+U700+U733+U764+U777+U789+U801+U816+U830+U846+U859+U871+U885+U899+U911+U923+U935+U947)</f>
        <v>1171700</v>
      </c>
      <c r="V106" s="89">
        <f>SUM(V649+V663+V700+V733+V764+V777+V789+V801+V816+V830+V846+V859+V871+V885+V899+V911+V923+V935+V947)</f>
        <v>1160700</v>
      </c>
      <c r="W106" s="359">
        <f t="shared" si="121"/>
        <v>89.785440613026822</v>
      </c>
      <c r="X106" s="359">
        <f t="shared" si="122"/>
        <v>88.94252873563218</v>
      </c>
    </row>
    <row r="107" spans="8:24" s="5" customFormat="1" x14ac:dyDescent="0.2">
      <c r="M107" s="83" t="s">
        <v>81</v>
      </c>
      <c r="N107" s="225" t="s">
        <v>172</v>
      </c>
      <c r="O107" s="82">
        <f>SUM(O650+O664+O701+O734+O765+O778+O790+O802+O817+O831+O847+O860+O872+O886+O900+O912+O924+O936+O948)</f>
        <v>443177.61</v>
      </c>
      <c r="P107" s="82">
        <f t="shared" ref="P107:Q107" si="129">SUM(P650+P664+P701+P734+P765+P778+P790+P802+P817+P831+P847+P860+P872+P886+P900+P912+P924+P936+P948)</f>
        <v>983600</v>
      </c>
      <c r="Q107" s="82">
        <f t="shared" si="129"/>
        <v>1120000</v>
      </c>
      <c r="R107" s="82">
        <f t="shared" ref="R107:S107" si="130">SUM(R650+R664+R701+R734+R765+R778+R790+R802+R817+R831+R847+R860+R872+R886+R900+R912+R924+R936+R948)</f>
        <v>1550000</v>
      </c>
      <c r="S107" s="82">
        <f t="shared" si="130"/>
        <v>1260000</v>
      </c>
      <c r="T107" s="77">
        <f t="shared" si="78"/>
        <v>-290000</v>
      </c>
      <c r="U107" s="82"/>
      <c r="V107" s="82"/>
      <c r="W107" s="359"/>
      <c r="X107" s="359"/>
    </row>
    <row r="108" spans="8:24" s="5" customFormat="1" x14ac:dyDescent="0.2">
      <c r="M108" s="83" t="s">
        <v>82</v>
      </c>
      <c r="N108" s="84" t="s">
        <v>20</v>
      </c>
      <c r="O108" s="82">
        <f t="shared" ref="O108:P108" si="131">SUM(O887+O949)</f>
        <v>23370.5</v>
      </c>
      <c r="P108" s="82">
        <f t="shared" si="131"/>
        <v>25000</v>
      </c>
      <c r="Q108" s="82">
        <f>SUM(Q887+Q949)</f>
        <v>30000</v>
      </c>
      <c r="R108" s="82">
        <f>SUM(R887+R949)</f>
        <v>30000</v>
      </c>
      <c r="S108" s="82">
        <f>SUM(S887+S949)</f>
        <v>40000</v>
      </c>
      <c r="T108" s="77">
        <f t="shared" si="78"/>
        <v>10000</v>
      </c>
      <c r="U108" s="82"/>
      <c r="V108" s="82"/>
      <c r="W108" s="359"/>
      <c r="X108" s="359"/>
    </row>
    <row r="109" spans="8:24" s="5" customFormat="1" ht="25.5" x14ac:dyDescent="0.2">
      <c r="M109" s="83" t="s">
        <v>83</v>
      </c>
      <c r="N109" s="84" t="s">
        <v>23</v>
      </c>
      <c r="O109" s="82">
        <f t="shared" ref="O109" si="132">SUM(O888)</f>
        <v>1250</v>
      </c>
      <c r="P109" s="82">
        <f t="shared" ref="P109:Q109" si="133">SUM(P888)</f>
        <v>5000</v>
      </c>
      <c r="Q109" s="82">
        <f t="shared" si="133"/>
        <v>5000</v>
      </c>
      <c r="R109" s="82">
        <f t="shared" ref="R109:S109" si="134">SUM(R888)</f>
        <v>5000</v>
      </c>
      <c r="S109" s="82">
        <f t="shared" si="134"/>
        <v>5000</v>
      </c>
      <c r="T109" s="77">
        <f t="shared" si="78"/>
        <v>0</v>
      </c>
      <c r="U109" s="82"/>
      <c r="V109" s="82"/>
      <c r="W109" s="359"/>
      <c r="X109" s="359"/>
    </row>
    <row r="110" spans="8:24" s="5" customFormat="1" x14ac:dyDescent="0.2">
      <c r="M110" s="301"/>
      <c r="N110" s="302"/>
      <c r="O110" s="82"/>
      <c r="P110" s="82"/>
      <c r="Q110" s="82"/>
      <c r="R110" s="82"/>
      <c r="S110" s="82"/>
      <c r="T110" s="77"/>
      <c r="U110" s="385"/>
      <c r="V110" s="385"/>
      <c r="W110" s="359"/>
      <c r="X110" s="359"/>
    </row>
    <row r="111" spans="8:24" s="5" customFormat="1" x14ac:dyDescent="0.2">
      <c r="M111" s="78" t="s">
        <v>349</v>
      </c>
      <c r="N111" s="302"/>
      <c r="O111" s="82"/>
      <c r="P111" s="82"/>
      <c r="Q111" s="82"/>
      <c r="R111" s="82"/>
      <c r="S111" s="82"/>
      <c r="T111" s="77"/>
      <c r="U111" s="385"/>
      <c r="V111" s="385"/>
      <c r="W111" s="359"/>
      <c r="X111" s="359"/>
    </row>
    <row r="112" spans="8:24" s="2" customFormat="1" x14ac:dyDescent="0.2">
      <c r="N112" s="79"/>
      <c r="O112" s="137"/>
      <c r="P112" s="137"/>
      <c r="Q112" s="137"/>
      <c r="R112" s="137"/>
      <c r="S112" s="137"/>
      <c r="T112" s="77"/>
      <c r="U112" s="392"/>
      <c r="V112" s="392"/>
      <c r="W112" s="359"/>
      <c r="X112" s="359"/>
    </row>
    <row r="113" spans="4:24" s="5" customFormat="1" ht="25.5" x14ac:dyDescent="0.2">
      <c r="I113" s="201">
        <v>81</v>
      </c>
      <c r="M113" s="80" t="s">
        <v>98</v>
      </c>
      <c r="N113" s="81" t="s">
        <v>291</v>
      </c>
      <c r="O113" s="76">
        <f>SUM(O114+O116)</f>
        <v>0</v>
      </c>
      <c r="P113" s="76">
        <f>SUM(P116)</f>
        <v>0</v>
      </c>
      <c r="Q113" s="76">
        <f>SUM(Q116)</f>
        <v>0</v>
      </c>
      <c r="R113" s="76">
        <f>SUM(R116)</f>
        <v>0</v>
      </c>
      <c r="S113" s="76">
        <f>SUM(S116)</f>
        <v>0</v>
      </c>
      <c r="T113" s="77">
        <f t="shared" si="78"/>
        <v>0</v>
      </c>
      <c r="U113" s="387">
        <v>0</v>
      </c>
      <c r="V113" s="387">
        <v>0</v>
      </c>
      <c r="W113" s="359">
        <v>0</v>
      </c>
      <c r="X113" s="359">
        <v>0</v>
      </c>
    </row>
    <row r="114" spans="4:24" s="5" customFormat="1" ht="25.5" x14ac:dyDescent="0.2">
      <c r="I114" s="270"/>
      <c r="M114" s="274" t="s">
        <v>327</v>
      </c>
      <c r="N114" s="70" t="s">
        <v>329</v>
      </c>
      <c r="O114" s="91">
        <f>SUM(O115)</f>
        <v>0</v>
      </c>
      <c r="P114" s="77">
        <v>0</v>
      </c>
      <c r="Q114" s="77">
        <v>0</v>
      </c>
      <c r="R114" s="77">
        <v>0</v>
      </c>
      <c r="S114" s="77">
        <v>0</v>
      </c>
      <c r="T114" s="77">
        <f t="shared" si="78"/>
        <v>0</v>
      </c>
      <c r="U114" s="385"/>
      <c r="V114" s="385"/>
      <c r="W114" s="359"/>
      <c r="X114" s="359"/>
    </row>
    <row r="115" spans="4:24" s="5" customFormat="1" ht="38.25" x14ac:dyDescent="0.2">
      <c r="I115" s="270"/>
      <c r="M115" s="272" t="s">
        <v>328</v>
      </c>
      <c r="N115" s="273" t="s">
        <v>330</v>
      </c>
      <c r="O115" s="77">
        <v>0</v>
      </c>
      <c r="P115" s="77">
        <v>0</v>
      </c>
      <c r="Q115" s="77">
        <v>0</v>
      </c>
      <c r="R115" s="77">
        <v>0</v>
      </c>
      <c r="S115" s="77">
        <v>0</v>
      </c>
      <c r="T115" s="77">
        <f t="shared" si="78"/>
        <v>0</v>
      </c>
      <c r="U115" s="385"/>
      <c r="V115" s="385"/>
      <c r="W115" s="359"/>
      <c r="X115" s="359"/>
    </row>
    <row r="116" spans="4:24" s="3" customFormat="1" x14ac:dyDescent="0.2">
      <c r="I116" s="9">
        <v>81</v>
      </c>
      <c r="M116" s="197" t="s">
        <v>292</v>
      </c>
      <c r="N116" s="70" t="s">
        <v>294</v>
      </c>
      <c r="O116" s="91">
        <f t="shared" ref="O116:S116" si="135">SUM(O117)</f>
        <v>0</v>
      </c>
      <c r="P116" s="91">
        <f t="shared" si="135"/>
        <v>0</v>
      </c>
      <c r="Q116" s="91">
        <f t="shared" si="135"/>
        <v>0</v>
      </c>
      <c r="R116" s="91">
        <f t="shared" si="135"/>
        <v>0</v>
      </c>
      <c r="S116" s="91">
        <f t="shared" si="135"/>
        <v>0</v>
      </c>
      <c r="T116" s="77">
        <f t="shared" si="78"/>
        <v>0</v>
      </c>
      <c r="U116" s="388">
        <v>0</v>
      </c>
      <c r="V116" s="388">
        <v>0</v>
      </c>
      <c r="W116" s="359">
        <v>0</v>
      </c>
      <c r="X116" s="359">
        <v>0</v>
      </c>
    </row>
    <row r="117" spans="4:24" s="5" customFormat="1" ht="38.25" x14ac:dyDescent="0.2">
      <c r="I117" s="201">
        <v>81</v>
      </c>
      <c r="M117" s="198" t="s">
        <v>293</v>
      </c>
      <c r="N117" s="200" t="s">
        <v>295</v>
      </c>
      <c r="O117" s="77">
        <v>0</v>
      </c>
      <c r="P117" s="77">
        <v>0</v>
      </c>
      <c r="Q117" s="77">
        <v>0</v>
      </c>
      <c r="R117" s="77">
        <v>0</v>
      </c>
      <c r="S117" s="77">
        <v>0</v>
      </c>
      <c r="T117" s="77">
        <f t="shared" si="78"/>
        <v>0</v>
      </c>
      <c r="U117" s="383"/>
      <c r="V117" s="383"/>
      <c r="W117" s="359"/>
      <c r="X117" s="359"/>
    </row>
    <row r="118" spans="4:24" s="8" customFormat="1" ht="25.5" x14ac:dyDescent="0.2">
      <c r="M118" s="80" t="s">
        <v>33</v>
      </c>
      <c r="N118" s="81" t="s">
        <v>86</v>
      </c>
      <c r="O118" s="93">
        <f t="shared" ref="O118" si="136">SUM(O119+O121)</f>
        <v>0</v>
      </c>
      <c r="P118" s="93">
        <f t="shared" ref="P118:Q118" si="137">SUM(P119+P121)</f>
        <v>0</v>
      </c>
      <c r="Q118" s="93">
        <f t="shared" si="137"/>
        <v>0</v>
      </c>
      <c r="R118" s="93">
        <f t="shared" ref="R118:S118" si="138">SUM(R119+R121)</f>
        <v>0</v>
      </c>
      <c r="S118" s="93">
        <f t="shared" si="138"/>
        <v>0</v>
      </c>
      <c r="T118" s="77">
        <f t="shared" si="78"/>
        <v>0</v>
      </c>
      <c r="U118" s="393">
        <f>SUM(U119+U121)</f>
        <v>0</v>
      </c>
      <c r="V118" s="393">
        <f>SUM(V119+V121)</f>
        <v>0</v>
      </c>
      <c r="W118" s="359">
        <v>0</v>
      </c>
      <c r="X118" s="359">
        <v>0</v>
      </c>
    </row>
    <row r="119" spans="4:24" s="3" customFormat="1" ht="25.5" x14ac:dyDescent="0.2">
      <c r="M119" s="92" t="s">
        <v>84</v>
      </c>
      <c r="N119" s="70" t="s">
        <v>87</v>
      </c>
      <c r="O119" s="89">
        <f t="shared" ref="O119:V119" si="139">SUM(O120)</f>
        <v>0</v>
      </c>
      <c r="P119" s="89">
        <f t="shared" si="139"/>
        <v>0</v>
      </c>
      <c r="Q119" s="89">
        <f t="shared" si="139"/>
        <v>0</v>
      </c>
      <c r="R119" s="89">
        <f t="shared" si="139"/>
        <v>0</v>
      </c>
      <c r="S119" s="89">
        <f t="shared" si="139"/>
        <v>0</v>
      </c>
      <c r="T119" s="77">
        <f t="shared" si="78"/>
        <v>0</v>
      </c>
      <c r="U119" s="390">
        <f t="shared" si="139"/>
        <v>0</v>
      </c>
      <c r="V119" s="390">
        <f t="shared" si="139"/>
        <v>0</v>
      </c>
      <c r="W119" s="359">
        <v>0</v>
      </c>
      <c r="X119" s="359">
        <v>0</v>
      </c>
    </row>
    <row r="120" spans="4:24" s="5" customFormat="1" ht="38.25" x14ac:dyDescent="0.2">
      <c r="M120" s="83" t="s">
        <v>85</v>
      </c>
      <c r="N120" s="84" t="s">
        <v>88</v>
      </c>
      <c r="O120" s="82">
        <v>0</v>
      </c>
      <c r="P120" s="82">
        <v>0</v>
      </c>
      <c r="Q120" s="82">
        <v>0</v>
      </c>
      <c r="R120" s="82">
        <v>0</v>
      </c>
      <c r="S120" s="82">
        <v>0</v>
      </c>
      <c r="T120" s="77">
        <f t="shared" si="78"/>
        <v>0</v>
      </c>
      <c r="U120" s="384"/>
      <c r="V120" s="384"/>
      <c r="W120" s="359"/>
      <c r="X120" s="359"/>
    </row>
    <row r="121" spans="4:24" s="3" customFormat="1" ht="25.5" x14ac:dyDescent="0.2">
      <c r="M121" s="197" t="s">
        <v>296</v>
      </c>
      <c r="N121" s="70" t="s">
        <v>298</v>
      </c>
      <c r="O121" s="89">
        <f t="shared" ref="O121:S121" si="140">SUM(O122)</f>
        <v>0</v>
      </c>
      <c r="P121" s="89">
        <f t="shared" si="140"/>
        <v>0</v>
      </c>
      <c r="Q121" s="89">
        <f t="shared" si="140"/>
        <v>0</v>
      </c>
      <c r="R121" s="89">
        <f t="shared" si="140"/>
        <v>0</v>
      </c>
      <c r="S121" s="89">
        <f t="shared" si="140"/>
        <v>0</v>
      </c>
      <c r="T121" s="77">
        <f t="shared" si="78"/>
        <v>0</v>
      </c>
      <c r="U121" s="390">
        <f>SUM(U122)</f>
        <v>0</v>
      </c>
      <c r="V121" s="390">
        <f>SUM(V122)</f>
        <v>0</v>
      </c>
      <c r="W121" s="359">
        <v>0</v>
      </c>
      <c r="X121" s="359">
        <v>0</v>
      </c>
    </row>
    <row r="122" spans="4:24" s="5" customFormat="1" ht="51" x14ac:dyDescent="0.2">
      <c r="M122" s="198" t="s">
        <v>297</v>
      </c>
      <c r="N122" s="225" t="s">
        <v>317</v>
      </c>
      <c r="O122" s="82">
        <v>0</v>
      </c>
      <c r="P122" s="82">
        <v>0</v>
      </c>
      <c r="Q122" s="82">
        <v>0</v>
      </c>
      <c r="R122" s="82">
        <v>0</v>
      </c>
      <c r="S122" s="82">
        <v>0</v>
      </c>
      <c r="T122" s="77">
        <f t="shared" si="78"/>
        <v>0</v>
      </c>
      <c r="U122" s="384">
        <f>SUM(U833)</f>
        <v>0</v>
      </c>
      <c r="V122" s="384">
        <f>SUM(V833)</f>
        <v>0</v>
      </c>
      <c r="W122" s="359">
        <v>0</v>
      </c>
      <c r="X122" s="359">
        <v>0</v>
      </c>
    </row>
    <row r="123" spans="4:24" s="5" customFormat="1" x14ac:dyDescent="0.2">
      <c r="M123" s="301"/>
      <c r="N123" s="302"/>
      <c r="O123" s="82"/>
      <c r="P123" s="82"/>
      <c r="Q123" s="82"/>
      <c r="R123" s="82"/>
      <c r="S123" s="82"/>
      <c r="T123" s="77"/>
      <c r="U123" s="384"/>
      <c r="V123" s="384"/>
      <c r="W123" s="359"/>
      <c r="X123" s="359"/>
    </row>
    <row r="124" spans="4:24" s="5" customFormat="1" x14ac:dyDescent="0.2">
      <c r="M124" s="301"/>
      <c r="N124" s="302"/>
      <c r="O124" s="82"/>
      <c r="P124" s="82"/>
      <c r="Q124" s="82"/>
      <c r="R124" s="82"/>
      <c r="S124" s="82"/>
      <c r="T124" s="77"/>
      <c r="U124" s="384"/>
      <c r="V124" s="384"/>
      <c r="W124" s="359"/>
      <c r="X124" s="359"/>
    </row>
    <row r="125" spans="4:24" s="5" customFormat="1" x14ac:dyDescent="0.2">
      <c r="M125" s="78" t="s">
        <v>90</v>
      </c>
      <c r="N125" s="85"/>
      <c r="O125" s="134"/>
      <c r="P125" s="134"/>
      <c r="Q125" s="134"/>
      <c r="R125" s="134"/>
      <c r="S125" s="134"/>
      <c r="T125" s="77"/>
      <c r="U125" s="383"/>
      <c r="V125" s="384"/>
      <c r="W125" s="359"/>
      <c r="X125" s="359"/>
    </row>
    <row r="126" spans="4:24" s="6" customFormat="1" x14ac:dyDescent="0.2">
      <c r="N126" s="85"/>
      <c r="O126" s="135"/>
      <c r="P126" s="135"/>
      <c r="Q126" s="135"/>
      <c r="R126" s="135"/>
      <c r="S126" s="135"/>
      <c r="T126" s="77"/>
      <c r="U126" s="386"/>
      <c r="V126" s="386"/>
      <c r="W126" s="359"/>
      <c r="X126" s="359"/>
    </row>
    <row r="127" spans="4:24" s="8" customFormat="1" x14ac:dyDescent="0.2">
      <c r="D127" s="3"/>
      <c r="H127" s="3"/>
      <c r="I127" s="3"/>
      <c r="J127" s="9">
        <v>91</v>
      </c>
      <c r="K127" s="3"/>
      <c r="M127" s="80" t="s">
        <v>95</v>
      </c>
      <c r="N127" s="81" t="s">
        <v>96</v>
      </c>
      <c r="O127" s="93">
        <f t="shared" ref="O127:S127" si="141">SUM(O128)</f>
        <v>287937.44</v>
      </c>
      <c r="P127" s="93">
        <f t="shared" si="141"/>
        <v>539806.6</v>
      </c>
      <c r="Q127" s="93">
        <f t="shared" si="141"/>
        <v>700000</v>
      </c>
      <c r="R127" s="93">
        <f t="shared" si="141"/>
        <v>768358.66</v>
      </c>
      <c r="S127" s="93">
        <f t="shared" si="141"/>
        <v>768358.66</v>
      </c>
      <c r="T127" s="77">
        <f t="shared" ref="T127:T129" si="142">S127-R127</f>
        <v>0</v>
      </c>
      <c r="U127" s="389">
        <f t="shared" ref="U127:V128" si="143">SUM(U128)</f>
        <v>568000</v>
      </c>
      <c r="V127" s="389">
        <f t="shared" si="143"/>
        <v>558000</v>
      </c>
      <c r="W127" s="359">
        <f t="shared" si="121"/>
        <v>73.923810528796537</v>
      </c>
      <c r="X127" s="359">
        <f t="shared" si="122"/>
        <v>72.622334991317729</v>
      </c>
    </row>
    <row r="128" spans="4:24" s="3" customFormat="1" x14ac:dyDescent="0.2">
      <c r="J128" s="9">
        <v>91</v>
      </c>
      <c r="M128" s="92" t="s">
        <v>91</v>
      </c>
      <c r="N128" s="70" t="s">
        <v>93</v>
      </c>
      <c r="O128" s="89">
        <f t="shared" ref="O128:S128" si="144">SUM(O129)</f>
        <v>287937.44</v>
      </c>
      <c r="P128" s="89">
        <f t="shared" si="144"/>
        <v>539806.6</v>
      </c>
      <c r="Q128" s="89">
        <f t="shared" si="144"/>
        <v>700000</v>
      </c>
      <c r="R128" s="89">
        <f t="shared" si="144"/>
        <v>768358.66</v>
      </c>
      <c r="S128" s="89">
        <f t="shared" si="144"/>
        <v>768358.66</v>
      </c>
      <c r="T128" s="77">
        <f t="shared" si="142"/>
        <v>0</v>
      </c>
      <c r="U128" s="388">
        <f t="shared" ref="U128" si="145">SUM(U129)</f>
        <v>568000</v>
      </c>
      <c r="V128" s="388">
        <f t="shared" si="143"/>
        <v>558000</v>
      </c>
      <c r="W128" s="359">
        <f t="shared" si="121"/>
        <v>73.923810528796537</v>
      </c>
      <c r="X128" s="359">
        <f t="shared" si="122"/>
        <v>72.622334991317729</v>
      </c>
    </row>
    <row r="129" spans="1:24" s="5" customFormat="1" x14ac:dyDescent="0.2">
      <c r="J129" s="201">
        <v>91</v>
      </c>
      <c r="M129" s="83" t="s">
        <v>92</v>
      </c>
      <c r="N129" s="84" t="s">
        <v>94</v>
      </c>
      <c r="O129" s="82">
        <v>287937.44</v>
      </c>
      <c r="P129" s="82">
        <v>539806.6</v>
      </c>
      <c r="Q129" s="82">
        <v>700000</v>
      </c>
      <c r="R129" s="82">
        <v>768358.66</v>
      </c>
      <c r="S129" s="82">
        <v>768358.66</v>
      </c>
      <c r="T129" s="77">
        <f t="shared" si="142"/>
        <v>0</v>
      </c>
      <c r="U129" s="82">
        <v>568000</v>
      </c>
      <c r="V129" s="82">
        <v>558000</v>
      </c>
      <c r="W129" s="359">
        <f t="shared" si="121"/>
        <v>73.923810528796537</v>
      </c>
      <c r="X129" s="359">
        <f t="shared" si="122"/>
        <v>72.622334991317729</v>
      </c>
    </row>
    <row r="130" spans="1:24" s="5" customFormat="1" x14ac:dyDescent="0.2">
      <c r="J130" s="303"/>
      <c r="M130" s="301"/>
      <c r="N130" s="302"/>
      <c r="O130" s="82"/>
      <c r="P130" s="82"/>
      <c r="Q130" s="82"/>
      <c r="R130" s="82"/>
      <c r="S130" s="82"/>
      <c r="T130" s="77"/>
      <c r="U130" s="388"/>
      <c r="V130" s="388"/>
      <c r="W130" s="359"/>
      <c r="X130" s="359"/>
    </row>
    <row r="131" spans="1:24" s="5" customFormat="1" x14ac:dyDescent="0.2">
      <c r="J131" s="303"/>
      <c r="M131" s="301"/>
      <c r="N131" s="302"/>
      <c r="O131" s="82"/>
      <c r="P131" s="82"/>
      <c r="Q131" s="82"/>
      <c r="R131" s="82"/>
      <c r="S131" s="82"/>
      <c r="T131" s="77"/>
      <c r="U131" s="388"/>
      <c r="V131" s="388"/>
      <c r="W131" s="359"/>
      <c r="X131" s="359"/>
    </row>
    <row r="132" spans="1:24" s="5" customFormat="1" x14ac:dyDescent="0.2">
      <c r="J132" s="303"/>
      <c r="M132" s="301"/>
      <c r="N132" s="302"/>
      <c r="O132" s="82"/>
      <c r="P132" s="82"/>
      <c r="Q132" s="82"/>
      <c r="R132" s="82"/>
      <c r="S132" s="82"/>
      <c r="T132" s="77"/>
      <c r="U132" s="388"/>
      <c r="V132" s="388"/>
      <c r="W132" s="359"/>
      <c r="X132" s="359"/>
    </row>
    <row r="133" spans="1:24" s="5" customFormat="1" x14ac:dyDescent="0.2">
      <c r="J133" s="303"/>
      <c r="M133" s="78" t="s">
        <v>350</v>
      </c>
      <c r="N133" s="302"/>
      <c r="O133" s="82"/>
      <c r="P133" s="82"/>
      <c r="Q133" s="82"/>
      <c r="R133" s="82"/>
      <c r="S133" s="82"/>
      <c r="T133" s="77"/>
      <c r="U133" s="388"/>
      <c r="V133" s="388"/>
      <c r="W133" s="359"/>
      <c r="X133" s="359"/>
    </row>
    <row r="134" spans="1:24" s="5" customFormat="1" x14ac:dyDescent="0.2">
      <c r="J134" s="228"/>
      <c r="M134" s="230"/>
      <c r="N134" s="231"/>
      <c r="O134" s="82"/>
      <c r="P134" s="82"/>
      <c r="Q134" s="82"/>
      <c r="R134" s="82"/>
      <c r="S134" s="82"/>
      <c r="T134" s="77"/>
      <c r="U134" s="388"/>
      <c r="V134" s="388"/>
      <c r="W134" s="359"/>
      <c r="X134" s="359"/>
    </row>
    <row r="135" spans="1:24" s="5" customFormat="1" x14ac:dyDescent="0.2">
      <c r="A135" s="483" t="s">
        <v>35</v>
      </c>
      <c r="B135" s="483"/>
      <c r="C135" s="483"/>
      <c r="D135" s="483"/>
      <c r="M135" s="92"/>
      <c r="N135" s="84"/>
      <c r="O135" s="181"/>
      <c r="P135" s="181"/>
      <c r="Q135" s="181"/>
      <c r="R135" s="181"/>
      <c r="S135" s="181"/>
      <c r="T135" s="77"/>
      <c r="U135" s="383"/>
      <c r="V135" s="383"/>
      <c r="W135" s="359"/>
      <c r="X135" s="359"/>
    </row>
    <row r="136" spans="1:24" s="5" customFormat="1" x14ac:dyDescent="0.2">
      <c r="H136" s="176"/>
      <c r="I136" s="201"/>
      <c r="J136" s="201"/>
      <c r="K136" s="201"/>
      <c r="L136" s="201">
        <v>11</v>
      </c>
      <c r="M136" s="178" t="s">
        <v>99</v>
      </c>
      <c r="N136" s="84"/>
      <c r="O136" s="182">
        <f t="shared" ref="O136" si="146">SUM(O38)</f>
        <v>848664.8899999999</v>
      </c>
      <c r="P136" s="182">
        <f t="shared" ref="P136:S136" si="147">SUM(P38)</f>
        <v>880000</v>
      </c>
      <c r="Q136" s="182">
        <f t="shared" si="147"/>
        <v>780000</v>
      </c>
      <c r="R136" s="182">
        <f t="shared" ref="R136" si="148">SUM(R38)</f>
        <v>980000</v>
      </c>
      <c r="S136" s="182">
        <f t="shared" si="147"/>
        <v>780000</v>
      </c>
      <c r="T136" s="77">
        <f t="shared" ref="T136:T145" si="149">S136-R136</f>
        <v>-200000</v>
      </c>
      <c r="U136" s="182">
        <f t="shared" ref="U136" si="150">SUM(U38)</f>
        <v>800000</v>
      </c>
      <c r="V136" s="394">
        <f>SUM(V38)</f>
        <v>800000</v>
      </c>
      <c r="W136" s="359">
        <f t="shared" si="121"/>
        <v>102.56410256410255</v>
      </c>
      <c r="X136" s="359">
        <f t="shared" si="122"/>
        <v>102.56410256410255</v>
      </c>
    </row>
    <row r="137" spans="1:24" s="5" customFormat="1" x14ac:dyDescent="0.2">
      <c r="H137" s="176"/>
      <c r="I137" s="201"/>
      <c r="J137" s="201"/>
      <c r="K137" s="201"/>
      <c r="L137" s="201">
        <v>21</v>
      </c>
      <c r="M137" s="178" t="s">
        <v>100</v>
      </c>
      <c r="N137" s="84"/>
      <c r="O137" s="182">
        <v>0</v>
      </c>
      <c r="P137" s="182">
        <v>0</v>
      </c>
      <c r="Q137" s="182">
        <v>0</v>
      </c>
      <c r="R137" s="182">
        <v>0</v>
      </c>
      <c r="S137" s="182">
        <v>0</v>
      </c>
      <c r="T137" s="77">
        <f t="shared" si="149"/>
        <v>0</v>
      </c>
      <c r="U137" s="182">
        <v>0</v>
      </c>
      <c r="V137" s="394">
        <v>0</v>
      </c>
      <c r="W137" s="359">
        <v>0</v>
      </c>
      <c r="X137" s="359">
        <v>0</v>
      </c>
    </row>
    <row r="138" spans="1:24" s="5" customFormat="1" x14ac:dyDescent="0.2">
      <c r="H138" s="176"/>
      <c r="I138" s="201"/>
      <c r="J138" s="201"/>
      <c r="K138" s="201"/>
      <c r="L138" s="201">
        <v>31</v>
      </c>
      <c r="M138" s="178" t="s">
        <v>101</v>
      </c>
      <c r="N138" s="84"/>
      <c r="O138" s="182">
        <f t="shared" ref="O138" si="151">SUM(O48)</f>
        <v>11479.99</v>
      </c>
      <c r="P138" s="182">
        <f t="shared" ref="P138:Q138" si="152">SUM(P48)</f>
        <v>55000</v>
      </c>
      <c r="Q138" s="182">
        <f t="shared" si="152"/>
        <v>55000</v>
      </c>
      <c r="R138" s="182">
        <f t="shared" ref="R138:S138" si="153">SUM(R48)</f>
        <v>55000</v>
      </c>
      <c r="S138" s="182">
        <f t="shared" si="153"/>
        <v>55000</v>
      </c>
      <c r="T138" s="77">
        <f t="shared" si="149"/>
        <v>0</v>
      </c>
      <c r="U138" s="182">
        <f t="shared" ref="U138" si="154">SUM(U48)</f>
        <v>50000</v>
      </c>
      <c r="V138" s="394">
        <f>SUM(V48)</f>
        <v>50000</v>
      </c>
      <c r="W138" s="359">
        <f t="shared" si="121"/>
        <v>90.909090909090907</v>
      </c>
      <c r="X138" s="359">
        <f t="shared" si="122"/>
        <v>90.909090909090907</v>
      </c>
    </row>
    <row r="139" spans="1:24" s="5" customFormat="1" x14ac:dyDescent="0.2">
      <c r="H139" s="176"/>
      <c r="I139" s="201"/>
      <c r="J139" s="201"/>
      <c r="K139" s="201"/>
      <c r="L139" s="201">
        <v>43</v>
      </c>
      <c r="M139" s="178" t="s">
        <v>102</v>
      </c>
      <c r="N139" s="84"/>
      <c r="O139" s="182">
        <f t="shared" ref="O139" si="155">SUM(O52)</f>
        <v>181076.65000000002</v>
      </c>
      <c r="P139" s="182">
        <f t="shared" ref="P139:Q139" si="156">SUM(P52)</f>
        <v>200193.4</v>
      </c>
      <c r="Q139" s="182">
        <f t="shared" si="156"/>
        <v>200193.4</v>
      </c>
      <c r="R139" s="182">
        <f t="shared" ref="R139:S139" si="157">SUM(R52)</f>
        <v>200193.4</v>
      </c>
      <c r="S139" s="182">
        <f t="shared" si="157"/>
        <v>425293.4</v>
      </c>
      <c r="T139" s="77">
        <f t="shared" si="149"/>
        <v>225100.00000000003</v>
      </c>
      <c r="U139" s="182">
        <f t="shared" ref="U139" si="158">SUM(U52)</f>
        <v>200000</v>
      </c>
      <c r="V139" s="394">
        <f>SUM(V52)</f>
        <v>200000</v>
      </c>
      <c r="W139" s="359">
        <f t="shared" si="121"/>
        <v>47.026358744339788</v>
      </c>
      <c r="X139" s="359">
        <f t="shared" si="122"/>
        <v>47.026358744339788</v>
      </c>
    </row>
    <row r="140" spans="1:24" s="5" customFormat="1" x14ac:dyDescent="0.2">
      <c r="H140" s="176"/>
      <c r="I140" s="201"/>
      <c r="J140" s="201"/>
      <c r="K140" s="201"/>
      <c r="L140" s="201">
        <v>52</v>
      </c>
      <c r="M140" s="178" t="s">
        <v>103</v>
      </c>
      <c r="N140" s="84"/>
      <c r="O140" s="182">
        <f t="shared" ref="O140" si="159">SUM(O42)</f>
        <v>675676.45</v>
      </c>
      <c r="P140" s="182">
        <f t="shared" ref="P140:S140" si="160">SUM(P42)</f>
        <v>1027000</v>
      </c>
      <c r="Q140" s="182">
        <f t="shared" si="160"/>
        <v>1272206.6000000001</v>
      </c>
      <c r="R140" s="182">
        <f t="shared" ref="R140" si="161">SUM(R42)</f>
        <v>1439847.94</v>
      </c>
      <c r="S140" s="182">
        <f t="shared" si="160"/>
        <v>1134747.94</v>
      </c>
      <c r="T140" s="77">
        <f t="shared" si="149"/>
        <v>-305100</v>
      </c>
      <c r="U140" s="182">
        <f t="shared" ref="U140" si="162">SUM(U42)</f>
        <v>1322000</v>
      </c>
      <c r="V140" s="394">
        <f>SUM(V42)</f>
        <v>1366000</v>
      </c>
      <c r="W140" s="359">
        <f t="shared" si="121"/>
        <v>116.50164352798913</v>
      </c>
      <c r="X140" s="359">
        <f t="shared" si="122"/>
        <v>120.3791566257437</v>
      </c>
    </row>
    <row r="141" spans="1:24" s="5" customFormat="1" x14ac:dyDescent="0.2">
      <c r="H141" s="176"/>
      <c r="I141" s="201"/>
      <c r="J141" s="201"/>
      <c r="K141" s="201"/>
      <c r="L141" s="201">
        <v>61</v>
      </c>
      <c r="M141" s="178" t="s">
        <v>104</v>
      </c>
      <c r="N141" s="84"/>
      <c r="O141" s="182">
        <f t="shared" ref="O141" si="163">SUM(O56)</f>
        <v>0</v>
      </c>
      <c r="P141" s="182">
        <f t="shared" ref="P141:Q141" si="164">SUM(P56)</f>
        <v>10000</v>
      </c>
      <c r="Q141" s="182">
        <f t="shared" si="164"/>
        <v>10000</v>
      </c>
      <c r="R141" s="182">
        <f t="shared" ref="R141:S141" si="165">SUM(R56)</f>
        <v>10000</v>
      </c>
      <c r="S141" s="182">
        <f t="shared" si="165"/>
        <v>10000</v>
      </c>
      <c r="T141" s="77">
        <f t="shared" si="149"/>
        <v>0</v>
      </c>
      <c r="U141" s="182">
        <f t="shared" ref="U141" si="166">SUM(U56)</f>
        <v>10000</v>
      </c>
      <c r="V141" s="394">
        <f>SUM(V56)</f>
        <v>10000</v>
      </c>
      <c r="W141" s="359">
        <f t="shared" si="121"/>
        <v>100</v>
      </c>
      <c r="X141" s="359">
        <f t="shared" si="122"/>
        <v>100</v>
      </c>
    </row>
    <row r="142" spans="1:24" s="5" customFormat="1" ht="24.75" customHeight="1" x14ac:dyDescent="0.2">
      <c r="H142" s="176"/>
      <c r="I142" s="201"/>
      <c r="J142" s="201"/>
      <c r="K142" s="201"/>
      <c r="L142" s="201">
        <v>71</v>
      </c>
      <c r="M142" s="481" t="s">
        <v>105</v>
      </c>
      <c r="N142" s="482"/>
      <c r="O142" s="182">
        <f t="shared" ref="O142" si="167">SUM(O59)</f>
        <v>0</v>
      </c>
      <c r="P142" s="182">
        <f t="shared" ref="P142:Q142" si="168">SUM(P59)</f>
        <v>0</v>
      </c>
      <c r="Q142" s="182">
        <f t="shared" si="168"/>
        <v>0</v>
      </c>
      <c r="R142" s="182">
        <f t="shared" ref="R142:S142" si="169">SUM(R59)</f>
        <v>0</v>
      </c>
      <c r="S142" s="182">
        <f t="shared" si="169"/>
        <v>0</v>
      </c>
      <c r="T142" s="77">
        <f t="shared" si="149"/>
        <v>0</v>
      </c>
      <c r="U142" s="182">
        <f t="shared" ref="U142" si="170">SUM(U59)</f>
        <v>20000</v>
      </c>
      <c r="V142" s="394">
        <f>SUM(V59)</f>
        <v>20000</v>
      </c>
      <c r="W142" s="359">
        <v>0</v>
      </c>
      <c r="X142" s="359">
        <v>0</v>
      </c>
    </row>
    <row r="143" spans="1:24" s="11" customFormat="1" x14ac:dyDescent="0.2">
      <c r="H143" s="12"/>
      <c r="I143" s="12"/>
      <c r="J143" s="12"/>
      <c r="K143" s="12"/>
      <c r="L143" s="12" t="s">
        <v>351</v>
      </c>
      <c r="M143" s="476" t="s">
        <v>106</v>
      </c>
      <c r="N143" s="477"/>
      <c r="O143" s="183">
        <f t="shared" ref="O143" si="171">SUM(O113)</f>
        <v>0</v>
      </c>
      <c r="P143" s="183">
        <f t="shared" ref="P143:Q143" si="172">SUM(P113)</f>
        <v>0</v>
      </c>
      <c r="Q143" s="183">
        <f t="shared" si="172"/>
        <v>0</v>
      </c>
      <c r="R143" s="183">
        <f t="shared" ref="R143:S143" si="173">SUM(R113)</f>
        <v>0</v>
      </c>
      <c r="S143" s="183">
        <f t="shared" si="173"/>
        <v>0</v>
      </c>
      <c r="T143" s="77">
        <f t="shared" si="149"/>
        <v>0</v>
      </c>
      <c r="U143" s="183">
        <f t="shared" ref="U143" si="174">SUM(U113)</f>
        <v>0</v>
      </c>
      <c r="V143" s="395">
        <v>0</v>
      </c>
      <c r="W143" s="359">
        <v>0</v>
      </c>
      <c r="X143" s="359">
        <v>0</v>
      </c>
    </row>
    <row r="144" spans="1:24" s="11" customFormat="1" x14ac:dyDescent="0.2">
      <c r="H144" s="12"/>
      <c r="I144" s="12"/>
      <c r="J144" s="12"/>
      <c r="K144" s="12"/>
      <c r="L144" s="12" t="s">
        <v>352</v>
      </c>
      <c r="M144" s="191" t="s">
        <v>289</v>
      </c>
      <c r="N144" s="192"/>
      <c r="O144" s="183">
        <f t="shared" ref="O144" si="175">SUM(O129)</f>
        <v>287937.44</v>
      </c>
      <c r="P144" s="183">
        <f t="shared" ref="P144:Q144" si="176">SUM(P129)</f>
        <v>539806.6</v>
      </c>
      <c r="Q144" s="183">
        <f t="shared" si="176"/>
        <v>700000</v>
      </c>
      <c r="R144" s="183">
        <f t="shared" ref="R144:S144" si="177">SUM(R129)</f>
        <v>768358.66</v>
      </c>
      <c r="S144" s="183">
        <f t="shared" si="177"/>
        <v>768358.66</v>
      </c>
      <c r="T144" s="77">
        <f t="shared" si="149"/>
        <v>0</v>
      </c>
      <c r="U144" s="183">
        <f t="shared" ref="U144" si="178">SUM(U129)</f>
        <v>568000</v>
      </c>
      <c r="V144" s="395">
        <f t="shared" ref="V144" si="179">SUM(V129)</f>
        <v>558000</v>
      </c>
      <c r="W144" s="359">
        <f t="shared" si="121"/>
        <v>73.923810528796537</v>
      </c>
      <c r="X144" s="359">
        <f t="shared" si="122"/>
        <v>72.622334991317729</v>
      </c>
    </row>
    <row r="145" spans="1:24" s="11" customFormat="1" x14ac:dyDescent="0.2">
      <c r="H145" s="12"/>
      <c r="I145" s="12"/>
      <c r="J145" s="12"/>
      <c r="K145" s="12"/>
      <c r="L145" s="12"/>
      <c r="M145" s="471" t="s">
        <v>284</v>
      </c>
      <c r="N145" s="472"/>
      <c r="O145" s="183">
        <f t="shared" ref="O145" si="180">SUM(O136:O144)</f>
        <v>2004835.42</v>
      </c>
      <c r="P145" s="183">
        <f t="shared" ref="P145:Q145" si="181">SUM(P136:P144)</f>
        <v>2712000</v>
      </c>
      <c r="Q145" s="183">
        <f t="shared" si="181"/>
        <v>3017400</v>
      </c>
      <c r="R145" s="183">
        <f t="shared" ref="R145:S145" si="182">SUM(R136:R144)</f>
        <v>3453400</v>
      </c>
      <c r="S145" s="183">
        <f t="shared" si="182"/>
        <v>3173400</v>
      </c>
      <c r="T145" s="77">
        <f t="shared" si="149"/>
        <v>-280000</v>
      </c>
      <c r="U145" s="183">
        <f t="shared" ref="U145" si="183">SUM(U136:U144)</f>
        <v>2970000</v>
      </c>
      <c r="V145" s="395">
        <f t="shared" ref="V145" si="184">SUM(V136:V144)</f>
        <v>3004000</v>
      </c>
      <c r="W145" s="359">
        <f t="shared" si="121"/>
        <v>93.590470788428817</v>
      </c>
      <c r="X145" s="359">
        <f t="shared" si="122"/>
        <v>94.661876851326653</v>
      </c>
    </row>
    <row r="146" spans="1:24" s="11" customFormat="1" x14ac:dyDescent="0.2">
      <c r="H146" s="12"/>
      <c r="I146" s="12"/>
      <c r="J146" s="12"/>
      <c r="K146" s="12"/>
      <c r="L146" s="12"/>
      <c r="M146" s="323"/>
      <c r="N146" s="324"/>
      <c r="O146" s="183"/>
      <c r="P146" s="183"/>
      <c r="Q146" s="183"/>
      <c r="R146" s="183"/>
      <c r="S146" s="183"/>
      <c r="T146" s="77"/>
      <c r="U146" s="395"/>
      <c r="V146" s="395"/>
      <c r="W146" s="359"/>
      <c r="X146" s="359"/>
    </row>
    <row r="147" spans="1:24" s="11" customFormat="1" x14ac:dyDescent="0.2">
      <c r="H147" s="12"/>
      <c r="I147" s="12"/>
      <c r="J147" s="12"/>
      <c r="K147" s="12"/>
      <c r="L147" s="12"/>
      <c r="M147" s="323"/>
      <c r="N147" s="324"/>
      <c r="O147" s="183"/>
      <c r="P147" s="183"/>
      <c r="Q147" s="183"/>
      <c r="R147" s="183"/>
      <c r="S147" s="183"/>
      <c r="T147" s="77"/>
      <c r="U147" s="395"/>
      <c r="V147" s="395"/>
      <c r="W147" s="359"/>
      <c r="X147" s="359"/>
    </row>
    <row r="148" spans="1:24" s="11" customFormat="1" x14ac:dyDescent="0.2">
      <c r="H148" s="12"/>
      <c r="I148" s="12"/>
      <c r="J148" s="12"/>
      <c r="K148" s="12"/>
      <c r="L148" s="12"/>
      <c r="M148" s="78" t="s">
        <v>356</v>
      </c>
      <c r="N148" s="324"/>
      <c r="O148" s="183"/>
      <c r="P148" s="183"/>
      <c r="Q148" s="183"/>
      <c r="R148" s="183"/>
      <c r="S148" s="183"/>
      <c r="T148" s="77"/>
      <c r="U148" s="395"/>
      <c r="V148" s="395"/>
      <c r="W148" s="359"/>
      <c r="X148" s="359"/>
    </row>
    <row r="149" spans="1:24" s="11" customFormat="1" x14ac:dyDescent="0.2">
      <c r="H149" s="12"/>
      <c r="I149" s="12"/>
      <c r="J149" s="12"/>
      <c r="K149" s="12"/>
      <c r="L149" s="12"/>
      <c r="M149" s="323"/>
      <c r="N149" s="324"/>
      <c r="O149" s="183"/>
      <c r="P149" s="183"/>
      <c r="Q149" s="183"/>
      <c r="R149" s="183"/>
      <c r="S149" s="183"/>
      <c r="T149" s="77"/>
      <c r="U149" s="395"/>
      <c r="V149" s="395"/>
      <c r="W149" s="359"/>
      <c r="X149" s="359"/>
    </row>
    <row r="150" spans="1:24" s="11" customFormat="1" x14ac:dyDescent="0.2">
      <c r="A150" s="483" t="s">
        <v>35</v>
      </c>
      <c r="B150" s="483"/>
      <c r="C150" s="483"/>
      <c r="D150" s="483"/>
      <c r="E150" s="322"/>
      <c r="F150" s="322"/>
      <c r="G150" s="322"/>
      <c r="H150" s="322"/>
      <c r="I150" s="322"/>
      <c r="J150" s="322"/>
      <c r="K150" s="322"/>
      <c r="L150" s="328"/>
      <c r="M150" s="321"/>
      <c r="N150" s="326"/>
      <c r="O150" s="324"/>
      <c r="P150" s="433"/>
      <c r="Q150" s="437"/>
      <c r="R150" s="461"/>
      <c r="S150" s="463"/>
      <c r="T150" s="77"/>
      <c r="U150" s="396"/>
      <c r="V150" s="298"/>
      <c r="W150" s="359"/>
      <c r="X150" s="359"/>
    </row>
    <row r="151" spans="1:24" s="11" customFormat="1" x14ac:dyDescent="0.2">
      <c r="A151" s="322"/>
      <c r="B151" s="328"/>
      <c r="C151" s="322"/>
      <c r="D151" s="328"/>
      <c r="E151" s="322"/>
      <c r="F151" s="322"/>
      <c r="G151" s="322"/>
      <c r="H151" s="322"/>
      <c r="I151" s="322"/>
      <c r="J151" s="322"/>
      <c r="K151" s="322"/>
      <c r="L151" s="328">
        <v>11</v>
      </c>
      <c r="M151" s="321" t="s">
        <v>99</v>
      </c>
      <c r="N151" s="326"/>
      <c r="O151" s="226">
        <f>SUM(O210+O232+O250+O265+O274+O283+O292+O306+O320+O331+O344+O359+O373+O387+O397+O408+O419+O434+O448+O460+O471+O487+O502+O515+O538+O555+O586+O598+O612+O756+O880)</f>
        <v>620634.30000000005</v>
      </c>
      <c r="P151" s="226">
        <f>SUM(P210+P232+P250+P265+P274+P283+P292+P306+P320+P331+P344+P359+P373+P387+P397+P408+P419+P434+P448+P460+P471+P487+P502+P515+P538+P555+P586+P598+P612+P756+P880)</f>
        <v>880000</v>
      </c>
      <c r="Q151" s="226">
        <f>SUM(Q210+Q232+Q250+Q265+Q274+Q283+Q292+Q306+Q320+Q331+Q344+Q359+Q373+Q387+Q397+Q408+Q419+Q434+Q448+Q460+Q471+Q487+Q502+Q515+Q538+Q555+Q586+Q598+Q612+Q756+Q880)</f>
        <v>780000</v>
      </c>
      <c r="R151" s="226">
        <f>SUM(R210+R232+R250+R265+R274+R283+R292+R306+R320+R331+R344+R359+R373+R387+R397+R408+R419+R434+R448+R460+R471+R487+R502+R515+R538+R555+R573+R586+R598+R612+R628+R756+R880)</f>
        <v>980000</v>
      </c>
      <c r="S151" s="226">
        <f>SUM(S210+S232+S250+S265+S274+S283+S292+S306+S320+S331+S344+S359+S373+S387+S397+S408+S419+S434+S448+S460+S471+S487+S502+S515+S538+S555+S573+S586+S598+S612+S628+S756+S880)</f>
        <v>780000</v>
      </c>
      <c r="T151" s="77">
        <f t="shared" ref="T151:T160" si="185">S151-R151</f>
        <v>-200000</v>
      </c>
      <c r="U151" s="396">
        <f>SUM(U210+U232+U250+U265+U274+U283+U292+U306+U320+U331+U344+U359+U373+U387+U397+U408+U419+U434+U448+U460+U471+U487+U502+U515+U538+U555+U586+U598+U612+U756+U880)</f>
        <v>800000</v>
      </c>
      <c r="V151" s="396">
        <f>SUM(V210+V232+V250+V265+V274+V283+V292+V306+V320+V331+V344+V359+V373+V387+V397+V408+V419+V434+V448+V460+V471+V487+V502+V515+V538+V555+V586+V598+V612+V756+V880)</f>
        <v>800000</v>
      </c>
      <c r="W151" s="359">
        <f t="shared" si="121"/>
        <v>102.56410256410255</v>
      </c>
      <c r="X151" s="359">
        <f t="shared" si="122"/>
        <v>102.56410256410255</v>
      </c>
    </row>
    <row r="152" spans="1:24" s="11" customFormat="1" x14ac:dyDescent="0.2">
      <c r="A152" s="322"/>
      <c r="B152" s="328"/>
      <c r="C152" s="322"/>
      <c r="D152" s="328"/>
      <c r="E152" s="322"/>
      <c r="F152" s="322"/>
      <c r="G152" s="322"/>
      <c r="H152" s="322"/>
      <c r="I152" s="322"/>
      <c r="J152" s="322"/>
      <c r="K152" s="322"/>
      <c r="L152" s="328">
        <v>21</v>
      </c>
      <c r="M152" s="321" t="s">
        <v>100</v>
      </c>
      <c r="N152" s="326"/>
      <c r="O152" s="226">
        <v>0</v>
      </c>
      <c r="P152" s="226">
        <v>0</v>
      </c>
      <c r="Q152" s="226">
        <v>0</v>
      </c>
      <c r="R152" s="226">
        <v>0</v>
      </c>
      <c r="S152" s="226">
        <v>0</v>
      </c>
      <c r="T152" s="77">
        <f t="shared" si="185"/>
        <v>0</v>
      </c>
      <c r="U152" s="396">
        <v>0</v>
      </c>
      <c r="V152" s="396">
        <v>0</v>
      </c>
      <c r="W152" s="359">
        <v>0</v>
      </c>
      <c r="X152" s="359">
        <v>0</v>
      </c>
    </row>
    <row r="153" spans="1:24" s="11" customFormat="1" x14ac:dyDescent="0.2">
      <c r="A153" s="322"/>
      <c r="B153" s="328"/>
      <c r="C153" s="322"/>
      <c r="D153" s="328"/>
      <c r="E153" s="322"/>
      <c r="F153" s="322"/>
      <c r="G153" s="322"/>
      <c r="H153" s="322"/>
      <c r="I153" s="322"/>
      <c r="J153" s="322"/>
      <c r="K153" s="322"/>
      <c r="L153" s="328">
        <v>31</v>
      </c>
      <c r="M153" s="321" t="s">
        <v>101</v>
      </c>
      <c r="N153" s="326"/>
      <c r="O153" s="226">
        <f>SUM(O435+O539+O721+O757+O795+O810)</f>
        <v>11479.99</v>
      </c>
      <c r="P153" s="226">
        <f>SUM(P435+P539+P721+P757+P795+P810)</f>
        <v>55000</v>
      </c>
      <c r="Q153" s="226">
        <f>SUM(Q435+Q539+Q721+Q757+Q795+Q810)</f>
        <v>55000</v>
      </c>
      <c r="R153" s="226">
        <f>SUM(R435+R539+R721+R757+R795+R810)</f>
        <v>55000</v>
      </c>
      <c r="S153" s="226">
        <f>SUM(S435+S539+S721+S757+S795+S810)</f>
        <v>55000</v>
      </c>
      <c r="T153" s="77">
        <f t="shared" si="185"/>
        <v>0</v>
      </c>
      <c r="U153" s="396">
        <f>SUM(U435+U539+U721+U757+U795+U810)</f>
        <v>50000</v>
      </c>
      <c r="V153" s="396">
        <f>SUM(V435+V539+V721+V757+V795+V810)</f>
        <v>50000</v>
      </c>
      <c r="W153" s="359">
        <f t="shared" si="121"/>
        <v>90.909090909090907</v>
      </c>
      <c r="X153" s="359">
        <f t="shared" si="122"/>
        <v>90.909090909090907</v>
      </c>
    </row>
    <row r="154" spans="1:24" s="11" customFormat="1" x14ac:dyDescent="0.2">
      <c r="A154" s="322"/>
      <c r="B154" s="328"/>
      <c r="C154" s="322"/>
      <c r="D154" s="12"/>
      <c r="E154" s="322"/>
      <c r="F154" s="322"/>
      <c r="G154" s="322"/>
      <c r="H154" s="322"/>
      <c r="I154" s="322"/>
      <c r="J154" s="322"/>
      <c r="K154" s="322"/>
      <c r="L154" s="328">
        <v>43</v>
      </c>
      <c r="M154" s="321" t="s">
        <v>102</v>
      </c>
      <c r="N154" s="326"/>
      <c r="O154" s="226">
        <f>SUM(O307+O321+O332+O345+O388+O409+O706+O758+O772+O785+O881)</f>
        <v>181076.65000000002</v>
      </c>
      <c r="P154" s="226">
        <f>SUM(P307+P321+P332+P345+P388+P409+P706+P758+P772+P785+P881)</f>
        <v>200193.4</v>
      </c>
      <c r="Q154" s="226">
        <f>SUM(Q307+Q321+Q332+Q345+Q388+Q409+Q706+Q758+Q772+Q785+Q881)</f>
        <v>200193.4</v>
      </c>
      <c r="R154" s="226">
        <f>SUM(R307+R321+R332+R345+R388+R409+R706+R758+R772+R785+R881)</f>
        <v>200193.4</v>
      </c>
      <c r="S154" s="226">
        <f>SUM(S307+S321+S332+S345+S388+S409+S420+S706+S758+S772+S785+S881)</f>
        <v>425293.4</v>
      </c>
      <c r="T154" s="77">
        <f t="shared" si="185"/>
        <v>225100.00000000003</v>
      </c>
      <c r="U154" s="396">
        <f>SUM(U307+U321+U332+U345+U388+U409+U420+U706+U758+U772+U785+U881)</f>
        <v>200000</v>
      </c>
      <c r="V154" s="396">
        <f>SUM(V307+V321+V332+V345+V388+V409+V420+V706+V758+V772+V785+V881)</f>
        <v>200000</v>
      </c>
      <c r="W154" s="359">
        <f t="shared" si="121"/>
        <v>47.026358744339788</v>
      </c>
      <c r="X154" s="359">
        <f t="shared" si="122"/>
        <v>47.026358744339788</v>
      </c>
    </row>
    <row r="155" spans="1:24" s="11" customFormat="1" x14ac:dyDescent="0.2">
      <c r="A155" s="322"/>
      <c r="B155" s="328"/>
      <c r="C155" s="322"/>
      <c r="D155" s="12"/>
      <c r="E155" s="322"/>
      <c r="F155" s="322"/>
      <c r="G155" s="322"/>
      <c r="H155" s="322"/>
      <c r="I155" s="322"/>
      <c r="J155" s="322"/>
      <c r="K155" s="322"/>
      <c r="L155" s="328">
        <v>52</v>
      </c>
      <c r="M155" s="321" t="s">
        <v>103</v>
      </c>
      <c r="N155" s="326"/>
      <c r="O155" s="226">
        <f>SUM(O211+O233+O293+O360+O525+O540+O556+O641+O655+O672+O692+O707+O723+O741+O759+O773+O786+O796+O811+O825+O842+O855+O867+O895+O907+O919+O931+O943)</f>
        <v>586082.81000000006</v>
      </c>
      <c r="P155" s="226">
        <f>SUM(P211+P233+P293+P360+P525+P540+P556+P641+P655+P672+P692+P707+P723+P741+P759+P773+P786+P796+P811+P825+P842+P855+P867+P895+P907+P919+P931+P943)</f>
        <v>1027000</v>
      </c>
      <c r="Q155" s="226">
        <f>SUM(Q211+Q233+Q293+Q360+Q525+Q540+Q556+Q641+Q655+Q672+Q692+Q707+Q723+Q741+Q759+Q773+Q786+Q796+Q811+Q825+Q842+Q855+Q867+Q895+Q907+Q919+Q931+Q943)</f>
        <v>1272206.6000000001</v>
      </c>
      <c r="R155" s="226">
        <f>SUM(R211+R233+R293+R360+R525+R540+R556+R641+R655+R672+R692+R707+R723+R741+R759+R773+R786+R796+R811+R825+R842+R855+R867+R895+R907+R919+R931+R943)</f>
        <v>1439847.94</v>
      </c>
      <c r="S155" s="396">
        <f>SUM(S211+S233+S293+S360+S525+S540+S556+S641+S655+S672+S692+S707+S723+S741+S759+S773+S786+S796+S811+S825+S842+S855+S867+S895+S907+S919+S931+S943)</f>
        <v>1134747.94</v>
      </c>
      <c r="T155" s="77">
        <f t="shared" si="185"/>
        <v>-305100</v>
      </c>
      <c r="U155" s="396">
        <f>SUM(U211+U233+U293+U360+U525+U540+U556+U641+U655+U672+U692+U707+U723+U741+U759+U773+U786+U796+U811+U825+U842+U855+U867+U895+U907+U919+U931+U943)</f>
        <v>1322000</v>
      </c>
      <c r="V155" s="396">
        <f>SUM(V211+V233+V293+V360+V525+V540+V556+V641+V655+V672+V692+V707+V723+V741+V759+V773+V786+V796+V811+V825+V842+V855+V867+V895+V907+V919+V931+V943)</f>
        <v>1366000</v>
      </c>
      <c r="W155" s="359">
        <f t="shared" si="121"/>
        <v>116.50164352798913</v>
      </c>
      <c r="X155" s="359">
        <f t="shared" si="122"/>
        <v>120.3791566257437</v>
      </c>
    </row>
    <row r="156" spans="1:24" s="11" customFormat="1" x14ac:dyDescent="0.2">
      <c r="A156" s="5"/>
      <c r="B156" s="328"/>
      <c r="C156" s="5"/>
      <c r="D156" s="5"/>
      <c r="E156" s="5"/>
      <c r="F156" s="5"/>
      <c r="G156" s="5"/>
      <c r="H156" s="5"/>
      <c r="I156" s="5"/>
      <c r="J156" s="5"/>
      <c r="K156" s="5"/>
      <c r="L156" s="328">
        <v>61</v>
      </c>
      <c r="M156" s="321" t="s">
        <v>104</v>
      </c>
      <c r="N156" s="326"/>
      <c r="O156" s="226">
        <f>SUM(O691)</f>
        <v>0</v>
      </c>
      <c r="P156" s="226">
        <f>SUM(P691)</f>
        <v>10000</v>
      </c>
      <c r="Q156" s="226">
        <f>SUM(Q691)</f>
        <v>10000</v>
      </c>
      <c r="R156" s="226">
        <f>SUM(R691)</f>
        <v>10000</v>
      </c>
      <c r="S156" s="226">
        <f>SUM(S691)</f>
        <v>10000</v>
      </c>
      <c r="T156" s="77">
        <f t="shared" si="185"/>
        <v>0</v>
      </c>
      <c r="U156" s="396">
        <f t="shared" ref="U156:V156" si="186">SUM(U691)</f>
        <v>10000</v>
      </c>
      <c r="V156" s="396">
        <f t="shared" si="186"/>
        <v>10000</v>
      </c>
      <c r="W156" s="359">
        <f t="shared" si="121"/>
        <v>100</v>
      </c>
      <c r="X156" s="359">
        <f t="shared" si="122"/>
        <v>100</v>
      </c>
    </row>
    <row r="157" spans="1:24" s="11" customFormat="1" ht="26.25" customHeight="1" x14ac:dyDescent="0.2">
      <c r="A157" s="5"/>
      <c r="B157" s="328"/>
      <c r="C157" s="5"/>
      <c r="D157" s="5"/>
      <c r="E157" s="5"/>
      <c r="F157" s="5"/>
      <c r="G157" s="5"/>
      <c r="H157" s="5"/>
      <c r="I157" s="5"/>
      <c r="J157" s="5"/>
      <c r="K157" s="5"/>
      <c r="L157" s="328">
        <v>71</v>
      </c>
      <c r="M157" s="481" t="s">
        <v>105</v>
      </c>
      <c r="N157" s="482"/>
      <c r="O157" s="188">
        <f>SUM(O398+O472+O722+O760+O797+O812)</f>
        <v>0</v>
      </c>
      <c r="P157" s="188">
        <f>SUM(P398+P472+P722+P760+P797+P812)</f>
        <v>0</v>
      </c>
      <c r="Q157" s="188">
        <f>SUM(Q398+Q472+Q722+Q760+Q797+Q812)</f>
        <v>0</v>
      </c>
      <c r="R157" s="188">
        <f>SUM(R398+R472+R722+R760+R797+R812)</f>
        <v>0</v>
      </c>
      <c r="S157" s="188">
        <f>SUM(S398+S472+S722+S760+S797+S812)</f>
        <v>0</v>
      </c>
      <c r="T157" s="77">
        <f t="shared" si="185"/>
        <v>0</v>
      </c>
      <c r="U157" s="397">
        <f>SUM(U398+U472+U722+U760+U797+U812)</f>
        <v>20000</v>
      </c>
      <c r="V157" s="397">
        <f>SUM(V398+V472+V722+V760+V797+V812)</f>
        <v>20000</v>
      </c>
      <c r="W157" s="359">
        <v>0</v>
      </c>
      <c r="X157" s="359">
        <v>0</v>
      </c>
    </row>
    <row r="158" spans="1:24" s="11" customFormat="1" x14ac:dyDescent="0.2">
      <c r="A158" s="5"/>
      <c r="B158" s="12"/>
      <c r="C158" s="5"/>
      <c r="D158" s="5"/>
      <c r="E158" s="5"/>
      <c r="F158" s="5"/>
      <c r="G158" s="5"/>
      <c r="H158" s="5"/>
      <c r="I158" s="5"/>
      <c r="J158" s="5"/>
      <c r="K158" s="5"/>
      <c r="L158" s="12" t="s">
        <v>351</v>
      </c>
      <c r="M158" s="476" t="s">
        <v>106</v>
      </c>
      <c r="N158" s="477"/>
      <c r="O158" s="188">
        <f t="shared" ref="O158:U158" si="187">SUM(O826)</f>
        <v>0</v>
      </c>
      <c r="P158" s="188">
        <f t="shared" ref="P158:Q158" si="188">SUM(P826)</f>
        <v>0</v>
      </c>
      <c r="Q158" s="188">
        <f t="shared" si="188"/>
        <v>0</v>
      </c>
      <c r="R158" s="188">
        <f t="shared" ref="R158:S158" si="189">SUM(R826)</f>
        <v>0</v>
      </c>
      <c r="S158" s="188">
        <f t="shared" si="189"/>
        <v>0</v>
      </c>
      <c r="T158" s="77">
        <f t="shared" si="185"/>
        <v>0</v>
      </c>
      <c r="U158" s="397">
        <f t="shared" si="187"/>
        <v>0</v>
      </c>
      <c r="V158" s="397">
        <f t="shared" ref="V158" si="190">SUM(V826)</f>
        <v>0</v>
      </c>
      <c r="W158" s="359">
        <v>0</v>
      </c>
      <c r="X158" s="359">
        <v>0</v>
      </c>
    </row>
    <row r="159" spans="1:24" s="11" customFormat="1" x14ac:dyDescent="0.2">
      <c r="A159" s="5"/>
      <c r="B159" s="12"/>
      <c r="C159" s="5"/>
      <c r="D159" s="5"/>
      <c r="E159" s="5"/>
      <c r="F159" s="5"/>
      <c r="G159" s="5"/>
      <c r="H159" s="5"/>
      <c r="I159" s="5"/>
      <c r="J159" s="5"/>
      <c r="K159" s="5"/>
      <c r="L159" s="12" t="s">
        <v>352</v>
      </c>
      <c r="M159" s="321" t="s">
        <v>289</v>
      </c>
      <c r="N159" s="327"/>
      <c r="O159" s="188">
        <f>SUM(O212+O234+O308+O333+O346+O374+O449+O488+O503+O516+O541+O574+O587+O599+O629+O642+O656+O673+O693+O708+O724+O742+O761+O774+O798+O813+O827+O843+O856+O868+O882+O896+O908+O920+O932+O944)</f>
        <v>65755.070000000007</v>
      </c>
      <c r="P159" s="188">
        <f>SUM(P212+P234+P308+P333+P346+P374+P449+P488+P503+P516+P541+P574+P587+P599+P629+P642+P656+P673+P693+P708+P724+P742+P761+P774+P798+P813+P827+P843+P856+P868+P882+P896+P908+P920+P932+P944)</f>
        <v>539806.6</v>
      </c>
      <c r="Q159" s="188">
        <f>SUM(Q212+Q234+Q308+Q333+Q346+Q374+Q449+Q488+Q503+Q516+Q541+Q574+Q587+Q599+Q629+Q642+Q656+Q673+Q693+Q708+Q724+Q742+Q761+Q774+Q798+Q813+Q827+Q843+Q856+Q868+Q882+Q896+Q908+Q920+Q932+Q944)</f>
        <v>700000</v>
      </c>
      <c r="R159" s="188">
        <f>SUM(R212+R234+R308+R333+R346+R374+R449+R488+R503+R516+R541+R574+R587+R599+R629+R642+R656+R673+R693+R708+R724+R742+R761+R774+R798+R813+R827+R843+R856+R868+R882+R896+R908+R920+R932+R944)</f>
        <v>768358.65999999992</v>
      </c>
      <c r="S159" s="188">
        <f>SUM(S212+S234+S308+S333+S346+S374+S449+S488+S503+S516+S541+S574+S587+S599+S629+S642+S656+S673+S693+S708+S724+S742+S761+S774+S798+S813+S827+S843+S856+S868+S882+S896+S908+S920+S932+S944)</f>
        <v>768358.65999999992</v>
      </c>
      <c r="T159" s="77">
        <f t="shared" si="185"/>
        <v>0</v>
      </c>
      <c r="U159" s="397">
        <f>SUM(U212+U234+U308+U333+U346+U374+U449+U488+U503+U516+U541+U574+U587+U599+U629+U642+U656+U673+U693+U708+U724+U742+U761+U774+U798+U813+U827+U843+U856+U868+U882+U896+U908+U920+U932+U944)</f>
        <v>568000</v>
      </c>
      <c r="V159" s="397">
        <f>SUM(V212+V234+V308+V333+V346+V374+V449+V488+V503+V516+V541+V574+V587+V599+V629+V642+V656+V673+V693+V708+V724+V742+V761+V774+V798+V813+V827+V843+V856+V868+V882+V896+V908+V920+V932+V944)</f>
        <v>558000</v>
      </c>
      <c r="W159" s="359">
        <f t="shared" si="121"/>
        <v>73.923810528796551</v>
      </c>
      <c r="X159" s="359">
        <f t="shared" si="122"/>
        <v>72.622334991317743</v>
      </c>
    </row>
    <row r="160" spans="1:24" s="11" customFormat="1" x14ac:dyDescent="0.2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471" t="s">
        <v>284</v>
      </c>
      <c r="M160" s="472"/>
      <c r="N160" s="473"/>
      <c r="O160" s="188">
        <f t="shared" ref="O160:P160" si="191">SUM(O151:O159)</f>
        <v>1465028.82</v>
      </c>
      <c r="P160" s="188">
        <f t="shared" si="191"/>
        <v>2712000</v>
      </c>
      <c r="Q160" s="188">
        <f t="shared" ref="Q160:R160" si="192">SUM(Q151:Q159)</f>
        <v>3017400</v>
      </c>
      <c r="R160" s="188">
        <f t="shared" si="192"/>
        <v>3453400</v>
      </c>
      <c r="S160" s="188">
        <f t="shared" ref="S160" si="193">SUM(S151:S159)</f>
        <v>3173400</v>
      </c>
      <c r="T160" s="77">
        <f t="shared" si="185"/>
        <v>-280000</v>
      </c>
      <c r="U160" s="397">
        <f t="shared" ref="U160:V160" si="194">SUM(U151:U159)</f>
        <v>2970000</v>
      </c>
      <c r="V160" s="397">
        <f t="shared" si="194"/>
        <v>3004000</v>
      </c>
      <c r="W160" s="359">
        <f t="shared" si="121"/>
        <v>93.590470788428817</v>
      </c>
      <c r="X160" s="359">
        <f t="shared" si="122"/>
        <v>94.661876851326653</v>
      </c>
    </row>
    <row r="161" spans="1:24" s="11" customFormat="1" x14ac:dyDescent="0.2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323"/>
      <c r="M161" s="324"/>
      <c r="N161" s="325"/>
      <c r="O161" s="188"/>
      <c r="P161" s="188"/>
      <c r="Q161" s="188"/>
      <c r="R161" s="188"/>
      <c r="S161" s="188"/>
      <c r="T161" s="77"/>
      <c r="U161" s="397"/>
      <c r="V161" s="397"/>
      <c r="W161" s="359"/>
      <c r="X161" s="359"/>
    </row>
    <row r="162" spans="1:24" s="11" customFormat="1" x14ac:dyDescent="0.2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323"/>
      <c r="M162" s="324"/>
      <c r="N162" s="325"/>
      <c r="O162" s="188"/>
      <c r="P162" s="188"/>
      <c r="Q162" s="188"/>
      <c r="R162" s="188"/>
      <c r="S162" s="188"/>
      <c r="T162" s="77"/>
      <c r="U162" s="397"/>
      <c r="V162" s="397"/>
      <c r="W162" s="359"/>
      <c r="X162" s="359"/>
    </row>
    <row r="163" spans="1:24" s="11" customFormat="1" x14ac:dyDescent="0.2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323"/>
      <c r="M163" s="78" t="s">
        <v>357</v>
      </c>
      <c r="N163" s="325"/>
      <c r="O163" s="188"/>
      <c r="P163" s="188"/>
      <c r="Q163" s="188"/>
      <c r="R163" s="188"/>
      <c r="S163" s="188"/>
      <c r="T163" s="77"/>
      <c r="U163" s="397"/>
      <c r="V163" s="397"/>
      <c r="W163" s="359"/>
      <c r="X163" s="359"/>
    </row>
    <row r="164" spans="1:24" s="11" customFormat="1" x14ac:dyDescent="0.2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323"/>
      <c r="M164" s="324"/>
      <c r="N164" s="325"/>
      <c r="O164" s="188"/>
      <c r="P164" s="188"/>
      <c r="Q164" s="188"/>
      <c r="R164" s="188"/>
      <c r="S164" s="188"/>
      <c r="T164" s="77"/>
      <c r="U164" s="397"/>
      <c r="V164" s="397"/>
      <c r="W164" s="359"/>
      <c r="X164" s="359"/>
    </row>
    <row r="165" spans="1:24" s="11" customFormat="1" x14ac:dyDescent="0.2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323"/>
      <c r="M165" s="324"/>
      <c r="N165" s="325"/>
      <c r="O165" s="188"/>
      <c r="P165" s="188"/>
      <c r="Q165" s="188"/>
      <c r="R165" s="188"/>
      <c r="S165" s="188"/>
      <c r="T165" s="77"/>
      <c r="U165" s="397"/>
      <c r="V165" s="397"/>
      <c r="W165" s="359"/>
      <c r="X165" s="359"/>
    </row>
    <row r="166" spans="1:24" s="11" customFormat="1" x14ac:dyDescent="0.2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323" t="s">
        <v>111</v>
      </c>
      <c r="M166" s="321" t="s">
        <v>359</v>
      </c>
      <c r="N166" s="326"/>
      <c r="O166" s="188">
        <f>SUM(O205+O368+O875)</f>
        <v>583837.91000000015</v>
      </c>
      <c r="P166" s="188">
        <f>SUM(P205+P368+P875)</f>
        <v>810400</v>
      </c>
      <c r="Q166" s="188">
        <f>SUM(Q205+Q368+Q875)</f>
        <v>993400</v>
      </c>
      <c r="R166" s="188">
        <f>SUM(R205+R368+R875)</f>
        <v>993400</v>
      </c>
      <c r="S166" s="188">
        <f>SUM(S205+S368+S875)</f>
        <v>998400</v>
      </c>
      <c r="T166" s="77">
        <f t="shared" ref="T166:T176" si="195">S166-R166</f>
        <v>5000</v>
      </c>
      <c r="U166" s="188">
        <f>SUM(U205+U368+U875)</f>
        <v>996000</v>
      </c>
      <c r="V166" s="188">
        <f>SUM(V205+V368+V875)</f>
        <v>1021000</v>
      </c>
      <c r="W166" s="359">
        <f t="shared" ref="W166:W176" si="196">U166/S166*100</f>
        <v>99.759615384615387</v>
      </c>
      <c r="X166" s="359">
        <f t="shared" ref="X166:X176" si="197">V166/S166*100</f>
        <v>102.26362179487178</v>
      </c>
    </row>
    <row r="167" spans="1:24" s="11" customFormat="1" x14ac:dyDescent="0.2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323" t="s">
        <v>358</v>
      </c>
      <c r="M167" s="321" t="s">
        <v>360</v>
      </c>
      <c r="N167" s="326"/>
      <c r="O167" s="188">
        <v>0</v>
      </c>
      <c r="P167" s="188">
        <v>0</v>
      </c>
      <c r="Q167" s="188">
        <v>0</v>
      </c>
      <c r="R167" s="188">
        <v>0</v>
      </c>
      <c r="S167" s="188">
        <v>0</v>
      </c>
      <c r="T167" s="77">
        <f t="shared" si="195"/>
        <v>0</v>
      </c>
      <c r="U167" s="188">
        <v>0</v>
      </c>
      <c r="V167" s="188">
        <v>0</v>
      </c>
      <c r="W167" s="359">
        <v>0</v>
      </c>
      <c r="X167" s="359">
        <v>0</v>
      </c>
    </row>
    <row r="168" spans="1:24" s="11" customFormat="1" x14ac:dyDescent="0.2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323" t="s">
        <v>193</v>
      </c>
      <c r="M168" s="321" t="s">
        <v>361</v>
      </c>
      <c r="N168" s="326"/>
      <c r="O168" s="188">
        <f>SUM(O533+O550)</f>
        <v>70008.290000000008</v>
      </c>
      <c r="P168" s="188">
        <f>SUM(P533+P550)</f>
        <v>240000</v>
      </c>
      <c r="Q168" s="188">
        <f>SUM(Q533+Q550)</f>
        <v>143000</v>
      </c>
      <c r="R168" s="188">
        <f>SUM(R533+R550)</f>
        <v>153000</v>
      </c>
      <c r="S168" s="188">
        <f>SUM(S533+S550)</f>
        <v>153000</v>
      </c>
      <c r="T168" s="77">
        <f t="shared" si="195"/>
        <v>0</v>
      </c>
      <c r="U168" s="188">
        <f t="shared" ref="U168:V168" si="198">SUM(U533+U550)</f>
        <v>109300</v>
      </c>
      <c r="V168" s="188">
        <f t="shared" si="198"/>
        <v>109300</v>
      </c>
      <c r="W168" s="359">
        <f t="shared" si="196"/>
        <v>71.437908496732021</v>
      </c>
      <c r="X168" s="359">
        <f t="shared" si="197"/>
        <v>71.437908496732021</v>
      </c>
    </row>
    <row r="169" spans="1:24" s="11" customFormat="1" x14ac:dyDescent="0.2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323" t="s">
        <v>152</v>
      </c>
      <c r="M169" s="321" t="s">
        <v>362</v>
      </c>
      <c r="N169" s="326"/>
      <c r="O169" s="188">
        <f>SUM(O339+O354+O686+O716+O751+O862)</f>
        <v>501018.16</v>
      </c>
      <c r="P169" s="188">
        <f>SUM(P339+P354+P686+P716+P751+P862)</f>
        <v>328100</v>
      </c>
      <c r="Q169" s="188">
        <f>SUM(Q339+Q354+Q686+Q716+Q736+Q751+Q862+Q914)</f>
        <v>490000</v>
      </c>
      <c r="R169" s="188">
        <f>SUM(R339+R354+R686+R716+R736+R751+R862+R914)</f>
        <v>960000</v>
      </c>
      <c r="S169" s="188">
        <f>SUM(S339+S354+S686+S716+S736+S751+S862+S914)</f>
        <v>960000</v>
      </c>
      <c r="T169" s="77">
        <f t="shared" si="195"/>
        <v>0</v>
      </c>
      <c r="U169" s="188">
        <f t="shared" ref="U169:V169" si="199">SUM(U339+U354+U686+U716+U736+U751+U862+U914)</f>
        <v>1131700</v>
      </c>
      <c r="V169" s="188">
        <f t="shared" si="199"/>
        <v>1165700</v>
      </c>
      <c r="W169" s="359">
        <f t="shared" si="196"/>
        <v>117.88541666666667</v>
      </c>
      <c r="X169" s="359">
        <f t="shared" si="197"/>
        <v>121.42708333333334</v>
      </c>
    </row>
    <row r="170" spans="1:24" s="11" customFormat="1" x14ac:dyDescent="0.2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323" t="s">
        <v>153</v>
      </c>
      <c r="M170" s="321" t="s">
        <v>363</v>
      </c>
      <c r="N170" s="326"/>
      <c r="O170" s="188">
        <f>SUM(O315+O382)</f>
        <v>93616.7</v>
      </c>
      <c r="P170" s="188">
        <f>SUM(P315+P382+P623+P805)</f>
        <v>185000</v>
      </c>
      <c r="Q170" s="188">
        <f>SUM(Q315+Q382+Q623+Q805)</f>
        <v>165000</v>
      </c>
      <c r="R170" s="188">
        <f>SUM(R315+R382+R623+R805)</f>
        <v>165000</v>
      </c>
      <c r="S170" s="188">
        <f>SUM(S315+S382+S623+S805)</f>
        <v>165000</v>
      </c>
      <c r="T170" s="77">
        <f t="shared" si="195"/>
        <v>0</v>
      </c>
      <c r="U170" s="188">
        <f t="shared" ref="U170:V170" si="200">SUM(U315+U382+U623+U805)</f>
        <v>135000</v>
      </c>
      <c r="V170" s="188">
        <f t="shared" si="200"/>
        <v>135000</v>
      </c>
      <c r="W170" s="359">
        <f t="shared" si="196"/>
        <v>81.818181818181827</v>
      </c>
      <c r="X170" s="359">
        <f t="shared" si="197"/>
        <v>81.818181818181827</v>
      </c>
    </row>
    <row r="171" spans="1:24" s="11" customFormat="1" ht="27" customHeight="1" x14ac:dyDescent="0.2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323" t="s">
        <v>173</v>
      </c>
      <c r="M171" s="481" t="s">
        <v>364</v>
      </c>
      <c r="N171" s="470"/>
      <c r="O171" s="188">
        <f>SUM(O301+O767+O780+O820+O850)</f>
        <v>70441.740000000005</v>
      </c>
      <c r="P171" s="188">
        <f>SUM(P301+P767+P780+P820+P850+P890+P902)</f>
        <v>926500</v>
      </c>
      <c r="Q171" s="188">
        <f>SUM(Q301+Q767+Q780+Q820+Q837+Q850+Q890+Q902)</f>
        <v>940000</v>
      </c>
      <c r="R171" s="188">
        <f>SUM(R301+R767+R780+R820+R837+R850+R890+R902)</f>
        <v>900000</v>
      </c>
      <c r="S171" s="188">
        <f>SUM(S301+S767+S780+S820+S837+S850+S890+S902)</f>
        <v>590000</v>
      </c>
      <c r="T171" s="77">
        <f t="shared" si="195"/>
        <v>-310000</v>
      </c>
      <c r="U171" s="188">
        <f t="shared" ref="U171:V171" si="201">SUM(U301+U767+U780+U820+U837+U850+U890+U902)</f>
        <v>320000</v>
      </c>
      <c r="V171" s="188">
        <f t="shared" si="201"/>
        <v>285000</v>
      </c>
      <c r="W171" s="359">
        <f t="shared" si="196"/>
        <v>54.237288135593218</v>
      </c>
      <c r="X171" s="359">
        <f t="shared" si="197"/>
        <v>48.305084745762713</v>
      </c>
    </row>
    <row r="172" spans="1:24" s="11" customFormat="1" x14ac:dyDescent="0.2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323" t="s">
        <v>195</v>
      </c>
      <c r="M172" s="481" t="s">
        <v>365</v>
      </c>
      <c r="N172" s="482"/>
      <c r="O172" s="188">
        <f>SUM(O607)</f>
        <v>5000</v>
      </c>
      <c r="P172" s="188">
        <f>SUM(P607)</f>
        <v>5000</v>
      </c>
      <c r="Q172" s="188">
        <f>SUM(Q607+Q926)</f>
        <v>25000</v>
      </c>
      <c r="R172" s="188">
        <f>SUM(R607+R926)</f>
        <v>25000</v>
      </c>
      <c r="S172" s="188">
        <f>SUM(S607+S926)</f>
        <v>25000</v>
      </c>
      <c r="T172" s="77">
        <f t="shared" si="195"/>
        <v>0</v>
      </c>
      <c r="U172" s="188">
        <f t="shared" ref="U172:V172" si="202">SUM(U607+U926)</f>
        <v>35000</v>
      </c>
      <c r="V172" s="188">
        <f t="shared" si="202"/>
        <v>25000</v>
      </c>
      <c r="W172" s="359">
        <f t="shared" si="196"/>
        <v>140</v>
      </c>
      <c r="X172" s="359">
        <f t="shared" si="197"/>
        <v>100</v>
      </c>
    </row>
    <row r="173" spans="1:24" s="11" customFormat="1" x14ac:dyDescent="0.2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323" t="s">
        <v>194</v>
      </c>
      <c r="M173" s="476" t="s">
        <v>366</v>
      </c>
      <c r="N173" s="477"/>
      <c r="O173" s="188">
        <f t="shared" ref="O173" si="203">SUM(O568+O593+O636+O667)</f>
        <v>20864.61</v>
      </c>
      <c r="P173" s="188">
        <f>SUM(P568+P593+P636+P667)</f>
        <v>25000</v>
      </c>
      <c r="Q173" s="188">
        <f>SUM(Q568+Q593+Q636+Q667)</f>
        <v>25000</v>
      </c>
      <c r="R173" s="188">
        <f>SUM(R568+R593+R636+R667)</f>
        <v>25000</v>
      </c>
      <c r="S173" s="188">
        <f>SUM(S568+S593+S636+S667)</f>
        <v>30000</v>
      </c>
      <c r="T173" s="77">
        <f t="shared" si="195"/>
        <v>5000</v>
      </c>
      <c r="U173" s="188">
        <f t="shared" ref="U173:V173" si="204">SUM(U568+U593+U636+U667)</f>
        <v>20000</v>
      </c>
      <c r="V173" s="188">
        <f t="shared" si="204"/>
        <v>20000</v>
      </c>
      <c r="W173" s="359">
        <f t="shared" si="196"/>
        <v>66.666666666666657</v>
      </c>
      <c r="X173" s="359">
        <f t="shared" si="197"/>
        <v>66.666666666666657</v>
      </c>
    </row>
    <row r="174" spans="1:24" s="11" customFormat="1" x14ac:dyDescent="0.2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323" t="s">
        <v>192</v>
      </c>
      <c r="M174" s="321" t="s">
        <v>367</v>
      </c>
      <c r="N174" s="327"/>
      <c r="O174" s="188">
        <f>SUM(O429+O443+O455+O466+O482)</f>
        <v>95119.97</v>
      </c>
      <c r="P174" s="188">
        <f>SUM(P429+P443+P455+P466+P482)</f>
        <v>150000</v>
      </c>
      <c r="Q174" s="188">
        <f>SUM(Q429+Q443+Q455+Q466+Q482+Q938)</f>
        <v>180000</v>
      </c>
      <c r="R174" s="188">
        <f>SUM(R429+R443+R455+R466+R482+R938)</f>
        <v>175000</v>
      </c>
      <c r="S174" s="188">
        <f>SUM(S429+S443+S455+S466+S482+S938)</f>
        <v>195000</v>
      </c>
      <c r="T174" s="77">
        <f t="shared" si="195"/>
        <v>20000</v>
      </c>
      <c r="U174" s="188">
        <f t="shared" ref="U174:V174" si="205">SUM(U429+U443+U455+U466+U482+U938)</f>
        <v>167000</v>
      </c>
      <c r="V174" s="188">
        <f t="shared" si="205"/>
        <v>187000</v>
      </c>
      <c r="W174" s="359">
        <f t="shared" si="196"/>
        <v>85.641025641025635</v>
      </c>
      <c r="X174" s="359">
        <f t="shared" si="197"/>
        <v>95.897435897435898</v>
      </c>
    </row>
    <row r="175" spans="1:24" s="11" customFormat="1" x14ac:dyDescent="0.2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323" t="s">
        <v>191</v>
      </c>
      <c r="M175" s="484" t="s">
        <v>368</v>
      </c>
      <c r="N175" s="485"/>
      <c r="O175" s="188">
        <f>SUM(O497+O509+O581)</f>
        <v>25121.440000000002</v>
      </c>
      <c r="P175" s="188">
        <f>SUM(P497+P509+P581)</f>
        <v>42000</v>
      </c>
      <c r="Q175" s="188">
        <f>SUM(Q497+Q509+Q581)</f>
        <v>56000</v>
      </c>
      <c r="R175" s="188">
        <f>SUM(R497+R509+R581)</f>
        <v>57000</v>
      </c>
      <c r="S175" s="188">
        <f>SUM(S497+S509+S581)</f>
        <v>57000</v>
      </c>
      <c r="T175" s="77">
        <f t="shared" si="195"/>
        <v>0</v>
      </c>
      <c r="U175" s="188">
        <f t="shared" ref="U175:V175" si="206">SUM(U497+U509+U581)</f>
        <v>56000</v>
      </c>
      <c r="V175" s="188">
        <f t="shared" si="206"/>
        <v>56000</v>
      </c>
      <c r="W175" s="359">
        <f t="shared" si="196"/>
        <v>98.245614035087712</v>
      </c>
      <c r="X175" s="359">
        <f t="shared" si="197"/>
        <v>98.245614035087712</v>
      </c>
    </row>
    <row r="176" spans="1:24" s="11" customFormat="1" x14ac:dyDescent="0.2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471" t="s">
        <v>284</v>
      </c>
      <c r="M176" s="472"/>
      <c r="N176" s="473"/>
      <c r="O176" s="188">
        <f>SUM(O166:O175)</f>
        <v>1465028.82</v>
      </c>
      <c r="P176" s="188">
        <f>SUM(P166:P175)</f>
        <v>2712000</v>
      </c>
      <c r="Q176" s="188">
        <f>SUM(Q166:Q175)</f>
        <v>3017400</v>
      </c>
      <c r="R176" s="188">
        <f>SUM(R166:R175)</f>
        <v>3453400</v>
      </c>
      <c r="S176" s="188">
        <f>SUM(S166:S175)</f>
        <v>3173400</v>
      </c>
      <c r="T176" s="77">
        <f t="shared" si="195"/>
        <v>-280000</v>
      </c>
      <c r="U176" s="188">
        <f t="shared" ref="U176:V176" si="207">SUM(U166:U175)</f>
        <v>2970000</v>
      </c>
      <c r="V176" s="188">
        <f t="shared" si="207"/>
        <v>3004000</v>
      </c>
      <c r="W176" s="359">
        <f t="shared" si="196"/>
        <v>93.590470788428817</v>
      </c>
      <c r="X176" s="359">
        <f t="shared" si="197"/>
        <v>94.661876851326653</v>
      </c>
    </row>
    <row r="177" spans="1:24" s="11" customFormat="1" x14ac:dyDescent="0.2">
      <c r="H177" s="12"/>
      <c r="I177" s="12"/>
      <c r="J177" s="12"/>
      <c r="K177" s="12"/>
      <c r="L177" s="12"/>
      <c r="M177" s="323"/>
      <c r="N177" s="324"/>
      <c r="O177" s="183"/>
      <c r="P177" s="183"/>
      <c r="Q177" s="183"/>
      <c r="R177" s="183"/>
      <c r="S177" s="183"/>
      <c r="T177" s="183"/>
      <c r="U177" s="395"/>
      <c r="V177" s="395"/>
      <c r="W177" s="359"/>
      <c r="X177" s="359"/>
    </row>
    <row r="178" spans="1:24" s="11" customFormat="1" x14ac:dyDescent="0.2">
      <c r="H178" s="12"/>
      <c r="I178" s="12"/>
      <c r="J178" s="12"/>
      <c r="K178" s="12"/>
      <c r="L178" s="12"/>
      <c r="M178" s="323"/>
      <c r="N178" s="324"/>
      <c r="O178" s="183"/>
      <c r="P178" s="183"/>
      <c r="Q178" s="183"/>
      <c r="R178" s="183"/>
      <c r="S178" s="183"/>
      <c r="T178" s="183"/>
      <c r="U178" s="395"/>
      <c r="V178" s="395"/>
      <c r="W178" s="359"/>
      <c r="X178" s="359"/>
    </row>
    <row r="179" spans="1:24" s="11" customFormat="1" x14ac:dyDescent="0.2">
      <c r="H179" s="12"/>
      <c r="I179" s="12"/>
      <c r="J179" s="12"/>
      <c r="K179" s="12"/>
      <c r="L179" s="12"/>
      <c r="M179" s="178"/>
      <c r="N179" s="179"/>
      <c r="O179" s="138"/>
      <c r="P179" s="138"/>
      <c r="Q179" s="138"/>
      <c r="R179" s="138"/>
      <c r="S179" s="138"/>
      <c r="T179" s="138"/>
      <c r="U179" s="398"/>
      <c r="V179" s="398"/>
    </row>
    <row r="180" spans="1:24" s="11" customFormat="1" x14ac:dyDescent="0.2">
      <c r="D180" s="481"/>
      <c r="E180" s="470"/>
      <c r="F180" s="470"/>
      <c r="G180" s="470"/>
      <c r="H180" s="470"/>
      <c r="M180" s="94"/>
      <c r="N180" s="458" t="s">
        <v>419</v>
      </c>
      <c r="O180" s="139"/>
      <c r="P180" s="139"/>
      <c r="Q180" s="139"/>
      <c r="R180" s="139"/>
      <c r="S180" s="139"/>
      <c r="T180" s="139"/>
      <c r="U180" s="398"/>
      <c r="V180" s="398"/>
    </row>
    <row r="181" spans="1:24" s="13" customFormat="1" x14ac:dyDescent="0.2">
      <c r="H181" s="14"/>
      <c r="I181" s="49"/>
      <c r="J181" s="49"/>
      <c r="K181" s="49"/>
      <c r="L181" s="14"/>
      <c r="M181" s="95"/>
      <c r="N181" s="95"/>
      <c r="O181" s="140"/>
      <c r="P181" s="140"/>
      <c r="Q181" s="140"/>
      <c r="R181" s="140"/>
      <c r="S181" s="140"/>
      <c r="T181" s="140"/>
      <c r="U181" s="399"/>
      <c r="V181" s="399"/>
    </row>
    <row r="182" spans="1:24" s="15" customFormat="1" x14ac:dyDescent="0.2">
      <c r="B182" s="16" t="s">
        <v>423</v>
      </c>
      <c r="C182" s="16"/>
      <c r="E182" s="17"/>
      <c r="F182" s="17"/>
      <c r="H182" s="20"/>
      <c r="I182" s="20"/>
      <c r="J182" s="20"/>
      <c r="K182" s="20"/>
      <c r="L182" s="20"/>
      <c r="M182" s="96"/>
      <c r="N182" s="96"/>
      <c r="O182" s="141"/>
      <c r="P182" s="141"/>
      <c r="Q182" s="141"/>
      <c r="R182" s="141"/>
      <c r="S182" s="141"/>
      <c r="T182" s="141"/>
      <c r="U182" s="400"/>
      <c r="V182" s="400"/>
      <c r="W182" s="322"/>
      <c r="X182" s="322"/>
    </row>
    <row r="183" spans="1:24" s="15" customFormat="1" x14ac:dyDescent="0.2">
      <c r="I183" s="202"/>
      <c r="J183" s="202"/>
      <c r="K183" s="202"/>
      <c r="M183" s="96"/>
      <c r="N183" s="84"/>
      <c r="O183" s="121"/>
      <c r="P183" s="121"/>
      <c r="Q183" s="121"/>
      <c r="R183" s="121"/>
      <c r="S183" s="121"/>
      <c r="T183" s="121"/>
      <c r="U183" s="400"/>
      <c r="V183" s="400"/>
      <c r="W183" s="322"/>
      <c r="X183" s="322"/>
    </row>
    <row r="184" spans="1:24" s="15" customFormat="1" ht="56.25" x14ac:dyDescent="0.2">
      <c r="A184" s="40" t="s">
        <v>107</v>
      </c>
      <c r="B184" s="478" t="s">
        <v>35</v>
      </c>
      <c r="C184" s="479"/>
      <c r="D184" s="479"/>
      <c r="E184" s="479"/>
      <c r="F184" s="479"/>
      <c r="G184" s="479"/>
      <c r="H184" s="479"/>
      <c r="I184" s="201"/>
      <c r="J184" s="201"/>
      <c r="K184" s="201"/>
      <c r="L184" s="58" t="s">
        <v>209</v>
      </c>
      <c r="M184" s="69" t="s">
        <v>36</v>
      </c>
      <c r="N184" s="70" t="s">
        <v>37</v>
      </c>
      <c r="O184" s="380" t="s">
        <v>401</v>
      </c>
      <c r="P184" s="434" t="s">
        <v>399</v>
      </c>
      <c r="Q184" s="381" t="s">
        <v>402</v>
      </c>
      <c r="R184" s="381" t="s">
        <v>420</v>
      </c>
      <c r="S184" s="381" t="s">
        <v>422</v>
      </c>
      <c r="T184" s="381" t="s">
        <v>421</v>
      </c>
      <c r="U184" s="381" t="s">
        <v>379</v>
      </c>
      <c r="V184" s="381" t="s">
        <v>413</v>
      </c>
      <c r="W184" s="358" t="s">
        <v>426</v>
      </c>
      <c r="X184" s="358" t="s">
        <v>427</v>
      </c>
    </row>
    <row r="185" spans="1:24" s="15" customFormat="1" x14ac:dyDescent="0.2">
      <c r="B185" s="4">
        <v>1</v>
      </c>
      <c r="C185" s="4">
        <v>2</v>
      </c>
      <c r="D185" s="4">
        <v>3</v>
      </c>
      <c r="E185" s="4">
        <v>4</v>
      </c>
      <c r="F185" s="4">
        <v>5</v>
      </c>
      <c r="G185" s="4">
        <v>6</v>
      </c>
      <c r="H185" s="4">
        <v>7</v>
      </c>
      <c r="I185" s="201">
        <v>8</v>
      </c>
      <c r="J185" s="201">
        <v>9</v>
      </c>
      <c r="K185" s="201"/>
      <c r="L185" s="4"/>
      <c r="M185" s="96"/>
      <c r="N185" s="84"/>
      <c r="O185" s="94" t="s">
        <v>282</v>
      </c>
      <c r="P185" s="94" t="s">
        <v>412</v>
      </c>
      <c r="Q185" s="94" t="s">
        <v>56</v>
      </c>
      <c r="R185" s="94" t="s">
        <v>76</v>
      </c>
      <c r="S185" s="94" t="s">
        <v>33</v>
      </c>
      <c r="T185" s="94" t="s">
        <v>34</v>
      </c>
      <c r="U185" s="382" t="s">
        <v>51</v>
      </c>
      <c r="V185" s="382" t="s">
        <v>98</v>
      </c>
      <c r="W185" s="9">
        <v>9</v>
      </c>
      <c r="X185" s="9">
        <v>10</v>
      </c>
    </row>
    <row r="186" spans="1:24" s="15" customFormat="1" x14ac:dyDescent="0.2">
      <c r="I186" s="202"/>
      <c r="J186" s="202"/>
      <c r="K186" s="202"/>
      <c r="M186" s="96"/>
      <c r="N186" s="84"/>
      <c r="O186" s="121"/>
      <c r="P186" s="121"/>
      <c r="Q186" s="121"/>
      <c r="R186" s="121"/>
      <c r="S186" s="121"/>
      <c r="T186" s="121"/>
      <c r="U186" s="400"/>
      <c r="V186" s="400"/>
      <c r="W186" s="322"/>
      <c r="X186" s="322"/>
    </row>
    <row r="187" spans="1:24" s="15" customFormat="1" x14ac:dyDescent="0.2">
      <c r="I187" s="202"/>
      <c r="J187" s="202"/>
      <c r="K187" s="202"/>
      <c r="L187" s="16"/>
      <c r="M187" s="96"/>
      <c r="N187" s="474" t="s">
        <v>369</v>
      </c>
      <c r="O187" s="475"/>
      <c r="P187" s="432"/>
      <c r="Q187" s="436"/>
      <c r="R187" s="459"/>
      <c r="S187" s="462"/>
      <c r="T187" s="459"/>
      <c r="U187" s="400"/>
      <c r="V187" s="400"/>
      <c r="W187" s="322"/>
      <c r="X187" s="322"/>
    </row>
    <row r="188" spans="1:24" s="15" customFormat="1" x14ac:dyDescent="0.2">
      <c r="I188" s="202"/>
      <c r="J188" s="202"/>
      <c r="K188" s="202"/>
      <c r="L188" s="16"/>
      <c r="M188" s="96"/>
      <c r="N188" s="73"/>
      <c r="O188" s="121"/>
      <c r="P188" s="121"/>
      <c r="Q188" s="121"/>
      <c r="R188" s="121"/>
      <c r="S188" s="121"/>
      <c r="T188" s="121"/>
      <c r="U188" s="400"/>
      <c r="V188" s="400"/>
      <c r="W188" s="322"/>
      <c r="X188" s="322"/>
    </row>
    <row r="189" spans="1:24" s="25" customFormat="1" ht="25.5" x14ac:dyDescent="0.2">
      <c r="A189" s="24" t="s">
        <v>109</v>
      </c>
      <c r="L189" s="26"/>
      <c r="M189" s="97"/>
      <c r="N189" s="74" t="s">
        <v>220</v>
      </c>
      <c r="O189" s="76">
        <f t="shared" ref="O189" si="208">SUM(O191)</f>
        <v>1465028.8200000003</v>
      </c>
      <c r="P189" s="76">
        <f t="shared" ref="P189:R189" si="209">SUM(P191)</f>
        <v>2712000</v>
      </c>
      <c r="Q189" s="76">
        <f t="shared" si="209"/>
        <v>3017400</v>
      </c>
      <c r="R189" s="76">
        <f t="shared" si="209"/>
        <v>3453400</v>
      </c>
      <c r="S189" s="76">
        <f t="shared" ref="S189" si="210">SUM(S191)</f>
        <v>3173400</v>
      </c>
      <c r="T189" s="77">
        <f t="shared" ref="T189:T252" si="211">S189-R189</f>
        <v>-280000</v>
      </c>
      <c r="U189" s="393">
        <f t="shared" ref="U189" si="212">SUM(U191)</f>
        <v>2970000</v>
      </c>
      <c r="V189" s="393">
        <f t="shared" ref="V189" si="213">SUM(V191)</f>
        <v>3004000</v>
      </c>
      <c r="W189" s="359">
        <f t="shared" ref="W189" si="214">U189/S189*100</f>
        <v>93.590470788428817</v>
      </c>
      <c r="X189" s="359">
        <f t="shared" ref="X189" si="215">V189/S189*100</f>
        <v>94.661876851326653</v>
      </c>
    </row>
    <row r="190" spans="1:24" s="15" customFormat="1" x14ac:dyDescent="0.2">
      <c r="A190" s="21"/>
      <c r="I190" s="202"/>
      <c r="J190" s="202"/>
      <c r="K190" s="202"/>
      <c r="L190" s="16"/>
      <c r="M190" s="96"/>
      <c r="N190" s="84"/>
      <c r="O190" s="142"/>
      <c r="P190" s="142"/>
      <c r="Q190" s="142"/>
      <c r="R190" s="142"/>
      <c r="S190" s="142"/>
      <c r="T190" s="142"/>
      <c r="U190" s="401"/>
      <c r="V190" s="401"/>
      <c r="W190" s="359"/>
      <c r="X190" s="359"/>
    </row>
    <row r="191" spans="1:24" s="29" customFormat="1" ht="25.5" x14ac:dyDescent="0.2">
      <c r="A191" s="28" t="s">
        <v>110</v>
      </c>
      <c r="L191" s="30"/>
      <c r="M191" s="99"/>
      <c r="N191" s="100" t="s">
        <v>221</v>
      </c>
      <c r="O191" s="157">
        <f>SUM(O203+O299+O352+O366+O380+O427+O441+O480+O495+O531+O566+O605+O621+O684+O714+O749)</f>
        <v>1465028.8200000003</v>
      </c>
      <c r="P191" s="157">
        <f>SUM(P203+P299+P352+P366+P380+P427+P441+P480+P495+P531+P566+P605+P621+P684+P714+P749)</f>
        <v>2712000</v>
      </c>
      <c r="Q191" s="157">
        <f>SUM(Q203+Q299+Q352+Q366+Q380+Q427+Q441+Q480+Q495+Q531+Q566+Q605+Q621+Q684+Q714+Q749)</f>
        <v>3017400</v>
      </c>
      <c r="R191" s="157">
        <f>SUM(R203+R299+R352+R366+R380+R427+R441+R480+R495+R531+R566+R605+R621+R684+R714+R749)</f>
        <v>3453400</v>
      </c>
      <c r="S191" s="157">
        <f>SUM(S203+S299+S352+S366+S380+S427+S441+S480+S495+S531+S566+S605+S621+S684+S714+S749)</f>
        <v>3173400</v>
      </c>
      <c r="T191" s="77">
        <f t="shared" si="211"/>
        <v>-280000</v>
      </c>
      <c r="U191" s="402">
        <f>SUM(U203+U299+U352+U366+U380+U427+U441+U480+U495+U531+U566+U605+U621+U684+U714+U749)</f>
        <v>2970000</v>
      </c>
      <c r="V191" s="402">
        <f>SUM(V203+V299+V352+V366+V380+V427+V441+V480+V495+V531+V566+V605+V621+V684+V714+V749)</f>
        <v>3004000</v>
      </c>
      <c r="W191" s="359">
        <f t="shared" ref="W191:W250" si="216">U191/S191*100</f>
        <v>93.590470788428817</v>
      </c>
      <c r="X191" s="359">
        <f t="shared" ref="X191:X250" si="217">V191/S191*100</f>
        <v>94.661876851326653</v>
      </c>
    </row>
    <row r="192" spans="1:24" s="29" customFormat="1" x14ac:dyDescent="0.2">
      <c r="A192" s="28"/>
      <c r="L192" s="30"/>
      <c r="M192" s="99"/>
      <c r="N192" s="100"/>
      <c r="O192" s="157"/>
      <c r="P192" s="157"/>
      <c r="Q192" s="157"/>
      <c r="R192" s="157"/>
      <c r="S192" s="157"/>
      <c r="T192" s="77"/>
      <c r="U192" s="402"/>
      <c r="V192" s="402"/>
      <c r="W192" s="359"/>
      <c r="X192" s="359"/>
    </row>
    <row r="193" spans="1:24" s="29" customFormat="1" x14ac:dyDescent="0.2">
      <c r="A193" s="28"/>
      <c r="L193" s="30"/>
      <c r="M193" s="99"/>
      <c r="N193" s="100"/>
      <c r="O193" s="157"/>
      <c r="P193" s="157"/>
      <c r="Q193" s="157"/>
      <c r="R193" s="157"/>
      <c r="S193" s="157"/>
      <c r="T193" s="77"/>
      <c r="U193" s="402"/>
      <c r="V193" s="402"/>
      <c r="W193" s="359"/>
      <c r="X193" s="359"/>
    </row>
    <row r="194" spans="1:24" s="29" customFormat="1" x14ac:dyDescent="0.2">
      <c r="A194" s="28"/>
      <c r="L194" s="30"/>
      <c r="M194" s="99"/>
      <c r="N194" s="474" t="s">
        <v>370</v>
      </c>
      <c r="O194" s="475"/>
      <c r="P194" s="470"/>
      <c r="Q194" s="470"/>
      <c r="R194" s="459"/>
      <c r="S194" s="462"/>
      <c r="T194" s="77"/>
      <c r="U194" s="402"/>
      <c r="V194" s="402"/>
      <c r="W194" s="359"/>
      <c r="X194" s="359"/>
    </row>
    <row r="195" spans="1:24" s="29" customFormat="1" x14ac:dyDescent="0.2">
      <c r="A195" s="28"/>
      <c r="L195" s="30"/>
      <c r="M195" s="99"/>
      <c r="N195" s="329"/>
      <c r="O195" s="70"/>
      <c r="P195" s="157"/>
      <c r="Q195" s="157"/>
      <c r="R195" s="157"/>
      <c r="S195" s="157"/>
      <c r="T195" s="77"/>
      <c r="U195" s="402"/>
      <c r="V195" s="402"/>
      <c r="W195" s="359"/>
      <c r="X195" s="359"/>
    </row>
    <row r="196" spans="1:24" s="29" customFormat="1" ht="25.5" x14ac:dyDescent="0.2">
      <c r="A196" s="28"/>
      <c r="L196" s="30"/>
      <c r="M196" s="99"/>
      <c r="N196" s="74" t="s">
        <v>220</v>
      </c>
      <c r="O196" s="76">
        <f t="shared" ref="O196" si="218">SUM(O198)</f>
        <v>1465028.8200000003</v>
      </c>
      <c r="P196" s="76">
        <f t="shared" ref="P196:Q196" si="219">SUM(P198)</f>
        <v>2712000</v>
      </c>
      <c r="Q196" s="76">
        <f t="shared" si="219"/>
        <v>3017400</v>
      </c>
      <c r="R196" s="76">
        <f t="shared" ref="R196:S196" si="220">SUM(R198)</f>
        <v>3453400</v>
      </c>
      <c r="S196" s="76">
        <f t="shared" si="220"/>
        <v>3173400</v>
      </c>
      <c r="T196" s="77">
        <f t="shared" si="211"/>
        <v>-280000</v>
      </c>
      <c r="U196" s="393">
        <f t="shared" ref="U196" si="221">SUM(U198)</f>
        <v>2970000</v>
      </c>
      <c r="V196" s="393">
        <f t="shared" ref="V196" si="222">SUM(V198)</f>
        <v>3004000</v>
      </c>
      <c r="W196" s="359">
        <f t="shared" si="216"/>
        <v>93.590470788428817</v>
      </c>
      <c r="X196" s="359">
        <f t="shared" si="217"/>
        <v>94.661876851326653</v>
      </c>
    </row>
    <row r="197" spans="1:24" s="29" customFormat="1" x14ac:dyDescent="0.2">
      <c r="A197" s="28"/>
      <c r="L197" s="30"/>
      <c r="M197" s="99"/>
      <c r="N197" s="326"/>
      <c r="O197" s="142"/>
      <c r="P197" s="142"/>
      <c r="Q197" s="142"/>
      <c r="R197" s="142"/>
      <c r="S197" s="142"/>
      <c r="T197" s="77"/>
      <c r="U197" s="401"/>
      <c r="V197" s="401"/>
      <c r="W197" s="359"/>
      <c r="X197" s="359"/>
    </row>
    <row r="198" spans="1:24" s="29" customFormat="1" ht="25.5" x14ac:dyDescent="0.2">
      <c r="A198" s="28"/>
      <c r="L198" s="30"/>
      <c r="M198" s="99"/>
      <c r="N198" s="100" t="s">
        <v>221</v>
      </c>
      <c r="O198" s="157">
        <f>SUM(O203+O299+O352+O366+O380+O427+O441+O480+O495+O531+O566+O605+O621+O684+O714+O749)</f>
        <v>1465028.8200000003</v>
      </c>
      <c r="P198" s="157">
        <f>SUM(P203+P299+P352+P366+P380+P427+P441+P480+P495+P531+P566+P605+P621+P684+P714+P749)</f>
        <v>2712000</v>
      </c>
      <c r="Q198" s="157">
        <f>SUM(Q203+Q299+Q352+Q366+Q380+Q427+Q441+Q480+Q495+Q531+Q566+Q605+Q621+Q684+Q714+Q749)</f>
        <v>3017400</v>
      </c>
      <c r="R198" s="157">
        <f>SUM(R203+R299+R352+R366+R380+R427+R441+R480+R495+R531+R566+R605+R621+R684+R714+R749)</f>
        <v>3453400</v>
      </c>
      <c r="S198" s="157">
        <f>SUM(S203+S299+S352+S366+S380+S427+S441+S480+S495+S531+S566+S605+S621+S684+S714+S749)</f>
        <v>3173400</v>
      </c>
      <c r="T198" s="77">
        <f t="shared" si="211"/>
        <v>-280000</v>
      </c>
      <c r="U198" s="402">
        <f>SUM(U203+U299+U352+U366+U380+U427+U441+U480+U495+U531+U566+U605+U621+U684+U714+U749)</f>
        <v>2970000</v>
      </c>
      <c r="V198" s="402">
        <f>SUM(V203+V299+V352+V366+V380+V427+V441+V480+V495+V531+V566+V605+V621+V684+V714+V749)</f>
        <v>3004000</v>
      </c>
      <c r="W198" s="359">
        <f t="shared" si="216"/>
        <v>93.590470788428817</v>
      </c>
      <c r="X198" s="359">
        <f t="shared" si="217"/>
        <v>94.661876851326653</v>
      </c>
    </row>
    <row r="199" spans="1:24" s="29" customFormat="1" x14ac:dyDescent="0.2">
      <c r="A199" s="28"/>
      <c r="L199" s="30"/>
      <c r="M199" s="99"/>
      <c r="N199" s="100"/>
      <c r="O199" s="157"/>
      <c r="P199" s="157"/>
      <c r="Q199" s="157"/>
      <c r="R199" s="157"/>
      <c r="S199" s="157"/>
      <c r="T199" s="77"/>
      <c r="U199" s="402"/>
      <c r="V199" s="402"/>
      <c r="W199" s="359"/>
      <c r="X199" s="359"/>
    </row>
    <row r="200" spans="1:24" s="29" customFormat="1" x14ac:dyDescent="0.2">
      <c r="A200" s="28"/>
      <c r="L200" s="30"/>
      <c r="M200" s="99"/>
      <c r="N200" s="100"/>
      <c r="O200" s="157"/>
      <c r="P200" s="157"/>
      <c r="Q200" s="157"/>
      <c r="R200" s="157"/>
      <c r="S200" s="157"/>
      <c r="T200" s="77"/>
      <c r="U200" s="402"/>
      <c r="V200" s="402"/>
      <c r="W200" s="359"/>
      <c r="X200" s="359"/>
    </row>
    <row r="201" spans="1:24" s="15" customFormat="1" x14ac:dyDescent="0.2">
      <c r="A201" s="23"/>
      <c r="I201" s="202"/>
      <c r="J201" s="202"/>
      <c r="K201" s="202"/>
      <c r="L201" s="16"/>
      <c r="M201" s="96"/>
      <c r="N201" s="180" t="s">
        <v>285</v>
      </c>
      <c r="O201" s="184">
        <f>SUM(O209+O231+O249+O264+O273+O282+O291+O305+O319+O330+O343+O358+O372+O386+O396+O407+O418+O433+O447+O459+O470+O486+O501+O514+O524+O537+O554+O572+O585+O597+O611+O627+O640+O654+O671+O690+O705+O720+O740+O755+O771+O784+O794+O809+O824+O841+O854+O866+O879+O894+O906+O918+O930+O942)</f>
        <v>1465028.82</v>
      </c>
      <c r="P201" s="184">
        <f>SUM(P209+P231+P249+P264+P273+P282+P291+P305+P319+P330+P343+P358+P372+P386+P396+P407+P418+P433+P447+P459+P470+P486+P501+P514+P524+P537+P554+P572+P585+P597+P611+P627+P640+P654+P671+P690+P705+P720+P740+P755+P771+P784+P794+P809+P824+P841+P854+P866+P879+P894+P906+P918+P930+P942)</f>
        <v>2712000</v>
      </c>
      <c r="Q201" s="184">
        <f>SUM(Q209+Q231+Q249+Q264+Q273+Q282+Q291+Q305+Q319+Q330+Q343+Q358+Q372+Q386+Q396+Q407+Q418+Q433+Q447+Q459+Q470+Q486+Q501+Q514+Q524+Q537+Q554+Q572+Q585+Q597+Q611+Q627+Q640+Q654+Q671+Q690+Q705+Q720+Q740+Q755+Q771+Q784+Q794+Q809+Q824+Q841+Q854+Q866+Q879+Q894+Q906+Q918+Q930+Q942)</f>
        <v>3017400</v>
      </c>
      <c r="R201" s="184">
        <f>SUM(R209+R231+R249+R264+R273+R282+R291+R305+R319+R330+R343+R358+R372+R386+R396+R407+R418+R433+R447+R459+R470+R486+R501+R514+R524+R537+R554+R572+R585+R597+R611+R627+R640+R654+R671+R690+R705+R720+R740+R755+R771+R784+R794+R809+R824+R841+R854+R866+R879+R894+R906+R918+R930+R942)</f>
        <v>3453400</v>
      </c>
      <c r="S201" s="184">
        <f>SUM(S209+S231+S249+S264+S273+S282+S291+S305+S319+S330+S343+S358+S372+S386+S396+S407+S418+S433+S447+S459+S470+S486+S501+S514+S524+S537+S554+S572+S585+S597+S611+S627+S640+S654+S671+S690+S705+S720+S740+S755+S771+S784+S794+S809+S824+S841+S854+S866+S879+S894+S906+S918+S930+S942)</f>
        <v>3173400</v>
      </c>
      <c r="T201" s="77">
        <f t="shared" si="211"/>
        <v>-280000</v>
      </c>
      <c r="U201" s="184">
        <f>SUM(U209+U231+U249+U264+U273+U282+U291+U305+U319+U330+U343+U358+U372+U386+U396+U407+U418+U433+U447+U459+U470+U486+U501+U514+U524+U537+U554+U572+U585+U597+U611+U627+U640+U654+U671+U690+U705+U720+U740+U755+U771+U784+U794+U809+U824+U841+U854+U866+U879+U894+U906+U918+U930+U942)</f>
        <v>2970000</v>
      </c>
      <c r="V201" s="184">
        <f>SUM(V209+V231+V249+V264+V273+V282+V291+V305+V319+V330+V343+V358+V372+V386+V396+V407+V418+V433+V447+V459+V470+V486+V501+V514+V524+V537+V554+V572+V585+V597+V611+V627+V640+V654+V671+V690+V705+V720+V740+V755+V771+V784+V794+V809+V824+V841+V854+V866+V879+V894+V906+V918+V930+V942)</f>
        <v>3004000</v>
      </c>
      <c r="W201" s="359">
        <f t="shared" si="216"/>
        <v>93.590470788428817</v>
      </c>
      <c r="X201" s="359">
        <f t="shared" si="217"/>
        <v>94.661876851326653</v>
      </c>
    </row>
    <row r="202" spans="1:24" s="177" customFormat="1" x14ac:dyDescent="0.2">
      <c r="A202" s="49"/>
      <c r="I202" s="202"/>
      <c r="J202" s="202"/>
      <c r="K202" s="202"/>
      <c r="L202" s="16"/>
      <c r="M202" s="96"/>
      <c r="N202" s="84"/>
      <c r="O202" s="142"/>
      <c r="P202" s="142"/>
      <c r="Q202" s="142"/>
      <c r="R202" s="142"/>
      <c r="S202" s="142"/>
      <c r="T202" s="77"/>
      <c r="U202" s="404"/>
      <c r="V202" s="404"/>
      <c r="W202" s="359"/>
      <c r="X202" s="359"/>
    </row>
    <row r="203" spans="1:24" s="32" customFormat="1" ht="25.5" x14ac:dyDescent="0.2">
      <c r="A203" s="50" t="s">
        <v>113</v>
      </c>
      <c r="B203" s="55">
        <v>1</v>
      </c>
      <c r="D203" s="55"/>
      <c r="F203" s="55">
        <v>5</v>
      </c>
      <c r="J203" s="55">
        <v>9</v>
      </c>
      <c r="L203" s="33"/>
      <c r="M203" s="101"/>
      <c r="N203" s="73" t="s">
        <v>233</v>
      </c>
      <c r="O203" s="102">
        <f t="shared" ref="O203" si="223">SUM(O205)</f>
        <v>558017.41000000015</v>
      </c>
      <c r="P203" s="102">
        <f t="shared" ref="P203:Q203" si="224">SUM(P205)</f>
        <v>779000</v>
      </c>
      <c r="Q203" s="102">
        <f t="shared" si="224"/>
        <v>977000</v>
      </c>
      <c r="R203" s="102">
        <f t="shared" ref="R203:S203" si="225">SUM(R205)</f>
        <v>977000</v>
      </c>
      <c r="S203" s="102">
        <f t="shared" si="225"/>
        <v>972000</v>
      </c>
      <c r="T203" s="77">
        <f t="shared" si="211"/>
        <v>-5000</v>
      </c>
      <c r="U203" s="405">
        <f t="shared" ref="U203" si="226">SUM(U205)</f>
        <v>964000</v>
      </c>
      <c r="V203" s="405">
        <f t="shared" ref="V203" si="227">SUM(V205)</f>
        <v>989000</v>
      </c>
      <c r="W203" s="359">
        <f t="shared" si="216"/>
        <v>99.176954732510296</v>
      </c>
      <c r="X203" s="359">
        <f t="shared" si="217"/>
        <v>101.74897119341564</v>
      </c>
    </row>
    <row r="204" spans="1:24" s="32" customFormat="1" x14ac:dyDescent="0.2">
      <c r="A204" s="50"/>
      <c r="B204" s="55"/>
      <c r="L204" s="33"/>
      <c r="M204" s="101"/>
      <c r="N204" s="73"/>
      <c r="O204" s="134"/>
      <c r="P204" s="134"/>
      <c r="Q204" s="134"/>
      <c r="R204" s="134"/>
      <c r="S204" s="134"/>
      <c r="T204" s="77"/>
      <c r="U204" s="405"/>
      <c r="V204" s="405"/>
      <c r="W204" s="359"/>
      <c r="X204" s="359"/>
    </row>
    <row r="205" spans="1:24" s="32" customFormat="1" ht="25.5" x14ac:dyDescent="0.2">
      <c r="A205" s="52" t="s">
        <v>111</v>
      </c>
      <c r="B205" s="150"/>
      <c r="C205" s="150"/>
      <c r="D205" s="150"/>
      <c r="E205" s="150"/>
      <c r="F205" s="150"/>
      <c r="G205" s="150"/>
      <c r="H205" s="150"/>
      <c r="I205" s="202"/>
      <c r="J205" s="202"/>
      <c r="K205" s="202"/>
      <c r="L205" s="31" t="s">
        <v>112</v>
      </c>
      <c r="M205" s="103"/>
      <c r="N205" s="104" t="s">
        <v>118</v>
      </c>
      <c r="O205" s="105">
        <f>SUM(O207+O229+O247+O262+O271+O280+O289)</f>
        <v>558017.41000000015</v>
      </c>
      <c r="P205" s="105">
        <f>SUM(P207+P229+P247+P262+P271+P280+P289)</f>
        <v>779000</v>
      </c>
      <c r="Q205" s="105">
        <f>SUM(Q207+Q229+Q247+Q262+Q271+Q280+Q289)</f>
        <v>977000</v>
      </c>
      <c r="R205" s="105">
        <f>SUM(R207+R229+R247+R262+R271+R280+R289)</f>
        <v>977000</v>
      </c>
      <c r="S205" s="105">
        <f>SUM(S207+S229+S247+S262+S271+S280+S289)</f>
        <v>972000</v>
      </c>
      <c r="T205" s="77">
        <f t="shared" si="211"/>
        <v>-5000</v>
      </c>
      <c r="U205" s="406">
        <f>SUM(U207+U229+U247+U262+U271+U280+U289)</f>
        <v>964000</v>
      </c>
      <c r="V205" s="406">
        <f>SUM(V207+V229+V247+V262+V271+V280+V289)</f>
        <v>989000</v>
      </c>
      <c r="W205" s="359">
        <f t="shared" si="216"/>
        <v>99.176954732510296</v>
      </c>
      <c r="X205" s="359">
        <f t="shared" si="217"/>
        <v>101.74897119341564</v>
      </c>
    </row>
    <row r="206" spans="1:24" s="32" customFormat="1" x14ac:dyDescent="0.2">
      <c r="A206" s="52"/>
      <c r="B206" s="150"/>
      <c r="C206" s="150"/>
      <c r="D206" s="150"/>
      <c r="E206" s="150"/>
      <c r="F206" s="150"/>
      <c r="G206" s="150"/>
      <c r="H206" s="150"/>
      <c r="I206" s="202"/>
      <c r="J206" s="202"/>
      <c r="K206" s="202"/>
      <c r="L206" s="31"/>
      <c r="M206" s="103"/>
      <c r="N206" s="104"/>
      <c r="O206" s="134"/>
      <c r="P206" s="134"/>
      <c r="Q206" s="134"/>
      <c r="R206" s="134"/>
      <c r="S206" s="134"/>
      <c r="T206" s="77"/>
      <c r="U206" s="406"/>
      <c r="V206" s="406"/>
      <c r="W206" s="359"/>
      <c r="X206" s="359"/>
    </row>
    <row r="207" spans="1:24" s="32" customFormat="1" ht="25.5" x14ac:dyDescent="0.2">
      <c r="A207" s="27" t="s">
        <v>114</v>
      </c>
      <c r="B207" s="150"/>
      <c r="C207" s="150"/>
      <c r="D207" s="150"/>
      <c r="E207" s="150"/>
      <c r="F207" s="150"/>
      <c r="G207" s="150"/>
      <c r="H207" s="150"/>
      <c r="I207" s="202"/>
      <c r="J207" s="202"/>
      <c r="K207" s="202"/>
      <c r="L207" s="36" t="s">
        <v>142</v>
      </c>
      <c r="M207" s="106"/>
      <c r="N207" s="107" t="s">
        <v>224</v>
      </c>
      <c r="O207" s="142">
        <f t="shared" ref="O207" si="228">SUM(O214)</f>
        <v>375255.34000000008</v>
      </c>
      <c r="P207" s="142">
        <f t="shared" ref="P207:Q207" si="229">SUM(P214)</f>
        <v>578000</v>
      </c>
      <c r="Q207" s="142">
        <f t="shared" si="229"/>
        <v>578000</v>
      </c>
      <c r="R207" s="142">
        <f t="shared" ref="R207:S207" si="230">SUM(R214)</f>
        <v>578000</v>
      </c>
      <c r="S207" s="142">
        <f t="shared" si="230"/>
        <v>578000</v>
      </c>
      <c r="T207" s="77">
        <f t="shared" si="211"/>
        <v>0</v>
      </c>
      <c r="U207" s="401">
        <f>SUM(U215+U219+U224+U226)</f>
        <v>546500</v>
      </c>
      <c r="V207" s="401">
        <f>SUM(V215+V219+V224+V226)</f>
        <v>546500</v>
      </c>
      <c r="W207" s="359">
        <f t="shared" si="216"/>
        <v>94.550173010380618</v>
      </c>
      <c r="X207" s="359">
        <f t="shared" si="217"/>
        <v>94.550173010380618</v>
      </c>
    </row>
    <row r="208" spans="1:24" s="32" customFormat="1" x14ac:dyDescent="0.2">
      <c r="A208" s="27"/>
      <c r="B208" s="177"/>
      <c r="C208" s="177"/>
      <c r="D208" s="177"/>
      <c r="E208" s="177"/>
      <c r="F208" s="177"/>
      <c r="G208" s="177"/>
      <c r="H208" s="177"/>
      <c r="I208" s="202"/>
      <c r="J208" s="202"/>
      <c r="K208" s="202"/>
      <c r="L208" s="36"/>
      <c r="M208" s="106"/>
      <c r="N208" s="107"/>
      <c r="O208" s="142"/>
      <c r="P208" s="142"/>
      <c r="Q208" s="142"/>
      <c r="R208" s="142"/>
      <c r="S208" s="142"/>
      <c r="T208" s="77"/>
      <c r="U208" s="401"/>
      <c r="V208" s="401"/>
      <c r="W208" s="359"/>
      <c r="X208" s="359"/>
    </row>
    <row r="209" spans="1:24" s="32" customFormat="1" x14ac:dyDescent="0.2">
      <c r="A209" s="27"/>
      <c r="B209" s="177"/>
      <c r="C209" s="177"/>
      <c r="D209" s="177"/>
      <c r="E209" s="177"/>
      <c r="F209" s="177"/>
      <c r="G209" s="177"/>
      <c r="H209" s="177"/>
      <c r="I209" s="202"/>
      <c r="J209" s="202"/>
      <c r="K209" s="202"/>
      <c r="L209" s="36"/>
      <c r="M209" s="106"/>
      <c r="N209" s="180" t="s">
        <v>285</v>
      </c>
      <c r="O209" s="184">
        <f t="shared" ref="O209" si="231">SUM(O210:O212)</f>
        <v>375255.33999999997</v>
      </c>
      <c r="P209" s="184">
        <f t="shared" ref="P209:Q209" si="232">SUM(P210:P212)</f>
        <v>578000</v>
      </c>
      <c r="Q209" s="184">
        <f t="shared" si="232"/>
        <v>578000</v>
      </c>
      <c r="R209" s="184">
        <f t="shared" ref="R209:S209" si="233">SUM(R210:R212)</f>
        <v>578000</v>
      </c>
      <c r="S209" s="184">
        <f t="shared" si="233"/>
        <v>578000</v>
      </c>
      <c r="T209" s="77">
        <f t="shared" si="211"/>
        <v>0</v>
      </c>
      <c r="U209" s="403">
        <f>SUM(U210:U212)</f>
        <v>546500</v>
      </c>
      <c r="V209" s="403">
        <f t="shared" ref="V209" si="234">SUM(V210:V212)</f>
        <v>546500</v>
      </c>
      <c r="W209" s="359">
        <f t="shared" si="216"/>
        <v>94.550173010380618</v>
      </c>
      <c r="X209" s="359">
        <f t="shared" si="217"/>
        <v>94.550173010380618</v>
      </c>
    </row>
    <row r="210" spans="1:24" s="32" customFormat="1" x14ac:dyDescent="0.2">
      <c r="A210" s="49"/>
      <c r="B210" s="150"/>
      <c r="C210" s="150"/>
      <c r="D210" s="150"/>
      <c r="E210" s="150"/>
      <c r="F210" s="150"/>
      <c r="G210" s="150"/>
      <c r="H210" s="150"/>
      <c r="I210" s="202"/>
      <c r="J210" s="202"/>
      <c r="K210" s="202"/>
      <c r="L210" s="16"/>
      <c r="M210" s="186">
        <v>11</v>
      </c>
      <c r="N210" s="180" t="s">
        <v>286</v>
      </c>
      <c r="O210" s="184">
        <v>182400</v>
      </c>
      <c r="P210" s="184">
        <v>206000</v>
      </c>
      <c r="Q210" s="184">
        <v>206000</v>
      </c>
      <c r="R210" s="184">
        <v>206000</v>
      </c>
      <c r="S210" s="184">
        <v>213600</v>
      </c>
      <c r="T210" s="77">
        <f t="shared" si="211"/>
        <v>7600</v>
      </c>
      <c r="U210" s="403">
        <v>188500</v>
      </c>
      <c r="V210" s="403">
        <v>134200</v>
      </c>
      <c r="W210" s="359">
        <f t="shared" si="216"/>
        <v>88.249063670411985</v>
      </c>
      <c r="X210" s="359">
        <f t="shared" si="217"/>
        <v>62.827715355805246</v>
      </c>
    </row>
    <row r="211" spans="1:24" s="32" customFormat="1" x14ac:dyDescent="0.2">
      <c r="A211" s="49"/>
      <c r="B211" s="242"/>
      <c r="C211" s="242"/>
      <c r="D211" s="242"/>
      <c r="E211" s="242"/>
      <c r="F211" s="242"/>
      <c r="G211" s="242"/>
      <c r="H211" s="242"/>
      <c r="I211" s="242"/>
      <c r="J211" s="242"/>
      <c r="K211" s="242"/>
      <c r="L211" s="16"/>
      <c r="M211" s="186">
        <v>52</v>
      </c>
      <c r="N211" s="180" t="s">
        <v>103</v>
      </c>
      <c r="O211" s="184">
        <v>192855.34</v>
      </c>
      <c r="P211" s="184">
        <v>372000</v>
      </c>
      <c r="Q211" s="184">
        <v>372000</v>
      </c>
      <c r="R211" s="184">
        <v>372000</v>
      </c>
      <c r="S211" s="184">
        <v>364400</v>
      </c>
      <c r="T211" s="77">
        <f t="shared" si="211"/>
        <v>-7600</v>
      </c>
      <c r="U211" s="403">
        <v>151000</v>
      </c>
      <c r="V211" s="403">
        <v>199300</v>
      </c>
      <c r="W211" s="359">
        <f t="shared" si="216"/>
        <v>41.437980241492866</v>
      </c>
      <c r="X211" s="359">
        <f t="shared" si="217"/>
        <v>54.692645444566409</v>
      </c>
    </row>
    <row r="212" spans="1:24" s="32" customFormat="1" x14ac:dyDescent="0.2">
      <c r="A212" s="49"/>
      <c r="B212" s="271"/>
      <c r="C212" s="271"/>
      <c r="D212" s="271"/>
      <c r="E212" s="271"/>
      <c r="F212" s="271"/>
      <c r="G212" s="271"/>
      <c r="H212" s="271"/>
      <c r="I212" s="271"/>
      <c r="J212" s="271"/>
      <c r="K212" s="271"/>
      <c r="L212" s="16"/>
      <c r="M212" s="186">
        <v>91</v>
      </c>
      <c r="N212" s="180" t="s">
        <v>290</v>
      </c>
      <c r="O212" s="188">
        <v>0</v>
      </c>
      <c r="P212" s="184">
        <v>0</v>
      </c>
      <c r="Q212" s="184">
        <v>0</v>
      </c>
      <c r="R212" s="184">
        <v>0</v>
      </c>
      <c r="S212" s="184">
        <v>0</v>
      </c>
      <c r="T212" s="77">
        <f t="shared" si="211"/>
        <v>0</v>
      </c>
      <c r="U212" s="403">
        <v>207000</v>
      </c>
      <c r="V212" s="403">
        <v>213000</v>
      </c>
      <c r="W212" s="359">
        <v>0</v>
      </c>
      <c r="X212" s="359">
        <v>0</v>
      </c>
    </row>
    <row r="213" spans="1:24" s="32" customFormat="1" x14ac:dyDescent="0.2">
      <c r="A213" s="49"/>
      <c r="B213" s="177"/>
      <c r="C213" s="177"/>
      <c r="D213" s="177"/>
      <c r="E213" s="177"/>
      <c r="F213" s="177"/>
      <c r="G213" s="177"/>
      <c r="H213" s="177"/>
      <c r="I213" s="202"/>
      <c r="J213" s="202"/>
      <c r="K213" s="202"/>
      <c r="L213" s="16"/>
      <c r="M213" s="179"/>
      <c r="N213" s="84"/>
      <c r="O213" s="142"/>
      <c r="P213" s="142"/>
      <c r="Q213" s="142"/>
      <c r="R213" s="142"/>
      <c r="S213" s="142"/>
      <c r="T213" s="77"/>
      <c r="U213" s="404"/>
      <c r="V213" s="404"/>
      <c r="W213" s="359"/>
      <c r="X213" s="359"/>
    </row>
    <row r="214" spans="1:24" s="32" customFormat="1" x14ac:dyDescent="0.2">
      <c r="A214" s="49"/>
      <c r="B214" s="149">
        <v>1</v>
      </c>
      <c r="C214" s="150"/>
      <c r="D214" s="150"/>
      <c r="E214" s="150"/>
      <c r="F214" s="270">
        <v>5</v>
      </c>
      <c r="G214" s="150"/>
      <c r="H214" s="150"/>
      <c r="I214" s="202"/>
      <c r="J214" s="270">
        <v>9</v>
      </c>
      <c r="K214" s="202"/>
      <c r="L214" s="16" t="s">
        <v>142</v>
      </c>
      <c r="M214" s="151">
        <v>3</v>
      </c>
      <c r="N214" s="84" t="s">
        <v>116</v>
      </c>
      <c r="O214" s="98">
        <f t="shared" ref="O214" si="235">SUM(O215+O219+O224+O226)</f>
        <v>375255.34000000008</v>
      </c>
      <c r="P214" s="98">
        <f t="shared" ref="P214:Q214" si="236">SUM(P215+P219+P224+P226)</f>
        <v>578000</v>
      </c>
      <c r="Q214" s="98">
        <f t="shared" si="236"/>
        <v>578000</v>
      </c>
      <c r="R214" s="98">
        <f t="shared" ref="R214:S214" si="237">SUM(R215+R219+R224+R226)</f>
        <v>578000</v>
      </c>
      <c r="S214" s="98">
        <f t="shared" si="237"/>
        <v>578000</v>
      </c>
      <c r="T214" s="77">
        <f t="shared" si="211"/>
        <v>0</v>
      </c>
      <c r="U214" s="404"/>
      <c r="V214" s="404"/>
      <c r="W214" s="359"/>
      <c r="X214" s="359"/>
    </row>
    <row r="215" spans="1:24" s="32" customFormat="1" x14ac:dyDescent="0.2">
      <c r="A215" s="19"/>
      <c r="B215" s="149">
        <v>1</v>
      </c>
      <c r="C215" s="38"/>
      <c r="D215" s="38"/>
      <c r="E215" s="38"/>
      <c r="F215" s="270">
        <v>5</v>
      </c>
      <c r="G215" s="38"/>
      <c r="H215" s="38"/>
      <c r="I215" s="38"/>
      <c r="J215" s="270">
        <v>9</v>
      </c>
      <c r="K215" s="38"/>
      <c r="L215" s="16" t="s">
        <v>142</v>
      </c>
      <c r="M215" s="71">
        <v>31</v>
      </c>
      <c r="N215" s="70" t="s">
        <v>0</v>
      </c>
      <c r="O215" s="110">
        <f t="shared" ref="O215" si="238">SUM(O216:O218)</f>
        <v>140600.54</v>
      </c>
      <c r="P215" s="110">
        <f t="shared" ref="P215:Q215" si="239">SUM(P216:P218)</f>
        <v>247000</v>
      </c>
      <c r="Q215" s="110">
        <f t="shared" si="239"/>
        <v>247000</v>
      </c>
      <c r="R215" s="110">
        <f t="shared" ref="R215:S215" si="240">SUM(R216:R218)</f>
        <v>247000</v>
      </c>
      <c r="S215" s="110">
        <f t="shared" si="240"/>
        <v>247000</v>
      </c>
      <c r="T215" s="77">
        <f t="shared" si="211"/>
        <v>0</v>
      </c>
      <c r="U215" s="404">
        <v>250000</v>
      </c>
      <c r="V215" s="404">
        <v>250000</v>
      </c>
      <c r="W215" s="359">
        <f t="shared" si="216"/>
        <v>101.21457489878543</v>
      </c>
      <c r="X215" s="359">
        <f t="shared" si="217"/>
        <v>101.21457489878543</v>
      </c>
    </row>
    <row r="216" spans="1:24" s="32" customFormat="1" x14ac:dyDescent="0.2">
      <c r="A216" s="49"/>
      <c r="B216" s="149">
        <v>1</v>
      </c>
      <c r="C216" s="150"/>
      <c r="D216" s="150"/>
      <c r="E216" s="150"/>
      <c r="F216" s="270">
        <v>5</v>
      </c>
      <c r="G216" s="150"/>
      <c r="H216" s="150"/>
      <c r="I216" s="202"/>
      <c r="J216" s="270">
        <v>9</v>
      </c>
      <c r="K216" s="202"/>
      <c r="L216" s="16" t="s">
        <v>142</v>
      </c>
      <c r="M216" s="151">
        <v>311</v>
      </c>
      <c r="N216" s="84" t="s">
        <v>122</v>
      </c>
      <c r="O216" s="111">
        <v>92862.36</v>
      </c>
      <c r="P216" s="111">
        <v>175000</v>
      </c>
      <c r="Q216" s="111">
        <v>175000</v>
      </c>
      <c r="R216" s="111">
        <v>175000</v>
      </c>
      <c r="S216" s="111">
        <v>175000</v>
      </c>
      <c r="T216" s="77">
        <f t="shared" si="211"/>
        <v>0</v>
      </c>
      <c r="U216" s="407"/>
      <c r="V216" s="407"/>
      <c r="W216" s="359"/>
      <c r="X216" s="359"/>
    </row>
    <row r="217" spans="1:24" s="32" customFormat="1" x14ac:dyDescent="0.2">
      <c r="A217" s="49"/>
      <c r="B217" s="149">
        <v>1</v>
      </c>
      <c r="C217" s="150"/>
      <c r="D217" s="150"/>
      <c r="E217" s="150"/>
      <c r="F217" s="270">
        <v>5</v>
      </c>
      <c r="G217" s="150"/>
      <c r="H217" s="150"/>
      <c r="I217" s="202"/>
      <c r="J217" s="270">
        <v>9</v>
      </c>
      <c r="K217" s="202"/>
      <c r="L217" s="16" t="s">
        <v>142</v>
      </c>
      <c r="M217" s="151">
        <v>312</v>
      </c>
      <c r="N217" s="84" t="s">
        <v>1</v>
      </c>
      <c r="O217" s="111">
        <v>32415.91</v>
      </c>
      <c r="P217" s="111">
        <v>40000</v>
      </c>
      <c r="Q217" s="111">
        <v>40000</v>
      </c>
      <c r="R217" s="111">
        <v>40000</v>
      </c>
      <c r="S217" s="111">
        <v>40000</v>
      </c>
      <c r="T217" s="77">
        <f t="shared" si="211"/>
        <v>0</v>
      </c>
      <c r="U217" s="407"/>
      <c r="V217" s="407"/>
      <c r="W217" s="359"/>
      <c r="X217" s="359"/>
    </row>
    <row r="218" spans="1:24" s="32" customFormat="1" x14ac:dyDescent="0.2">
      <c r="A218" s="49"/>
      <c r="B218" s="149">
        <v>1</v>
      </c>
      <c r="C218" s="150"/>
      <c r="D218" s="150"/>
      <c r="E218" s="150"/>
      <c r="F218" s="270">
        <v>5</v>
      </c>
      <c r="G218" s="150"/>
      <c r="H218" s="150"/>
      <c r="I218" s="202"/>
      <c r="J218" s="270">
        <v>9</v>
      </c>
      <c r="K218" s="202"/>
      <c r="L218" s="16" t="s">
        <v>142</v>
      </c>
      <c r="M218" s="151">
        <v>313</v>
      </c>
      <c r="N218" s="84" t="s">
        <v>2</v>
      </c>
      <c r="O218" s="111">
        <v>15322.27</v>
      </c>
      <c r="P218" s="111">
        <v>32000</v>
      </c>
      <c r="Q218" s="111">
        <v>32000</v>
      </c>
      <c r="R218" s="111">
        <v>32000</v>
      </c>
      <c r="S218" s="111">
        <v>32000</v>
      </c>
      <c r="T218" s="77">
        <f t="shared" si="211"/>
        <v>0</v>
      </c>
      <c r="U218" s="407"/>
      <c r="V218" s="407"/>
      <c r="W218" s="359"/>
      <c r="X218" s="359"/>
    </row>
    <row r="219" spans="1:24" s="32" customFormat="1" x14ac:dyDescent="0.2">
      <c r="A219" s="19"/>
      <c r="B219" s="149">
        <v>1</v>
      </c>
      <c r="C219" s="38"/>
      <c r="D219" s="38"/>
      <c r="E219" s="38"/>
      <c r="F219" s="270">
        <v>5</v>
      </c>
      <c r="G219" s="38"/>
      <c r="H219" s="38"/>
      <c r="I219" s="38"/>
      <c r="J219" s="270">
        <v>9</v>
      </c>
      <c r="K219" s="38"/>
      <c r="L219" s="16" t="s">
        <v>142</v>
      </c>
      <c r="M219" s="71">
        <v>32</v>
      </c>
      <c r="N219" s="70" t="s">
        <v>3</v>
      </c>
      <c r="O219" s="112">
        <f t="shared" ref="O219" si="241">SUM(O220:O223)</f>
        <v>200579.39</v>
      </c>
      <c r="P219" s="112">
        <f t="shared" ref="P219:Q219" si="242">SUM(P220:P223)</f>
        <v>279000</v>
      </c>
      <c r="Q219" s="112">
        <f t="shared" si="242"/>
        <v>279000</v>
      </c>
      <c r="R219" s="112">
        <f t="shared" ref="R219:S219" si="243">SUM(R220:R223)</f>
        <v>279000</v>
      </c>
      <c r="S219" s="112">
        <f t="shared" si="243"/>
        <v>279000</v>
      </c>
      <c r="T219" s="77">
        <f t="shared" si="211"/>
        <v>0</v>
      </c>
      <c r="U219" s="407">
        <v>250000</v>
      </c>
      <c r="V219" s="407">
        <v>250000</v>
      </c>
      <c r="W219" s="359">
        <f t="shared" si="216"/>
        <v>89.605734767025098</v>
      </c>
      <c r="X219" s="359">
        <f t="shared" si="217"/>
        <v>89.605734767025098</v>
      </c>
    </row>
    <row r="220" spans="1:24" s="32" customFormat="1" ht="25.5" x14ac:dyDescent="0.2">
      <c r="A220" s="49"/>
      <c r="B220" s="149">
        <v>1</v>
      </c>
      <c r="C220" s="150"/>
      <c r="D220" s="150"/>
      <c r="E220" s="150"/>
      <c r="F220" s="270">
        <v>5</v>
      </c>
      <c r="G220" s="150"/>
      <c r="H220" s="150"/>
      <c r="I220" s="202"/>
      <c r="J220" s="270">
        <v>9</v>
      </c>
      <c r="K220" s="202"/>
      <c r="L220" s="16" t="s">
        <v>142</v>
      </c>
      <c r="M220" s="151">
        <v>321</v>
      </c>
      <c r="N220" s="84" t="s">
        <v>4</v>
      </c>
      <c r="O220" s="111">
        <v>15304.8</v>
      </c>
      <c r="P220" s="111">
        <v>40000</v>
      </c>
      <c r="Q220" s="111">
        <v>40000</v>
      </c>
      <c r="R220" s="111">
        <v>40000</v>
      </c>
      <c r="S220" s="111">
        <v>40000</v>
      </c>
      <c r="T220" s="77">
        <f t="shared" si="211"/>
        <v>0</v>
      </c>
      <c r="U220" s="407"/>
      <c r="V220" s="407"/>
      <c r="W220" s="359"/>
      <c r="X220" s="359"/>
    </row>
    <row r="221" spans="1:24" s="32" customFormat="1" x14ac:dyDescent="0.2">
      <c r="A221" s="150"/>
      <c r="B221" s="149">
        <v>1</v>
      </c>
      <c r="C221" s="150"/>
      <c r="D221" s="149"/>
      <c r="E221" s="150"/>
      <c r="F221" s="270">
        <v>5</v>
      </c>
      <c r="G221" s="150"/>
      <c r="H221" s="150"/>
      <c r="I221" s="202"/>
      <c r="J221" s="270">
        <v>9</v>
      </c>
      <c r="K221" s="202"/>
      <c r="L221" s="16" t="s">
        <v>142</v>
      </c>
      <c r="M221" s="151">
        <v>322</v>
      </c>
      <c r="N221" s="96" t="s">
        <v>117</v>
      </c>
      <c r="O221" s="111">
        <v>36119.279999999999</v>
      </c>
      <c r="P221" s="111">
        <v>40000</v>
      </c>
      <c r="Q221" s="111">
        <v>40000</v>
      </c>
      <c r="R221" s="111">
        <v>40000</v>
      </c>
      <c r="S221" s="111">
        <v>40000</v>
      </c>
      <c r="T221" s="77">
        <f t="shared" si="211"/>
        <v>0</v>
      </c>
      <c r="U221" s="407"/>
      <c r="V221" s="407"/>
      <c r="W221" s="359"/>
      <c r="X221" s="359"/>
    </row>
    <row r="222" spans="1:24" s="32" customFormat="1" x14ac:dyDescent="0.2">
      <c r="A222" s="150"/>
      <c r="B222" s="149">
        <v>1</v>
      </c>
      <c r="C222" s="150"/>
      <c r="D222" s="149"/>
      <c r="E222" s="150"/>
      <c r="F222" s="270">
        <v>5</v>
      </c>
      <c r="G222" s="150"/>
      <c r="H222" s="150"/>
      <c r="I222" s="202"/>
      <c r="J222" s="270">
        <v>9</v>
      </c>
      <c r="K222" s="202"/>
      <c r="L222" s="16" t="s">
        <v>142</v>
      </c>
      <c r="M222" s="151">
        <v>323</v>
      </c>
      <c r="N222" s="96" t="s">
        <v>6</v>
      </c>
      <c r="O222" s="111">
        <v>123949.8</v>
      </c>
      <c r="P222" s="111">
        <v>150000</v>
      </c>
      <c r="Q222" s="111">
        <v>150000</v>
      </c>
      <c r="R222" s="111">
        <v>150000</v>
      </c>
      <c r="S222" s="111">
        <v>150000</v>
      </c>
      <c r="T222" s="77">
        <f t="shared" si="211"/>
        <v>0</v>
      </c>
      <c r="U222" s="407"/>
      <c r="V222" s="407"/>
      <c r="W222" s="359"/>
      <c r="X222" s="359"/>
    </row>
    <row r="223" spans="1:24" s="32" customFormat="1" ht="25.5" x14ac:dyDescent="0.2">
      <c r="A223" s="150"/>
      <c r="B223" s="149">
        <v>1</v>
      </c>
      <c r="C223" s="150"/>
      <c r="D223" s="149"/>
      <c r="E223" s="150"/>
      <c r="F223" s="270">
        <v>5</v>
      </c>
      <c r="G223" s="150"/>
      <c r="H223" s="150"/>
      <c r="I223" s="202"/>
      <c r="J223" s="270">
        <v>9</v>
      </c>
      <c r="K223" s="202"/>
      <c r="L223" s="16" t="s">
        <v>142</v>
      </c>
      <c r="M223" s="151">
        <v>329</v>
      </c>
      <c r="N223" s="84" t="s">
        <v>7</v>
      </c>
      <c r="O223" s="111">
        <v>25205.51</v>
      </c>
      <c r="P223" s="111">
        <v>49000</v>
      </c>
      <c r="Q223" s="111">
        <v>49000</v>
      </c>
      <c r="R223" s="111">
        <v>49000</v>
      </c>
      <c r="S223" s="111">
        <v>49000</v>
      </c>
      <c r="T223" s="77">
        <f t="shared" si="211"/>
        <v>0</v>
      </c>
      <c r="U223" s="407"/>
      <c r="V223" s="407"/>
      <c r="W223" s="359"/>
      <c r="X223" s="359"/>
    </row>
    <row r="224" spans="1:24" s="32" customFormat="1" x14ac:dyDescent="0.2">
      <c r="A224" s="38"/>
      <c r="B224" s="149">
        <v>1</v>
      </c>
      <c r="C224" s="38"/>
      <c r="D224" s="38"/>
      <c r="E224" s="38"/>
      <c r="F224" s="270">
        <v>5</v>
      </c>
      <c r="G224" s="38"/>
      <c r="H224" s="38"/>
      <c r="I224" s="38"/>
      <c r="J224" s="270">
        <v>9</v>
      </c>
      <c r="K224" s="38"/>
      <c r="L224" s="16" t="s">
        <v>142</v>
      </c>
      <c r="M224" s="71">
        <v>34</v>
      </c>
      <c r="N224" s="108" t="s">
        <v>18</v>
      </c>
      <c r="O224" s="112">
        <f t="shared" ref="O224:S224" si="244">SUM(O225)</f>
        <v>34075.410000000003</v>
      </c>
      <c r="P224" s="112">
        <f t="shared" si="244"/>
        <v>50000</v>
      </c>
      <c r="Q224" s="112">
        <f t="shared" si="244"/>
        <v>50000</v>
      </c>
      <c r="R224" s="112">
        <f t="shared" si="244"/>
        <v>50000</v>
      </c>
      <c r="S224" s="112">
        <f t="shared" si="244"/>
        <v>50000</v>
      </c>
      <c r="T224" s="77">
        <f t="shared" si="211"/>
        <v>0</v>
      </c>
      <c r="U224" s="407">
        <v>30000</v>
      </c>
      <c r="V224" s="407">
        <v>30000</v>
      </c>
      <c r="W224" s="359">
        <f t="shared" si="216"/>
        <v>60</v>
      </c>
      <c r="X224" s="359">
        <f t="shared" si="217"/>
        <v>60</v>
      </c>
    </row>
    <row r="225" spans="1:24" s="32" customFormat="1" x14ac:dyDescent="0.2">
      <c r="A225" s="150"/>
      <c r="B225" s="149">
        <v>1</v>
      </c>
      <c r="C225" s="150"/>
      <c r="D225" s="150"/>
      <c r="E225" s="150"/>
      <c r="F225" s="270">
        <v>5</v>
      </c>
      <c r="G225" s="150"/>
      <c r="H225" s="150"/>
      <c r="I225" s="202"/>
      <c r="J225" s="270">
        <v>9</v>
      </c>
      <c r="K225" s="202"/>
      <c r="L225" s="16" t="s">
        <v>142</v>
      </c>
      <c r="M225" s="151">
        <v>343</v>
      </c>
      <c r="N225" s="84" t="s">
        <v>19</v>
      </c>
      <c r="O225" s="111">
        <v>34075.410000000003</v>
      </c>
      <c r="P225" s="111">
        <v>50000</v>
      </c>
      <c r="Q225" s="111">
        <v>50000</v>
      </c>
      <c r="R225" s="111">
        <v>50000</v>
      </c>
      <c r="S225" s="111">
        <v>50000</v>
      </c>
      <c r="T225" s="77">
        <f t="shared" si="211"/>
        <v>0</v>
      </c>
      <c r="U225" s="407"/>
      <c r="V225" s="407"/>
      <c r="W225" s="359"/>
      <c r="X225" s="359"/>
    </row>
    <row r="226" spans="1:24" s="166" customFormat="1" x14ac:dyDescent="0.2">
      <c r="A226" s="38"/>
      <c r="B226" s="9"/>
      <c r="C226" s="38"/>
      <c r="D226" s="38"/>
      <c r="E226" s="38"/>
      <c r="F226" s="38"/>
      <c r="G226" s="38"/>
      <c r="H226" s="38"/>
      <c r="I226" s="38"/>
      <c r="J226" s="38"/>
      <c r="K226" s="38"/>
      <c r="L226" s="18"/>
      <c r="M226" s="71">
        <v>38</v>
      </c>
      <c r="N226" s="70" t="s">
        <v>281</v>
      </c>
      <c r="O226" s="112">
        <f t="shared" ref="O226:S226" si="245">SUM(O227)</f>
        <v>0</v>
      </c>
      <c r="P226" s="112">
        <f t="shared" si="245"/>
        <v>2000</v>
      </c>
      <c r="Q226" s="112">
        <f t="shared" si="245"/>
        <v>2000</v>
      </c>
      <c r="R226" s="112">
        <f t="shared" si="245"/>
        <v>2000</v>
      </c>
      <c r="S226" s="112">
        <f t="shared" si="245"/>
        <v>2000</v>
      </c>
      <c r="T226" s="77">
        <f t="shared" si="211"/>
        <v>0</v>
      </c>
      <c r="U226" s="407">
        <v>16500</v>
      </c>
      <c r="V226" s="407">
        <v>16500</v>
      </c>
      <c r="W226" s="359">
        <f t="shared" si="216"/>
        <v>825</v>
      </c>
      <c r="X226" s="359">
        <f t="shared" si="217"/>
        <v>825</v>
      </c>
    </row>
    <row r="227" spans="1:24" s="32" customFormat="1" x14ac:dyDescent="0.2">
      <c r="A227" s="163"/>
      <c r="B227" s="162"/>
      <c r="C227" s="163"/>
      <c r="D227" s="163"/>
      <c r="E227" s="163"/>
      <c r="F227" s="163"/>
      <c r="G227" s="163"/>
      <c r="H227" s="163"/>
      <c r="I227" s="202"/>
      <c r="J227" s="202"/>
      <c r="K227" s="202"/>
      <c r="L227" s="16" t="s">
        <v>142</v>
      </c>
      <c r="M227" s="165">
        <v>383</v>
      </c>
      <c r="N227" s="84" t="s">
        <v>31</v>
      </c>
      <c r="O227" s="111">
        <v>0</v>
      </c>
      <c r="P227" s="111">
        <v>2000</v>
      </c>
      <c r="Q227" s="111">
        <v>2000</v>
      </c>
      <c r="R227" s="111">
        <v>2000</v>
      </c>
      <c r="S227" s="111">
        <v>2000</v>
      </c>
      <c r="T227" s="77">
        <f t="shared" si="211"/>
        <v>0</v>
      </c>
      <c r="U227" s="407"/>
      <c r="V227" s="407"/>
      <c r="W227" s="359"/>
      <c r="X227" s="359"/>
    </row>
    <row r="228" spans="1:24" s="32" customFormat="1" x14ac:dyDescent="0.2">
      <c r="A228" s="150"/>
      <c r="B228" s="150"/>
      <c r="C228" s="150"/>
      <c r="D228" s="150"/>
      <c r="E228" s="150"/>
      <c r="F228" s="150"/>
      <c r="G228" s="150"/>
      <c r="H228" s="150"/>
      <c r="I228" s="202"/>
      <c r="J228" s="202"/>
      <c r="K228" s="202"/>
      <c r="L228" s="16"/>
      <c r="M228" s="96"/>
      <c r="N228" s="84"/>
      <c r="O228" s="142"/>
      <c r="P228" s="142"/>
      <c r="Q228" s="142"/>
      <c r="R228" s="142"/>
      <c r="S228" s="142"/>
      <c r="T228" s="77"/>
      <c r="U228" s="404"/>
      <c r="V228" s="404"/>
      <c r="W228" s="359"/>
      <c r="X228" s="359"/>
    </row>
    <row r="229" spans="1:24" s="32" customFormat="1" ht="38.25" x14ac:dyDescent="0.2">
      <c r="A229" s="27" t="s">
        <v>119</v>
      </c>
      <c r="B229" s="150"/>
      <c r="C229" s="150"/>
      <c r="D229" s="150"/>
      <c r="E229" s="150"/>
      <c r="F229" s="150"/>
      <c r="G229" s="150"/>
      <c r="H229" s="150"/>
      <c r="I229" s="202"/>
      <c r="J229" s="202"/>
      <c r="K229" s="202"/>
      <c r="L229" s="36" t="s">
        <v>142</v>
      </c>
      <c r="M229" s="106"/>
      <c r="N229" s="107" t="s">
        <v>302</v>
      </c>
      <c r="O229" s="142">
        <f t="shared" ref="O229" si="246">SUM(O236)</f>
        <v>0</v>
      </c>
      <c r="P229" s="142">
        <f t="shared" ref="P229:Q229" si="247">SUM(P236)</f>
        <v>0</v>
      </c>
      <c r="Q229" s="142">
        <f t="shared" si="247"/>
        <v>42000</v>
      </c>
      <c r="R229" s="142">
        <f t="shared" ref="R229:S229" si="248">SUM(R236)</f>
        <v>42000</v>
      </c>
      <c r="S229" s="142">
        <f t="shared" si="248"/>
        <v>42000</v>
      </c>
      <c r="T229" s="77">
        <f t="shared" si="211"/>
        <v>0</v>
      </c>
      <c r="U229" s="408">
        <f>SUM(U237+U241)</f>
        <v>95000</v>
      </c>
      <c r="V229" s="408">
        <f>SUM(V237+V241)</f>
        <v>95000</v>
      </c>
      <c r="W229" s="359">
        <f t="shared" si="216"/>
        <v>226.19047619047618</v>
      </c>
      <c r="X229" s="359">
        <f t="shared" si="217"/>
        <v>226.19047619047618</v>
      </c>
    </row>
    <row r="230" spans="1:24" s="32" customFormat="1" x14ac:dyDescent="0.2">
      <c r="A230" s="27"/>
      <c r="B230" s="177"/>
      <c r="C230" s="177"/>
      <c r="D230" s="177"/>
      <c r="E230" s="177"/>
      <c r="F230" s="177"/>
      <c r="G230" s="177"/>
      <c r="H230" s="177"/>
      <c r="I230" s="202"/>
      <c r="J230" s="202"/>
      <c r="K230" s="202"/>
      <c r="L230" s="36"/>
      <c r="M230" s="106"/>
      <c r="N230" s="107"/>
      <c r="O230" s="142"/>
      <c r="P230" s="142"/>
      <c r="Q230" s="142"/>
      <c r="R230" s="142"/>
      <c r="S230" s="142"/>
      <c r="T230" s="77"/>
      <c r="U230" s="408"/>
      <c r="V230" s="408"/>
      <c r="W230" s="359"/>
      <c r="X230" s="359"/>
    </row>
    <row r="231" spans="1:24" s="32" customFormat="1" x14ac:dyDescent="0.2">
      <c r="A231" s="27"/>
      <c r="B231" s="177"/>
      <c r="C231" s="177"/>
      <c r="D231" s="177"/>
      <c r="E231" s="177"/>
      <c r="F231" s="177"/>
      <c r="G231" s="177"/>
      <c r="H231" s="177"/>
      <c r="I231" s="202"/>
      <c r="J231" s="202"/>
      <c r="K231" s="202"/>
      <c r="L231" s="36"/>
      <c r="M231" s="106"/>
      <c r="N231" s="180" t="s">
        <v>285</v>
      </c>
      <c r="O231" s="184">
        <f>SUM(O232:O234)</f>
        <v>0</v>
      </c>
      <c r="P231" s="184">
        <f t="shared" ref="P231:Q231" si="249">SUM(P232:P233)</f>
        <v>0</v>
      </c>
      <c r="Q231" s="184">
        <f t="shared" si="249"/>
        <v>42000</v>
      </c>
      <c r="R231" s="184">
        <f t="shared" ref="R231:S231" si="250">SUM(R232:R233)</f>
        <v>42000</v>
      </c>
      <c r="S231" s="184">
        <f t="shared" si="250"/>
        <v>42000</v>
      </c>
      <c r="T231" s="77">
        <f t="shared" si="211"/>
        <v>0</v>
      </c>
      <c r="U231" s="403">
        <f>SUM(U232:U234)</f>
        <v>95000</v>
      </c>
      <c r="V231" s="403">
        <f>SUM(V232:V234)</f>
        <v>95000</v>
      </c>
      <c r="W231" s="359">
        <f t="shared" si="216"/>
        <v>226.19047619047618</v>
      </c>
      <c r="X231" s="359">
        <f t="shared" si="217"/>
        <v>226.19047619047618</v>
      </c>
    </row>
    <row r="232" spans="1:24" s="32" customFormat="1" x14ac:dyDescent="0.2">
      <c r="A232" s="27"/>
      <c r="B232" s="177"/>
      <c r="C232" s="177"/>
      <c r="D232" s="177"/>
      <c r="E232" s="177"/>
      <c r="F232" s="177"/>
      <c r="G232" s="177"/>
      <c r="H232" s="177"/>
      <c r="I232" s="202"/>
      <c r="J232" s="202"/>
      <c r="K232" s="202"/>
      <c r="L232" s="36"/>
      <c r="M232" s="186">
        <v>11</v>
      </c>
      <c r="N232" s="180" t="s">
        <v>286</v>
      </c>
      <c r="O232" s="184">
        <v>0</v>
      </c>
      <c r="P232" s="184">
        <v>0</v>
      </c>
      <c r="Q232" s="184">
        <v>0</v>
      </c>
      <c r="R232" s="184">
        <v>0</v>
      </c>
      <c r="S232" s="184">
        <v>0</v>
      </c>
      <c r="T232" s="77">
        <f t="shared" si="211"/>
        <v>0</v>
      </c>
      <c r="U232" s="403">
        <v>5000</v>
      </c>
      <c r="V232" s="403">
        <v>0</v>
      </c>
      <c r="W232" s="359">
        <v>0</v>
      </c>
      <c r="X232" s="359">
        <v>0</v>
      </c>
    </row>
    <row r="233" spans="1:24" s="32" customFormat="1" x14ac:dyDescent="0.2">
      <c r="A233" s="27"/>
      <c r="B233" s="177"/>
      <c r="C233" s="177"/>
      <c r="D233" s="177"/>
      <c r="E233" s="177"/>
      <c r="F233" s="177"/>
      <c r="G233" s="177"/>
      <c r="H233" s="177"/>
      <c r="I233" s="202"/>
      <c r="J233" s="202"/>
      <c r="K233" s="202"/>
      <c r="L233" s="36"/>
      <c r="M233" s="186">
        <v>52</v>
      </c>
      <c r="N233" s="180" t="s">
        <v>103</v>
      </c>
      <c r="O233" s="184">
        <v>0</v>
      </c>
      <c r="P233" s="184">
        <v>0</v>
      </c>
      <c r="Q233" s="184">
        <v>42000</v>
      </c>
      <c r="R233" s="184">
        <v>42000</v>
      </c>
      <c r="S233" s="184">
        <v>42000</v>
      </c>
      <c r="T233" s="77">
        <f t="shared" si="211"/>
        <v>0</v>
      </c>
      <c r="U233" s="403">
        <v>90000</v>
      </c>
      <c r="V233" s="403">
        <v>95000</v>
      </c>
      <c r="W233" s="359">
        <f t="shared" si="216"/>
        <v>214.28571428571428</v>
      </c>
      <c r="X233" s="359">
        <f t="shared" si="217"/>
        <v>226.19047619047618</v>
      </c>
    </row>
    <row r="234" spans="1:24" s="32" customFormat="1" x14ac:dyDescent="0.2">
      <c r="A234" s="27"/>
      <c r="B234" s="322"/>
      <c r="C234" s="322"/>
      <c r="D234" s="322"/>
      <c r="E234" s="322"/>
      <c r="F234" s="322"/>
      <c r="G234" s="322"/>
      <c r="H234" s="322"/>
      <c r="I234" s="322"/>
      <c r="J234" s="322"/>
      <c r="K234" s="322"/>
      <c r="L234" s="36"/>
      <c r="M234" s="186">
        <v>91</v>
      </c>
      <c r="N234" s="180" t="s">
        <v>290</v>
      </c>
      <c r="O234" s="184">
        <v>0</v>
      </c>
      <c r="P234" s="184">
        <v>0</v>
      </c>
      <c r="Q234" s="184">
        <v>0</v>
      </c>
      <c r="R234" s="184">
        <v>0</v>
      </c>
      <c r="S234" s="184">
        <v>0</v>
      </c>
      <c r="T234" s="77">
        <f t="shared" si="211"/>
        <v>0</v>
      </c>
      <c r="U234" s="403">
        <v>0</v>
      </c>
      <c r="V234" s="403">
        <v>0</v>
      </c>
      <c r="W234" s="359">
        <v>0</v>
      </c>
      <c r="X234" s="359">
        <v>0</v>
      </c>
    </row>
    <row r="235" spans="1:24" s="32" customFormat="1" x14ac:dyDescent="0.2">
      <c r="A235" s="150"/>
      <c r="B235" s="150"/>
      <c r="C235" s="150"/>
      <c r="D235" s="150"/>
      <c r="E235" s="150"/>
      <c r="F235" s="150"/>
      <c r="G235" s="150"/>
      <c r="H235" s="150"/>
      <c r="I235" s="202"/>
      <c r="J235" s="202"/>
      <c r="K235" s="202"/>
      <c r="L235" s="16"/>
      <c r="M235" s="96"/>
      <c r="N235" s="84"/>
      <c r="O235" s="143"/>
      <c r="P235" s="143"/>
      <c r="Q235" s="143"/>
      <c r="R235" s="143"/>
      <c r="S235" s="143"/>
      <c r="T235" s="77"/>
      <c r="U235" s="409"/>
      <c r="V235" s="409"/>
      <c r="W235" s="359"/>
      <c r="X235" s="359"/>
    </row>
    <row r="236" spans="1:24" s="32" customFormat="1" x14ac:dyDescent="0.2">
      <c r="A236" s="150"/>
      <c r="B236" s="201">
        <v>1</v>
      </c>
      <c r="C236" s="150"/>
      <c r="D236" s="150"/>
      <c r="E236" s="149"/>
      <c r="F236" s="149">
        <v>5</v>
      </c>
      <c r="G236" s="150"/>
      <c r="H236" s="150"/>
      <c r="I236" s="202"/>
      <c r="J236" s="350">
        <v>9</v>
      </c>
      <c r="K236" s="202"/>
      <c r="L236" s="16" t="s">
        <v>142</v>
      </c>
      <c r="M236" s="151">
        <v>3</v>
      </c>
      <c r="N236" s="84" t="s">
        <v>116</v>
      </c>
      <c r="O236" s="113">
        <f t="shared" ref="O236" si="251">SUM(O237+O241)</f>
        <v>0</v>
      </c>
      <c r="P236" s="113">
        <f t="shared" ref="P236:Q236" si="252">SUM(P237+P241)</f>
        <v>0</v>
      </c>
      <c r="Q236" s="113">
        <f t="shared" si="252"/>
        <v>42000</v>
      </c>
      <c r="R236" s="113">
        <f t="shared" ref="R236:S236" si="253">SUM(R237+R241)</f>
        <v>42000</v>
      </c>
      <c r="S236" s="113">
        <f t="shared" si="253"/>
        <v>42000</v>
      </c>
      <c r="T236" s="77">
        <f t="shared" si="211"/>
        <v>0</v>
      </c>
      <c r="U236" s="295"/>
      <c r="V236" s="295"/>
      <c r="W236" s="359"/>
      <c r="X236" s="359"/>
    </row>
    <row r="237" spans="1:24" s="32" customFormat="1" x14ac:dyDescent="0.2">
      <c r="A237" s="150"/>
      <c r="B237" s="201">
        <v>1</v>
      </c>
      <c r="C237" s="150"/>
      <c r="D237" s="150"/>
      <c r="E237" s="150"/>
      <c r="F237" s="149">
        <v>5</v>
      </c>
      <c r="G237" s="150"/>
      <c r="H237" s="150"/>
      <c r="I237" s="202"/>
      <c r="J237" s="350">
        <v>9</v>
      </c>
      <c r="K237" s="202"/>
      <c r="L237" s="16" t="s">
        <v>142</v>
      </c>
      <c r="M237" s="71">
        <v>31</v>
      </c>
      <c r="N237" s="70" t="s">
        <v>0</v>
      </c>
      <c r="O237" s="114">
        <f t="shared" ref="O237" si="254">SUM(O238:O240)</f>
        <v>0</v>
      </c>
      <c r="P237" s="114">
        <f t="shared" ref="P237:Q237" si="255">SUM(P238:P240)</f>
        <v>0</v>
      </c>
      <c r="Q237" s="114">
        <f t="shared" si="255"/>
        <v>37000</v>
      </c>
      <c r="R237" s="114">
        <f t="shared" ref="R237:S237" si="256">SUM(R238:R240)</f>
        <v>37000</v>
      </c>
      <c r="S237" s="114">
        <f t="shared" si="256"/>
        <v>37000</v>
      </c>
      <c r="T237" s="77">
        <f t="shared" si="211"/>
        <v>0</v>
      </c>
      <c r="U237" s="295">
        <v>70000</v>
      </c>
      <c r="V237" s="295">
        <v>70000</v>
      </c>
      <c r="W237" s="359">
        <f t="shared" si="216"/>
        <v>189.18918918918919</v>
      </c>
      <c r="X237" s="359">
        <f t="shared" si="217"/>
        <v>189.18918918918919</v>
      </c>
    </row>
    <row r="238" spans="1:24" s="32" customFormat="1" x14ac:dyDescent="0.2">
      <c r="A238" s="150"/>
      <c r="B238" s="201">
        <v>1</v>
      </c>
      <c r="C238" s="150"/>
      <c r="D238" s="150"/>
      <c r="E238" s="150"/>
      <c r="F238" s="149">
        <v>5</v>
      </c>
      <c r="G238" s="150"/>
      <c r="H238" s="150"/>
      <c r="I238" s="202"/>
      <c r="J238" s="350">
        <v>9</v>
      </c>
      <c r="K238" s="202"/>
      <c r="L238" s="16" t="s">
        <v>142</v>
      </c>
      <c r="M238" s="151">
        <v>311</v>
      </c>
      <c r="N238" s="84" t="s">
        <v>122</v>
      </c>
      <c r="O238" s="113">
        <v>0</v>
      </c>
      <c r="P238" s="113">
        <v>0</v>
      </c>
      <c r="Q238" s="113">
        <v>30000</v>
      </c>
      <c r="R238" s="113">
        <v>30000</v>
      </c>
      <c r="S238" s="113">
        <v>30000</v>
      </c>
      <c r="T238" s="77">
        <f t="shared" si="211"/>
        <v>0</v>
      </c>
      <c r="U238" s="295"/>
      <c r="V238" s="295"/>
      <c r="W238" s="359"/>
      <c r="X238" s="359"/>
    </row>
    <row r="239" spans="1:24" s="32" customFormat="1" x14ac:dyDescent="0.2">
      <c r="A239" s="150"/>
      <c r="B239" s="201">
        <v>1</v>
      </c>
      <c r="C239" s="150"/>
      <c r="D239" s="150"/>
      <c r="E239" s="150"/>
      <c r="F239" s="149">
        <v>5</v>
      </c>
      <c r="G239" s="150"/>
      <c r="H239" s="150"/>
      <c r="I239" s="202"/>
      <c r="J239" s="350">
        <v>9</v>
      </c>
      <c r="K239" s="202"/>
      <c r="L239" s="16" t="s">
        <v>142</v>
      </c>
      <c r="M239" s="151">
        <v>312</v>
      </c>
      <c r="N239" s="84" t="s">
        <v>1</v>
      </c>
      <c r="O239" s="113">
        <v>0</v>
      </c>
      <c r="P239" s="113">
        <v>0</v>
      </c>
      <c r="Q239" s="113">
        <v>3500</v>
      </c>
      <c r="R239" s="113">
        <v>3500</v>
      </c>
      <c r="S239" s="113">
        <v>3500</v>
      </c>
      <c r="T239" s="77">
        <f t="shared" si="211"/>
        <v>0</v>
      </c>
      <c r="U239" s="295"/>
      <c r="V239" s="295"/>
      <c r="W239" s="359"/>
      <c r="X239" s="359"/>
    </row>
    <row r="240" spans="1:24" s="32" customFormat="1" x14ac:dyDescent="0.2">
      <c r="A240" s="150"/>
      <c r="B240" s="201">
        <v>1</v>
      </c>
      <c r="C240" s="150"/>
      <c r="D240" s="150"/>
      <c r="E240" s="150"/>
      <c r="F240" s="149">
        <v>5</v>
      </c>
      <c r="G240" s="150"/>
      <c r="H240" s="150"/>
      <c r="I240" s="202"/>
      <c r="J240" s="350">
        <v>9</v>
      </c>
      <c r="K240" s="202"/>
      <c r="L240" s="16" t="s">
        <v>142</v>
      </c>
      <c r="M240" s="151">
        <v>313</v>
      </c>
      <c r="N240" s="84" t="s">
        <v>2</v>
      </c>
      <c r="O240" s="113">
        <v>0</v>
      </c>
      <c r="P240" s="113">
        <v>0</v>
      </c>
      <c r="Q240" s="113">
        <v>3500</v>
      </c>
      <c r="R240" s="113">
        <v>3500</v>
      </c>
      <c r="S240" s="113">
        <v>3500</v>
      </c>
      <c r="T240" s="77">
        <f t="shared" si="211"/>
        <v>0</v>
      </c>
      <c r="U240" s="295"/>
      <c r="V240" s="295"/>
      <c r="W240" s="359"/>
      <c r="X240" s="359"/>
    </row>
    <row r="241" spans="1:24" s="32" customFormat="1" x14ac:dyDescent="0.2">
      <c r="A241" s="150"/>
      <c r="B241" s="201">
        <v>1</v>
      </c>
      <c r="C241" s="150"/>
      <c r="D241" s="150"/>
      <c r="E241" s="150"/>
      <c r="F241" s="149">
        <v>5</v>
      </c>
      <c r="G241" s="150"/>
      <c r="H241" s="150"/>
      <c r="I241" s="202"/>
      <c r="J241" s="350">
        <v>9</v>
      </c>
      <c r="K241" s="202"/>
      <c r="L241" s="16" t="s">
        <v>142</v>
      </c>
      <c r="M241" s="71">
        <v>32</v>
      </c>
      <c r="N241" s="70" t="s">
        <v>3</v>
      </c>
      <c r="O241" s="114">
        <f t="shared" ref="O241" si="257">SUM(O242:O245)</f>
        <v>0</v>
      </c>
      <c r="P241" s="114">
        <f>SUM(P242:P244)</f>
        <v>0</v>
      </c>
      <c r="Q241" s="114">
        <f>SUM(Q242:Q244)</f>
        <v>5000</v>
      </c>
      <c r="R241" s="114">
        <f>SUM(R242:R244)</f>
        <v>5000</v>
      </c>
      <c r="S241" s="114">
        <f>SUM(S242:S244)</f>
        <v>5000</v>
      </c>
      <c r="T241" s="77">
        <f t="shared" si="211"/>
        <v>0</v>
      </c>
      <c r="U241" s="295">
        <v>25000</v>
      </c>
      <c r="V241" s="295">
        <v>25000</v>
      </c>
      <c r="W241" s="359">
        <f t="shared" si="216"/>
        <v>500</v>
      </c>
      <c r="X241" s="359">
        <f t="shared" si="217"/>
        <v>500</v>
      </c>
    </row>
    <row r="242" spans="1:24" s="32" customFormat="1" ht="25.5" x14ac:dyDescent="0.2">
      <c r="A242" s="150"/>
      <c r="B242" s="201">
        <v>1</v>
      </c>
      <c r="C242" s="150"/>
      <c r="D242" s="150"/>
      <c r="E242" s="150"/>
      <c r="F242" s="149">
        <v>5</v>
      </c>
      <c r="G242" s="150"/>
      <c r="H242" s="150"/>
      <c r="I242" s="202"/>
      <c r="J242" s="350">
        <v>9</v>
      </c>
      <c r="K242" s="202"/>
      <c r="L242" s="16" t="s">
        <v>142</v>
      </c>
      <c r="M242" s="151">
        <v>321</v>
      </c>
      <c r="N242" s="84" t="s">
        <v>4</v>
      </c>
      <c r="O242" s="113">
        <v>0</v>
      </c>
      <c r="P242" s="113">
        <v>0</v>
      </c>
      <c r="Q242" s="113">
        <v>5000</v>
      </c>
      <c r="R242" s="113">
        <v>5000</v>
      </c>
      <c r="S242" s="113">
        <v>5000</v>
      </c>
      <c r="T242" s="77">
        <f t="shared" si="211"/>
        <v>0</v>
      </c>
      <c r="U242" s="295"/>
      <c r="V242" s="295"/>
      <c r="W242" s="359"/>
      <c r="X242" s="359"/>
    </row>
    <row r="243" spans="1:24" s="32" customFormat="1" x14ac:dyDescent="0.2">
      <c r="A243" s="150"/>
      <c r="B243" s="201">
        <v>1</v>
      </c>
      <c r="C243" s="150"/>
      <c r="D243" s="150"/>
      <c r="E243" s="150"/>
      <c r="F243" s="149">
        <v>5</v>
      </c>
      <c r="G243" s="150"/>
      <c r="H243" s="150"/>
      <c r="I243" s="202"/>
      <c r="J243" s="350">
        <v>9</v>
      </c>
      <c r="K243" s="202"/>
      <c r="L243" s="16" t="s">
        <v>142</v>
      </c>
      <c r="M243" s="151">
        <v>322</v>
      </c>
      <c r="N243" s="84" t="s">
        <v>117</v>
      </c>
      <c r="O243" s="113">
        <v>0</v>
      </c>
      <c r="P243" s="113">
        <v>0</v>
      </c>
      <c r="Q243" s="113">
        <v>0</v>
      </c>
      <c r="R243" s="113">
        <v>0</v>
      </c>
      <c r="S243" s="113">
        <v>0</v>
      </c>
      <c r="T243" s="77">
        <f t="shared" si="211"/>
        <v>0</v>
      </c>
      <c r="U243" s="295"/>
      <c r="V243" s="295"/>
      <c r="W243" s="359"/>
      <c r="X243" s="359"/>
    </row>
    <row r="244" spans="1:24" s="32" customFormat="1" x14ac:dyDescent="0.2">
      <c r="A244" s="305"/>
      <c r="B244" s="304"/>
      <c r="C244" s="305"/>
      <c r="D244" s="305"/>
      <c r="E244" s="305"/>
      <c r="F244" s="304"/>
      <c r="G244" s="305"/>
      <c r="H244" s="305"/>
      <c r="I244" s="305"/>
      <c r="J244" s="305"/>
      <c r="K244" s="305"/>
      <c r="L244" s="16"/>
      <c r="M244" s="307">
        <v>323</v>
      </c>
      <c r="N244" s="96" t="s">
        <v>6</v>
      </c>
      <c r="O244" s="113">
        <v>0</v>
      </c>
      <c r="P244" s="113">
        <v>0</v>
      </c>
      <c r="Q244" s="113">
        <v>0</v>
      </c>
      <c r="R244" s="113">
        <v>0</v>
      </c>
      <c r="S244" s="113">
        <v>0</v>
      </c>
      <c r="T244" s="77">
        <f t="shared" si="211"/>
        <v>0</v>
      </c>
      <c r="U244" s="295"/>
      <c r="V244" s="295"/>
      <c r="W244" s="359"/>
      <c r="X244" s="359"/>
    </row>
    <row r="245" spans="1:24" s="32" customFormat="1" x14ac:dyDescent="0.2">
      <c r="A245" s="217"/>
      <c r="B245" s="216"/>
      <c r="C245" s="217"/>
      <c r="D245" s="217"/>
      <c r="E245" s="217"/>
      <c r="F245" s="216"/>
      <c r="G245" s="217"/>
      <c r="H245" s="217"/>
      <c r="I245" s="217"/>
      <c r="J245" s="217"/>
      <c r="K245" s="217"/>
      <c r="L245" s="16"/>
      <c r="M245" s="218"/>
      <c r="N245" s="219"/>
      <c r="O245" s="113"/>
      <c r="P245" s="113"/>
      <c r="Q245" s="113"/>
      <c r="R245" s="113"/>
      <c r="S245" s="113"/>
      <c r="T245" s="77"/>
      <c r="U245" s="295"/>
      <c r="V245" s="295"/>
      <c r="W245" s="359"/>
      <c r="X245" s="359"/>
    </row>
    <row r="246" spans="1:24" s="32" customFormat="1" x14ac:dyDescent="0.2">
      <c r="A246" s="150"/>
      <c r="B246" s="150"/>
      <c r="C246" s="150"/>
      <c r="D246" s="150"/>
      <c r="E246" s="150"/>
      <c r="F246" s="149"/>
      <c r="G246" s="150"/>
      <c r="H246" s="150"/>
      <c r="I246" s="202"/>
      <c r="J246" s="202"/>
      <c r="K246" s="202"/>
      <c r="L246" s="16"/>
      <c r="M246" s="151"/>
      <c r="N246" s="84"/>
      <c r="O246" s="144"/>
      <c r="P246" s="144"/>
      <c r="Q246" s="144"/>
      <c r="R246" s="144"/>
      <c r="S246" s="144"/>
      <c r="T246" s="77"/>
      <c r="U246" s="295"/>
      <c r="V246" s="295"/>
      <c r="W246" s="359"/>
      <c r="X246" s="359"/>
    </row>
    <row r="247" spans="1:24" s="32" customFormat="1" x14ac:dyDescent="0.2">
      <c r="A247" s="27" t="s">
        <v>234</v>
      </c>
      <c r="B247" s="150"/>
      <c r="C247" s="150"/>
      <c r="D247" s="150"/>
      <c r="E247" s="150"/>
      <c r="F247" s="150"/>
      <c r="G247" s="150"/>
      <c r="H247" s="150"/>
      <c r="I247" s="202"/>
      <c r="J247" s="202"/>
      <c r="K247" s="202"/>
      <c r="L247" s="36" t="s">
        <v>115</v>
      </c>
      <c r="M247" s="106"/>
      <c r="N247" s="107" t="s">
        <v>121</v>
      </c>
      <c r="O247" s="142">
        <f t="shared" ref="O247" si="258">SUM(O252)</f>
        <v>131776.10999999999</v>
      </c>
      <c r="P247" s="142">
        <f t="shared" ref="P247:Q247" si="259">SUM(P252)</f>
        <v>175000</v>
      </c>
      <c r="Q247" s="142">
        <f t="shared" si="259"/>
        <v>220000</v>
      </c>
      <c r="R247" s="142">
        <f t="shared" ref="R247:S247" si="260">SUM(R252)</f>
        <v>220000</v>
      </c>
      <c r="S247" s="142">
        <f t="shared" si="260"/>
        <v>185000</v>
      </c>
      <c r="T247" s="77">
        <f t="shared" si="211"/>
        <v>-35000</v>
      </c>
      <c r="U247" s="408">
        <f>SUM(U256)</f>
        <v>220000</v>
      </c>
      <c r="V247" s="408">
        <f>SUM(V256)</f>
        <v>220000</v>
      </c>
      <c r="W247" s="359">
        <f t="shared" si="216"/>
        <v>118.91891891891892</v>
      </c>
      <c r="X247" s="359">
        <f t="shared" si="217"/>
        <v>118.91891891891892</v>
      </c>
    </row>
    <row r="248" spans="1:24" s="32" customFormat="1" x14ac:dyDescent="0.2">
      <c r="A248" s="49"/>
      <c r="B248" s="150"/>
      <c r="C248" s="150"/>
      <c r="D248" s="150"/>
      <c r="E248" s="150"/>
      <c r="F248" s="150"/>
      <c r="G248" s="150"/>
      <c r="H248" s="150"/>
      <c r="I248" s="202"/>
      <c r="J248" s="202"/>
      <c r="K248" s="202"/>
      <c r="L248" s="16"/>
      <c r="M248" s="151"/>
      <c r="N248" s="84"/>
      <c r="O248" s="142"/>
      <c r="P248" s="142"/>
      <c r="Q248" s="142"/>
      <c r="R248" s="142"/>
      <c r="S248" s="142"/>
      <c r="T248" s="77"/>
      <c r="U248" s="404"/>
      <c r="V248" s="404"/>
      <c r="W248" s="359"/>
      <c r="X248" s="359"/>
    </row>
    <row r="249" spans="1:24" s="32" customFormat="1" x14ac:dyDescent="0.2">
      <c r="A249" s="49"/>
      <c r="B249" s="177"/>
      <c r="C249" s="177"/>
      <c r="D249" s="177"/>
      <c r="E249" s="177"/>
      <c r="F249" s="177"/>
      <c r="G249" s="177"/>
      <c r="H249" s="177"/>
      <c r="I249" s="202"/>
      <c r="J249" s="202"/>
      <c r="K249" s="202"/>
      <c r="L249" s="16"/>
      <c r="M249" s="179"/>
      <c r="N249" s="180" t="s">
        <v>285</v>
      </c>
      <c r="O249" s="184">
        <f t="shared" ref="O249:V249" si="261">SUM(O250)</f>
        <v>131776.10999999999</v>
      </c>
      <c r="P249" s="184">
        <f t="shared" si="261"/>
        <v>175000</v>
      </c>
      <c r="Q249" s="184">
        <f t="shared" si="261"/>
        <v>220000</v>
      </c>
      <c r="R249" s="184">
        <f t="shared" si="261"/>
        <v>220000</v>
      </c>
      <c r="S249" s="184">
        <f t="shared" si="261"/>
        <v>185000</v>
      </c>
      <c r="T249" s="77">
        <f t="shared" si="211"/>
        <v>-35000</v>
      </c>
      <c r="U249" s="403">
        <f t="shared" si="261"/>
        <v>220000</v>
      </c>
      <c r="V249" s="403">
        <f t="shared" si="261"/>
        <v>220000</v>
      </c>
      <c r="W249" s="359">
        <f t="shared" si="216"/>
        <v>118.91891891891892</v>
      </c>
      <c r="X249" s="359">
        <f t="shared" si="217"/>
        <v>118.91891891891892</v>
      </c>
    </row>
    <row r="250" spans="1:24" s="32" customFormat="1" x14ac:dyDescent="0.2">
      <c r="A250" s="49"/>
      <c r="B250" s="177"/>
      <c r="C250" s="177"/>
      <c r="D250" s="177"/>
      <c r="E250" s="177"/>
      <c r="F250" s="177"/>
      <c r="G250" s="177"/>
      <c r="H250" s="177"/>
      <c r="I250" s="202"/>
      <c r="J250" s="202"/>
      <c r="K250" s="202"/>
      <c r="L250" s="16"/>
      <c r="M250" s="186">
        <v>11</v>
      </c>
      <c r="N250" s="180" t="s">
        <v>286</v>
      </c>
      <c r="O250" s="184">
        <v>131776.10999999999</v>
      </c>
      <c r="P250" s="184">
        <v>175000</v>
      </c>
      <c r="Q250" s="184">
        <v>220000</v>
      </c>
      <c r="R250" s="184">
        <v>220000</v>
      </c>
      <c r="S250" s="184">
        <v>185000</v>
      </c>
      <c r="T250" s="77">
        <f t="shared" si="211"/>
        <v>-35000</v>
      </c>
      <c r="U250" s="403">
        <v>220000</v>
      </c>
      <c r="V250" s="403">
        <v>220000</v>
      </c>
      <c r="W250" s="359">
        <f t="shared" si="216"/>
        <v>118.91891891891892</v>
      </c>
      <c r="X250" s="359">
        <f t="shared" si="217"/>
        <v>118.91891891891892</v>
      </c>
    </row>
    <row r="251" spans="1:24" s="32" customFormat="1" x14ac:dyDescent="0.2">
      <c r="A251" s="49"/>
      <c r="B251" s="177"/>
      <c r="C251" s="177"/>
      <c r="D251" s="177"/>
      <c r="E251" s="177"/>
      <c r="F251" s="177"/>
      <c r="G251" s="177"/>
      <c r="H251" s="177"/>
      <c r="I251" s="202"/>
      <c r="J251" s="202"/>
      <c r="K251" s="202"/>
      <c r="L251" s="16"/>
      <c r="M251" s="179"/>
      <c r="N251" s="84"/>
      <c r="O251" s="142"/>
      <c r="P251" s="142"/>
      <c r="Q251" s="142"/>
      <c r="R251" s="142"/>
      <c r="S251" s="142"/>
      <c r="T251" s="77"/>
      <c r="U251" s="404"/>
      <c r="V251" s="404"/>
      <c r="W251" s="359"/>
      <c r="X251" s="359"/>
    </row>
    <row r="252" spans="1:24" s="32" customFormat="1" x14ac:dyDescent="0.2">
      <c r="A252" s="49"/>
      <c r="B252" s="149">
        <v>1</v>
      </c>
      <c r="C252" s="150"/>
      <c r="D252" s="150"/>
      <c r="E252" s="150"/>
      <c r="F252" s="150"/>
      <c r="G252" s="150"/>
      <c r="H252" s="150"/>
      <c r="I252" s="202"/>
      <c r="J252" s="202"/>
      <c r="K252" s="202"/>
      <c r="L252" s="16" t="s">
        <v>115</v>
      </c>
      <c r="M252" s="151">
        <v>3</v>
      </c>
      <c r="N252" s="84" t="s">
        <v>116</v>
      </c>
      <c r="O252" s="77">
        <f t="shared" ref="O252:R252" si="262">SUM(O256)</f>
        <v>131776.10999999999</v>
      </c>
      <c r="P252" s="77">
        <f t="shared" si="262"/>
        <v>175000</v>
      </c>
      <c r="Q252" s="77">
        <f t="shared" si="262"/>
        <v>220000</v>
      </c>
      <c r="R252" s="77">
        <f t="shared" si="262"/>
        <v>220000</v>
      </c>
      <c r="S252" s="77">
        <f>SUM(S253+S256)</f>
        <v>185000</v>
      </c>
      <c r="T252" s="77">
        <f t="shared" si="211"/>
        <v>-35000</v>
      </c>
      <c r="U252" s="384"/>
      <c r="V252" s="384"/>
      <c r="W252" s="359"/>
      <c r="X252" s="359"/>
    </row>
    <row r="253" spans="1:24" s="32" customFormat="1" x14ac:dyDescent="0.2">
      <c r="A253" s="49"/>
      <c r="B253" s="466"/>
      <c r="C253" s="322"/>
      <c r="D253" s="322"/>
      <c r="E253" s="322"/>
      <c r="F253" s="322"/>
      <c r="G253" s="322"/>
      <c r="H253" s="322"/>
      <c r="I253" s="322"/>
      <c r="J253" s="322"/>
      <c r="K253" s="322"/>
      <c r="L253" s="16"/>
      <c r="M253" s="320">
        <v>31</v>
      </c>
      <c r="N253" s="464" t="s">
        <v>0</v>
      </c>
      <c r="O253" s="91">
        <v>0</v>
      </c>
      <c r="P253" s="91">
        <v>0</v>
      </c>
      <c r="Q253" s="91">
        <v>0</v>
      </c>
      <c r="R253" s="91">
        <v>0</v>
      </c>
      <c r="S253" s="91">
        <f>SUM(S254:S255)</f>
        <v>82000</v>
      </c>
      <c r="T253" s="77">
        <f t="shared" ref="T253:T315" si="263">S253-R253</f>
        <v>82000</v>
      </c>
      <c r="U253" s="384"/>
      <c r="V253" s="384"/>
      <c r="W253" s="359"/>
      <c r="X253" s="359"/>
    </row>
    <row r="254" spans="1:24" s="32" customFormat="1" x14ac:dyDescent="0.2">
      <c r="A254" s="49"/>
      <c r="B254" s="466"/>
      <c r="C254" s="322"/>
      <c r="D254" s="322"/>
      <c r="E254" s="322"/>
      <c r="F254" s="322"/>
      <c r="G254" s="322"/>
      <c r="H254" s="322"/>
      <c r="I254" s="322"/>
      <c r="J254" s="322"/>
      <c r="K254" s="322"/>
      <c r="L254" s="16"/>
      <c r="M254" s="465">
        <v>311</v>
      </c>
      <c r="N254" s="467" t="s">
        <v>122</v>
      </c>
      <c r="O254" s="77">
        <v>0</v>
      </c>
      <c r="P254" s="77">
        <v>0</v>
      </c>
      <c r="Q254" s="77">
        <v>0</v>
      </c>
      <c r="R254" s="77">
        <v>0</v>
      </c>
      <c r="S254" s="77">
        <v>70000</v>
      </c>
      <c r="T254" s="77">
        <f t="shared" si="263"/>
        <v>70000</v>
      </c>
      <c r="U254" s="384"/>
      <c r="V254" s="384"/>
      <c r="W254" s="359"/>
      <c r="X254" s="359"/>
    </row>
    <row r="255" spans="1:24" s="32" customFormat="1" x14ac:dyDescent="0.2">
      <c r="A255" s="49"/>
      <c r="B255" s="466"/>
      <c r="C255" s="322"/>
      <c r="D255" s="322"/>
      <c r="E255" s="322"/>
      <c r="F255" s="322"/>
      <c r="G255" s="322"/>
      <c r="H255" s="322"/>
      <c r="I255" s="322"/>
      <c r="J255" s="322"/>
      <c r="K255" s="322"/>
      <c r="L255" s="16"/>
      <c r="M255" s="465">
        <v>313</v>
      </c>
      <c r="N255" s="467" t="s">
        <v>2</v>
      </c>
      <c r="O255" s="77">
        <v>0</v>
      </c>
      <c r="P255" s="77">
        <v>0</v>
      </c>
      <c r="Q255" s="77">
        <v>0</v>
      </c>
      <c r="R255" s="77">
        <v>0</v>
      </c>
      <c r="S255" s="77">
        <v>12000</v>
      </c>
      <c r="T255" s="77">
        <f t="shared" si="263"/>
        <v>12000</v>
      </c>
      <c r="U255" s="384"/>
      <c r="V255" s="384"/>
      <c r="W255" s="359"/>
      <c r="X255" s="359"/>
    </row>
    <row r="256" spans="1:24" s="32" customFormat="1" x14ac:dyDescent="0.2">
      <c r="A256" s="19"/>
      <c r="B256" s="149">
        <v>1</v>
      </c>
      <c r="C256" s="38"/>
      <c r="D256" s="38"/>
      <c r="E256" s="38"/>
      <c r="F256" s="38"/>
      <c r="G256" s="38"/>
      <c r="H256" s="38"/>
      <c r="I256" s="38"/>
      <c r="J256" s="38"/>
      <c r="K256" s="38"/>
      <c r="L256" s="18" t="s">
        <v>115</v>
      </c>
      <c r="M256" s="71">
        <v>32</v>
      </c>
      <c r="N256" s="70" t="s">
        <v>3</v>
      </c>
      <c r="O256" s="91">
        <f t="shared" ref="O256" si="264">SUM(O258:O259)</f>
        <v>131776.10999999999</v>
      </c>
      <c r="P256" s="91">
        <f t="shared" ref="P256" si="265">SUM(P258:P259)</f>
        <v>175000</v>
      </c>
      <c r="Q256" s="91">
        <f>SUM(Q258:Q260)</f>
        <v>220000</v>
      </c>
      <c r="R256" s="91">
        <f>SUM(R258:R260)</f>
        <v>220000</v>
      </c>
      <c r="S256" s="91">
        <f>SUM(S257:S260)</f>
        <v>103000</v>
      </c>
      <c r="T256" s="77">
        <f t="shared" si="263"/>
        <v>-117000</v>
      </c>
      <c r="U256" s="384">
        <v>220000</v>
      </c>
      <c r="V256" s="384">
        <v>220000</v>
      </c>
      <c r="W256" s="359">
        <f t="shared" ref="W256:W317" si="266">U256/S256*100</f>
        <v>213.59223300970874</v>
      </c>
      <c r="X256" s="359">
        <f t="shared" ref="X256:X317" si="267">V256/S256*100</f>
        <v>213.59223300970874</v>
      </c>
    </row>
    <row r="257" spans="1:24" s="32" customFormat="1" ht="25.5" x14ac:dyDescent="0.2">
      <c r="A257" s="19"/>
      <c r="B257" s="466"/>
      <c r="C257" s="38"/>
      <c r="D257" s="38"/>
      <c r="E257" s="38"/>
      <c r="F257" s="38"/>
      <c r="G257" s="38"/>
      <c r="H257" s="38"/>
      <c r="I257" s="38"/>
      <c r="J257" s="38"/>
      <c r="K257" s="38"/>
      <c r="L257" s="18"/>
      <c r="M257" s="465">
        <v>321</v>
      </c>
      <c r="N257" s="467" t="s">
        <v>4</v>
      </c>
      <c r="O257" s="77">
        <v>0</v>
      </c>
      <c r="P257" s="77">
        <v>0</v>
      </c>
      <c r="Q257" s="77">
        <v>0</v>
      </c>
      <c r="R257" s="77">
        <v>0</v>
      </c>
      <c r="S257" s="77">
        <v>15000</v>
      </c>
      <c r="T257" s="77">
        <f t="shared" si="263"/>
        <v>15000</v>
      </c>
      <c r="U257" s="384"/>
      <c r="V257" s="384"/>
      <c r="W257" s="359"/>
      <c r="X257" s="359"/>
    </row>
    <row r="258" spans="1:24" s="32" customFormat="1" x14ac:dyDescent="0.2">
      <c r="A258" s="49"/>
      <c r="B258" s="149">
        <v>1</v>
      </c>
      <c r="C258" s="150"/>
      <c r="D258" s="150"/>
      <c r="E258" s="150"/>
      <c r="F258" s="150"/>
      <c r="G258" s="150"/>
      <c r="H258" s="150"/>
      <c r="I258" s="202"/>
      <c r="J258" s="202"/>
      <c r="K258" s="202"/>
      <c r="L258" s="16" t="s">
        <v>115</v>
      </c>
      <c r="M258" s="151">
        <v>323</v>
      </c>
      <c r="N258" s="84" t="s">
        <v>6</v>
      </c>
      <c r="O258" s="77">
        <v>109013.36</v>
      </c>
      <c r="P258" s="77">
        <v>125000</v>
      </c>
      <c r="Q258" s="77">
        <v>150000</v>
      </c>
      <c r="R258" s="77">
        <v>150000</v>
      </c>
      <c r="S258" s="77">
        <v>56000</v>
      </c>
      <c r="T258" s="77">
        <f t="shared" si="263"/>
        <v>-94000</v>
      </c>
      <c r="U258" s="384"/>
      <c r="V258" s="384"/>
      <c r="W258" s="359"/>
      <c r="X258" s="359"/>
    </row>
    <row r="259" spans="1:24" s="32" customFormat="1" ht="25.5" x14ac:dyDescent="0.2">
      <c r="A259" s="49"/>
      <c r="B259" s="149">
        <v>1</v>
      </c>
      <c r="C259" s="150"/>
      <c r="D259" s="150"/>
      <c r="E259" s="150"/>
      <c r="F259" s="150"/>
      <c r="G259" s="150"/>
      <c r="H259" s="150"/>
      <c r="I259" s="202"/>
      <c r="J259" s="202"/>
      <c r="K259" s="202"/>
      <c r="L259" s="16" t="s">
        <v>115</v>
      </c>
      <c r="M259" s="151">
        <v>324</v>
      </c>
      <c r="N259" s="84" t="s">
        <v>156</v>
      </c>
      <c r="O259" s="77">
        <v>22762.75</v>
      </c>
      <c r="P259" s="77">
        <v>50000</v>
      </c>
      <c r="Q259" s="77">
        <v>50000</v>
      </c>
      <c r="R259" s="77">
        <v>50000</v>
      </c>
      <c r="S259" s="77">
        <v>12000</v>
      </c>
      <c r="T259" s="77">
        <f t="shared" si="263"/>
        <v>-38000</v>
      </c>
      <c r="U259" s="384"/>
      <c r="V259" s="384"/>
      <c r="W259" s="359"/>
      <c r="X259" s="359"/>
    </row>
    <row r="260" spans="1:24" s="32" customFormat="1" x14ac:dyDescent="0.2">
      <c r="A260" s="49"/>
      <c r="B260" s="448">
        <v>1</v>
      </c>
      <c r="C260" s="322"/>
      <c r="D260" s="322"/>
      <c r="E260" s="322"/>
      <c r="F260" s="322"/>
      <c r="G260" s="322"/>
      <c r="H260" s="322"/>
      <c r="I260" s="322"/>
      <c r="J260" s="322"/>
      <c r="K260" s="322"/>
      <c r="L260" s="16" t="s">
        <v>115</v>
      </c>
      <c r="M260" s="449">
        <v>385</v>
      </c>
      <c r="N260" s="450" t="s">
        <v>409</v>
      </c>
      <c r="O260" s="77">
        <v>0</v>
      </c>
      <c r="P260" s="77">
        <v>0</v>
      </c>
      <c r="Q260" s="77">
        <v>20000</v>
      </c>
      <c r="R260" s="77">
        <v>20000</v>
      </c>
      <c r="S260" s="77">
        <v>20000</v>
      </c>
      <c r="T260" s="77">
        <f t="shared" si="263"/>
        <v>0</v>
      </c>
      <c r="U260" s="384"/>
      <c r="V260" s="384"/>
      <c r="W260" s="359"/>
      <c r="X260" s="359"/>
    </row>
    <row r="261" spans="1:24" s="32" customFormat="1" x14ac:dyDescent="0.2">
      <c r="A261" s="150"/>
      <c r="B261" s="150"/>
      <c r="C261" s="150"/>
      <c r="D261" s="150"/>
      <c r="E261" s="150"/>
      <c r="F261" s="149"/>
      <c r="G261" s="150"/>
      <c r="H261" s="150"/>
      <c r="I261" s="202"/>
      <c r="J261" s="202"/>
      <c r="K261" s="202"/>
      <c r="L261" s="16"/>
      <c r="M261" s="151"/>
      <c r="N261" s="84"/>
      <c r="O261" s="144"/>
      <c r="P261" s="144"/>
      <c r="Q261" s="144"/>
      <c r="R261" s="144"/>
      <c r="S261" s="144"/>
      <c r="T261" s="77"/>
      <c r="U261" s="295"/>
      <c r="V261" s="295"/>
      <c r="W261" s="359"/>
      <c r="X261" s="359"/>
    </row>
    <row r="262" spans="1:24" s="35" customFormat="1" ht="25.5" x14ac:dyDescent="0.2">
      <c r="A262" s="34" t="s">
        <v>235</v>
      </c>
      <c r="L262" s="36" t="s">
        <v>115</v>
      </c>
      <c r="M262" s="106"/>
      <c r="N262" s="107" t="s">
        <v>223</v>
      </c>
      <c r="O262" s="142">
        <f t="shared" ref="O262" si="268">SUM(O267)</f>
        <v>14371.68</v>
      </c>
      <c r="P262" s="142">
        <f t="shared" ref="P262:Q262" si="269">SUM(P267)</f>
        <v>15000</v>
      </c>
      <c r="Q262" s="142">
        <f t="shared" si="269"/>
        <v>15000</v>
      </c>
      <c r="R262" s="142">
        <f t="shared" ref="R262:S262" si="270">SUM(R267)</f>
        <v>15000</v>
      </c>
      <c r="S262" s="142">
        <f t="shared" si="270"/>
        <v>15000</v>
      </c>
      <c r="T262" s="77">
        <f t="shared" si="263"/>
        <v>0</v>
      </c>
      <c r="U262" s="410">
        <f>SUM(U268)</f>
        <v>25000</v>
      </c>
      <c r="V262" s="410">
        <f>SUM(V268)</f>
        <v>20000</v>
      </c>
      <c r="W262" s="359">
        <f t="shared" si="266"/>
        <v>166.66666666666669</v>
      </c>
      <c r="X262" s="359">
        <f t="shared" si="267"/>
        <v>133.33333333333331</v>
      </c>
    </row>
    <row r="263" spans="1:24" s="35" customFormat="1" x14ac:dyDescent="0.2">
      <c r="A263" s="34"/>
      <c r="L263" s="36"/>
      <c r="M263" s="106"/>
      <c r="N263" s="107"/>
      <c r="O263" s="142"/>
      <c r="P263" s="142"/>
      <c r="Q263" s="142"/>
      <c r="R263" s="142"/>
      <c r="S263" s="142"/>
      <c r="T263" s="77"/>
      <c r="U263" s="410"/>
      <c r="V263" s="410"/>
      <c r="W263" s="359"/>
      <c r="X263" s="359"/>
    </row>
    <row r="264" spans="1:24" s="35" customFormat="1" x14ac:dyDescent="0.2">
      <c r="A264" s="34"/>
      <c r="L264" s="36"/>
      <c r="M264" s="106"/>
      <c r="N264" s="180" t="s">
        <v>285</v>
      </c>
      <c r="O264" s="184">
        <f t="shared" ref="O264:V264" si="271">SUM(O265)</f>
        <v>14371.68</v>
      </c>
      <c r="P264" s="184">
        <f t="shared" si="271"/>
        <v>15000</v>
      </c>
      <c r="Q264" s="184">
        <f t="shared" si="271"/>
        <v>15000</v>
      </c>
      <c r="R264" s="184">
        <f t="shared" si="271"/>
        <v>15000</v>
      </c>
      <c r="S264" s="184">
        <f t="shared" si="271"/>
        <v>15000</v>
      </c>
      <c r="T264" s="77">
        <f t="shared" si="263"/>
        <v>0</v>
      </c>
      <c r="U264" s="403">
        <f t="shared" si="271"/>
        <v>25000</v>
      </c>
      <c r="V264" s="403">
        <f t="shared" si="271"/>
        <v>20000</v>
      </c>
      <c r="W264" s="359">
        <f t="shared" si="266"/>
        <v>166.66666666666669</v>
      </c>
      <c r="X264" s="359">
        <f t="shared" si="267"/>
        <v>133.33333333333331</v>
      </c>
    </row>
    <row r="265" spans="1:24" s="35" customFormat="1" x14ac:dyDescent="0.2">
      <c r="A265" s="34"/>
      <c r="L265" s="36"/>
      <c r="M265" s="186">
        <v>11</v>
      </c>
      <c r="N265" s="180" t="s">
        <v>286</v>
      </c>
      <c r="O265" s="184">
        <v>14371.68</v>
      </c>
      <c r="P265" s="184">
        <v>15000</v>
      </c>
      <c r="Q265" s="184">
        <v>15000</v>
      </c>
      <c r="R265" s="184">
        <v>15000</v>
      </c>
      <c r="S265" s="184">
        <v>15000</v>
      </c>
      <c r="T265" s="77">
        <f t="shared" si="263"/>
        <v>0</v>
      </c>
      <c r="U265" s="403">
        <v>25000</v>
      </c>
      <c r="V265" s="403">
        <v>20000</v>
      </c>
      <c r="W265" s="359">
        <f t="shared" si="266"/>
        <v>166.66666666666669</v>
      </c>
      <c r="X265" s="359">
        <f t="shared" si="267"/>
        <v>133.33333333333331</v>
      </c>
    </row>
    <row r="266" spans="1:24" s="15" customFormat="1" x14ac:dyDescent="0.2">
      <c r="A266" s="23"/>
      <c r="I266" s="202"/>
      <c r="J266" s="202"/>
      <c r="K266" s="202"/>
      <c r="L266" s="16"/>
      <c r="M266" s="96"/>
      <c r="N266" s="84"/>
      <c r="O266" s="142"/>
      <c r="P266" s="142"/>
      <c r="Q266" s="142"/>
      <c r="R266" s="142"/>
      <c r="S266" s="142"/>
      <c r="T266" s="77"/>
      <c r="U266" s="404"/>
      <c r="V266" s="404"/>
      <c r="W266" s="359"/>
      <c r="X266" s="359"/>
    </row>
    <row r="267" spans="1:24" s="15" customFormat="1" x14ac:dyDescent="0.2">
      <c r="A267" s="23"/>
      <c r="B267" s="48">
        <v>1</v>
      </c>
      <c r="I267" s="202"/>
      <c r="J267" s="202"/>
      <c r="K267" s="202"/>
      <c r="L267" s="16" t="s">
        <v>115</v>
      </c>
      <c r="M267" s="72">
        <v>3</v>
      </c>
      <c r="N267" s="84" t="s">
        <v>116</v>
      </c>
      <c r="O267" s="77">
        <f t="shared" ref="O267:S268" si="272">SUM(O268)</f>
        <v>14371.68</v>
      </c>
      <c r="P267" s="77">
        <f t="shared" si="272"/>
        <v>15000</v>
      </c>
      <c r="Q267" s="77">
        <f t="shared" si="272"/>
        <v>15000</v>
      </c>
      <c r="R267" s="77">
        <f t="shared" si="272"/>
        <v>15000</v>
      </c>
      <c r="S267" s="77">
        <f t="shared" si="272"/>
        <v>15000</v>
      </c>
      <c r="T267" s="77">
        <f t="shared" si="263"/>
        <v>0</v>
      </c>
      <c r="U267" s="384"/>
      <c r="V267" s="384"/>
      <c r="W267" s="359"/>
      <c r="X267" s="359"/>
    </row>
    <row r="268" spans="1:24" s="38" customFormat="1" x14ac:dyDescent="0.2">
      <c r="A268" s="19"/>
      <c r="B268" s="9">
        <v>1</v>
      </c>
      <c r="L268" s="18" t="s">
        <v>115</v>
      </c>
      <c r="M268" s="71">
        <v>32</v>
      </c>
      <c r="N268" s="70" t="s">
        <v>3</v>
      </c>
      <c r="O268" s="91">
        <f t="shared" si="272"/>
        <v>14371.68</v>
      </c>
      <c r="P268" s="91">
        <f t="shared" si="272"/>
        <v>15000</v>
      </c>
      <c r="Q268" s="91">
        <f t="shared" si="272"/>
        <v>15000</v>
      </c>
      <c r="R268" s="91">
        <f t="shared" si="272"/>
        <v>15000</v>
      </c>
      <c r="S268" s="91">
        <f t="shared" si="272"/>
        <v>15000</v>
      </c>
      <c r="T268" s="77">
        <f t="shared" si="263"/>
        <v>0</v>
      </c>
      <c r="U268" s="384">
        <v>25000</v>
      </c>
      <c r="V268" s="384">
        <v>20000</v>
      </c>
      <c r="W268" s="359">
        <f t="shared" si="266"/>
        <v>166.66666666666669</v>
      </c>
      <c r="X268" s="359">
        <f t="shared" si="267"/>
        <v>133.33333333333331</v>
      </c>
    </row>
    <row r="269" spans="1:24" s="15" customFormat="1" ht="25.5" x14ac:dyDescent="0.2">
      <c r="A269" s="23"/>
      <c r="B269" s="48">
        <v>1</v>
      </c>
      <c r="I269" s="202"/>
      <c r="J269" s="202"/>
      <c r="K269" s="202"/>
      <c r="L269" s="16" t="s">
        <v>115</v>
      </c>
      <c r="M269" s="72">
        <v>329</v>
      </c>
      <c r="N269" s="84" t="s">
        <v>7</v>
      </c>
      <c r="O269" s="77">
        <v>14371.68</v>
      </c>
      <c r="P269" s="77">
        <v>15000</v>
      </c>
      <c r="Q269" s="77">
        <v>15000</v>
      </c>
      <c r="R269" s="77">
        <v>15000</v>
      </c>
      <c r="S269" s="77">
        <v>15000</v>
      </c>
      <c r="T269" s="77">
        <f t="shared" si="263"/>
        <v>0</v>
      </c>
      <c r="U269" s="384"/>
      <c r="V269" s="384"/>
      <c r="W269" s="359"/>
      <c r="X269" s="359"/>
    </row>
    <row r="270" spans="1:24" s="177" customFormat="1" x14ac:dyDescent="0.2">
      <c r="A270" s="49"/>
      <c r="B270" s="176"/>
      <c r="I270" s="202"/>
      <c r="J270" s="202"/>
      <c r="K270" s="202"/>
      <c r="L270" s="16"/>
      <c r="M270" s="179"/>
      <c r="N270" s="84"/>
      <c r="O270" s="77"/>
      <c r="P270" s="77"/>
      <c r="Q270" s="77"/>
      <c r="R270" s="77"/>
      <c r="S270" s="77"/>
      <c r="T270" s="77"/>
      <c r="U270" s="384"/>
      <c r="V270" s="384"/>
      <c r="W270" s="359"/>
      <c r="X270" s="359"/>
    </row>
    <row r="271" spans="1:24" s="127" customFormat="1" ht="38.25" x14ac:dyDescent="0.2">
      <c r="A271" s="27" t="s">
        <v>236</v>
      </c>
      <c r="B271" s="156"/>
      <c r="L271" s="66" t="s">
        <v>115</v>
      </c>
      <c r="M271" s="141"/>
      <c r="N271" s="121" t="s">
        <v>222</v>
      </c>
      <c r="O271" s="142">
        <f t="shared" ref="O271" si="273">SUM(O276)</f>
        <v>3600</v>
      </c>
      <c r="P271" s="142">
        <f t="shared" ref="P271:Q271" si="274">SUM(P276)</f>
        <v>11000</v>
      </c>
      <c r="Q271" s="142">
        <f t="shared" si="274"/>
        <v>25000</v>
      </c>
      <c r="R271" s="142">
        <f t="shared" ref="R271:S271" si="275">SUM(R276)</f>
        <v>25000</v>
      </c>
      <c r="S271" s="142">
        <f t="shared" si="275"/>
        <v>25000</v>
      </c>
      <c r="T271" s="77">
        <f t="shared" si="263"/>
        <v>0</v>
      </c>
      <c r="U271" s="401">
        <f>SUM(U277)</f>
        <v>7500</v>
      </c>
      <c r="V271" s="401">
        <f>SUM(V277)</f>
        <v>7500</v>
      </c>
      <c r="W271" s="359">
        <f t="shared" si="266"/>
        <v>30</v>
      </c>
      <c r="X271" s="359">
        <f t="shared" si="267"/>
        <v>30</v>
      </c>
    </row>
    <row r="272" spans="1:24" s="15" customFormat="1" x14ac:dyDescent="0.2">
      <c r="A272" s="23"/>
      <c r="B272" s="48"/>
      <c r="I272" s="202"/>
      <c r="J272" s="202"/>
      <c r="K272" s="202"/>
      <c r="L272" s="16"/>
      <c r="M272" s="96"/>
      <c r="N272" s="84"/>
      <c r="O272" s="142"/>
      <c r="P272" s="142"/>
      <c r="Q272" s="142"/>
      <c r="R272" s="142"/>
      <c r="S272" s="142"/>
      <c r="T272" s="77"/>
      <c r="U272" s="404"/>
      <c r="V272" s="404"/>
      <c r="W272" s="359"/>
      <c r="X272" s="359"/>
    </row>
    <row r="273" spans="1:24" s="177" customFormat="1" x14ac:dyDescent="0.2">
      <c r="A273" s="49"/>
      <c r="B273" s="176"/>
      <c r="I273" s="202"/>
      <c r="J273" s="202"/>
      <c r="K273" s="202"/>
      <c r="L273" s="16"/>
      <c r="M273" s="179"/>
      <c r="N273" s="180" t="s">
        <v>285</v>
      </c>
      <c r="O273" s="185">
        <f t="shared" ref="O273:V273" si="276">SUM(O274)</f>
        <v>3600</v>
      </c>
      <c r="P273" s="185">
        <f t="shared" si="276"/>
        <v>11000</v>
      </c>
      <c r="Q273" s="185">
        <f t="shared" si="276"/>
        <v>25000</v>
      </c>
      <c r="R273" s="185">
        <f t="shared" si="276"/>
        <v>25000</v>
      </c>
      <c r="S273" s="185">
        <f t="shared" si="276"/>
        <v>25000</v>
      </c>
      <c r="T273" s="77">
        <f t="shared" si="263"/>
        <v>0</v>
      </c>
      <c r="U273" s="403">
        <f t="shared" si="276"/>
        <v>7500</v>
      </c>
      <c r="V273" s="403">
        <f t="shared" si="276"/>
        <v>7500</v>
      </c>
      <c r="W273" s="359">
        <f t="shared" si="266"/>
        <v>30</v>
      </c>
      <c r="X273" s="359">
        <f t="shared" si="267"/>
        <v>30</v>
      </c>
    </row>
    <row r="274" spans="1:24" s="177" customFormat="1" x14ac:dyDescent="0.2">
      <c r="A274" s="49"/>
      <c r="B274" s="176"/>
      <c r="I274" s="202"/>
      <c r="J274" s="202"/>
      <c r="K274" s="202"/>
      <c r="L274" s="16"/>
      <c r="M274" s="186">
        <v>11</v>
      </c>
      <c r="N274" s="180" t="s">
        <v>286</v>
      </c>
      <c r="O274" s="185">
        <v>3600</v>
      </c>
      <c r="P274" s="185">
        <v>11000</v>
      </c>
      <c r="Q274" s="185">
        <v>25000</v>
      </c>
      <c r="R274" s="185">
        <v>25000</v>
      </c>
      <c r="S274" s="185">
        <v>25000</v>
      </c>
      <c r="T274" s="77">
        <f t="shared" si="263"/>
        <v>0</v>
      </c>
      <c r="U274" s="403">
        <v>7500</v>
      </c>
      <c r="V274" s="403">
        <v>7500</v>
      </c>
      <c r="W274" s="359">
        <f t="shared" si="266"/>
        <v>30</v>
      </c>
      <c r="X274" s="359">
        <f t="shared" si="267"/>
        <v>30</v>
      </c>
    </row>
    <row r="275" spans="1:24" s="177" customFormat="1" x14ac:dyDescent="0.2">
      <c r="A275" s="49"/>
      <c r="B275" s="176"/>
      <c r="I275" s="202"/>
      <c r="J275" s="202"/>
      <c r="K275" s="202"/>
      <c r="L275" s="16"/>
      <c r="M275" s="96"/>
      <c r="N275" s="84"/>
      <c r="O275" s="142"/>
      <c r="P275" s="142"/>
      <c r="Q275" s="142"/>
      <c r="R275" s="142"/>
      <c r="S275" s="142"/>
      <c r="T275" s="77"/>
      <c r="U275" s="404"/>
      <c r="V275" s="404"/>
      <c r="W275" s="359"/>
      <c r="X275" s="359"/>
    </row>
    <row r="276" spans="1:24" s="15" customFormat="1" x14ac:dyDescent="0.2">
      <c r="A276" s="21"/>
      <c r="B276" s="48">
        <v>1</v>
      </c>
      <c r="I276" s="202"/>
      <c r="J276" s="202"/>
      <c r="K276" s="202"/>
      <c r="L276" s="16" t="s">
        <v>115</v>
      </c>
      <c r="M276" s="72">
        <v>3</v>
      </c>
      <c r="N276" s="84" t="s">
        <v>116</v>
      </c>
      <c r="O276" s="77">
        <f t="shared" ref="O276:S277" si="277">SUM(O277)</f>
        <v>3600</v>
      </c>
      <c r="P276" s="77">
        <f t="shared" si="277"/>
        <v>11000</v>
      </c>
      <c r="Q276" s="77">
        <f t="shared" si="277"/>
        <v>25000</v>
      </c>
      <c r="R276" s="77">
        <f t="shared" si="277"/>
        <v>25000</v>
      </c>
      <c r="S276" s="77">
        <f t="shared" si="277"/>
        <v>25000</v>
      </c>
      <c r="T276" s="77">
        <f t="shared" si="263"/>
        <v>0</v>
      </c>
      <c r="U276" s="384"/>
      <c r="V276" s="384"/>
      <c r="W276" s="359"/>
      <c r="X276" s="359"/>
    </row>
    <row r="277" spans="1:24" s="38" customFormat="1" x14ac:dyDescent="0.2">
      <c r="A277" s="19"/>
      <c r="B277" s="9">
        <v>1</v>
      </c>
      <c r="L277" s="18" t="s">
        <v>115</v>
      </c>
      <c r="M277" s="71">
        <v>38</v>
      </c>
      <c r="N277" s="70" t="s">
        <v>281</v>
      </c>
      <c r="O277" s="91">
        <f t="shared" si="277"/>
        <v>3600</v>
      </c>
      <c r="P277" s="91">
        <f t="shared" si="277"/>
        <v>11000</v>
      </c>
      <c r="Q277" s="91">
        <f t="shared" si="277"/>
        <v>25000</v>
      </c>
      <c r="R277" s="91">
        <f t="shared" si="277"/>
        <v>25000</v>
      </c>
      <c r="S277" s="91">
        <f t="shared" si="277"/>
        <v>25000</v>
      </c>
      <c r="T277" s="77">
        <f t="shared" si="263"/>
        <v>0</v>
      </c>
      <c r="U277" s="384">
        <v>7500</v>
      </c>
      <c r="V277" s="384">
        <v>7500</v>
      </c>
      <c r="W277" s="359">
        <f t="shared" si="266"/>
        <v>30</v>
      </c>
      <c r="X277" s="359">
        <f t="shared" si="267"/>
        <v>30</v>
      </c>
    </row>
    <row r="278" spans="1:24" s="15" customFormat="1" x14ac:dyDescent="0.2">
      <c r="A278" s="23"/>
      <c r="B278" s="48">
        <v>1</v>
      </c>
      <c r="I278" s="202"/>
      <c r="J278" s="202"/>
      <c r="K278" s="202"/>
      <c r="L278" s="16" t="s">
        <v>115</v>
      </c>
      <c r="M278" s="72">
        <v>381</v>
      </c>
      <c r="N278" s="84" t="s">
        <v>8</v>
      </c>
      <c r="O278" s="77">
        <v>3600</v>
      </c>
      <c r="P278" s="77">
        <v>11000</v>
      </c>
      <c r="Q278" s="77">
        <v>25000</v>
      </c>
      <c r="R278" s="77">
        <v>25000</v>
      </c>
      <c r="S278" s="77">
        <v>25000</v>
      </c>
      <c r="T278" s="77">
        <f t="shared" si="263"/>
        <v>0</v>
      </c>
      <c r="U278" s="384"/>
      <c r="V278" s="384"/>
      <c r="W278" s="359"/>
      <c r="X278" s="359"/>
    </row>
    <row r="279" spans="1:24" s="177" customFormat="1" x14ac:dyDescent="0.2">
      <c r="A279" s="49"/>
      <c r="B279" s="176"/>
      <c r="I279" s="202"/>
      <c r="J279" s="202"/>
      <c r="K279" s="202"/>
      <c r="L279" s="16"/>
      <c r="M279" s="179"/>
      <c r="N279" s="84"/>
      <c r="O279" s="77"/>
      <c r="P279" s="77"/>
      <c r="Q279" s="77"/>
      <c r="R279" s="77"/>
      <c r="S279" s="77"/>
      <c r="T279" s="77"/>
      <c r="U279" s="384"/>
      <c r="V279" s="384"/>
      <c r="W279" s="359"/>
      <c r="X279" s="359"/>
    </row>
    <row r="280" spans="1:24" s="15" customFormat="1" ht="25.5" x14ac:dyDescent="0.2">
      <c r="A280" s="27" t="s">
        <v>237</v>
      </c>
      <c r="I280" s="202"/>
      <c r="J280" s="202"/>
      <c r="K280" s="202"/>
      <c r="L280" s="36" t="s">
        <v>115</v>
      </c>
      <c r="M280" s="106"/>
      <c r="N280" s="107" t="s">
        <v>120</v>
      </c>
      <c r="O280" s="142">
        <f t="shared" ref="O280" si="278">SUM(O285)</f>
        <v>0</v>
      </c>
      <c r="P280" s="142">
        <f t="shared" ref="P280:Q280" si="279">SUM(P285)</f>
        <v>0</v>
      </c>
      <c r="Q280" s="142">
        <f t="shared" si="279"/>
        <v>17000</v>
      </c>
      <c r="R280" s="142">
        <f t="shared" ref="R280:S280" si="280">SUM(R285)</f>
        <v>17000</v>
      </c>
      <c r="S280" s="142">
        <f t="shared" si="280"/>
        <v>17000</v>
      </c>
      <c r="T280" s="77">
        <f t="shared" si="263"/>
        <v>0</v>
      </c>
      <c r="U280" s="408">
        <f>SUM(U286)</f>
        <v>0</v>
      </c>
      <c r="V280" s="408">
        <f>SUM(V286)</f>
        <v>0</v>
      </c>
      <c r="W280" s="359">
        <f t="shared" si="266"/>
        <v>0</v>
      </c>
      <c r="X280" s="359">
        <f t="shared" si="267"/>
        <v>0</v>
      </c>
    </row>
    <row r="281" spans="1:24" s="15" customFormat="1" x14ac:dyDescent="0.2">
      <c r="A281" s="23"/>
      <c r="I281" s="202"/>
      <c r="J281" s="202"/>
      <c r="K281" s="202"/>
      <c r="L281" s="16"/>
      <c r="M281" s="72"/>
      <c r="N281" s="109"/>
      <c r="O281" s="142"/>
      <c r="P281" s="142"/>
      <c r="Q281" s="142"/>
      <c r="R281" s="142"/>
      <c r="S281" s="142"/>
      <c r="T281" s="77"/>
      <c r="U281" s="404"/>
      <c r="V281" s="404"/>
      <c r="W281" s="359"/>
      <c r="X281" s="359"/>
    </row>
    <row r="282" spans="1:24" s="177" customFormat="1" x14ac:dyDescent="0.2">
      <c r="A282" s="49"/>
      <c r="I282" s="202"/>
      <c r="J282" s="202"/>
      <c r="K282" s="202"/>
      <c r="L282" s="16"/>
      <c r="M282" s="179"/>
      <c r="N282" s="180" t="s">
        <v>285</v>
      </c>
      <c r="O282" s="185">
        <f t="shared" ref="O282:V282" si="281">SUM(O283)</f>
        <v>0</v>
      </c>
      <c r="P282" s="185">
        <f t="shared" si="281"/>
        <v>0</v>
      </c>
      <c r="Q282" s="185">
        <f t="shared" si="281"/>
        <v>17000</v>
      </c>
      <c r="R282" s="185">
        <f t="shared" si="281"/>
        <v>17000</v>
      </c>
      <c r="S282" s="185">
        <f t="shared" si="281"/>
        <v>17000</v>
      </c>
      <c r="T282" s="77">
        <f t="shared" si="263"/>
        <v>0</v>
      </c>
      <c r="U282" s="403">
        <f t="shared" si="281"/>
        <v>0</v>
      </c>
      <c r="V282" s="403">
        <f t="shared" si="281"/>
        <v>0</v>
      </c>
      <c r="W282" s="359">
        <f t="shared" si="266"/>
        <v>0</v>
      </c>
      <c r="X282" s="359">
        <f t="shared" si="267"/>
        <v>0</v>
      </c>
    </row>
    <row r="283" spans="1:24" s="177" customFormat="1" x14ac:dyDescent="0.2">
      <c r="A283" s="49"/>
      <c r="I283" s="202"/>
      <c r="J283" s="202"/>
      <c r="K283" s="202"/>
      <c r="L283" s="16"/>
      <c r="M283" s="186">
        <v>11</v>
      </c>
      <c r="N283" s="180" t="s">
        <v>286</v>
      </c>
      <c r="O283" s="185">
        <v>0</v>
      </c>
      <c r="P283" s="185">
        <v>0</v>
      </c>
      <c r="Q283" s="185">
        <v>17000</v>
      </c>
      <c r="R283" s="185">
        <v>17000</v>
      </c>
      <c r="S283" s="185">
        <v>17000</v>
      </c>
      <c r="T283" s="77">
        <f t="shared" si="263"/>
        <v>0</v>
      </c>
      <c r="U283" s="403">
        <v>0</v>
      </c>
      <c r="V283" s="403">
        <v>0</v>
      </c>
      <c r="W283" s="359">
        <f t="shared" si="266"/>
        <v>0</v>
      </c>
      <c r="X283" s="359">
        <f t="shared" si="267"/>
        <v>0</v>
      </c>
    </row>
    <row r="284" spans="1:24" s="177" customFormat="1" x14ac:dyDescent="0.2">
      <c r="A284" s="49"/>
      <c r="I284" s="202"/>
      <c r="J284" s="202"/>
      <c r="K284" s="202"/>
      <c r="L284" s="16"/>
      <c r="M284" s="179"/>
      <c r="N284" s="109"/>
      <c r="O284" s="142"/>
      <c r="P284" s="142"/>
      <c r="Q284" s="142"/>
      <c r="R284" s="142"/>
      <c r="S284" s="142"/>
      <c r="T284" s="77"/>
      <c r="U284" s="404"/>
      <c r="V284" s="404"/>
      <c r="W284" s="359"/>
      <c r="X284" s="359"/>
    </row>
    <row r="285" spans="1:24" s="15" customFormat="1" x14ac:dyDescent="0.2">
      <c r="A285" s="23"/>
      <c r="B285" s="48">
        <v>1</v>
      </c>
      <c r="I285" s="202"/>
      <c r="J285" s="202"/>
      <c r="K285" s="202"/>
      <c r="L285" s="16" t="s">
        <v>115</v>
      </c>
      <c r="M285" s="72">
        <v>3</v>
      </c>
      <c r="N285" s="84" t="s">
        <v>116</v>
      </c>
      <c r="O285" s="77">
        <f t="shared" ref="O285:S286" si="282">SUM(O286)</f>
        <v>0</v>
      </c>
      <c r="P285" s="77">
        <f t="shared" si="282"/>
        <v>0</v>
      </c>
      <c r="Q285" s="77">
        <f t="shared" si="282"/>
        <v>17000</v>
      </c>
      <c r="R285" s="77">
        <f t="shared" si="282"/>
        <v>17000</v>
      </c>
      <c r="S285" s="77">
        <f t="shared" si="282"/>
        <v>17000</v>
      </c>
      <c r="T285" s="77">
        <f t="shared" si="263"/>
        <v>0</v>
      </c>
      <c r="U285" s="384"/>
      <c r="V285" s="384"/>
      <c r="W285" s="359"/>
      <c r="X285" s="359"/>
    </row>
    <row r="286" spans="1:24" s="38" customFormat="1" x14ac:dyDescent="0.2">
      <c r="A286" s="19"/>
      <c r="B286" s="48">
        <v>1</v>
      </c>
      <c r="L286" s="18" t="s">
        <v>115</v>
      </c>
      <c r="M286" s="71">
        <v>32</v>
      </c>
      <c r="N286" s="70" t="s">
        <v>3</v>
      </c>
      <c r="O286" s="91">
        <f t="shared" si="282"/>
        <v>0</v>
      </c>
      <c r="P286" s="91">
        <f t="shared" si="282"/>
        <v>0</v>
      </c>
      <c r="Q286" s="91">
        <f t="shared" si="282"/>
        <v>17000</v>
      </c>
      <c r="R286" s="91">
        <f t="shared" si="282"/>
        <v>17000</v>
      </c>
      <c r="S286" s="91">
        <f t="shared" si="282"/>
        <v>17000</v>
      </c>
      <c r="T286" s="77">
        <f t="shared" si="263"/>
        <v>0</v>
      </c>
      <c r="U286" s="384">
        <v>0</v>
      </c>
      <c r="V286" s="384">
        <v>0</v>
      </c>
      <c r="W286" s="359">
        <f t="shared" si="266"/>
        <v>0</v>
      </c>
      <c r="X286" s="359">
        <f t="shared" si="267"/>
        <v>0</v>
      </c>
    </row>
    <row r="287" spans="1:24" s="15" customFormat="1" x14ac:dyDescent="0.2">
      <c r="A287" s="23"/>
      <c r="B287" s="48">
        <v>1</v>
      </c>
      <c r="I287" s="202"/>
      <c r="J287" s="202"/>
      <c r="K287" s="202"/>
      <c r="L287" s="16" t="s">
        <v>115</v>
      </c>
      <c r="M287" s="72">
        <v>323</v>
      </c>
      <c r="N287" s="84" t="s">
        <v>6</v>
      </c>
      <c r="O287" s="77">
        <v>0</v>
      </c>
      <c r="P287" s="77">
        <v>0</v>
      </c>
      <c r="Q287" s="77">
        <v>17000</v>
      </c>
      <c r="R287" s="77">
        <v>17000</v>
      </c>
      <c r="S287" s="77">
        <v>17000</v>
      </c>
      <c r="T287" s="77">
        <f t="shared" si="263"/>
        <v>0</v>
      </c>
      <c r="U287" s="384"/>
      <c r="V287" s="384"/>
      <c r="W287" s="359"/>
      <c r="X287" s="359"/>
    </row>
    <row r="288" spans="1:24" s="177" customFormat="1" x14ac:dyDescent="0.2">
      <c r="A288" s="49"/>
      <c r="B288" s="176"/>
      <c r="I288" s="202"/>
      <c r="J288" s="202"/>
      <c r="K288" s="202"/>
      <c r="L288" s="16"/>
      <c r="M288" s="179"/>
      <c r="N288" s="84"/>
      <c r="O288" s="77"/>
      <c r="P288" s="77"/>
      <c r="Q288" s="77"/>
      <c r="R288" s="77"/>
      <c r="S288" s="77"/>
      <c r="T288" s="77"/>
      <c r="U288" s="384"/>
      <c r="V288" s="384"/>
      <c r="W288" s="359"/>
      <c r="X288" s="359"/>
    </row>
    <row r="289" spans="1:24" s="155" customFormat="1" x14ac:dyDescent="0.2">
      <c r="A289" s="27" t="s">
        <v>245</v>
      </c>
      <c r="I289" s="202"/>
      <c r="J289" s="202"/>
      <c r="K289" s="202"/>
      <c r="L289" s="36" t="s">
        <v>115</v>
      </c>
      <c r="M289" s="106"/>
      <c r="N289" s="107" t="s">
        <v>246</v>
      </c>
      <c r="O289" s="144">
        <f t="shared" ref="O289" si="283">SUM(O295)</f>
        <v>33014.28</v>
      </c>
      <c r="P289" s="144">
        <f t="shared" ref="P289:Q289" si="284">SUM(P295)</f>
        <v>0</v>
      </c>
      <c r="Q289" s="144">
        <f t="shared" si="284"/>
        <v>80000</v>
      </c>
      <c r="R289" s="144">
        <f t="shared" ref="R289:S289" si="285">SUM(R295)</f>
        <v>80000</v>
      </c>
      <c r="S289" s="144">
        <f t="shared" si="285"/>
        <v>110000</v>
      </c>
      <c r="T289" s="77">
        <f t="shared" si="263"/>
        <v>30000</v>
      </c>
      <c r="U289" s="411">
        <f>SUM(U296)</f>
        <v>70000</v>
      </c>
      <c r="V289" s="411">
        <f>SUM(V296)</f>
        <v>100000</v>
      </c>
      <c r="W289" s="359">
        <f t="shared" si="266"/>
        <v>63.636363636363633</v>
      </c>
      <c r="X289" s="359">
        <f t="shared" si="267"/>
        <v>90.909090909090907</v>
      </c>
    </row>
    <row r="290" spans="1:24" s="155" customFormat="1" x14ac:dyDescent="0.2">
      <c r="I290" s="202"/>
      <c r="J290" s="202"/>
      <c r="K290" s="202"/>
      <c r="L290" s="16"/>
      <c r="M290" s="96"/>
      <c r="N290" s="84"/>
      <c r="O290" s="147"/>
      <c r="P290" s="147"/>
      <c r="Q290" s="147"/>
      <c r="R290" s="147"/>
      <c r="S290" s="147"/>
      <c r="T290" s="77"/>
      <c r="U290" s="412"/>
      <c r="V290" s="412"/>
      <c r="W290" s="359"/>
      <c r="X290" s="359"/>
    </row>
    <row r="291" spans="1:24" s="177" customFormat="1" x14ac:dyDescent="0.2">
      <c r="I291" s="202"/>
      <c r="J291" s="202"/>
      <c r="K291" s="202"/>
      <c r="L291" s="16"/>
      <c r="M291" s="179"/>
      <c r="N291" s="180" t="s">
        <v>285</v>
      </c>
      <c r="O291" s="185">
        <f t="shared" ref="O291" si="286">SUM(O292:O293)</f>
        <v>33014.28</v>
      </c>
      <c r="P291" s="185">
        <f t="shared" ref="P291:Q291" si="287">SUM(P292:P293)</f>
        <v>0</v>
      </c>
      <c r="Q291" s="185">
        <f t="shared" si="287"/>
        <v>80000</v>
      </c>
      <c r="R291" s="185">
        <f t="shared" ref="R291:S291" si="288">SUM(R292:R293)</f>
        <v>80000</v>
      </c>
      <c r="S291" s="185">
        <f t="shared" si="288"/>
        <v>110000</v>
      </c>
      <c r="T291" s="77">
        <f t="shared" si="263"/>
        <v>30000</v>
      </c>
      <c r="U291" s="397">
        <f t="shared" ref="U291" si="289">SUM(U292:U293)</f>
        <v>70000</v>
      </c>
      <c r="V291" s="397">
        <f t="shared" ref="V291" si="290">SUM(V292:V293)</f>
        <v>100000</v>
      </c>
      <c r="W291" s="359">
        <f t="shared" si="266"/>
        <v>63.636363636363633</v>
      </c>
      <c r="X291" s="359">
        <f t="shared" si="267"/>
        <v>90.909090909090907</v>
      </c>
    </row>
    <row r="292" spans="1:24" s="204" customFormat="1" x14ac:dyDescent="0.2">
      <c r="L292" s="16"/>
      <c r="M292" s="186">
        <v>11</v>
      </c>
      <c r="N292" s="180" t="s">
        <v>286</v>
      </c>
      <c r="O292" s="185">
        <v>0</v>
      </c>
      <c r="P292" s="185">
        <v>0</v>
      </c>
      <c r="Q292" s="185">
        <v>0</v>
      </c>
      <c r="R292" s="185">
        <v>40000</v>
      </c>
      <c r="S292" s="185">
        <v>50000</v>
      </c>
      <c r="T292" s="77">
        <f t="shared" si="263"/>
        <v>10000</v>
      </c>
      <c r="U292" s="397">
        <v>0</v>
      </c>
      <c r="V292" s="397">
        <v>0</v>
      </c>
      <c r="W292" s="359">
        <f t="shared" si="266"/>
        <v>0</v>
      </c>
      <c r="X292" s="359">
        <f t="shared" si="267"/>
        <v>0</v>
      </c>
    </row>
    <row r="293" spans="1:24" s="177" customFormat="1" x14ac:dyDescent="0.2">
      <c r="I293" s="202"/>
      <c r="J293" s="202"/>
      <c r="K293" s="202"/>
      <c r="L293" s="16"/>
      <c r="M293" s="186">
        <v>52</v>
      </c>
      <c r="N293" s="180" t="s">
        <v>103</v>
      </c>
      <c r="O293" s="185">
        <v>33014.28</v>
      </c>
      <c r="P293" s="185">
        <v>0</v>
      </c>
      <c r="Q293" s="185">
        <v>80000</v>
      </c>
      <c r="R293" s="185">
        <v>40000</v>
      </c>
      <c r="S293" s="185">
        <v>60000</v>
      </c>
      <c r="T293" s="77">
        <f t="shared" si="263"/>
        <v>20000</v>
      </c>
      <c r="U293" s="397">
        <v>70000</v>
      </c>
      <c r="V293" s="397">
        <v>100000</v>
      </c>
      <c r="W293" s="359">
        <f t="shared" si="266"/>
        <v>116.66666666666667</v>
      </c>
      <c r="X293" s="359">
        <f t="shared" si="267"/>
        <v>166.66666666666669</v>
      </c>
    </row>
    <row r="294" spans="1:24" s="177" customFormat="1" x14ac:dyDescent="0.2">
      <c r="I294" s="202"/>
      <c r="J294" s="202"/>
      <c r="K294" s="202"/>
      <c r="L294" s="16"/>
      <c r="M294" s="186"/>
      <c r="N294" s="180"/>
      <c r="O294" s="185"/>
      <c r="P294" s="185"/>
      <c r="Q294" s="185"/>
      <c r="R294" s="185"/>
      <c r="S294" s="185"/>
      <c r="T294" s="77"/>
      <c r="U294" s="412"/>
      <c r="V294" s="412"/>
      <c r="W294" s="359"/>
      <c r="X294" s="359"/>
    </row>
    <row r="295" spans="1:24" s="155" customFormat="1" x14ac:dyDescent="0.2">
      <c r="B295" s="152">
        <v>1</v>
      </c>
      <c r="F295" s="176">
        <v>5</v>
      </c>
      <c r="I295" s="202"/>
      <c r="J295" s="202"/>
      <c r="K295" s="202"/>
      <c r="L295" s="16" t="s">
        <v>115</v>
      </c>
      <c r="M295" s="154">
        <v>3</v>
      </c>
      <c r="N295" s="84" t="s">
        <v>116</v>
      </c>
      <c r="O295" s="113">
        <f t="shared" ref="O295:S296" si="291">SUM(O296)</f>
        <v>33014.28</v>
      </c>
      <c r="P295" s="113">
        <f t="shared" si="291"/>
        <v>0</v>
      </c>
      <c r="Q295" s="113">
        <f t="shared" si="291"/>
        <v>80000</v>
      </c>
      <c r="R295" s="113">
        <f t="shared" si="291"/>
        <v>80000</v>
      </c>
      <c r="S295" s="113">
        <f t="shared" si="291"/>
        <v>110000</v>
      </c>
      <c r="T295" s="77">
        <f t="shared" si="263"/>
        <v>30000</v>
      </c>
      <c r="U295" s="295"/>
      <c r="V295" s="295"/>
      <c r="W295" s="359"/>
      <c r="X295" s="359"/>
    </row>
    <row r="296" spans="1:24" s="15" customFormat="1" x14ac:dyDescent="0.2">
      <c r="A296" s="155"/>
      <c r="B296" s="152">
        <v>1</v>
      </c>
      <c r="C296" s="155"/>
      <c r="D296" s="155"/>
      <c r="E296" s="155"/>
      <c r="F296" s="176">
        <v>5</v>
      </c>
      <c r="G296" s="155"/>
      <c r="H296" s="155"/>
      <c r="I296" s="202"/>
      <c r="J296" s="202"/>
      <c r="K296" s="202"/>
      <c r="L296" s="16" t="s">
        <v>115</v>
      </c>
      <c r="M296" s="71">
        <v>32</v>
      </c>
      <c r="N296" s="70" t="s">
        <v>3</v>
      </c>
      <c r="O296" s="114">
        <f t="shared" si="291"/>
        <v>33014.28</v>
      </c>
      <c r="P296" s="114">
        <f t="shared" si="291"/>
        <v>0</v>
      </c>
      <c r="Q296" s="114">
        <f t="shared" si="291"/>
        <v>80000</v>
      </c>
      <c r="R296" s="114">
        <f t="shared" si="291"/>
        <v>80000</v>
      </c>
      <c r="S296" s="114">
        <f t="shared" si="291"/>
        <v>110000</v>
      </c>
      <c r="T296" s="77">
        <f t="shared" si="263"/>
        <v>30000</v>
      </c>
      <c r="U296" s="295">
        <v>70000</v>
      </c>
      <c r="V296" s="295">
        <v>100000</v>
      </c>
      <c r="W296" s="359">
        <f t="shared" si="266"/>
        <v>63.636363636363633</v>
      </c>
      <c r="X296" s="359">
        <f t="shared" si="267"/>
        <v>90.909090909090907</v>
      </c>
    </row>
    <row r="297" spans="1:24" s="1" customFormat="1" x14ac:dyDescent="0.2">
      <c r="A297" s="155"/>
      <c r="B297" s="152">
        <v>1</v>
      </c>
      <c r="C297" s="155"/>
      <c r="D297" s="155"/>
      <c r="E297" s="155"/>
      <c r="F297" s="176">
        <v>5</v>
      </c>
      <c r="G297" s="155"/>
      <c r="H297" s="155"/>
      <c r="I297" s="202"/>
      <c r="J297" s="202"/>
      <c r="K297" s="202"/>
      <c r="L297" s="16" t="s">
        <v>115</v>
      </c>
      <c r="M297" s="154">
        <v>323</v>
      </c>
      <c r="N297" s="96" t="s">
        <v>6</v>
      </c>
      <c r="O297" s="113">
        <v>33014.28</v>
      </c>
      <c r="P297" s="113">
        <v>0</v>
      </c>
      <c r="Q297" s="113">
        <v>80000</v>
      </c>
      <c r="R297" s="113">
        <v>80000</v>
      </c>
      <c r="S297" s="113">
        <v>110000</v>
      </c>
      <c r="T297" s="77">
        <f t="shared" si="263"/>
        <v>30000</v>
      </c>
      <c r="U297" s="295"/>
      <c r="V297" s="295"/>
      <c r="W297" s="359"/>
      <c r="X297" s="359"/>
    </row>
    <row r="298" spans="1:24" s="1" customFormat="1" x14ac:dyDescent="0.2">
      <c r="A298" s="155"/>
      <c r="B298" s="152"/>
      <c r="C298" s="155"/>
      <c r="D298" s="155"/>
      <c r="E298" s="155"/>
      <c r="F298" s="155"/>
      <c r="G298" s="155"/>
      <c r="H298" s="155"/>
      <c r="I298" s="202"/>
      <c r="J298" s="202"/>
      <c r="K298" s="202"/>
      <c r="L298" s="16"/>
      <c r="M298" s="154"/>
      <c r="N298" s="96"/>
      <c r="O298" s="113"/>
      <c r="P298" s="113"/>
      <c r="Q298" s="113"/>
      <c r="R298" s="113"/>
      <c r="S298" s="113"/>
      <c r="T298" s="77"/>
      <c r="U298" s="295"/>
      <c r="V298" s="295"/>
      <c r="W298" s="359"/>
      <c r="X298" s="359"/>
    </row>
    <row r="299" spans="1:24" s="1" customFormat="1" ht="25.5" x14ac:dyDescent="0.2">
      <c r="A299" s="50" t="s">
        <v>238</v>
      </c>
      <c r="B299" s="55">
        <v>1</v>
      </c>
      <c r="C299" s="55"/>
      <c r="D299" s="55"/>
      <c r="E299" s="55">
        <v>4</v>
      </c>
      <c r="F299" s="15"/>
      <c r="G299" s="15"/>
      <c r="H299" s="15"/>
      <c r="I299" s="202"/>
      <c r="J299" s="55">
        <v>9</v>
      </c>
      <c r="K299" s="202"/>
      <c r="L299" s="16"/>
      <c r="M299" s="72"/>
      <c r="N299" s="73" t="s">
        <v>239</v>
      </c>
      <c r="O299" s="115">
        <f t="shared" ref="O299" si="292">SUM(O301+O315+O339)</f>
        <v>156088.79</v>
      </c>
      <c r="P299" s="115">
        <f t="shared" ref="P299:Q299" si="293">SUM(P301+P315+P339)</f>
        <v>305000</v>
      </c>
      <c r="Q299" s="115">
        <f t="shared" si="293"/>
        <v>305000</v>
      </c>
      <c r="R299" s="115">
        <f t="shared" ref="R299:S299" si="294">SUM(R301+R315+R339)</f>
        <v>305000</v>
      </c>
      <c r="S299" s="115">
        <f t="shared" si="294"/>
        <v>305000</v>
      </c>
      <c r="T299" s="77">
        <f t="shared" si="263"/>
        <v>0</v>
      </c>
      <c r="U299" s="413">
        <f>SUM(U301+U315+U339)</f>
        <v>245000</v>
      </c>
      <c r="V299" s="413">
        <f>SUM(V303+V317+V328+V341)</f>
        <v>245000</v>
      </c>
      <c r="W299" s="359">
        <f t="shared" si="266"/>
        <v>80.327868852459019</v>
      </c>
      <c r="X299" s="359">
        <f t="shared" si="267"/>
        <v>80.327868852459019</v>
      </c>
    </row>
    <row r="300" spans="1:24" s="1" customFormat="1" x14ac:dyDescent="0.2">
      <c r="A300" s="15"/>
      <c r="B300" s="15"/>
      <c r="C300" s="15"/>
      <c r="D300" s="15"/>
      <c r="E300" s="15"/>
      <c r="F300" s="15"/>
      <c r="G300" s="15"/>
      <c r="H300" s="15"/>
      <c r="I300" s="202"/>
      <c r="J300" s="202"/>
      <c r="K300" s="202"/>
      <c r="L300" s="16"/>
      <c r="M300" s="96"/>
      <c r="N300" s="84"/>
      <c r="O300" s="143"/>
      <c r="P300" s="143"/>
      <c r="Q300" s="143"/>
      <c r="R300" s="143"/>
      <c r="S300" s="143"/>
      <c r="T300" s="77"/>
      <c r="U300" s="414"/>
      <c r="V300" s="414"/>
      <c r="W300" s="359"/>
      <c r="X300" s="359"/>
    </row>
    <row r="301" spans="1:24" s="1" customFormat="1" ht="38.25" x14ac:dyDescent="0.2">
      <c r="A301" s="53" t="s">
        <v>173</v>
      </c>
      <c r="B301" s="47"/>
      <c r="C301" s="47"/>
      <c r="D301" s="47"/>
      <c r="E301" s="47"/>
      <c r="F301" s="47"/>
      <c r="G301" s="47"/>
      <c r="H301" s="47"/>
      <c r="I301" s="202"/>
      <c r="J301" s="202"/>
      <c r="K301" s="202"/>
      <c r="L301" s="31" t="s">
        <v>124</v>
      </c>
      <c r="M301" s="103"/>
      <c r="N301" s="104" t="s">
        <v>147</v>
      </c>
      <c r="O301" s="116">
        <f t="shared" ref="O301" si="295">SUM(O303)</f>
        <v>46566.740000000005</v>
      </c>
      <c r="P301" s="116">
        <f t="shared" ref="P301:Q301" si="296">SUM(P303)</f>
        <v>70000</v>
      </c>
      <c r="Q301" s="116">
        <f t="shared" si="296"/>
        <v>70000</v>
      </c>
      <c r="R301" s="116">
        <f t="shared" ref="R301:S301" si="297">SUM(R303)</f>
        <v>70000</v>
      </c>
      <c r="S301" s="116">
        <f t="shared" si="297"/>
        <v>70000</v>
      </c>
      <c r="T301" s="77">
        <f t="shared" si="263"/>
        <v>0</v>
      </c>
      <c r="U301" s="415">
        <f t="shared" ref="U301:V301" si="298">SUM(U303)</f>
        <v>70000</v>
      </c>
      <c r="V301" s="415">
        <f t="shared" si="298"/>
        <v>70000</v>
      </c>
      <c r="W301" s="359">
        <f t="shared" si="266"/>
        <v>100</v>
      </c>
      <c r="X301" s="359">
        <f t="shared" si="267"/>
        <v>100</v>
      </c>
    </row>
    <row r="302" spans="1:24" s="1" customFormat="1" x14ac:dyDescent="0.2">
      <c r="A302" s="53"/>
      <c r="B302" s="177"/>
      <c r="C302" s="177"/>
      <c r="D302" s="177"/>
      <c r="E302" s="177"/>
      <c r="F302" s="177"/>
      <c r="G302" s="177"/>
      <c r="H302" s="177"/>
      <c r="I302" s="202"/>
      <c r="J302" s="202"/>
      <c r="K302" s="202"/>
      <c r="L302" s="31"/>
      <c r="M302" s="103"/>
      <c r="N302" s="104"/>
      <c r="O302" s="116"/>
      <c r="P302" s="116"/>
      <c r="Q302" s="116"/>
      <c r="R302" s="116"/>
      <c r="S302" s="116"/>
      <c r="T302" s="77"/>
      <c r="U302" s="415"/>
      <c r="V302" s="415"/>
      <c r="W302" s="359"/>
      <c r="X302" s="359"/>
    </row>
    <row r="303" spans="1:24" s="1" customFormat="1" x14ac:dyDescent="0.2">
      <c r="A303" s="27" t="s">
        <v>240</v>
      </c>
      <c r="B303" s="15"/>
      <c r="C303" s="15"/>
      <c r="D303" s="15"/>
      <c r="E303" s="15"/>
      <c r="F303" s="15"/>
      <c r="G303" s="15"/>
      <c r="H303" s="15"/>
      <c r="I303" s="202"/>
      <c r="J303" s="202"/>
      <c r="K303" s="202"/>
      <c r="L303" s="36" t="s">
        <v>177</v>
      </c>
      <c r="M303" s="106"/>
      <c r="N303" s="107" t="s">
        <v>123</v>
      </c>
      <c r="O303" s="134">
        <f t="shared" ref="O303" si="299">SUM(O310)</f>
        <v>46566.740000000005</v>
      </c>
      <c r="P303" s="134">
        <f t="shared" ref="P303:Q303" si="300">SUM(P310)</f>
        <v>70000</v>
      </c>
      <c r="Q303" s="134">
        <f t="shared" si="300"/>
        <v>70000</v>
      </c>
      <c r="R303" s="134">
        <f t="shared" ref="R303:S303" si="301">SUM(R310)</f>
        <v>70000</v>
      </c>
      <c r="S303" s="134">
        <f t="shared" si="301"/>
        <v>70000</v>
      </c>
      <c r="T303" s="77">
        <f t="shared" si="263"/>
        <v>0</v>
      </c>
      <c r="U303" s="416">
        <f>SUM(U311)</f>
        <v>70000</v>
      </c>
      <c r="V303" s="416">
        <f>SUM(V311)</f>
        <v>70000</v>
      </c>
      <c r="W303" s="359">
        <f t="shared" si="266"/>
        <v>100</v>
      </c>
      <c r="X303" s="359">
        <f t="shared" si="267"/>
        <v>100</v>
      </c>
    </row>
    <row r="304" spans="1:24" s="1" customFormat="1" x14ac:dyDescent="0.2">
      <c r="A304" s="15"/>
      <c r="B304" s="15"/>
      <c r="C304" s="15"/>
      <c r="D304" s="15"/>
      <c r="E304" s="15"/>
      <c r="F304" s="15"/>
      <c r="G304" s="15"/>
      <c r="H304" s="15"/>
      <c r="I304" s="202"/>
      <c r="J304" s="202"/>
      <c r="K304" s="202"/>
      <c r="L304" s="16"/>
      <c r="M304" s="96"/>
      <c r="N304" s="84"/>
      <c r="O304" s="143"/>
      <c r="P304" s="143"/>
      <c r="Q304" s="143"/>
      <c r="R304" s="143"/>
      <c r="S304" s="143"/>
      <c r="T304" s="77"/>
      <c r="U304" s="414"/>
      <c r="V304" s="414"/>
      <c r="W304" s="359"/>
      <c r="X304" s="359"/>
    </row>
    <row r="305" spans="1:24" s="1" customFormat="1" x14ac:dyDescent="0.2">
      <c r="A305" s="177"/>
      <c r="B305" s="177"/>
      <c r="C305" s="177"/>
      <c r="D305" s="177"/>
      <c r="E305" s="177"/>
      <c r="F305" s="177"/>
      <c r="G305" s="177"/>
      <c r="H305" s="177"/>
      <c r="I305" s="202"/>
      <c r="J305" s="202"/>
      <c r="K305" s="202"/>
      <c r="L305" s="16"/>
      <c r="M305" s="96"/>
      <c r="N305" s="180" t="s">
        <v>285</v>
      </c>
      <c r="O305" s="188">
        <f>SUM(O306:O308)</f>
        <v>46566.74</v>
      </c>
      <c r="P305" s="188">
        <f>SUM(P306:P308)</f>
        <v>70000</v>
      </c>
      <c r="Q305" s="188">
        <f>SUM(Q306:Q308)</f>
        <v>70000</v>
      </c>
      <c r="R305" s="188">
        <f>SUM(R306:R308)</f>
        <v>70000</v>
      </c>
      <c r="S305" s="188">
        <f>SUM(S306:S308)</f>
        <v>70000</v>
      </c>
      <c r="T305" s="77">
        <f t="shared" si="263"/>
        <v>0</v>
      </c>
      <c r="U305" s="397">
        <f>SUM(U306:U308)</f>
        <v>70000</v>
      </c>
      <c r="V305" s="397">
        <f>SUM(V306:V308)</f>
        <v>70000</v>
      </c>
      <c r="W305" s="359">
        <f t="shared" si="266"/>
        <v>100</v>
      </c>
      <c r="X305" s="359">
        <f t="shared" si="267"/>
        <v>100</v>
      </c>
    </row>
    <row r="306" spans="1:24" s="1" customFormat="1" x14ac:dyDescent="0.2">
      <c r="A306" s="322"/>
      <c r="B306" s="322"/>
      <c r="C306" s="322"/>
      <c r="D306" s="322"/>
      <c r="E306" s="322"/>
      <c r="F306" s="322"/>
      <c r="G306" s="322"/>
      <c r="H306" s="322"/>
      <c r="I306" s="322"/>
      <c r="J306" s="322"/>
      <c r="K306" s="322"/>
      <c r="L306" s="16"/>
      <c r="M306" s="186">
        <v>11</v>
      </c>
      <c r="N306" s="180" t="s">
        <v>286</v>
      </c>
      <c r="O306" s="188">
        <v>10343.719999999999</v>
      </c>
      <c r="P306" s="188">
        <v>40600</v>
      </c>
      <c r="Q306" s="188">
        <v>0</v>
      </c>
      <c r="R306" s="188">
        <v>40600</v>
      </c>
      <c r="S306" s="188">
        <v>0</v>
      </c>
      <c r="T306" s="77">
        <f t="shared" si="263"/>
        <v>-40600</v>
      </c>
      <c r="U306" s="397">
        <v>45000</v>
      </c>
      <c r="V306" s="397">
        <v>44000</v>
      </c>
      <c r="W306" s="359">
        <v>0</v>
      </c>
      <c r="X306" s="359">
        <v>0</v>
      </c>
    </row>
    <row r="307" spans="1:24" s="1" customFormat="1" x14ac:dyDescent="0.2">
      <c r="A307" s="177"/>
      <c r="B307" s="177"/>
      <c r="C307" s="177"/>
      <c r="D307" s="177"/>
      <c r="E307" s="177"/>
      <c r="F307" s="177"/>
      <c r="G307" s="177"/>
      <c r="H307" s="177"/>
      <c r="I307" s="202"/>
      <c r="J307" s="202"/>
      <c r="K307" s="202"/>
      <c r="L307" s="16"/>
      <c r="M307" s="186">
        <v>43</v>
      </c>
      <c r="N307" s="187" t="s">
        <v>102</v>
      </c>
      <c r="O307" s="188">
        <v>36223.019999999997</v>
      </c>
      <c r="P307" s="188">
        <v>29400</v>
      </c>
      <c r="Q307" s="188">
        <v>29400</v>
      </c>
      <c r="R307" s="188">
        <v>29400</v>
      </c>
      <c r="S307" s="188">
        <v>70000</v>
      </c>
      <c r="T307" s="77">
        <f t="shared" si="263"/>
        <v>40600</v>
      </c>
      <c r="U307" s="397">
        <v>25000</v>
      </c>
      <c r="V307" s="397">
        <v>26000</v>
      </c>
      <c r="W307" s="359">
        <f t="shared" si="266"/>
        <v>35.714285714285715</v>
      </c>
      <c r="X307" s="359">
        <f t="shared" si="267"/>
        <v>37.142857142857146</v>
      </c>
    </row>
    <row r="308" spans="1:24" s="1" customFormat="1" x14ac:dyDescent="0.2">
      <c r="A308" s="202"/>
      <c r="B308" s="202"/>
      <c r="C308" s="202"/>
      <c r="D308" s="202"/>
      <c r="E308" s="202"/>
      <c r="F308" s="202"/>
      <c r="G308" s="202"/>
      <c r="H308" s="202"/>
      <c r="I308" s="202"/>
      <c r="J308" s="202"/>
      <c r="K308" s="202"/>
      <c r="L308" s="16"/>
      <c r="M308" s="186">
        <v>91</v>
      </c>
      <c r="N308" s="180" t="s">
        <v>290</v>
      </c>
      <c r="O308" s="188">
        <v>0</v>
      </c>
      <c r="P308" s="188">
        <v>0</v>
      </c>
      <c r="Q308" s="188">
        <v>40600</v>
      </c>
      <c r="R308" s="188">
        <v>0</v>
      </c>
      <c r="S308" s="188">
        <v>0</v>
      </c>
      <c r="T308" s="77">
        <f t="shared" si="263"/>
        <v>0</v>
      </c>
      <c r="U308" s="397">
        <v>0</v>
      </c>
      <c r="V308" s="397">
        <v>0</v>
      </c>
      <c r="W308" s="359">
        <v>0</v>
      </c>
      <c r="X308" s="359">
        <v>0</v>
      </c>
    </row>
    <row r="309" spans="1:24" s="1" customFormat="1" x14ac:dyDescent="0.2">
      <c r="A309" s="177"/>
      <c r="B309" s="177"/>
      <c r="C309" s="177"/>
      <c r="D309" s="177"/>
      <c r="E309" s="177"/>
      <c r="F309" s="177"/>
      <c r="G309" s="177"/>
      <c r="H309" s="177"/>
      <c r="I309" s="202"/>
      <c r="J309" s="202"/>
      <c r="K309" s="202"/>
      <c r="L309" s="16"/>
      <c r="M309" s="96"/>
      <c r="N309" s="84"/>
      <c r="O309" s="143"/>
      <c r="P309" s="143"/>
      <c r="Q309" s="143"/>
      <c r="R309" s="143"/>
      <c r="S309" s="143"/>
      <c r="T309" s="77"/>
      <c r="U309" s="414"/>
      <c r="V309" s="414"/>
      <c r="W309" s="359"/>
      <c r="X309" s="359"/>
    </row>
    <row r="310" spans="1:24" s="43" customFormat="1" x14ac:dyDescent="0.2">
      <c r="B310" s="176">
        <v>1</v>
      </c>
      <c r="D310" s="48"/>
      <c r="E310" s="48">
        <v>4</v>
      </c>
      <c r="I310" s="202"/>
      <c r="J310" s="201">
        <v>9</v>
      </c>
      <c r="K310" s="202"/>
      <c r="L310" s="16" t="s">
        <v>177</v>
      </c>
      <c r="M310" s="72">
        <v>3</v>
      </c>
      <c r="N310" s="84" t="s">
        <v>116</v>
      </c>
      <c r="O310" s="113">
        <f t="shared" ref="O310:S310" si="302">SUM(O311)</f>
        <v>46566.740000000005</v>
      </c>
      <c r="P310" s="113">
        <f t="shared" si="302"/>
        <v>70000</v>
      </c>
      <c r="Q310" s="113">
        <f t="shared" si="302"/>
        <v>70000</v>
      </c>
      <c r="R310" s="113">
        <f t="shared" si="302"/>
        <v>70000</v>
      </c>
      <c r="S310" s="113">
        <f t="shared" si="302"/>
        <v>70000</v>
      </c>
      <c r="T310" s="77">
        <f t="shared" si="263"/>
        <v>0</v>
      </c>
      <c r="U310" s="295"/>
      <c r="V310" s="295"/>
      <c r="W310" s="359"/>
      <c r="X310" s="359"/>
    </row>
    <row r="311" spans="1:24" s="1" customFormat="1" x14ac:dyDescent="0.2">
      <c r="A311" s="15"/>
      <c r="B311" s="176">
        <v>1</v>
      </c>
      <c r="C311" s="15"/>
      <c r="D311" s="48"/>
      <c r="E311" s="48">
        <v>4</v>
      </c>
      <c r="F311" s="15"/>
      <c r="G311" s="15"/>
      <c r="H311" s="15"/>
      <c r="I311" s="202"/>
      <c r="J311" s="201">
        <v>9</v>
      </c>
      <c r="K311" s="202"/>
      <c r="L311" s="16" t="s">
        <v>177</v>
      </c>
      <c r="M311" s="71">
        <v>32</v>
      </c>
      <c r="N311" s="70" t="s">
        <v>3</v>
      </c>
      <c r="O311" s="114">
        <f t="shared" ref="O311" si="303">SUM(O312:O313)</f>
        <v>46566.740000000005</v>
      </c>
      <c r="P311" s="114">
        <f t="shared" ref="P311:Q311" si="304">SUM(P312:P313)</f>
        <v>70000</v>
      </c>
      <c r="Q311" s="114">
        <f t="shared" si="304"/>
        <v>70000</v>
      </c>
      <c r="R311" s="114">
        <f t="shared" ref="R311:S311" si="305">SUM(R312:R313)</f>
        <v>70000</v>
      </c>
      <c r="S311" s="114">
        <f t="shared" si="305"/>
        <v>70000</v>
      </c>
      <c r="T311" s="77">
        <f t="shared" si="263"/>
        <v>0</v>
      </c>
      <c r="U311" s="295">
        <v>70000</v>
      </c>
      <c r="V311" s="295">
        <v>70000</v>
      </c>
      <c r="W311" s="359">
        <f t="shared" si="266"/>
        <v>100</v>
      </c>
      <c r="X311" s="359">
        <f t="shared" si="267"/>
        <v>100</v>
      </c>
    </row>
    <row r="312" spans="1:24" s="1" customFormat="1" x14ac:dyDescent="0.2">
      <c r="A312" s="15"/>
      <c r="B312" s="176">
        <v>1</v>
      </c>
      <c r="C312" s="15"/>
      <c r="D312" s="48"/>
      <c r="E312" s="48">
        <v>4</v>
      </c>
      <c r="F312" s="15"/>
      <c r="G312" s="15"/>
      <c r="H312" s="15"/>
      <c r="I312" s="202"/>
      <c r="J312" s="201">
        <v>9</v>
      </c>
      <c r="K312" s="202"/>
      <c r="L312" s="16" t="s">
        <v>177</v>
      </c>
      <c r="M312" s="72">
        <v>322</v>
      </c>
      <c r="N312" s="96" t="s">
        <v>117</v>
      </c>
      <c r="O312" s="113">
        <v>30829.24</v>
      </c>
      <c r="P312" s="113">
        <v>50000</v>
      </c>
      <c r="Q312" s="113">
        <v>50000</v>
      </c>
      <c r="R312" s="113">
        <v>50000</v>
      </c>
      <c r="S312" s="113">
        <v>50000</v>
      </c>
      <c r="T312" s="77">
        <f t="shared" si="263"/>
        <v>0</v>
      </c>
      <c r="U312" s="295"/>
      <c r="V312" s="295"/>
      <c r="W312" s="359"/>
      <c r="X312" s="359"/>
    </row>
    <row r="313" spans="1:24" s="1" customFormat="1" x14ac:dyDescent="0.2">
      <c r="A313" s="15"/>
      <c r="B313" s="176">
        <v>1</v>
      </c>
      <c r="C313" s="15"/>
      <c r="D313" s="48"/>
      <c r="E313" s="48">
        <v>4</v>
      </c>
      <c r="F313" s="15"/>
      <c r="G313" s="15"/>
      <c r="H313" s="15"/>
      <c r="I313" s="202"/>
      <c r="J313" s="201">
        <v>9</v>
      </c>
      <c r="K313" s="202"/>
      <c r="L313" s="16" t="s">
        <v>177</v>
      </c>
      <c r="M313" s="72">
        <v>323</v>
      </c>
      <c r="N313" s="96" t="s">
        <v>6</v>
      </c>
      <c r="O313" s="113">
        <v>15737.5</v>
      </c>
      <c r="P313" s="113">
        <v>20000</v>
      </c>
      <c r="Q313" s="113">
        <v>20000</v>
      </c>
      <c r="R313" s="113">
        <v>20000</v>
      </c>
      <c r="S313" s="113">
        <v>20000</v>
      </c>
      <c r="T313" s="77">
        <f t="shared" si="263"/>
        <v>0</v>
      </c>
      <c r="U313" s="295"/>
      <c r="V313" s="295"/>
      <c r="W313" s="359"/>
      <c r="X313" s="359"/>
    </row>
    <row r="314" spans="1:24" s="1" customFormat="1" x14ac:dyDescent="0.2">
      <c r="A314" s="56"/>
      <c r="B314" s="56"/>
      <c r="C314" s="56"/>
      <c r="D314" s="57"/>
      <c r="E314" s="57"/>
      <c r="F314" s="56"/>
      <c r="G314" s="56"/>
      <c r="H314" s="56"/>
      <c r="I314" s="202"/>
      <c r="J314" s="202"/>
      <c r="K314" s="202"/>
      <c r="L314" s="16"/>
      <c r="M314" s="72"/>
      <c r="N314" s="96"/>
      <c r="O314" s="144"/>
      <c r="P314" s="144"/>
      <c r="Q314" s="144"/>
      <c r="R314" s="144"/>
      <c r="S314" s="144"/>
      <c r="T314" s="77"/>
      <c r="U314" s="295"/>
      <c r="V314" s="295"/>
      <c r="W314" s="359"/>
      <c r="X314" s="359"/>
    </row>
    <row r="315" spans="1:24" s="1" customFormat="1" ht="25.5" x14ac:dyDescent="0.2">
      <c r="A315" s="53" t="s">
        <v>153</v>
      </c>
      <c r="B315" s="15"/>
      <c r="C315" s="15"/>
      <c r="D315" s="15"/>
      <c r="E315" s="15"/>
      <c r="F315" s="15"/>
      <c r="G315" s="15"/>
      <c r="H315" s="15"/>
      <c r="I315" s="202"/>
      <c r="J315" s="202"/>
      <c r="K315" s="202"/>
      <c r="L315" s="31" t="s">
        <v>187</v>
      </c>
      <c r="M315" s="103"/>
      <c r="N315" s="104" t="s">
        <v>188</v>
      </c>
      <c r="O315" s="116">
        <f t="shared" ref="O315" si="306">SUM(O317+O328)</f>
        <v>41426.5</v>
      </c>
      <c r="P315" s="116">
        <f t="shared" ref="P315:Q315" si="307">SUM(P317+P328)</f>
        <v>85000</v>
      </c>
      <c r="Q315" s="116">
        <f t="shared" si="307"/>
        <v>85000</v>
      </c>
      <c r="R315" s="116">
        <f t="shared" ref="R315:S315" si="308">SUM(R317+R328)</f>
        <v>85000</v>
      </c>
      <c r="S315" s="116">
        <f t="shared" si="308"/>
        <v>85000</v>
      </c>
      <c r="T315" s="77">
        <f t="shared" si="263"/>
        <v>0</v>
      </c>
      <c r="U315" s="415">
        <f t="shared" ref="U315" si="309">SUM(U317+U328)</f>
        <v>75000</v>
      </c>
      <c r="V315" s="415">
        <f t="shared" ref="V315" si="310">SUM(V317+V328)</f>
        <v>75000</v>
      </c>
      <c r="W315" s="359">
        <f t="shared" si="266"/>
        <v>88.235294117647058</v>
      </c>
      <c r="X315" s="359">
        <f t="shared" si="267"/>
        <v>88.235294117647058</v>
      </c>
    </row>
    <row r="316" spans="1:24" s="1" customFormat="1" x14ac:dyDescent="0.2">
      <c r="A316" s="15"/>
      <c r="B316" s="15"/>
      <c r="C316" s="15"/>
      <c r="D316" s="15"/>
      <c r="E316" s="15"/>
      <c r="F316" s="15"/>
      <c r="G316" s="15"/>
      <c r="H316" s="15"/>
      <c r="I316" s="202"/>
      <c r="J316" s="202"/>
      <c r="K316" s="202"/>
      <c r="L316" s="16"/>
      <c r="M316" s="72"/>
      <c r="N316" s="96"/>
      <c r="O316" s="143"/>
      <c r="P316" s="143"/>
      <c r="Q316" s="143"/>
      <c r="R316" s="143"/>
      <c r="S316" s="143"/>
      <c r="T316" s="77"/>
      <c r="U316" s="414"/>
      <c r="V316" s="414"/>
      <c r="W316" s="359"/>
      <c r="X316" s="359"/>
    </row>
    <row r="317" spans="1:24" s="1" customFormat="1" ht="25.5" x14ac:dyDescent="0.2">
      <c r="A317" s="27" t="s">
        <v>241</v>
      </c>
      <c r="B317" s="15"/>
      <c r="C317" s="15"/>
      <c r="D317" s="15"/>
      <c r="E317" s="15"/>
      <c r="F317" s="15"/>
      <c r="G317" s="15"/>
      <c r="H317" s="15"/>
      <c r="I317" s="202"/>
      <c r="J317" s="202"/>
      <c r="K317" s="202"/>
      <c r="L317" s="36" t="s">
        <v>179</v>
      </c>
      <c r="M317" s="106"/>
      <c r="N317" s="107" t="s">
        <v>283</v>
      </c>
      <c r="O317" s="144">
        <f t="shared" ref="O317" si="311">SUM(O323)</f>
        <v>28503.95</v>
      </c>
      <c r="P317" s="144">
        <f t="shared" ref="P317:Q317" si="312">SUM(P323)</f>
        <v>55000</v>
      </c>
      <c r="Q317" s="144">
        <f t="shared" si="312"/>
        <v>55000</v>
      </c>
      <c r="R317" s="144">
        <f t="shared" ref="R317:S317" si="313">SUM(R323)</f>
        <v>55000</v>
      </c>
      <c r="S317" s="144">
        <f t="shared" si="313"/>
        <v>55000</v>
      </c>
      <c r="T317" s="77">
        <f t="shared" ref="T317:T380" si="314">S317-R317</f>
        <v>0</v>
      </c>
      <c r="U317" s="411">
        <f>SUM(U324)</f>
        <v>50000</v>
      </c>
      <c r="V317" s="411">
        <f>SUM(V324)</f>
        <v>50000</v>
      </c>
      <c r="W317" s="359">
        <f t="shared" si="266"/>
        <v>90.909090909090907</v>
      </c>
      <c r="X317" s="359">
        <f t="shared" si="267"/>
        <v>90.909090909090907</v>
      </c>
    </row>
    <row r="318" spans="1:24" s="1" customFormat="1" x14ac:dyDescent="0.2">
      <c r="A318" s="15"/>
      <c r="B318" s="15"/>
      <c r="C318" s="15"/>
      <c r="D318" s="15"/>
      <c r="E318" s="15"/>
      <c r="F318" s="15"/>
      <c r="G318" s="15"/>
      <c r="H318" s="15"/>
      <c r="I318" s="202"/>
      <c r="J318" s="202"/>
      <c r="K318" s="202"/>
      <c r="L318" s="16"/>
      <c r="M318" s="96"/>
      <c r="N318" s="84"/>
      <c r="O318" s="143"/>
      <c r="P318" s="143"/>
      <c r="Q318" s="143"/>
      <c r="R318" s="143"/>
      <c r="S318" s="143"/>
      <c r="T318" s="77"/>
      <c r="U318" s="414"/>
      <c r="V318" s="414"/>
      <c r="W318" s="359"/>
      <c r="X318" s="359"/>
    </row>
    <row r="319" spans="1:24" s="1" customFormat="1" x14ac:dyDescent="0.2">
      <c r="A319" s="177"/>
      <c r="B319" s="177"/>
      <c r="C319" s="177"/>
      <c r="D319" s="177"/>
      <c r="E319" s="177"/>
      <c r="F319" s="177"/>
      <c r="G319" s="177"/>
      <c r="H319" s="177"/>
      <c r="I319" s="202"/>
      <c r="J319" s="202"/>
      <c r="K319" s="202"/>
      <c r="L319" s="16"/>
      <c r="M319" s="96"/>
      <c r="N319" s="180" t="s">
        <v>285</v>
      </c>
      <c r="O319" s="188">
        <f t="shared" ref="O319" si="315">SUM(O321:O321)</f>
        <v>28503.95</v>
      </c>
      <c r="P319" s="188">
        <f>SUM(P320:P321)</f>
        <v>55000</v>
      </c>
      <c r="Q319" s="188">
        <f>SUM(Q320:Q321)</f>
        <v>55000</v>
      </c>
      <c r="R319" s="188">
        <f>SUM(R320:R321)</f>
        <v>55000</v>
      </c>
      <c r="S319" s="188">
        <f>SUM(S320:S321)</f>
        <v>55000</v>
      </c>
      <c r="T319" s="77">
        <f t="shared" si="314"/>
        <v>0</v>
      </c>
      <c r="U319" s="397">
        <f t="shared" ref="U319" si="316">SUM(U321:U321)</f>
        <v>50000</v>
      </c>
      <c r="V319" s="397">
        <f t="shared" ref="V319" si="317">SUM(V321:V321)</f>
        <v>50000</v>
      </c>
      <c r="W319" s="359">
        <f t="shared" ref="W319:W382" si="318">U319/S319*100</f>
        <v>90.909090909090907</v>
      </c>
      <c r="X319" s="359">
        <f t="shared" ref="X319:X382" si="319">V319/S319*100</f>
        <v>90.909090909090907</v>
      </c>
    </row>
    <row r="320" spans="1:24" s="1" customFormat="1" x14ac:dyDescent="0.2">
      <c r="A320" s="322"/>
      <c r="B320" s="322"/>
      <c r="C320" s="322"/>
      <c r="D320" s="322"/>
      <c r="E320" s="322"/>
      <c r="F320" s="322"/>
      <c r="G320" s="322"/>
      <c r="H320" s="322"/>
      <c r="I320" s="322"/>
      <c r="J320" s="322"/>
      <c r="K320" s="322"/>
      <c r="L320" s="16"/>
      <c r="M320" s="186">
        <v>11</v>
      </c>
      <c r="N320" s="180" t="s">
        <v>286</v>
      </c>
      <c r="O320" s="188">
        <v>0</v>
      </c>
      <c r="P320" s="188">
        <v>20000</v>
      </c>
      <c r="Q320" s="188">
        <v>20000</v>
      </c>
      <c r="R320" s="188">
        <v>20000</v>
      </c>
      <c r="S320" s="188">
        <v>0</v>
      </c>
      <c r="T320" s="77">
        <f t="shared" si="314"/>
        <v>-20000</v>
      </c>
      <c r="U320" s="397">
        <v>0</v>
      </c>
      <c r="V320" s="397">
        <v>0</v>
      </c>
      <c r="W320" s="359">
        <v>0</v>
      </c>
      <c r="X320" s="359">
        <v>0</v>
      </c>
    </row>
    <row r="321" spans="1:24" s="1" customFormat="1" x14ac:dyDescent="0.2">
      <c r="A321" s="177"/>
      <c r="B321" s="177"/>
      <c r="C321" s="177"/>
      <c r="D321" s="177"/>
      <c r="E321" s="177"/>
      <c r="F321" s="177"/>
      <c r="G321" s="177"/>
      <c r="H321" s="177"/>
      <c r="I321" s="202"/>
      <c r="J321" s="202"/>
      <c r="K321" s="202"/>
      <c r="L321" s="16"/>
      <c r="M321" s="186">
        <v>43</v>
      </c>
      <c r="N321" s="187" t="s">
        <v>102</v>
      </c>
      <c r="O321" s="188">
        <v>28503.95</v>
      </c>
      <c r="P321" s="188">
        <v>35000</v>
      </c>
      <c r="Q321" s="188">
        <v>35000</v>
      </c>
      <c r="R321" s="188">
        <v>35000</v>
      </c>
      <c r="S321" s="188">
        <v>55000</v>
      </c>
      <c r="T321" s="77">
        <f t="shared" si="314"/>
        <v>20000</v>
      </c>
      <c r="U321" s="397">
        <v>50000</v>
      </c>
      <c r="V321" s="397">
        <v>50000</v>
      </c>
      <c r="W321" s="359">
        <f t="shared" si="318"/>
        <v>90.909090909090907</v>
      </c>
      <c r="X321" s="359">
        <f t="shared" si="319"/>
        <v>90.909090909090907</v>
      </c>
    </row>
    <row r="322" spans="1:24" s="1" customFormat="1" x14ac:dyDescent="0.2">
      <c r="A322" s="177"/>
      <c r="B322" s="177"/>
      <c r="C322" s="177"/>
      <c r="D322" s="177"/>
      <c r="E322" s="177"/>
      <c r="F322" s="177"/>
      <c r="G322" s="177"/>
      <c r="H322" s="177"/>
      <c r="I322" s="202"/>
      <c r="J322" s="202"/>
      <c r="K322" s="202"/>
      <c r="L322" s="16"/>
      <c r="M322" s="96"/>
      <c r="N322" s="187"/>
      <c r="O322" s="143"/>
      <c r="P322" s="143"/>
      <c r="Q322" s="143"/>
      <c r="R322" s="143"/>
      <c r="S322" s="143"/>
      <c r="T322" s="77"/>
      <c r="U322" s="414"/>
      <c r="V322" s="414"/>
      <c r="W322" s="359"/>
      <c r="X322" s="359"/>
    </row>
    <row r="323" spans="1:24" s="43" customFormat="1" x14ac:dyDescent="0.2">
      <c r="B323" s="176">
        <v>1</v>
      </c>
      <c r="D323" s="48"/>
      <c r="E323" s="48">
        <v>4</v>
      </c>
      <c r="I323" s="202"/>
      <c r="J323" s="202"/>
      <c r="K323" s="202"/>
      <c r="L323" s="16" t="s">
        <v>179</v>
      </c>
      <c r="M323" s="72">
        <v>3</v>
      </c>
      <c r="N323" s="84" t="s">
        <v>116</v>
      </c>
      <c r="O323" s="113">
        <f t="shared" ref="O323:S323" si="320">SUM(O324)</f>
        <v>28503.95</v>
      </c>
      <c r="P323" s="113">
        <f t="shared" si="320"/>
        <v>55000</v>
      </c>
      <c r="Q323" s="113">
        <f t="shared" si="320"/>
        <v>55000</v>
      </c>
      <c r="R323" s="113">
        <f t="shared" si="320"/>
        <v>55000</v>
      </c>
      <c r="S323" s="113">
        <f t="shared" si="320"/>
        <v>55000</v>
      </c>
      <c r="T323" s="77">
        <f t="shared" si="314"/>
        <v>0</v>
      </c>
      <c r="U323" s="295"/>
      <c r="V323" s="295"/>
      <c r="W323" s="359"/>
      <c r="X323" s="359"/>
    </row>
    <row r="324" spans="1:24" s="1" customFormat="1" x14ac:dyDescent="0.2">
      <c r="A324" s="15"/>
      <c r="B324" s="176">
        <v>1</v>
      </c>
      <c r="C324" s="15"/>
      <c r="D324" s="48"/>
      <c r="E324" s="48">
        <v>4</v>
      </c>
      <c r="F324" s="15"/>
      <c r="G324" s="15"/>
      <c r="H324" s="15"/>
      <c r="I324" s="202"/>
      <c r="J324" s="202"/>
      <c r="K324" s="202"/>
      <c r="L324" s="16" t="s">
        <v>179</v>
      </c>
      <c r="M324" s="71">
        <v>32</v>
      </c>
      <c r="N324" s="70" t="s">
        <v>3</v>
      </c>
      <c r="O324" s="114">
        <f t="shared" ref="O324" si="321">SUM(O325:O326)</f>
        <v>28503.95</v>
      </c>
      <c r="P324" s="114">
        <f t="shared" ref="P324:Q324" si="322">SUM(P325:P326)</f>
        <v>55000</v>
      </c>
      <c r="Q324" s="114">
        <f t="shared" si="322"/>
        <v>55000</v>
      </c>
      <c r="R324" s="114">
        <f t="shared" ref="R324:S324" si="323">SUM(R325:R326)</f>
        <v>55000</v>
      </c>
      <c r="S324" s="114">
        <f t="shared" si="323"/>
        <v>55000</v>
      </c>
      <c r="T324" s="77">
        <f t="shared" si="314"/>
        <v>0</v>
      </c>
      <c r="U324" s="295">
        <v>50000</v>
      </c>
      <c r="V324" s="295">
        <v>50000</v>
      </c>
      <c r="W324" s="359">
        <f t="shared" si="318"/>
        <v>90.909090909090907</v>
      </c>
      <c r="X324" s="359">
        <f t="shared" si="319"/>
        <v>90.909090909090907</v>
      </c>
    </row>
    <row r="325" spans="1:24" s="1" customFormat="1" x14ac:dyDescent="0.2">
      <c r="A325" s="169"/>
      <c r="B325" s="176">
        <v>1</v>
      </c>
      <c r="C325" s="169"/>
      <c r="D325" s="168"/>
      <c r="E325" s="168">
        <v>4</v>
      </c>
      <c r="F325" s="169"/>
      <c r="G325" s="169"/>
      <c r="H325" s="169"/>
      <c r="I325" s="202"/>
      <c r="J325" s="202"/>
      <c r="K325" s="202"/>
      <c r="L325" s="16" t="s">
        <v>179</v>
      </c>
      <c r="M325" s="170">
        <v>322</v>
      </c>
      <c r="N325" s="96" t="s">
        <v>117</v>
      </c>
      <c r="O325" s="113">
        <v>1045.48</v>
      </c>
      <c r="P325" s="113">
        <v>5000</v>
      </c>
      <c r="Q325" s="113">
        <v>5000</v>
      </c>
      <c r="R325" s="113">
        <v>5000</v>
      </c>
      <c r="S325" s="113">
        <v>5000</v>
      </c>
      <c r="T325" s="77">
        <f t="shared" si="314"/>
        <v>0</v>
      </c>
      <c r="U325" s="295"/>
      <c r="V325" s="295"/>
      <c r="W325" s="359"/>
      <c r="X325" s="359"/>
    </row>
    <row r="326" spans="1:24" s="1" customFormat="1" x14ac:dyDescent="0.2">
      <c r="A326" s="15"/>
      <c r="B326" s="176">
        <v>1</v>
      </c>
      <c r="C326" s="15"/>
      <c r="D326" s="48"/>
      <c r="E326" s="48">
        <v>4</v>
      </c>
      <c r="F326" s="15"/>
      <c r="G326" s="15"/>
      <c r="H326" s="15"/>
      <c r="I326" s="202"/>
      <c r="J326" s="202"/>
      <c r="K326" s="202"/>
      <c r="L326" s="16" t="s">
        <v>179</v>
      </c>
      <c r="M326" s="72">
        <v>323</v>
      </c>
      <c r="N326" s="96" t="s">
        <v>6</v>
      </c>
      <c r="O326" s="113">
        <v>27458.47</v>
      </c>
      <c r="P326" s="113">
        <v>50000</v>
      </c>
      <c r="Q326" s="113">
        <v>50000</v>
      </c>
      <c r="R326" s="113">
        <v>50000</v>
      </c>
      <c r="S326" s="113">
        <v>50000</v>
      </c>
      <c r="T326" s="77">
        <f t="shared" si="314"/>
        <v>0</v>
      </c>
      <c r="U326" s="295"/>
      <c r="V326" s="295"/>
      <c r="W326" s="359"/>
      <c r="X326" s="359"/>
    </row>
    <row r="327" spans="1:24" s="1" customFormat="1" x14ac:dyDescent="0.2">
      <c r="A327" s="264"/>
      <c r="B327" s="266"/>
      <c r="C327" s="264"/>
      <c r="D327" s="266"/>
      <c r="E327" s="266"/>
      <c r="F327" s="264"/>
      <c r="G327" s="264"/>
      <c r="H327" s="264"/>
      <c r="I327" s="264"/>
      <c r="J327" s="264"/>
      <c r="K327" s="264"/>
      <c r="L327" s="16"/>
      <c r="M327" s="265"/>
      <c r="N327" s="96"/>
      <c r="O327" s="113"/>
      <c r="P327" s="113"/>
      <c r="Q327" s="113"/>
      <c r="R327" s="113"/>
      <c r="S327" s="113"/>
      <c r="T327" s="77"/>
      <c r="U327" s="295"/>
      <c r="V327" s="295"/>
      <c r="W327" s="359"/>
      <c r="X327" s="359"/>
    </row>
    <row r="328" spans="1:24" s="1" customFormat="1" ht="25.5" x14ac:dyDescent="0.2">
      <c r="A328" s="27" t="s">
        <v>242</v>
      </c>
      <c r="B328" s="155"/>
      <c r="C328" s="155"/>
      <c r="D328" s="155"/>
      <c r="E328" s="155"/>
      <c r="F328" s="155"/>
      <c r="G328" s="155"/>
      <c r="H328" s="155"/>
      <c r="I328" s="202"/>
      <c r="J328" s="202"/>
      <c r="K328" s="202"/>
      <c r="L328" s="36" t="s">
        <v>179</v>
      </c>
      <c r="M328" s="106"/>
      <c r="N328" s="107" t="s">
        <v>127</v>
      </c>
      <c r="O328" s="144">
        <f t="shared" ref="O328" si="324">SUM(O335)</f>
        <v>12922.55</v>
      </c>
      <c r="P328" s="144">
        <f t="shared" ref="P328:Q328" si="325">SUM(P335)</f>
        <v>30000</v>
      </c>
      <c r="Q328" s="144">
        <f t="shared" si="325"/>
        <v>30000</v>
      </c>
      <c r="R328" s="144">
        <f t="shared" ref="R328:S328" si="326">SUM(R335)</f>
        <v>30000</v>
      </c>
      <c r="S328" s="144">
        <f t="shared" si="326"/>
        <v>30000</v>
      </c>
      <c r="T328" s="77">
        <f t="shared" si="314"/>
        <v>0</v>
      </c>
      <c r="U328" s="411">
        <f>SUM(U336)</f>
        <v>25000</v>
      </c>
      <c r="V328" s="411">
        <f>SUM(V336)</f>
        <v>25000</v>
      </c>
      <c r="W328" s="359">
        <f t="shared" si="318"/>
        <v>83.333333333333343</v>
      </c>
      <c r="X328" s="359">
        <f t="shared" si="319"/>
        <v>83.333333333333343</v>
      </c>
    </row>
    <row r="329" spans="1:24" s="1" customFormat="1" x14ac:dyDescent="0.2">
      <c r="A329" s="155"/>
      <c r="B329" s="155"/>
      <c r="C329" s="155"/>
      <c r="D329" s="155"/>
      <c r="E329" s="155"/>
      <c r="F329" s="155"/>
      <c r="G329" s="155"/>
      <c r="H329" s="155"/>
      <c r="I329" s="202"/>
      <c r="J329" s="202"/>
      <c r="K329" s="202"/>
      <c r="L329" s="16"/>
      <c r="M329" s="96"/>
      <c r="N329" s="84"/>
      <c r="O329" s="143"/>
      <c r="P329" s="143"/>
      <c r="Q329" s="143"/>
      <c r="R329" s="143"/>
      <c r="S329" s="143"/>
      <c r="T329" s="77"/>
      <c r="U329" s="414"/>
      <c r="V329" s="414"/>
      <c r="W329" s="359"/>
      <c r="X329" s="359"/>
    </row>
    <row r="330" spans="1:24" s="1" customFormat="1" x14ac:dyDescent="0.2">
      <c r="A330" s="177"/>
      <c r="B330" s="177"/>
      <c r="C330" s="177"/>
      <c r="D330" s="177"/>
      <c r="E330" s="177"/>
      <c r="F330" s="177"/>
      <c r="G330" s="177"/>
      <c r="H330" s="177"/>
      <c r="I330" s="202"/>
      <c r="J330" s="202"/>
      <c r="K330" s="202"/>
      <c r="L330" s="16"/>
      <c r="M330" s="96"/>
      <c r="N330" s="180" t="s">
        <v>285</v>
      </c>
      <c r="O330" s="188">
        <f>SUM(O331:O333)</f>
        <v>12922.55</v>
      </c>
      <c r="P330" s="188">
        <f>SUM(P331:P333)</f>
        <v>30000</v>
      </c>
      <c r="Q330" s="188">
        <f>SUM(Q331:Q333)</f>
        <v>30000</v>
      </c>
      <c r="R330" s="188">
        <f>SUM(R331:R333)</f>
        <v>30000</v>
      </c>
      <c r="S330" s="188">
        <f>SUM(S331:S333)</f>
        <v>30000</v>
      </c>
      <c r="T330" s="77">
        <f t="shared" si="314"/>
        <v>0</v>
      </c>
      <c r="U330" s="397">
        <f>SUM(U331:U333)</f>
        <v>25000</v>
      </c>
      <c r="V330" s="397">
        <f t="shared" ref="V330" si="327">SUM(V332:V333)</f>
        <v>25000</v>
      </c>
      <c r="W330" s="359">
        <f t="shared" si="318"/>
        <v>83.333333333333343</v>
      </c>
      <c r="X330" s="359">
        <f t="shared" si="319"/>
        <v>83.333333333333343</v>
      </c>
    </row>
    <row r="331" spans="1:24" s="1" customFormat="1" x14ac:dyDescent="0.2">
      <c r="A331" s="322"/>
      <c r="B331" s="322"/>
      <c r="C331" s="322"/>
      <c r="D331" s="322"/>
      <c r="E331" s="322"/>
      <c r="F331" s="322"/>
      <c r="G331" s="322"/>
      <c r="H331" s="322"/>
      <c r="I331" s="322"/>
      <c r="J331" s="322"/>
      <c r="K331" s="322"/>
      <c r="L331" s="16"/>
      <c r="M331" s="186">
        <v>11</v>
      </c>
      <c r="N331" s="180" t="s">
        <v>286</v>
      </c>
      <c r="O331" s="188">
        <v>7263.05</v>
      </c>
      <c r="P331" s="188">
        <v>10000</v>
      </c>
      <c r="Q331" s="188">
        <v>0</v>
      </c>
      <c r="R331" s="188">
        <v>10000</v>
      </c>
      <c r="S331" s="188">
        <v>0</v>
      </c>
      <c r="T331" s="77">
        <f t="shared" si="314"/>
        <v>-10000</v>
      </c>
      <c r="U331" s="397">
        <v>0</v>
      </c>
      <c r="V331" s="397">
        <v>0</v>
      </c>
      <c r="W331" s="359">
        <v>0</v>
      </c>
      <c r="X331" s="359">
        <v>0</v>
      </c>
    </row>
    <row r="332" spans="1:24" s="1" customFormat="1" x14ac:dyDescent="0.2">
      <c r="A332" s="177"/>
      <c r="B332" s="177"/>
      <c r="C332" s="177"/>
      <c r="D332" s="177"/>
      <c r="E332" s="177"/>
      <c r="F332" s="177"/>
      <c r="G332" s="177"/>
      <c r="H332" s="177"/>
      <c r="I332" s="202"/>
      <c r="J332" s="202"/>
      <c r="K332" s="202"/>
      <c r="L332" s="16"/>
      <c r="M332" s="186">
        <v>43</v>
      </c>
      <c r="N332" s="187" t="s">
        <v>102</v>
      </c>
      <c r="O332" s="188">
        <v>5659.5</v>
      </c>
      <c r="P332" s="188">
        <v>20000</v>
      </c>
      <c r="Q332" s="188">
        <v>20000</v>
      </c>
      <c r="R332" s="188">
        <v>20000</v>
      </c>
      <c r="S332" s="188">
        <v>30000</v>
      </c>
      <c r="T332" s="77">
        <f t="shared" si="314"/>
        <v>10000</v>
      </c>
      <c r="U332" s="397">
        <v>25000</v>
      </c>
      <c r="V332" s="397">
        <v>25000</v>
      </c>
      <c r="W332" s="359">
        <f t="shared" si="318"/>
        <v>83.333333333333343</v>
      </c>
      <c r="X332" s="359">
        <f t="shared" si="319"/>
        <v>83.333333333333343</v>
      </c>
    </row>
    <row r="333" spans="1:24" s="1" customFormat="1" x14ac:dyDescent="0.2">
      <c r="A333" s="202"/>
      <c r="B333" s="202"/>
      <c r="C333" s="202"/>
      <c r="D333" s="202"/>
      <c r="E333" s="202"/>
      <c r="F333" s="202"/>
      <c r="G333" s="202"/>
      <c r="H333" s="202"/>
      <c r="I333" s="202"/>
      <c r="J333" s="202"/>
      <c r="K333" s="202"/>
      <c r="L333" s="16"/>
      <c r="M333" s="186">
        <v>91</v>
      </c>
      <c r="N333" s="180" t="s">
        <v>290</v>
      </c>
      <c r="O333" s="188">
        <v>0</v>
      </c>
      <c r="P333" s="188">
        <v>0</v>
      </c>
      <c r="Q333" s="188">
        <v>10000</v>
      </c>
      <c r="R333" s="188">
        <v>0</v>
      </c>
      <c r="S333" s="188">
        <v>0</v>
      </c>
      <c r="T333" s="77">
        <f t="shared" si="314"/>
        <v>0</v>
      </c>
      <c r="U333" s="397">
        <v>0</v>
      </c>
      <c r="V333" s="397">
        <v>0</v>
      </c>
      <c r="W333" s="359">
        <v>0</v>
      </c>
      <c r="X333" s="359">
        <v>0</v>
      </c>
    </row>
    <row r="334" spans="1:24" s="1" customFormat="1" x14ac:dyDescent="0.2">
      <c r="A334" s="177"/>
      <c r="B334" s="177"/>
      <c r="C334" s="177"/>
      <c r="D334" s="177"/>
      <c r="E334" s="177"/>
      <c r="F334" s="177"/>
      <c r="G334" s="177"/>
      <c r="H334" s="177"/>
      <c r="I334" s="202"/>
      <c r="J334" s="202"/>
      <c r="K334" s="202"/>
      <c r="L334" s="16"/>
      <c r="M334" s="96"/>
      <c r="N334" s="187"/>
      <c r="O334" s="143"/>
      <c r="P334" s="143"/>
      <c r="Q334" s="143"/>
      <c r="R334" s="143"/>
      <c r="S334" s="143"/>
      <c r="T334" s="77"/>
      <c r="U334" s="414"/>
      <c r="V334" s="414"/>
      <c r="W334" s="359"/>
      <c r="X334" s="359"/>
    </row>
    <row r="335" spans="1:24" s="1" customFormat="1" x14ac:dyDescent="0.2">
      <c r="A335" s="155"/>
      <c r="B335" s="152">
        <v>1</v>
      </c>
      <c r="C335" s="155"/>
      <c r="D335" s="152"/>
      <c r="E335" s="152">
        <v>4</v>
      </c>
      <c r="F335" s="155"/>
      <c r="G335" s="155"/>
      <c r="H335" s="155"/>
      <c r="I335" s="202"/>
      <c r="J335" s="201">
        <v>9</v>
      </c>
      <c r="K335" s="202"/>
      <c r="L335" s="16" t="s">
        <v>179</v>
      </c>
      <c r="M335" s="154">
        <v>3</v>
      </c>
      <c r="N335" s="84" t="s">
        <v>116</v>
      </c>
      <c r="O335" s="113">
        <f t="shared" ref="O335:S336" si="328">SUM(O336)</f>
        <v>12922.55</v>
      </c>
      <c r="P335" s="113">
        <f t="shared" si="328"/>
        <v>30000</v>
      </c>
      <c r="Q335" s="113">
        <f t="shared" si="328"/>
        <v>30000</v>
      </c>
      <c r="R335" s="113">
        <f t="shared" si="328"/>
        <v>30000</v>
      </c>
      <c r="S335" s="113">
        <f t="shared" si="328"/>
        <v>30000</v>
      </c>
      <c r="T335" s="77">
        <f t="shared" si="314"/>
        <v>0</v>
      </c>
      <c r="U335" s="295"/>
      <c r="V335" s="295"/>
      <c r="W335" s="359"/>
      <c r="X335" s="359"/>
    </row>
    <row r="336" spans="1:24" s="1" customFormat="1" x14ac:dyDescent="0.2">
      <c r="A336" s="155"/>
      <c r="B336" s="152">
        <v>1</v>
      </c>
      <c r="C336" s="155"/>
      <c r="D336" s="152"/>
      <c r="E336" s="152">
        <v>4</v>
      </c>
      <c r="F336" s="155"/>
      <c r="G336" s="155"/>
      <c r="H336" s="155"/>
      <c r="I336" s="202"/>
      <c r="J336" s="201">
        <v>9</v>
      </c>
      <c r="K336" s="202"/>
      <c r="L336" s="16" t="s">
        <v>179</v>
      </c>
      <c r="M336" s="71">
        <v>32</v>
      </c>
      <c r="N336" s="70" t="s">
        <v>3</v>
      </c>
      <c r="O336" s="114">
        <f t="shared" si="328"/>
        <v>12922.55</v>
      </c>
      <c r="P336" s="114">
        <f t="shared" si="328"/>
        <v>30000</v>
      </c>
      <c r="Q336" s="114">
        <f t="shared" si="328"/>
        <v>30000</v>
      </c>
      <c r="R336" s="114">
        <f t="shared" si="328"/>
        <v>30000</v>
      </c>
      <c r="S336" s="114">
        <f t="shared" si="328"/>
        <v>30000</v>
      </c>
      <c r="T336" s="77">
        <f t="shared" si="314"/>
        <v>0</v>
      </c>
      <c r="U336" s="295">
        <v>25000</v>
      </c>
      <c r="V336" s="295">
        <v>25000</v>
      </c>
      <c r="W336" s="359">
        <f t="shared" si="318"/>
        <v>83.333333333333343</v>
      </c>
      <c r="X336" s="359">
        <f t="shared" si="319"/>
        <v>83.333333333333343</v>
      </c>
    </row>
    <row r="337" spans="1:24" s="1" customFormat="1" x14ac:dyDescent="0.2">
      <c r="A337" s="155"/>
      <c r="B337" s="152">
        <v>1</v>
      </c>
      <c r="C337" s="155"/>
      <c r="D337" s="152"/>
      <c r="E337" s="152">
        <v>4</v>
      </c>
      <c r="F337" s="155"/>
      <c r="G337" s="155"/>
      <c r="H337" s="155"/>
      <c r="I337" s="202"/>
      <c r="J337" s="201">
        <v>9</v>
      </c>
      <c r="K337" s="202"/>
      <c r="L337" s="16" t="s">
        <v>179</v>
      </c>
      <c r="M337" s="154">
        <v>323</v>
      </c>
      <c r="N337" s="96" t="s">
        <v>6</v>
      </c>
      <c r="O337" s="113">
        <v>12922.55</v>
      </c>
      <c r="P337" s="113">
        <v>30000</v>
      </c>
      <c r="Q337" s="113">
        <v>30000</v>
      </c>
      <c r="R337" s="113">
        <v>30000</v>
      </c>
      <c r="S337" s="113">
        <v>30000</v>
      </c>
      <c r="T337" s="77">
        <f t="shared" si="314"/>
        <v>0</v>
      </c>
      <c r="U337" s="295"/>
      <c r="V337" s="295"/>
      <c r="W337" s="359"/>
      <c r="X337" s="359"/>
    </row>
    <row r="338" spans="1:24" s="1" customFormat="1" x14ac:dyDescent="0.2">
      <c r="A338" s="155"/>
      <c r="B338" s="155"/>
      <c r="C338" s="155"/>
      <c r="D338" s="155"/>
      <c r="E338" s="155"/>
      <c r="F338" s="155"/>
      <c r="G338" s="155"/>
      <c r="H338" s="155"/>
      <c r="I338" s="202"/>
      <c r="J338" s="202"/>
      <c r="K338" s="202"/>
      <c r="L338" s="16"/>
      <c r="M338" s="96"/>
      <c r="N338" s="84"/>
      <c r="O338" s="143"/>
      <c r="P338" s="143"/>
      <c r="Q338" s="143"/>
      <c r="R338" s="143"/>
      <c r="S338" s="143"/>
      <c r="T338" s="77"/>
      <c r="U338" s="414"/>
      <c r="V338" s="414"/>
      <c r="W338" s="359"/>
      <c r="X338" s="359"/>
    </row>
    <row r="339" spans="1:24" s="1" customFormat="1" ht="25.5" x14ac:dyDescent="0.2">
      <c r="A339" s="53" t="s">
        <v>152</v>
      </c>
      <c r="B339" s="47"/>
      <c r="C339" s="47"/>
      <c r="D339" s="47"/>
      <c r="E339" s="47"/>
      <c r="F339" s="47"/>
      <c r="G339" s="47"/>
      <c r="H339" s="47"/>
      <c r="I339" s="202"/>
      <c r="J339" s="202"/>
      <c r="K339" s="202"/>
      <c r="L339" s="31" t="s">
        <v>189</v>
      </c>
      <c r="M339" s="103"/>
      <c r="N339" s="104" t="s">
        <v>145</v>
      </c>
      <c r="O339" s="116">
        <f t="shared" ref="O339" si="329">SUM(O341)</f>
        <v>68095.55</v>
      </c>
      <c r="P339" s="116">
        <f t="shared" ref="P339:Q339" si="330">SUM(P341)</f>
        <v>150000</v>
      </c>
      <c r="Q339" s="116">
        <f t="shared" si="330"/>
        <v>150000</v>
      </c>
      <c r="R339" s="116">
        <f t="shared" ref="R339:S339" si="331">SUM(R341)</f>
        <v>150000</v>
      </c>
      <c r="S339" s="116">
        <f t="shared" si="331"/>
        <v>150000</v>
      </c>
      <c r="T339" s="77">
        <f t="shared" si="314"/>
        <v>0</v>
      </c>
      <c r="U339" s="415">
        <f t="shared" ref="U339:V339" si="332">SUM(U341)</f>
        <v>100000</v>
      </c>
      <c r="V339" s="415">
        <f t="shared" si="332"/>
        <v>100000</v>
      </c>
      <c r="W339" s="359">
        <f t="shared" si="318"/>
        <v>66.666666666666657</v>
      </c>
      <c r="X339" s="359">
        <f t="shared" si="319"/>
        <v>66.666666666666657</v>
      </c>
    </row>
    <row r="340" spans="1:24" s="1" customFormat="1" x14ac:dyDescent="0.2">
      <c r="A340" s="47"/>
      <c r="B340" s="47"/>
      <c r="C340" s="47"/>
      <c r="D340" s="47"/>
      <c r="E340" s="47"/>
      <c r="F340" s="47"/>
      <c r="G340" s="47"/>
      <c r="H340" s="47"/>
      <c r="I340" s="202"/>
      <c r="J340" s="202"/>
      <c r="K340" s="202"/>
      <c r="L340" s="16"/>
      <c r="M340" s="96"/>
      <c r="N340" s="84"/>
      <c r="O340" s="146"/>
      <c r="P340" s="146"/>
      <c r="Q340" s="146"/>
      <c r="R340" s="146"/>
      <c r="S340" s="146"/>
      <c r="T340" s="77"/>
      <c r="U340" s="409"/>
      <c r="V340" s="409"/>
      <c r="W340" s="359"/>
      <c r="X340" s="359"/>
    </row>
    <row r="341" spans="1:24" s="1" customFormat="1" ht="25.5" x14ac:dyDescent="0.2">
      <c r="A341" s="27" t="s">
        <v>243</v>
      </c>
      <c r="B341" s="15"/>
      <c r="C341" s="15"/>
      <c r="D341" s="15"/>
      <c r="E341" s="15"/>
      <c r="F341" s="15"/>
      <c r="G341" s="15"/>
      <c r="H341" s="15"/>
      <c r="I341" s="202"/>
      <c r="J341" s="202"/>
      <c r="K341" s="202"/>
      <c r="L341" s="36" t="s">
        <v>178</v>
      </c>
      <c r="M341" s="106"/>
      <c r="N341" s="107" t="s">
        <v>125</v>
      </c>
      <c r="O341" s="144">
        <f t="shared" ref="O341" si="333">SUM(O348)</f>
        <v>68095.55</v>
      </c>
      <c r="P341" s="144">
        <f t="shared" ref="P341:Q341" si="334">SUM(P348)</f>
        <v>150000</v>
      </c>
      <c r="Q341" s="144">
        <f t="shared" si="334"/>
        <v>150000</v>
      </c>
      <c r="R341" s="144">
        <f t="shared" ref="R341:S341" si="335">SUM(R348)</f>
        <v>150000</v>
      </c>
      <c r="S341" s="144">
        <f t="shared" si="335"/>
        <v>150000</v>
      </c>
      <c r="T341" s="77">
        <f t="shared" si="314"/>
        <v>0</v>
      </c>
      <c r="U341" s="411">
        <f>SUM(U349)</f>
        <v>100000</v>
      </c>
      <c r="V341" s="411">
        <f>SUM(V349)</f>
        <v>100000</v>
      </c>
      <c r="W341" s="359">
        <f t="shared" si="318"/>
        <v>66.666666666666657</v>
      </c>
      <c r="X341" s="359">
        <f t="shared" si="319"/>
        <v>66.666666666666657</v>
      </c>
    </row>
    <row r="342" spans="1:24" s="1" customFormat="1" x14ac:dyDescent="0.2">
      <c r="A342" s="15"/>
      <c r="B342" s="15"/>
      <c r="C342" s="15"/>
      <c r="D342" s="15"/>
      <c r="E342" s="15"/>
      <c r="F342" s="15"/>
      <c r="G342" s="15"/>
      <c r="H342" s="15"/>
      <c r="I342" s="202"/>
      <c r="J342" s="202"/>
      <c r="K342" s="202"/>
      <c r="L342" s="16"/>
      <c r="M342" s="96"/>
      <c r="N342" s="84"/>
      <c r="O342" s="143"/>
      <c r="P342" s="143"/>
      <c r="Q342" s="143"/>
      <c r="R342" s="143"/>
      <c r="S342" s="143"/>
      <c r="T342" s="77"/>
      <c r="U342" s="414"/>
      <c r="V342" s="414"/>
      <c r="W342" s="359"/>
      <c r="X342" s="359"/>
    </row>
    <row r="343" spans="1:24" s="1" customFormat="1" x14ac:dyDescent="0.2">
      <c r="A343" s="194"/>
      <c r="B343" s="194"/>
      <c r="C343" s="194"/>
      <c r="D343" s="194"/>
      <c r="E343" s="194"/>
      <c r="F343" s="194"/>
      <c r="G343" s="194"/>
      <c r="H343" s="194"/>
      <c r="I343" s="202"/>
      <c r="J343" s="202"/>
      <c r="K343" s="202"/>
      <c r="L343" s="96"/>
      <c r="M343" s="96"/>
      <c r="N343" s="180" t="s">
        <v>285</v>
      </c>
      <c r="O343" s="188">
        <f t="shared" ref="O343" si="336">SUM(O345:O346)</f>
        <v>68095.55</v>
      </c>
      <c r="P343" s="188">
        <f>SUM(P344:P346)</f>
        <v>150000</v>
      </c>
      <c r="Q343" s="188">
        <f>SUM(Q344:Q346)</f>
        <v>150000</v>
      </c>
      <c r="R343" s="188">
        <f>SUM(R344:R346)</f>
        <v>150000</v>
      </c>
      <c r="S343" s="188">
        <f>SUM(S344:S346)</f>
        <v>150000</v>
      </c>
      <c r="T343" s="77">
        <f t="shared" si="314"/>
        <v>0</v>
      </c>
      <c r="U343" s="397">
        <f>SUM(U344:U346)</f>
        <v>100000</v>
      </c>
      <c r="V343" s="397">
        <f>SUM(V344:V346)</f>
        <v>100000</v>
      </c>
      <c r="W343" s="359">
        <f t="shared" si="318"/>
        <v>66.666666666666657</v>
      </c>
      <c r="X343" s="359">
        <f t="shared" si="319"/>
        <v>66.666666666666657</v>
      </c>
    </row>
    <row r="344" spans="1:24" s="1" customFormat="1" x14ac:dyDescent="0.2">
      <c r="A344" s="322"/>
      <c r="B344" s="322"/>
      <c r="C344" s="322"/>
      <c r="D344" s="322"/>
      <c r="E344" s="322"/>
      <c r="F344" s="322"/>
      <c r="G344" s="322"/>
      <c r="H344" s="322"/>
      <c r="I344" s="322"/>
      <c r="J344" s="322"/>
      <c r="K344" s="322"/>
      <c r="L344" s="96"/>
      <c r="M344" s="186">
        <v>11</v>
      </c>
      <c r="N344" s="180" t="s">
        <v>286</v>
      </c>
      <c r="O344" s="188">
        <v>0</v>
      </c>
      <c r="P344" s="188">
        <v>65500</v>
      </c>
      <c r="Q344" s="188">
        <v>53600</v>
      </c>
      <c r="R344" s="188">
        <v>84200</v>
      </c>
      <c r="S344" s="188">
        <v>0</v>
      </c>
      <c r="T344" s="77">
        <f t="shared" si="314"/>
        <v>-84200</v>
      </c>
      <c r="U344" s="397">
        <v>50000</v>
      </c>
      <c r="V344" s="397">
        <v>24700</v>
      </c>
      <c r="W344" s="359">
        <v>0</v>
      </c>
      <c r="X344" s="359">
        <v>0</v>
      </c>
    </row>
    <row r="345" spans="1:24" s="1" customFormat="1" x14ac:dyDescent="0.2">
      <c r="A345" s="194"/>
      <c r="B345" s="194"/>
      <c r="C345" s="194"/>
      <c r="D345" s="194"/>
      <c r="E345" s="194"/>
      <c r="F345" s="194"/>
      <c r="G345" s="194"/>
      <c r="H345" s="194"/>
      <c r="I345" s="202"/>
      <c r="J345" s="202"/>
      <c r="K345" s="202"/>
      <c r="L345" s="186"/>
      <c r="M345" s="186">
        <v>43</v>
      </c>
      <c r="N345" s="187" t="s">
        <v>102</v>
      </c>
      <c r="O345" s="188">
        <v>68095.55</v>
      </c>
      <c r="P345" s="188">
        <v>84500</v>
      </c>
      <c r="Q345" s="188">
        <v>65800</v>
      </c>
      <c r="R345" s="188">
        <v>65800</v>
      </c>
      <c r="S345" s="188">
        <v>150000</v>
      </c>
      <c r="T345" s="77">
        <f t="shared" si="314"/>
        <v>84200</v>
      </c>
      <c r="U345" s="397">
        <v>50000</v>
      </c>
      <c r="V345" s="397">
        <v>75300</v>
      </c>
      <c r="W345" s="359">
        <f t="shared" si="318"/>
        <v>33.333333333333329</v>
      </c>
      <c r="X345" s="359">
        <f t="shared" si="319"/>
        <v>50.2</v>
      </c>
    </row>
    <row r="346" spans="1:24" s="1" customFormat="1" x14ac:dyDescent="0.2">
      <c r="A346" s="202"/>
      <c r="B346" s="202"/>
      <c r="C346" s="202"/>
      <c r="D346" s="202"/>
      <c r="E346" s="202"/>
      <c r="F346" s="202"/>
      <c r="G346" s="202"/>
      <c r="H346" s="202"/>
      <c r="I346" s="202"/>
      <c r="J346" s="202"/>
      <c r="K346" s="202"/>
      <c r="L346" s="186"/>
      <c r="M346" s="186">
        <v>91</v>
      </c>
      <c r="N346" s="180" t="s">
        <v>290</v>
      </c>
      <c r="O346" s="188">
        <v>0</v>
      </c>
      <c r="P346" s="188">
        <v>0</v>
      </c>
      <c r="Q346" s="188">
        <v>30600</v>
      </c>
      <c r="R346" s="188">
        <v>0</v>
      </c>
      <c r="S346" s="188">
        <v>0</v>
      </c>
      <c r="T346" s="77">
        <f t="shared" si="314"/>
        <v>0</v>
      </c>
      <c r="U346" s="397">
        <v>0</v>
      </c>
      <c r="V346" s="397">
        <v>0</v>
      </c>
      <c r="W346" s="359">
        <v>0</v>
      </c>
      <c r="X346" s="359">
        <v>0</v>
      </c>
    </row>
    <row r="347" spans="1:24" s="1" customFormat="1" x14ac:dyDescent="0.2">
      <c r="A347" s="194"/>
      <c r="B347" s="194"/>
      <c r="C347" s="194"/>
      <c r="D347" s="194"/>
      <c r="E347" s="194"/>
      <c r="F347" s="194"/>
      <c r="G347" s="194"/>
      <c r="H347" s="194"/>
      <c r="I347" s="202"/>
      <c r="J347" s="202"/>
      <c r="K347" s="202"/>
      <c r="L347" s="16"/>
      <c r="M347" s="96"/>
      <c r="N347" s="195"/>
      <c r="O347" s="143"/>
      <c r="P347" s="143"/>
      <c r="Q347" s="143"/>
      <c r="R347" s="143"/>
      <c r="S347" s="143"/>
      <c r="T347" s="77"/>
      <c r="U347" s="414"/>
      <c r="V347" s="414"/>
      <c r="W347" s="359"/>
      <c r="X347" s="359"/>
    </row>
    <row r="348" spans="1:24" s="43" customFormat="1" x14ac:dyDescent="0.2">
      <c r="B348" s="176">
        <v>1</v>
      </c>
      <c r="D348" s="48"/>
      <c r="E348" s="48">
        <v>4</v>
      </c>
      <c r="I348" s="202"/>
      <c r="J348" s="201">
        <v>9</v>
      </c>
      <c r="K348" s="202"/>
      <c r="L348" s="16" t="s">
        <v>178</v>
      </c>
      <c r="M348" s="72">
        <v>3</v>
      </c>
      <c r="N348" s="84" t="s">
        <v>116</v>
      </c>
      <c r="O348" s="113">
        <f t="shared" ref="O348:S349" si="337">SUM(O349)</f>
        <v>68095.55</v>
      </c>
      <c r="P348" s="113">
        <f t="shared" si="337"/>
        <v>150000</v>
      </c>
      <c r="Q348" s="113">
        <f t="shared" si="337"/>
        <v>150000</v>
      </c>
      <c r="R348" s="113">
        <f t="shared" si="337"/>
        <v>150000</v>
      </c>
      <c r="S348" s="113">
        <f t="shared" si="337"/>
        <v>150000</v>
      </c>
      <c r="T348" s="77">
        <f t="shared" si="314"/>
        <v>0</v>
      </c>
      <c r="U348" s="295"/>
      <c r="V348" s="295"/>
      <c r="W348" s="359"/>
      <c r="X348" s="359"/>
    </row>
    <row r="349" spans="1:24" s="1" customFormat="1" x14ac:dyDescent="0.2">
      <c r="A349" s="15"/>
      <c r="B349" s="176">
        <v>1</v>
      </c>
      <c r="C349" s="15"/>
      <c r="D349" s="48"/>
      <c r="E349" s="48">
        <v>4</v>
      </c>
      <c r="F349" s="15"/>
      <c r="G349" s="15"/>
      <c r="H349" s="15"/>
      <c r="I349" s="202"/>
      <c r="J349" s="201">
        <v>9</v>
      </c>
      <c r="K349" s="202"/>
      <c r="L349" s="16" t="s">
        <v>178</v>
      </c>
      <c r="M349" s="71">
        <v>32</v>
      </c>
      <c r="N349" s="70" t="s">
        <v>3</v>
      </c>
      <c r="O349" s="114">
        <f t="shared" si="337"/>
        <v>68095.55</v>
      </c>
      <c r="P349" s="114">
        <f t="shared" si="337"/>
        <v>150000</v>
      </c>
      <c r="Q349" s="114">
        <f t="shared" si="337"/>
        <v>150000</v>
      </c>
      <c r="R349" s="114">
        <f t="shared" si="337"/>
        <v>150000</v>
      </c>
      <c r="S349" s="114">
        <f t="shared" si="337"/>
        <v>150000</v>
      </c>
      <c r="T349" s="77">
        <f t="shared" si="314"/>
        <v>0</v>
      </c>
      <c r="U349" s="295">
        <v>100000</v>
      </c>
      <c r="V349" s="295">
        <v>100000</v>
      </c>
      <c r="W349" s="359">
        <f t="shared" si="318"/>
        <v>66.666666666666657</v>
      </c>
      <c r="X349" s="359">
        <f t="shared" si="319"/>
        <v>66.666666666666657</v>
      </c>
    </row>
    <row r="350" spans="1:24" s="43" customFormat="1" x14ac:dyDescent="0.2">
      <c r="A350" s="37"/>
      <c r="B350" s="176">
        <v>1</v>
      </c>
      <c r="D350" s="48"/>
      <c r="E350" s="48">
        <v>4</v>
      </c>
      <c r="I350" s="202"/>
      <c r="J350" s="201">
        <v>9</v>
      </c>
      <c r="K350" s="202"/>
      <c r="L350" s="16" t="s">
        <v>178</v>
      </c>
      <c r="M350" s="72">
        <v>323</v>
      </c>
      <c r="N350" s="96" t="s">
        <v>6</v>
      </c>
      <c r="O350" s="113">
        <v>68095.55</v>
      </c>
      <c r="P350" s="113">
        <v>150000</v>
      </c>
      <c r="Q350" s="113">
        <v>150000</v>
      </c>
      <c r="R350" s="113">
        <v>150000</v>
      </c>
      <c r="S350" s="113">
        <v>150000</v>
      </c>
      <c r="T350" s="77">
        <f t="shared" si="314"/>
        <v>0</v>
      </c>
      <c r="U350" s="295"/>
      <c r="V350" s="295"/>
      <c r="W350" s="359"/>
      <c r="X350" s="359"/>
    </row>
    <row r="351" spans="1:24" s="235" customFormat="1" x14ac:dyDescent="0.2">
      <c r="A351" s="37"/>
      <c r="B351" s="234"/>
      <c r="D351" s="234"/>
      <c r="E351" s="234"/>
      <c r="J351" s="234"/>
      <c r="L351" s="16"/>
      <c r="M351" s="236"/>
      <c r="N351" s="96"/>
      <c r="O351" s="113"/>
      <c r="P351" s="113"/>
      <c r="Q351" s="113"/>
      <c r="R351" s="113"/>
      <c r="S351" s="113"/>
      <c r="T351" s="77"/>
      <c r="U351" s="295"/>
      <c r="V351" s="295"/>
      <c r="W351" s="359"/>
      <c r="X351" s="359"/>
    </row>
    <row r="352" spans="1:24" s="1" customFormat="1" ht="25.5" x14ac:dyDescent="0.2">
      <c r="A352" s="51" t="s">
        <v>244</v>
      </c>
      <c r="B352" s="55">
        <v>1</v>
      </c>
      <c r="C352" s="15"/>
      <c r="D352" s="15"/>
      <c r="E352" s="15"/>
      <c r="F352" s="55">
        <v>5</v>
      </c>
      <c r="G352" s="15"/>
      <c r="H352" s="15"/>
      <c r="I352" s="202"/>
      <c r="J352" s="202"/>
      <c r="K352" s="202"/>
      <c r="L352" s="16"/>
      <c r="M352" s="96"/>
      <c r="N352" s="73" t="s">
        <v>247</v>
      </c>
      <c r="O352" s="115">
        <f t="shared" ref="O352" si="338">SUM(O354)</f>
        <v>13620</v>
      </c>
      <c r="P352" s="115">
        <f t="shared" ref="P352:Q352" si="339">SUM(P354)</f>
        <v>30000</v>
      </c>
      <c r="Q352" s="115">
        <f t="shared" si="339"/>
        <v>30000</v>
      </c>
      <c r="R352" s="115">
        <f t="shared" ref="R352:S352" si="340">SUM(R354)</f>
        <v>30000</v>
      </c>
      <c r="S352" s="115">
        <f t="shared" si="340"/>
        <v>30000</v>
      </c>
      <c r="T352" s="77">
        <f t="shared" si="314"/>
        <v>0</v>
      </c>
      <c r="U352" s="413">
        <f t="shared" ref="U352:V352" si="341">SUM(U354)</f>
        <v>30000</v>
      </c>
      <c r="V352" s="413">
        <f t="shared" si="341"/>
        <v>30000</v>
      </c>
      <c r="W352" s="359">
        <f t="shared" si="318"/>
        <v>100</v>
      </c>
      <c r="X352" s="359">
        <f t="shared" si="319"/>
        <v>100</v>
      </c>
    </row>
    <row r="353" spans="1:24" s="1" customFormat="1" x14ac:dyDescent="0.2">
      <c r="A353" s="15"/>
      <c r="B353" s="15"/>
      <c r="C353" s="15"/>
      <c r="D353" s="15"/>
      <c r="E353" s="15"/>
      <c r="F353" s="15"/>
      <c r="G353" s="15"/>
      <c r="H353" s="15"/>
      <c r="I353" s="202"/>
      <c r="J353" s="202"/>
      <c r="K353" s="202"/>
      <c r="L353" s="16"/>
      <c r="M353" s="96"/>
      <c r="N353" s="83"/>
      <c r="O353" s="143"/>
      <c r="P353" s="143"/>
      <c r="Q353" s="143"/>
      <c r="R353" s="143"/>
      <c r="S353" s="143"/>
      <c r="T353" s="77"/>
      <c r="U353" s="414"/>
      <c r="V353" s="414"/>
      <c r="W353" s="359"/>
      <c r="X353" s="359"/>
    </row>
    <row r="354" spans="1:24" s="1" customFormat="1" ht="25.5" x14ac:dyDescent="0.2">
      <c r="A354" s="53" t="s">
        <v>152</v>
      </c>
      <c r="B354" s="47"/>
      <c r="C354" s="47"/>
      <c r="D354" s="47"/>
      <c r="E354" s="47"/>
      <c r="F354" s="47"/>
      <c r="G354" s="47"/>
      <c r="H354" s="47"/>
      <c r="I354" s="202"/>
      <c r="J354" s="202"/>
      <c r="K354" s="202"/>
      <c r="L354" s="31" t="s">
        <v>196</v>
      </c>
      <c r="M354" s="103"/>
      <c r="N354" s="104" t="s">
        <v>145</v>
      </c>
      <c r="O354" s="116">
        <f t="shared" ref="O354" si="342">SUM(O356)</f>
        <v>13620</v>
      </c>
      <c r="P354" s="116">
        <f t="shared" ref="P354:Q354" si="343">SUM(P356)</f>
        <v>30000</v>
      </c>
      <c r="Q354" s="116">
        <f t="shared" si="343"/>
        <v>30000</v>
      </c>
      <c r="R354" s="116">
        <f t="shared" ref="R354:S354" si="344">SUM(R356)</f>
        <v>30000</v>
      </c>
      <c r="S354" s="116">
        <f t="shared" si="344"/>
        <v>30000</v>
      </c>
      <c r="T354" s="77">
        <f t="shared" si="314"/>
        <v>0</v>
      </c>
      <c r="U354" s="415">
        <f t="shared" ref="U354:V354" si="345">SUM(U356)</f>
        <v>30000</v>
      </c>
      <c r="V354" s="415">
        <f t="shared" si="345"/>
        <v>30000</v>
      </c>
      <c r="W354" s="359">
        <f t="shared" si="318"/>
        <v>100</v>
      </c>
      <c r="X354" s="359">
        <f t="shared" si="319"/>
        <v>100</v>
      </c>
    </row>
    <row r="355" spans="1:24" s="1" customFormat="1" x14ac:dyDescent="0.2">
      <c r="A355" s="47"/>
      <c r="B355" s="47"/>
      <c r="C355" s="47"/>
      <c r="D355" s="47"/>
      <c r="E355" s="47"/>
      <c r="F355" s="47"/>
      <c r="G355" s="47"/>
      <c r="H355" s="47"/>
      <c r="I355" s="202"/>
      <c r="J355" s="202"/>
      <c r="K355" s="202"/>
      <c r="L355" s="16"/>
      <c r="M355" s="96"/>
      <c r="N355" s="83"/>
      <c r="O355" s="143"/>
      <c r="P355" s="143"/>
      <c r="Q355" s="143"/>
      <c r="R355" s="143"/>
      <c r="S355" s="143"/>
      <c r="T355" s="77"/>
      <c r="U355" s="414"/>
      <c r="V355" s="414"/>
      <c r="W355" s="359"/>
      <c r="X355" s="359"/>
    </row>
    <row r="356" spans="1:24" s="1" customFormat="1" x14ac:dyDescent="0.2">
      <c r="A356" s="27" t="s">
        <v>248</v>
      </c>
      <c r="B356" s="15"/>
      <c r="C356" s="15"/>
      <c r="D356" s="15"/>
      <c r="E356" s="15"/>
      <c r="F356" s="15"/>
      <c r="G356" s="15"/>
      <c r="H356" s="15"/>
      <c r="I356" s="202"/>
      <c r="J356" s="202"/>
      <c r="K356" s="202"/>
      <c r="L356" s="36" t="s">
        <v>140</v>
      </c>
      <c r="M356" s="106"/>
      <c r="N356" s="107" t="s">
        <v>225</v>
      </c>
      <c r="O356" s="144">
        <f t="shared" ref="O356" si="346">SUM(O362)</f>
        <v>13620</v>
      </c>
      <c r="P356" s="144">
        <f t="shared" ref="P356:Q356" si="347">SUM(P362)</f>
        <v>30000</v>
      </c>
      <c r="Q356" s="144">
        <f t="shared" si="347"/>
        <v>30000</v>
      </c>
      <c r="R356" s="144">
        <f t="shared" ref="R356:S356" si="348">SUM(R362)</f>
        <v>30000</v>
      </c>
      <c r="S356" s="144">
        <f t="shared" si="348"/>
        <v>30000</v>
      </c>
      <c r="T356" s="77">
        <f t="shared" si="314"/>
        <v>0</v>
      </c>
      <c r="U356" s="411">
        <f>SUM(U363)</f>
        <v>30000</v>
      </c>
      <c r="V356" s="411">
        <f>SUM(V363)</f>
        <v>30000</v>
      </c>
      <c r="W356" s="359">
        <f t="shared" si="318"/>
        <v>100</v>
      </c>
      <c r="X356" s="359">
        <f t="shared" si="319"/>
        <v>100</v>
      </c>
    </row>
    <row r="357" spans="1:24" s="1" customFormat="1" x14ac:dyDescent="0.2">
      <c r="A357" s="15"/>
      <c r="B357" s="15"/>
      <c r="C357" s="15"/>
      <c r="D357" s="15"/>
      <c r="E357" s="15"/>
      <c r="F357" s="15"/>
      <c r="G357" s="15"/>
      <c r="H357" s="15"/>
      <c r="I357" s="202"/>
      <c r="J357" s="202"/>
      <c r="K357" s="202"/>
      <c r="L357" s="16"/>
      <c r="M357" s="118"/>
      <c r="N357" s="119"/>
      <c r="O357" s="143"/>
      <c r="P357" s="143"/>
      <c r="Q357" s="143"/>
      <c r="R357" s="143"/>
      <c r="S357" s="143"/>
      <c r="T357" s="77"/>
      <c r="U357" s="414"/>
      <c r="V357" s="414"/>
      <c r="W357" s="359"/>
      <c r="X357" s="359"/>
    </row>
    <row r="358" spans="1:24" s="1" customFormat="1" x14ac:dyDescent="0.2">
      <c r="A358" s="177"/>
      <c r="B358" s="177"/>
      <c r="C358" s="177"/>
      <c r="D358" s="177"/>
      <c r="E358" s="177"/>
      <c r="F358" s="177"/>
      <c r="G358" s="177"/>
      <c r="H358" s="177"/>
      <c r="I358" s="202"/>
      <c r="J358" s="202"/>
      <c r="K358" s="202"/>
      <c r="L358" s="16"/>
      <c r="M358" s="118"/>
      <c r="N358" s="180" t="s">
        <v>285</v>
      </c>
      <c r="O358" s="188">
        <f t="shared" ref="O358" si="349">SUM(O359:O360)</f>
        <v>13620</v>
      </c>
      <c r="P358" s="188">
        <f t="shared" ref="P358:Q358" si="350">SUM(P359:P360)</f>
        <v>30000</v>
      </c>
      <c r="Q358" s="188">
        <f t="shared" si="350"/>
        <v>30000</v>
      </c>
      <c r="R358" s="188">
        <f t="shared" ref="R358:S358" si="351">SUM(R359:R360)</f>
        <v>30000</v>
      </c>
      <c r="S358" s="188">
        <f t="shared" si="351"/>
        <v>30000</v>
      </c>
      <c r="T358" s="77">
        <f t="shared" si="314"/>
        <v>0</v>
      </c>
      <c r="U358" s="397">
        <f t="shared" ref="U358:V358" si="352">SUM(U359:U360)</f>
        <v>30000</v>
      </c>
      <c r="V358" s="397">
        <f t="shared" si="352"/>
        <v>30000</v>
      </c>
      <c r="W358" s="359">
        <f t="shared" si="318"/>
        <v>100</v>
      </c>
      <c r="X358" s="359">
        <f t="shared" si="319"/>
        <v>100</v>
      </c>
    </row>
    <row r="359" spans="1:24" s="1" customFormat="1" x14ac:dyDescent="0.2">
      <c r="A359" s="177"/>
      <c r="B359" s="177"/>
      <c r="C359" s="177"/>
      <c r="D359" s="177"/>
      <c r="E359" s="177"/>
      <c r="F359" s="177"/>
      <c r="G359" s="177"/>
      <c r="H359" s="177"/>
      <c r="I359" s="202"/>
      <c r="J359" s="202"/>
      <c r="K359" s="202"/>
      <c r="L359" s="16"/>
      <c r="M359" s="189" t="s">
        <v>353</v>
      </c>
      <c r="N359" s="180" t="s">
        <v>286</v>
      </c>
      <c r="O359" s="188">
        <v>8620</v>
      </c>
      <c r="P359" s="188">
        <v>15000</v>
      </c>
      <c r="Q359" s="188">
        <v>15000</v>
      </c>
      <c r="R359" s="188">
        <v>15000</v>
      </c>
      <c r="S359" s="188">
        <v>15000</v>
      </c>
      <c r="T359" s="77">
        <f t="shared" si="314"/>
        <v>0</v>
      </c>
      <c r="U359" s="397">
        <v>20000</v>
      </c>
      <c r="V359" s="397">
        <v>30000</v>
      </c>
      <c r="W359" s="359">
        <f t="shared" si="318"/>
        <v>133.33333333333331</v>
      </c>
      <c r="X359" s="359">
        <f t="shared" si="319"/>
        <v>200</v>
      </c>
    </row>
    <row r="360" spans="1:24" s="1" customFormat="1" x14ac:dyDescent="0.2">
      <c r="A360" s="177"/>
      <c r="B360" s="177"/>
      <c r="C360" s="177"/>
      <c r="D360" s="177"/>
      <c r="E360" s="177"/>
      <c r="F360" s="177"/>
      <c r="G360" s="177"/>
      <c r="H360" s="177"/>
      <c r="I360" s="202"/>
      <c r="J360" s="202"/>
      <c r="K360" s="202"/>
      <c r="L360" s="16"/>
      <c r="M360" s="189" t="s">
        <v>354</v>
      </c>
      <c r="N360" s="180" t="s">
        <v>103</v>
      </c>
      <c r="O360" s="188">
        <v>5000</v>
      </c>
      <c r="P360" s="188">
        <v>15000</v>
      </c>
      <c r="Q360" s="188">
        <v>15000</v>
      </c>
      <c r="R360" s="188">
        <v>15000</v>
      </c>
      <c r="S360" s="188">
        <v>15000</v>
      </c>
      <c r="T360" s="77">
        <f t="shared" si="314"/>
        <v>0</v>
      </c>
      <c r="U360" s="397">
        <v>10000</v>
      </c>
      <c r="V360" s="397">
        <v>0</v>
      </c>
      <c r="W360" s="359">
        <f t="shared" si="318"/>
        <v>66.666666666666657</v>
      </c>
      <c r="X360" s="359">
        <f t="shared" si="319"/>
        <v>0</v>
      </c>
    </row>
    <row r="361" spans="1:24" s="1" customFormat="1" x14ac:dyDescent="0.2">
      <c r="A361" s="177"/>
      <c r="B361" s="177"/>
      <c r="C361" s="177"/>
      <c r="D361" s="177"/>
      <c r="E361" s="177"/>
      <c r="F361" s="177"/>
      <c r="G361" s="177"/>
      <c r="H361" s="177"/>
      <c r="I361" s="202"/>
      <c r="J361" s="202"/>
      <c r="K361" s="202"/>
      <c r="L361" s="16"/>
      <c r="M361" s="118"/>
      <c r="N361" s="119"/>
      <c r="O361" s="143"/>
      <c r="P361" s="143"/>
      <c r="Q361" s="143"/>
      <c r="R361" s="143"/>
      <c r="S361" s="143"/>
      <c r="T361" s="77"/>
      <c r="U361" s="414"/>
      <c r="V361" s="414"/>
      <c r="W361" s="359"/>
      <c r="X361" s="359"/>
    </row>
    <row r="362" spans="1:24" s="1" customFormat="1" x14ac:dyDescent="0.2">
      <c r="A362" s="15"/>
      <c r="B362" s="48">
        <v>1</v>
      </c>
      <c r="C362" s="15"/>
      <c r="D362" s="15"/>
      <c r="E362" s="15"/>
      <c r="F362" s="176">
        <v>5</v>
      </c>
      <c r="G362" s="15"/>
      <c r="H362" s="15"/>
      <c r="I362" s="202"/>
      <c r="J362" s="202"/>
      <c r="K362" s="202"/>
      <c r="L362" s="16" t="s">
        <v>140</v>
      </c>
      <c r="M362" s="72">
        <v>3</v>
      </c>
      <c r="N362" s="84" t="s">
        <v>116</v>
      </c>
      <c r="O362" s="113">
        <f t="shared" ref="O362:S363" si="353">SUM(O363)</f>
        <v>13620</v>
      </c>
      <c r="P362" s="113">
        <f t="shared" si="353"/>
        <v>30000</v>
      </c>
      <c r="Q362" s="113">
        <f t="shared" si="353"/>
        <v>30000</v>
      </c>
      <c r="R362" s="113">
        <f t="shared" si="353"/>
        <v>30000</v>
      </c>
      <c r="S362" s="113">
        <f t="shared" si="353"/>
        <v>30000</v>
      </c>
      <c r="T362" s="77">
        <f t="shared" si="314"/>
        <v>0</v>
      </c>
      <c r="U362" s="295"/>
      <c r="V362" s="295"/>
      <c r="W362" s="359"/>
      <c r="X362" s="359"/>
    </row>
    <row r="363" spans="1:24" s="1" customFormat="1" x14ac:dyDescent="0.2">
      <c r="A363" s="15"/>
      <c r="B363" s="48">
        <v>1</v>
      </c>
      <c r="C363" s="15"/>
      <c r="D363" s="15"/>
      <c r="E363" s="15"/>
      <c r="F363" s="176">
        <v>5</v>
      </c>
      <c r="G363" s="15"/>
      <c r="H363" s="15"/>
      <c r="I363" s="202"/>
      <c r="J363" s="202"/>
      <c r="K363" s="202"/>
      <c r="L363" s="16" t="s">
        <v>140</v>
      </c>
      <c r="M363" s="92" t="s">
        <v>68</v>
      </c>
      <c r="N363" s="70" t="s">
        <v>17</v>
      </c>
      <c r="O363" s="114">
        <f t="shared" si="353"/>
        <v>13620</v>
      </c>
      <c r="P363" s="114">
        <f t="shared" si="353"/>
        <v>30000</v>
      </c>
      <c r="Q363" s="114">
        <f t="shared" si="353"/>
        <v>30000</v>
      </c>
      <c r="R363" s="114">
        <f t="shared" si="353"/>
        <v>30000</v>
      </c>
      <c r="S363" s="114">
        <f t="shared" si="353"/>
        <v>30000</v>
      </c>
      <c r="T363" s="77">
        <f t="shared" si="314"/>
        <v>0</v>
      </c>
      <c r="U363" s="295">
        <v>30000</v>
      </c>
      <c r="V363" s="295">
        <v>30000</v>
      </c>
      <c r="W363" s="359">
        <f t="shared" si="318"/>
        <v>100</v>
      </c>
      <c r="X363" s="359">
        <f t="shared" si="319"/>
        <v>100</v>
      </c>
    </row>
    <row r="364" spans="1:24" s="1" customFormat="1" ht="51" x14ac:dyDescent="0.2">
      <c r="A364" s="15"/>
      <c r="B364" s="48">
        <v>1</v>
      </c>
      <c r="C364" s="15"/>
      <c r="D364" s="15"/>
      <c r="E364" s="15"/>
      <c r="F364" s="176">
        <v>5</v>
      </c>
      <c r="G364" s="15"/>
      <c r="H364" s="15"/>
      <c r="I364" s="202"/>
      <c r="J364" s="202"/>
      <c r="K364" s="202"/>
      <c r="L364" s="16" t="s">
        <v>140</v>
      </c>
      <c r="M364" s="83" t="s">
        <v>69</v>
      </c>
      <c r="N364" s="225" t="s">
        <v>128</v>
      </c>
      <c r="O364" s="113">
        <v>13620</v>
      </c>
      <c r="P364" s="113">
        <v>30000</v>
      </c>
      <c r="Q364" s="113">
        <v>30000</v>
      </c>
      <c r="R364" s="113">
        <v>30000</v>
      </c>
      <c r="S364" s="113">
        <v>30000</v>
      </c>
      <c r="T364" s="77">
        <f t="shared" si="314"/>
        <v>0</v>
      </c>
      <c r="U364" s="295"/>
      <c r="V364" s="295"/>
      <c r="W364" s="359"/>
      <c r="X364" s="359"/>
    </row>
    <row r="365" spans="1:24" s="1" customFormat="1" x14ac:dyDescent="0.2">
      <c r="A365" s="155"/>
      <c r="B365" s="152"/>
      <c r="C365" s="155"/>
      <c r="D365" s="155"/>
      <c r="E365" s="155"/>
      <c r="F365" s="155"/>
      <c r="G365" s="155"/>
      <c r="H365" s="155"/>
      <c r="I365" s="202"/>
      <c r="J365" s="202"/>
      <c r="K365" s="202"/>
      <c r="L365" s="16"/>
      <c r="M365" s="153"/>
      <c r="N365" s="84"/>
      <c r="O365" s="113"/>
      <c r="P365" s="113"/>
      <c r="Q365" s="113"/>
      <c r="R365" s="113"/>
      <c r="S365" s="113"/>
      <c r="T365" s="77"/>
      <c r="U365" s="295"/>
      <c r="V365" s="295"/>
      <c r="W365" s="359"/>
      <c r="X365" s="359"/>
    </row>
    <row r="366" spans="1:24" s="1" customFormat="1" ht="25.5" x14ac:dyDescent="0.2">
      <c r="A366" s="51" t="s">
        <v>249</v>
      </c>
      <c r="B366" s="55">
        <v>1</v>
      </c>
      <c r="C366" s="126"/>
      <c r="D366" s="126"/>
      <c r="E366" s="126"/>
      <c r="F366" s="126"/>
      <c r="G366" s="126"/>
      <c r="H366" s="126"/>
      <c r="I366" s="202"/>
      <c r="J366" s="55">
        <v>9</v>
      </c>
      <c r="K366" s="202"/>
      <c r="L366" s="16"/>
      <c r="M366" s="96"/>
      <c r="N366" s="73" t="s">
        <v>250</v>
      </c>
      <c r="O366" s="115">
        <f t="shared" ref="O366" si="354">SUM(O368)</f>
        <v>1200</v>
      </c>
      <c r="P366" s="115">
        <f t="shared" ref="P366:Q366" si="355">SUM(P368)</f>
        <v>1400</v>
      </c>
      <c r="Q366" s="115">
        <f t="shared" si="355"/>
        <v>1400</v>
      </c>
      <c r="R366" s="115">
        <f t="shared" ref="R366:S366" si="356">SUM(R368)</f>
        <v>1400</v>
      </c>
      <c r="S366" s="115">
        <f t="shared" si="356"/>
        <v>1400</v>
      </c>
      <c r="T366" s="77">
        <f t="shared" si="314"/>
        <v>0</v>
      </c>
      <c r="U366" s="413">
        <f>SUM(U368)</f>
        <v>2000</v>
      </c>
      <c r="V366" s="413">
        <f>SUM(V368)</f>
        <v>2000</v>
      </c>
      <c r="W366" s="359">
        <f t="shared" si="318"/>
        <v>142.85714285714286</v>
      </c>
      <c r="X366" s="359">
        <f t="shared" si="319"/>
        <v>142.85714285714286</v>
      </c>
    </row>
    <row r="367" spans="1:24" s="1" customFormat="1" x14ac:dyDescent="0.2">
      <c r="A367" s="15"/>
      <c r="B367" s="15"/>
      <c r="C367" s="15"/>
      <c r="D367" s="15"/>
      <c r="E367" s="15"/>
      <c r="F367" s="15"/>
      <c r="G367" s="15"/>
      <c r="H367" s="15"/>
      <c r="I367" s="202"/>
      <c r="J367" s="202"/>
      <c r="K367" s="202"/>
      <c r="L367" s="16"/>
      <c r="M367" s="83"/>
      <c r="N367" s="84"/>
      <c r="O367" s="145"/>
      <c r="P367" s="145"/>
      <c r="Q367" s="145"/>
      <c r="R367" s="145"/>
      <c r="S367" s="145"/>
      <c r="T367" s="77"/>
      <c r="U367" s="417"/>
      <c r="V367" s="417"/>
      <c r="W367" s="359"/>
      <c r="X367" s="359"/>
    </row>
    <row r="368" spans="1:24" s="1" customFormat="1" ht="25.5" x14ac:dyDescent="0.2">
      <c r="A368" s="53" t="s">
        <v>111</v>
      </c>
      <c r="B368" s="15"/>
      <c r="C368" s="15"/>
      <c r="D368" s="15"/>
      <c r="E368" s="15"/>
      <c r="F368" s="15"/>
      <c r="G368" s="15"/>
      <c r="H368" s="15"/>
      <c r="I368" s="202"/>
      <c r="J368" s="202"/>
      <c r="K368" s="202"/>
      <c r="L368" s="31" t="s">
        <v>190</v>
      </c>
      <c r="M368" s="103"/>
      <c r="N368" s="104" t="s">
        <v>118</v>
      </c>
      <c r="O368" s="116">
        <f t="shared" ref="O368" si="357">SUM(O370)</f>
        <v>1200</v>
      </c>
      <c r="P368" s="116">
        <f t="shared" ref="P368:Q368" si="358">SUM(P370)</f>
        <v>1400</v>
      </c>
      <c r="Q368" s="116">
        <f t="shared" si="358"/>
        <v>1400</v>
      </c>
      <c r="R368" s="116">
        <f t="shared" ref="R368:S368" si="359">SUM(R370)</f>
        <v>1400</v>
      </c>
      <c r="S368" s="116">
        <f t="shared" si="359"/>
        <v>1400</v>
      </c>
      <c r="T368" s="77">
        <f t="shared" si="314"/>
        <v>0</v>
      </c>
      <c r="U368" s="415">
        <f t="shared" ref="U368" si="360">SUM(U370)</f>
        <v>2000</v>
      </c>
      <c r="V368" s="415">
        <f t="shared" ref="V368" si="361">SUM(V370)</f>
        <v>2000</v>
      </c>
      <c r="W368" s="359">
        <f t="shared" si="318"/>
        <v>142.85714285714286</v>
      </c>
      <c r="X368" s="359">
        <f t="shared" si="319"/>
        <v>142.85714285714286</v>
      </c>
    </row>
    <row r="369" spans="1:24" s="1" customFormat="1" x14ac:dyDescent="0.2">
      <c r="A369" s="47"/>
      <c r="B369" s="47"/>
      <c r="C369" s="47"/>
      <c r="D369" s="47"/>
      <c r="E369" s="47"/>
      <c r="F369" s="47"/>
      <c r="G369" s="47"/>
      <c r="H369" s="47"/>
      <c r="I369" s="202"/>
      <c r="J369" s="202"/>
      <c r="K369" s="202"/>
      <c r="L369" s="16"/>
      <c r="M369" s="83"/>
      <c r="N369" s="84"/>
      <c r="O369" s="144"/>
      <c r="P369" s="144"/>
      <c r="Q369" s="144"/>
      <c r="R369" s="144"/>
      <c r="S369" s="144"/>
      <c r="T369" s="77"/>
      <c r="U369" s="295"/>
      <c r="V369" s="295"/>
      <c r="W369" s="359"/>
      <c r="X369" s="359"/>
    </row>
    <row r="370" spans="1:24" s="1" customFormat="1" ht="25.5" x14ac:dyDescent="0.2">
      <c r="A370" s="54" t="s">
        <v>319</v>
      </c>
      <c r="B370" s="42"/>
      <c r="C370" s="42"/>
      <c r="D370" s="42"/>
      <c r="E370" s="42"/>
      <c r="F370" s="42"/>
      <c r="G370" s="42"/>
      <c r="H370" s="42"/>
      <c r="I370" s="202"/>
      <c r="J370" s="202"/>
      <c r="K370" s="202"/>
      <c r="L370" s="36" t="s">
        <v>180</v>
      </c>
      <c r="M370" s="106"/>
      <c r="N370" s="107" t="s">
        <v>175</v>
      </c>
      <c r="O370" s="144">
        <f t="shared" ref="O370" si="362">SUM(O376)</f>
        <v>1200</v>
      </c>
      <c r="P370" s="144">
        <f t="shared" ref="P370:Q370" si="363">SUM(P376)</f>
        <v>1400</v>
      </c>
      <c r="Q370" s="144">
        <f t="shared" si="363"/>
        <v>1400</v>
      </c>
      <c r="R370" s="144">
        <f t="shared" ref="R370:S370" si="364">SUM(R376)</f>
        <v>1400</v>
      </c>
      <c r="S370" s="144">
        <f t="shared" si="364"/>
        <v>1400</v>
      </c>
      <c r="T370" s="77">
        <f t="shared" si="314"/>
        <v>0</v>
      </c>
      <c r="U370" s="411">
        <f>SUM(U377)</f>
        <v>2000</v>
      </c>
      <c r="V370" s="411">
        <f>SUM(V377)</f>
        <v>2000</v>
      </c>
      <c r="W370" s="359">
        <f t="shared" si="318"/>
        <v>142.85714285714286</v>
      </c>
      <c r="X370" s="359">
        <f t="shared" si="319"/>
        <v>142.85714285714286</v>
      </c>
    </row>
    <row r="371" spans="1:24" s="1" customFormat="1" x14ac:dyDescent="0.2">
      <c r="A371" s="44"/>
      <c r="B371" s="44"/>
      <c r="C371" s="44"/>
      <c r="D371" s="44"/>
      <c r="E371" s="44"/>
      <c r="F371" s="44"/>
      <c r="G371" s="44"/>
      <c r="H371" s="44"/>
      <c r="I371" s="202"/>
      <c r="J371" s="202"/>
      <c r="K371" s="202"/>
      <c r="L371" s="16"/>
      <c r="M371" s="83"/>
      <c r="N371" s="84"/>
      <c r="O371" s="143"/>
      <c r="P371" s="143"/>
      <c r="Q371" s="143"/>
      <c r="R371" s="143"/>
      <c r="S371" s="143"/>
      <c r="T371" s="77"/>
      <c r="U371" s="414"/>
      <c r="V371" s="414"/>
      <c r="W371" s="359"/>
      <c r="X371" s="359"/>
    </row>
    <row r="372" spans="1:24" s="1" customFormat="1" x14ac:dyDescent="0.2">
      <c r="A372" s="177"/>
      <c r="B372" s="177"/>
      <c r="C372" s="177"/>
      <c r="D372" s="177"/>
      <c r="E372" s="177"/>
      <c r="F372" s="177"/>
      <c r="G372" s="177"/>
      <c r="H372" s="177"/>
      <c r="I372" s="202"/>
      <c r="J372" s="202"/>
      <c r="K372" s="202"/>
      <c r="L372" s="16"/>
      <c r="M372" s="178"/>
      <c r="N372" s="180" t="s">
        <v>285</v>
      </c>
      <c r="O372" s="188">
        <f t="shared" ref="O372" si="365">SUM(O373:O374)</f>
        <v>1200</v>
      </c>
      <c r="P372" s="188">
        <f t="shared" ref="P372:Q372" si="366">SUM(P373:P374)</f>
        <v>1400</v>
      </c>
      <c r="Q372" s="188">
        <f t="shared" si="366"/>
        <v>1400</v>
      </c>
      <c r="R372" s="188">
        <f t="shared" ref="R372:S372" si="367">SUM(R373:R374)</f>
        <v>1400</v>
      </c>
      <c r="S372" s="188">
        <f t="shared" si="367"/>
        <v>1400</v>
      </c>
      <c r="T372" s="77">
        <f t="shared" si="314"/>
        <v>0</v>
      </c>
      <c r="U372" s="397">
        <f t="shared" ref="U372" si="368">SUM(U373:U374)</f>
        <v>2000</v>
      </c>
      <c r="V372" s="397">
        <f t="shared" ref="V372" si="369">SUM(V373:V374)</f>
        <v>2000</v>
      </c>
      <c r="W372" s="359">
        <f t="shared" si="318"/>
        <v>142.85714285714286</v>
      </c>
      <c r="X372" s="359">
        <f t="shared" si="319"/>
        <v>142.85714285714286</v>
      </c>
    </row>
    <row r="373" spans="1:24" s="1" customFormat="1" x14ac:dyDescent="0.2">
      <c r="A373" s="177"/>
      <c r="B373" s="177"/>
      <c r="C373" s="177"/>
      <c r="D373" s="177"/>
      <c r="E373" s="177"/>
      <c r="F373" s="177"/>
      <c r="G373" s="177"/>
      <c r="H373" s="177"/>
      <c r="I373" s="202"/>
      <c r="J373" s="202"/>
      <c r="K373" s="202"/>
      <c r="L373" s="16"/>
      <c r="M373" s="189" t="s">
        <v>353</v>
      </c>
      <c r="N373" s="180" t="s">
        <v>286</v>
      </c>
      <c r="O373" s="188">
        <v>1200</v>
      </c>
      <c r="P373" s="188">
        <v>1400</v>
      </c>
      <c r="Q373" s="188">
        <v>1400</v>
      </c>
      <c r="R373" s="188">
        <v>1400</v>
      </c>
      <c r="S373" s="188">
        <v>1400</v>
      </c>
      <c r="T373" s="77">
        <f t="shared" si="314"/>
        <v>0</v>
      </c>
      <c r="U373" s="397">
        <v>0</v>
      </c>
      <c r="V373" s="397">
        <v>2000</v>
      </c>
      <c r="W373" s="359">
        <f t="shared" si="318"/>
        <v>0</v>
      </c>
      <c r="X373" s="359">
        <f t="shared" si="319"/>
        <v>142.85714285714286</v>
      </c>
    </row>
    <row r="374" spans="1:24" s="1" customFormat="1" x14ac:dyDescent="0.2">
      <c r="A374" s="205"/>
      <c r="B374" s="205"/>
      <c r="C374" s="205"/>
      <c r="D374" s="205"/>
      <c r="E374" s="205"/>
      <c r="F374" s="205"/>
      <c r="G374" s="205"/>
      <c r="H374" s="205"/>
      <c r="I374" s="205"/>
      <c r="J374" s="205"/>
      <c r="K374" s="205"/>
      <c r="L374" s="16"/>
      <c r="M374" s="186">
        <v>91</v>
      </c>
      <c r="N374" s="180" t="s">
        <v>290</v>
      </c>
      <c r="O374" s="188">
        <v>0</v>
      </c>
      <c r="P374" s="188">
        <v>0</v>
      </c>
      <c r="Q374" s="188">
        <v>0</v>
      </c>
      <c r="R374" s="188">
        <v>0</v>
      </c>
      <c r="S374" s="188">
        <v>0</v>
      </c>
      <c r="T374" s="77">
        <f t="shared" si="314"/>
        <v>0</v>
      </c>
      <c r="U374" s="397">
        <v>2000</v>
      </c>
      <c r="V374" s="397">
        <v>0</v>
      </c>
      <c r="W374" s="359">
        <v>0</v>
      </c>
      <c r="X374" s="359">
        <v>0</v>
      </c>
    </row>
    <row r="375" spans="1:24" s="1" customFormat="1" x14ac:dyDescent="0.2">
      <c r="A375" s="177"/>
      <c r="B375" s="177"/>
      <c r="C375" s="177"/>
      <c r="D375" s="177"/>
      <c r="E375" s="177"/>
      <c r="F375" s="177"/>
      <c r="G375" s="177"/>
      <c r="H375" s="177"/>
      <c r="I375" s="202"/>
      <c r="J375" s="202"/>
      <c r="K375" s="202"/>
      <c r="L375" s="16"/>
      <c r="M375" s="178"/>
      <c r="N375" s="84"/>
      <c r="O375" s="143"/>
      <c r="P375" s="143"/>
      <c r="Q375" s="143"/>
      <c r="R375" s="143"/>
      <c r="S375" s="143"/>
      <c r="T375" s="77"/>
      <c r="U375" s="414"/>
      <c r="V375" s="414"/>
      <c r="W375" s="359"/>
      <c r="X375" s="359"/>
    </row>
    <row r="376" spans="1:24" s="1" customFormat="1" x14ac:dyDescent="0.2">
      <c r="A376" s="44"/>
      <c r="B376" s="48">
        <v>1</v>
      </c>
      <c r="C376" s="44"/>
      <c r="D376" s="44"/>
      <c r="E376" s="44"/>
      <c r="F376" s="44"/>
      <c r="G376" s="44"/>
      <c r="H376" s="44"/>
      <c r="I376" s="202"/>
      <c r="J376" s="270">
        <v>9</v>
      </c>
      <c r="K376" s="202"/>
      <c r="L376" s="16" t="s">
        <v>180</v>
      </c>
      <c r="M376" s="72">
        <v>3</v>
      </c>
      <c r="N376" s="84" t="s">
        <v>116</v>
      </c>
      <c r="O376" s="113">
        <f t="shared" ref="O376:S376" si="370">SUM(O377)</f>
        <v>1200</v>
      </c>
      <c r="P376" s="113">
        <f t="shared" si="370"/>
        <v>1400</v>
      </c>
      <c r="Q376" s="113">
        <f t="shared" si="370"/>
        <v>1400</v>
      </c>
      <c r="R376" s="113">
        <f t="shared" si="370"/>
        <v>1400</v>
      </c>
      <c r="S376" s="113">
        <f t="shared" si="370"/>
        <v>1400</v>
      </c>
      <c r="T376" s="77">
        <f t="shared" si="314"/>
        <v>0</v>
      </c>
      <c r="U376" s="295"/>
      <c r="V376" s="295"/>
      <c r="W376" s="359"/>
      <c r="X376" s="359"/>
    </row>
    <row r="377" spans="1:24" s="38" customFormat="1" x14ac:dyDescent="0.2">
      <c r="B377" s="9">
        <v>1</v>
      </c>
      <c r="J377" s="9">
        <v>9</v>
      </c>
      <c r="L377" s="16" t="s">
        <v>180</v>
      </c>
      <c r="M377" s="92" t="s">
        <v>61</v>
      </c>
      <c r="N377" s="70" t="s">
        <v>3</v>
      </c>
      <c r="O377" s="114">
        <f t="shared" ref="O377:S377" si="371">SUM(O378)</f>
        <v>1200</v>
      </c>
      <c r="P377" s="114">
        <f t="shared" si="371"/>
        <v>1400</v>
      </c>
      <c r="Q377" s="114">
        <f t="shared" si="371"/>
        <v>1400</v>
      </c>
      <c r="R377" s="114">
        <f t="shared" si="371"/>
        <v>1400</v>
      </c>
      <c r="S377" s="114">
        <f t="shared" si="371"/>
        <v>1400</v>
      </c>
      <c r="T377" s="77">
        <f t="shared" si="314"/>
        <v>0</v>
      </c>
      <c r="U377" s="295">
        <v>2000</v>
      </c>
      <c r="V377" s="295">
        <v>2000</v>
      </c>
      <c r="W377" s="359">
        <f t="shared" si="318"/>
        <v>142.85714285714286</v>
      </c>
      <c r="X377" s="359">
        <f t="shared" si="319"/>
        <v>142.85714285714286</v>
      </c>
    </row>
    <row r="378" spans="1:24" s="1" customFormat="1" ht="25.5" x14ac:dyDescent="0.2">
      <c r="A378" s="62"/>
      <c r="B378" s="63">
        <v>1</v>
      </c>
      <c r="C378" s="62"/>
      <c r="D378" s="62"/>
      <c r="E378" s="62"/>
      <c r="F378" s="62"/>
      <c r="G378" s="62"/>
      <c r="H378" s="62"/>
      <c r="I378" s="202"/>
      <c r="J378" s="270">
        <v>9</v>
      </c>
      <c r="K378" s="202"/>
      <c r="L378" s="16" t="s">
        <v>180</v>
      </c>
      <c r="M378" s="83" t="s">
        <v>65</v>
      </c>
      <c r="N378" s="84" t="s">
        <v>7</v>
      </c>
      <c r="O378" s="113">
        <v>1200</v>
      </c>
      <c r="P378" s="113">
        <v>1400</v>
      </c>
      <c r="Q378" s="113">
        <v>1400</v>
      </c>
      <c r="R378" s="113">
        <v>1400</v>
      </c>
      <c r="S378" s="113">
        <v>1400</v>
      </c>
      <c r="T378" s="77">
        <f t="shared" si="314"/>
        <v>0</v>
      </c>
      <c r="U378" s="295"/>
      <c r="V378" s="295"/>
      <c r="W378" s="359"/>
      <c r="X378" s="359"/>
    </row>
    <row r="379" spans="1:24" s="1" customFormat="1" x14ac:dyDescent="0.2">
      <c r="A379" s="155"/>
      <c r="B379" s="152"/>
      <c r="C379" s="155"/>
      <c r="D379" s="155"/>
      <c r="E379" s="155"/>
      <c r="F379" s="155"/>
      <c r="G379" s="155"/>
      <c r="H379" s="155"/>
      <c r="I379" s="202"/>
      <c r="J379" s="202"/>
      <c r="K379" s="202"/>
      <c r="L379" s="16"/>
      <c r="M379" s="153"/>
      <c r="N379" s="84"/>
      <c r="O379" s="113"/>
      <c r="P379" s="113"/>
      <c r="Q379" s="113"/>
      <c r="R379" s="113"/>
      <c r="S379" s="113"/>
      <c r="T379" s="77"/>
      <c r="U379" s="295"/>
      <c r="V379" s="295"/>
      <c r="W379" s="359"/>
      <c r="X379" s="359"/>
    </row>
    <row r="380" spans="1:24" s="1" customFormat="1" x14ac:dyDescent="0.2">
      <c r="A380" s="51" t="s">
        <v>126</v>
      </c>
      <c r="B380" s="55">
        <v>1</v>
      </c>
      <c r="C380" s="55"/>
      <c r="D380" s="55"/>
      <c r="E380" s="55">
        <v>4</v>
      </c>
      <c r="F380" s="55"/>
      <c r="G380" s="55"/>
      <c r="H380" s="55">
        <v>7</v>
      </c>
      <c r="I380" s="202"/>
      <c r="J380" s="202"/>
      <c r="K380" s="202"/>
      <c r="L380" s="16"/>
      <c r="M380" s="96"/>
      <c r="N380" s="73" t="s">
        <v>251</v>
      </c>
      <c r="O380" s="115">
        <f t="shared" ref="O380" si="372">SUM(O382)</f>
        <v>52190.2</v>
      </c>
      <c r="P380" s="115">
        <f t="shared" ref="P380:Q380" si="373">SUM(P382)</f>
        <v>80000</v>
      </c>
      <c r="Q380" s="115">
        <f t="shared" si="373"/>
        <v>60000</v>
      </c>
      <c r="R380" s="115">
        <f t="shared" ref="R380:S380" si="374">SUM(R382)</f>
        <v>60000</v>
      </c>
      <c r="S380" s="115">
        <f t="shared" si="374"/>
        <v>60000</v>
      </c>
      <c r="T380" s="77">
        <f t="shared" si="314"/>
        <v>0</v>
      </c>
      <c r="U380" s="413">
        <f t="shared" ref="U380:V380" si="375">SUM(U382)</f>
        <v>30000</v>
      </c>
      <c r="V380" s="413">
        <f t="shared" si="375"/>
        <v>30000</v>
      </c>
      <c r="W380" s="359">
        <f t="shared" si="318"/>
        <v>50</v>
      </c>
      <c r="X380" s="359">
        <f t="shared" si="319"/>
        <v>50</v>
      </c>
    </row>
    <row r="381" spans="1:24" s="1" customFormat="1" x14ac:dyDescent="0.2">
      <c r="A381" s="51"/>
      <c r="B381" s="55"/>
      <c r="C381" s="55"/>
      <c r="D381" s="55"/>
      <c r="E381" s="123"/>
      <c r="F381" s="55"/>
      <c r="G381" s="123"/>
      <c r="H381" s="123"/>
      <c r="I381" s="202"/>
      <c r="J381" s="202"/>
      <c r="K381" s="202"/>
      <c r="L381" s="16"/>
      <c r="M381" s="96"/>
      <c r="N381" s="73"/>
      <c r="O381" s="144"/>
      <c r="P381" s="144"/>
      <c r="Q381" s="144"/>
      <c r="R381" s="144"/>
      <c r="S381" s="144"/>
      <c r="T381" s="77"/>
      <c r="U381" s="413"/>
      <c r="V381" s="413"/>
      <c r="W381" s="359"/>
      <c r="X381" s="359"/>
    </row>
    <row r="382" spans="1:24" s="1" customFormat="1" ht="25.5" x14ac:dyDescent="0.2">
      <c r="A382" s="53" t="s">
        <v>153</v>
      </c>
      <c r="B382" s="47"/>
      <c r="C382" s="47"/>
      <c r="D382" s="47"/>
      <c r="E382" s="47"/>
      <c r="F382" s="47"/>
      <c r="G382" s="47"/>
      <c r="H382" s="47"/>
      <c r="I382" s="202"/>
      <c r="J382" s="202"/>
      <c r="K382" s="202"/>
      <c r="L382" s="31" t="s">
        <v>154</v>
      </c>
      <c r="M382" s="103"/>
      <c r="N382" s="104" t="s">
        <v>146</v>
      </c>
      <c r="O382" s="116">
        <f>SUM(O384+O394+O405+O416)</f>
        <v>52190.2</v>
      </c>
      <c r="P382" s="116">
        <f>SUM(P384+P394+P405+P416)</f>
        <v>80000</v>
      </c>
      <c r="Q382" s="116">
        <f>SUM(Q384+Q394+Q405+Q416)</f>
        <v>60000</v>
      </c>
      <c r="R382" s="116">
        <f>SUM(R384+R394+R405+R416)</f>
        <v>60000</v>
      </c>
      <c r="S382" s="116">
        <f>SUM(S384+S394+S405+S416)</f>
        <v>60000</v>
      </c>
      <c r="T382" s="77">
        <f t="shared" ref="T382:T443" si="376">S382-R382</f>
        <v>0</v>
      </c>
      <c r="U382" s="415">
        <f t="shared" ref="U382" si="377">SUM(U384+U394)</f>
        <v>30000</v>
      </c>
      <c r="V382" s="415">
        <f t="shared" ref="V382" si="378">SUM(V384+V394)</f>
        <v>30000</v>
      </c>
      <c r="W382" s="359">
        <f t="shared" si="318"/>
        <v>50</v>
      </c>
      <c r="X382" s="359">
        <f t="shared" si="319"/>
        <v>50</v>
      </c>
    </row>
    <row r="383" spans="1:24" s="1" customFormat="1" x14ac:dyDescent="0.2">
      <c r="A383" s="15"/>
      <c r="B383" s="15"/>
      <c r="C383" s="15"/>
      <c r="D383" s="15"/>
      <c r="E383" s="15"/>
      <c r="F383" s="15"/>
      <c r="G383" s="15"/>
      <c r="H383" s="15"/>
      <c r="I383" s="202"/>
      <c r="J383" s="202"/>
      <c r="K383" s="202"/>
      <c r="L383" s="16"/>
      <c r="M383" s="96"/>
      <c r="N383" s="83"/>
      <c r="O383" s="143"/>
      <c r="P383" s="143"/>
      <c r="Q383" s="143"/>
      <c r="R383" s="143"/>
      <c r="S383" s="143"/>
      <c r="T383" s="77"/>
      <c r="U383" s="414"/>
      <c r="V383" s="414"/>
      <c r="W383" s="359"/>
      <c r="X383" s="359"/>
    </row>
    <row r="384" spans="1:24" s="1" customFormat="1" ht="38.25" x14ac:dyDescent="0.2">
      <c r="A384" s="27" t="s">
        <v>252</v>
      </c>
      <c r="B384" s="15"/>
      <c r="C384" s="15"/>
      <c r="D384" s="15"/>
      <c r="E384" s="15"/>
      <c r="F384" s="15"/>
      <c r="G384" s="15"/>
      <c r="H384" s="15"/>
      <c r="I384" s="202"/>
      <c r="J384" s="202"/>
      <c r="K384" s="202"/>
      <c r="L384" s="36" t="s">
        <v>155</v>
      </c>
      <c r="M384" s="106"/>
      <c r="N384" s="107" t="s">
        <v>227</v>
      </c>
      <c r="O384" s="144">
        <f t="shared" ref="O384" si="379">SUM(O390)</f>
        <v>13765.8</v>
      </c>
      <c r="P384" s="144">
        <f t="shared" ref="P384:Q384" si="380">SUM(P390)</f>
        <v>20000</v>
      </c>
      <c r="Q384" s="144">
        <f t="shared" si="380"/>
        <v>20000</v>
      </c>
      <c r="R384" s="144">
        <f t="shared" ref="R384:S384" si="381">SUM(R390)</f>
        <v>20000</v>
      </c>
      <c r="S384" s="144">
        <f t="shared" si="381"/>
        <v>20000</v>
      </c>
      <c r="T384" s="77">
        <f t="shared" si="376"/>
        <v>0</v>
      </c>
      <c r="U384" s="411">
        <f>SUM(U391)</f>
        <v>20000</v>
      </c>
      <c r="V384" s="411">
        <f>SUM(V391)</f>
        <v>20000</v>
      </c>
      <c r="W384" s="359">
        <f t="shared" ref="W384:W445" si="382">U384/S384*100</f>
        <v>100</v>
      </c>
      <c r="X384" s="359">
        <f t="shared" ref="X384:X445" si="383">V384/S384*100</f>
        <v>100</v>
      </c>
    </row>
    <row r="385" spans="1:24" s="1" customFormat="1" x14ac:dyDescent="0.2">
      <c r="A385" s="27"/>
      <c r="B385" s="177"/>
      <c r="C385" s="177"/>
      <c r="D385" s="177"/>
      <c r="E385" s="177"/>
      <c r="F385" s="177"/>
      <c r="G385" s="177"/>
      <c r="H385" s="177"/>
      <c r="I385" s="202"/>
      <c r="J385" s="202"/>
      <c r="K385" s="202"/>
      <c r="L385" s="36"/>
      <c r="M385" s="106"/>
      <c r="N385" s="107"/>
      <c r="O385" s="144"/>
      <c r="P385" s="144"/>
      <c r="Q385" s="144"/>
      <c r="R385" s="144"/>
      <c r="S385" s="144"/>
      <c r="T385" s="77"/>
      <c r="U385" s="411"/>
      <c r="V385" s="411"/>
      <c r="W385" s="359"/>
      <c r="X385" s="359"/>
    </row>
    <row r="386" spans="1:24" s="1" customFormat="1" x14ac:dyDescent="0.2">
      <c r="A386" s="27"/>
      <c r="B386" s="177"/>
      <c r="C386" s="177"/>
      <c r="D386" s="177"/>
      <c r="E386" s="177"/>
      <c r="F386" s="177"/>
      <c r="G386" s="177"/>
      <c r="H386" s="177"/>
      <c r="I386" s="202"/>
      <c r="J386" s="202"/>
      <c r="K386" s="202"/>
      <c r="L386" s="36"/>
      <c r="M386" s="106"/>
      <c r="N386" s="180" t="s">
        <v>285</v>
      </c>
      <c r="O386" s="185">
        <f t="shared" ref="O386" si="384">SUM(O387:O388)</f>
        <v>13765.8</v>
      </c>
      <c r="P386" s="185">
        <f t="shared" ref="P386:Q386" si="385">SUM(P387:P388)</f>
        <v>20000</v>
      </c>
      <c r="Q386" s="185">
        <f t="shared" si="385"/>
        <v>20000</v>
      </c>
      <c r="R386" s="185">
        <f t="shared" ref="R386:S386" si="386">SUM(R387:R388)</f>
        <v>20000</v>
      </c>
      <c r="S386" s="185">
        <f t="shared" si="386"/>
        <v>20000</v>
      </c>
      <c r="T386" s="77">
        <f t="shared" si="376"/>
        <v>0</v>
      </c>
      <c r="U386" s="418">
        <f t="shared" ref="U386" si="387">SUM(U387:U388)</f>
        <v>20000</v>
      </c>
      <c r="V386" s="418">
        <f t="shared" ref="V386" si="388">SUM(V387:V388)</f>
        <v>20000</v>
      </c>
      <c r="W386" s="359">
        <f t="shared" si="382"/>
        <v>100</v>
      </c>
      <c r="X386" s="359">
        <f t="shared" si="383"/>
        <v>100</v>
      </c>
    </row>
    <row r="387" spans="1:24" s="1" customFormat="1" x14ac:dyDescent="0.2">
      <c r="A387" s="15"/>
      <c r="B387" s="15"/>
      <c r="C387" s="15"/>
      <c r="D387" s="15"/>
      <c r="E387" s="15"/>
      <c r="F387" s="15"/>
      <c r="G387" s="15"/>
      <c r="H387" s="15"/>
      <c r="I387" s="202"/>
      <c r="J387" s="202"/>
      <c r="K387" s="202"/>
      <c r="L387" s="16"/>
      <c r="M387" s="189" t="s">
        <v>353</v>
      </c>
      <c r="N387" s="180" t="s">
        <v>286</v>
      </c>
      <c r="O387" s="185">
        <v>13765.8</v>
      </c>
      <c r="P387" s="185">
        <v>10000</v>
      </c>
      <c r="Q387" s="185">
        <v>10000</v>
      </c>
      <c r="R387" s="185">
        <v>10000</v>
      </c>
      <c r="S387" s="185">
        <v>0</v>
      </c>
      <c r="T387" s="77">
        <f t="shared" si="376"/>
        <v>-10000</v>
      </c>
      <c r="U387" s="418">
        <v>0</v>
      </c>
      <c r="V387" s="418">
        <v>6300</v>
      </c>
      <c r="W387" s="359">
        <v>0</v>
      </c>
      <c r="X387" s="359">
        <v>0</v>
      </c>
    </row>
    <row r="388" spans="1:24" s="1" customFormat="1" x14ac:dyDescent="0.2">
      <c r="A388" s="205"/>
      <c r="B388" s="205"/>
      <c r="C388" s="205"/>
      <c r="D388" s="205"/>
      <c r="E388" s="205"/>
      <c r="F388" s="205"/>
      <c r="G388" s="205"/>
      <c r="H388" s="205"/>
      <c r="I388" s="205"/>
      <c r="J388" s="205"/>
      <c r="K388" s="205"/>
      <c r="L388" s="16"/>
      <c r="M388" s="186">
        <v>43</v>
      </c>
      <c r="N388" s="187" t="s">
        <v>102</v>
      </c>
      <c r="O388" s="185">
        <v>0</v>
      </c>
      <c r="P388" s="185">
        <v>10000</v>
      </c>
      <c r="Q388" s="185">
        <v>10000</v>
      </c>
      <c r="R388" s="185">
        <v>10000</v>
      </c>
      <c r="S388" s="185">
        <v>20000</v>
      </c>
      <c r="T388" s="77">
        <f t="shared" si="376"/>
        <v>10000</v>
      </c>
      <c r="U388" s="418">
        <v>20000</v>
      </c>
      <c r="V388" s="418">
        <v>13700</v>
      </c>
      <c r="W388" s="359">
        <f t="shared" si="382"/>
        <v>100</v>
      </c>
      <c r="X388" s="359">
        <f t="shared" si="383"/>
        <v>68.5</v>
      </c>
    </row>
    <row r="389" spans="1:24" s="1" customFormat="1" x14ac:dyDescent="0.2">
      <c r="A389" s="177"/>
      <c r="B389" s="177"/>
      <c r="C389" s="177"/>
      <c r="D389" s="177"/>
      <c r="E389" s="177"/>
      <c r="F389" s="177"/>
      <c r="G389" s="177"/>
      <c r="H389" s="177"/>
      <c r="I389" s="202"/>
      <c r="J389" s="202"/>
      <c r="K389" s="202"/>
      <c r="L389" s="16"/>
      <c r="M389" s="118"/>
      <c r="N389" s="180"/>
      <c r="O389" s="143"/>
      <c r="P389" s="143"/>
      <c r="Q389" s="143"/>
      <c r="R389" s="143"/>
      <c r="S389" s="143"/>
      <c r="T389" s="77"/>
      <c r="U389" s="414"/>
      <c r="V389" s="414"/>
      <c r="W389" s="359"/>
      <c r="X389" s="359"/>
    </row>
    <row r="390" spans="1:24" s="1" customFormat="1" x14ac:dyDescent="0.2">
      <c r="A390" s="15"/>
      <c r="B390" s="48">
        <v>1</v>
      </c>
      <c r="C390" s="48"/>
      <c r="D390" s="48"/>
      <c r="E390" s="270">
        <v>4</v>
      </c>
      <c r="F390" s="48"/>
      <c r="G390" s="15"/>
      <c r="H390" s="15"/>
      <c r="I390" s="202"/>
      <c r="J390" s="202"/>
      <c r="K390" s="202"/>
      <c r="L390" s="16" t="s">
        <v>155</v>
      </c>
      <c r="M390" s="72">
        <v>3</v>
      </c>
      <c r="N390" s="84" t="s">
        <v>116</v>
      </c>
      <c r="O390" s="113">
        <f t="shared" ref="O390:S391" si="389">SUM(O391)</f>
        <v>13765.8</v>
      </c>
      <c r="P390" s="113">
        <f t="shared" si="389"/>
        <v>20000</v>
      </c>
      <c r="Q390" s="113">
        <f t="shared" si="389"/>
        <v>20000</v>
      </c>
      <c r="R390" s="113">
        <f t="shared" si="389"/>
        <v>20000</v>
      </c>
      <c r="S390" s="113">
        <f t="shared" si="389"/>
        <v>20000</v>
      </c>
      <c r="T390" s="77">
        <f t="shared" si="376"/>
        <v>0</v>
      </c>
      <c r="U390" s="295"/>
      <c r="V390" s="295"/>
      <c r="W390" s="359"/>
      <c r="X390" s="359"/>
    </row>
    <row r="391" spans="1:24" s="1" customFormat="1" x14ac:dyDescent="0.2">
      <c r="A391" s="15"/>
      <c r="B391" s="48">
        <v>1</v>
      </c>
      <c r="C391" s="48"/>
      <c r="D391" s="48"/>
      <c r="E391" s="270">
        <v>4</v>
      </c>
      <c r="F391" s="48"/>
      <c r="G391" s="15"/>
      <c r="H391" s="15"/>
      <c r="I391" s="202"/>
      <c r="J391" s="202"/>
      <c r="K391" s="202"/>
      <c r="L391" s="16" t="s">
        <v>155</v>
      </c>
      <c r="M391" s="92" t="s">
        <v>61</v>
      </c>
      <c r="N391" s="70" t="s">
        <v>3</v>
      </c>
      <c r="O391" s="114">
        <f t="shared" si="389"/>
        <v>13765.8</v>
      </c>
      <c r="P391" s="114">
        <f t="shared" si="389"/>
        <v>20000</v>
      </c>
      <c r="Q391" s="114">
        <f t="shared" si="389"/>
        <v>20000</v>
      </c>
      <c r="R391" s="114">
        <f t="shared" si="389"/>
        <v>20000</v>
      </c>
      <c r="S391" s="114">
        <f t="shared" si="389"/>
        <v>20000</v>
      </c>
      <c r="T391" s="77">
        <f t="shared" si="376"/>
        <v>0</v>
      </c>
      <c r="U391" s="295">
        <v>20000</v>
      </c>
      <c r="V391" s="295">
        <v>20000</v>
      </c>
      <c r="W391" s="359">
        <f t="shared" si="382"/>
        <v>100</v>
      </c>
      <c r="X391" s="359">
        <f t="shared" si="383"/>
        <v>100</v>
      </c>
    </row>
    <row r="392" spans="1:24" s="1" customFormat="1" x14ac:dyDescent="0.2">
      <c r="A392" s="15"/>
      <c r="B392" s="48">
        <v>1</v>
      </c>
      <c r="C392" s="48"/>
      <c r="D392" s="48"/>
      <c r="E392" s="270">
        <v>4</v>
      </c>
      <c r="F392" s="48"/>
      <c r="G392" s="15"/>
      <c r="H392" s="15"/>
      <c r="I392" s="202"/>
      <c r="J392" s="202"/>
      <c r="K392" s="202"/>
      <c r="L392" s="16" t="s">
        <v>155</v>
      </c>
      <c r="M392" s="83" t="s">
        <v>64</v>
      </c>
      <c r="N392" s="96" t="s">
        <v>6</v>
      </c>
      <c r="O392" s="113">
        <v>13765.8</v>
      </c>
      <c r="P392" s="113">
        <v>20000</v>
      </c>
      <c r="Q392" s="113">
        <v>20000</v>
      </c>
      <c r="R392" s="113">
        <v>20000</v>
      </c>
      <c r="S392" s="113">
        <v>20000</v>
      </c>
      <c r="T392" s="77">
        <f t="shared" si="376"/>
        <v>0</v>
      </c>
      <c r="U392" s="295"/>
      <c r="V392" s="295"/>
      <c r="W392" s="359"/>
      <c r="X392" s="359"/>
    </row>
    <row r="393" spans="1:24" s="1" customFormat="1" x14ac:dyDescent="0.2">
      <c r="A393" s="15"/>
      <c r="B393" s="15"/>
      <c r="C393" s="15"/>
      <c r="D393" s="15"/>
      <c r="E393" s="15"/>
      <c r="F393" s="15"/>
      <c r="G393" s="15"/>
      <c r="H393" s="15"/>
      <c r="I393" s="202"/>
      <c r="J393" s="202"/>
      <c r="K393" s="202"/>
      <c r="L393" s="16"/>
      <c r="M393" s="96"/>
      <c r="N393" s="84"/>
      <c r="O393" s="145"/>
      <c r="P393" s="145"/>
      <c r="Q393" s="145"/>
      <c r="R393" s="145"/>
      <c r="S393" s="145"/>
      <c r="T393" s="77"/>
      <c r="U393" s="417"/>
      <c r="V393" s="417"/>
      <c r="W393" s="359"/>
      <c r="X393" s="359"/>
    </row>
    <row r="394" spans="1:24" s="1" customFormat="1" ht="25.5" customHeight="1" x14ac:dyDescent="0.2">
      <c r="A394" s="27" t="s">
        <v>253</v>
      </c>
      <c r="B394" s="43"/>
      <c r="C394" s="43"/>
      <c r="D394" s="43"/>
      <c r="E394" s="43"/>
      <c r="F394" s="43"/>
      <c r="G394" s="43"/>
      <c r="H394" s="43"/>
      <c r="I394" s="202"/>
      <c r="J394" s="202"/>
      <c r="K394" s="202"/>
      <c r="L394" s="36" t="s">
        <v>155</v>
      </c>
      <c r="M394" s="106"/>
      <c r="N394" s="107" t="s">
        <v>169</v>
      </c>
      <c r="O394" s="144">
        <f t="shared" ref="O394" si="390">SUM(O400)</f>
        <v>0</v>
      </c>
      <c r="P394" s="144">
        <f t="shared" ref="P394:Q394" si="391">SUM(P400)</f>
        <v>10000</v>
      </c>
      <c r="Q394" s="144">
        <f t="shared" si="391"/>
        <v>10000</v>
      </c>
      <c r="R394" s="144">
        <f t="shared" ref="R394:S394" si="392">SUM(R400)</f>
        <v>10000</v>
      </c>
      <c r="S394" s="144">
        <f t="shared" si="392"/>
        <v>10000</v>
      </c>
      <c r="T394" s="77">
        <f t="shared" si="376"/>
        <v>0</v>
      </c>
      <c r="U394" s="411">
        <f>SUM(U401)</f>
        <v>10000</v>
      </c>
      <c r="V394" s="411">
        <f>SUM(V401)</f>
        <v>10000</v>
      </c>
      <c r="W394" s="359">
        <f t="shared" si="382"/>
        <v>100</v>
      </c>
      <c r="X394" s="359">
        <f t="shared" si="383"/>
        <v>100</v>
      </c>
    </row>
    <row r="395" spans="1:24" s="1" customFormat="1" x14ac:dyDescent="0.2">
      <c r="A395" s="43"/>
      <c r="B395" s="43"/>
      <c r="C395" s="43"/>
      <c r="D395" s="43"/>
      <c r="E395" s="43"/>
      <c r="F395" s="43"/>
      <c r="G395" s="43"/>
      <c r="H395" s="43"/>
      <c r="I395" s="202"/>
      <c r="J395" s="202"/>
      <c r="K395" s="202"/>
      <c r="L395" s="16"/>
      <c r="M395" s="118"/>
      <c r="N395" s="119"/>
      <c r="O395" s="145"/>
      <c r="P395" s="145"/>
      <c r="Q395" s="145"/>
      <c r="R395" s="145"/>
      <c r="S395" s="145"/>
      <c r="T395" s="77"/>
      <c r="U395" s="417"/>
      <c r="V395" s="417"/>
      <c r="W395" s="359"/>
      <c r="X395" s="359"/>
    </row>
    <row r="396" spans="1:24" s="1" customFormat="1" x14ac:dyDescent="0.2">
      <c r="A396" s="177"/>
      <c r="B396" s="177"/>
      <c r="C396" s="177"/>
      <c r="D396" s="177"/>
      <c r="E396" s="177"/>
      <c r="F396" s="177"/>
      <c r="G396" s="177"/>
      <c r="H396" s="177"/>
      <c r="I396" s="202"/>
      <c r="J396" s="202"/>
      <c r="K396" s="202"/>
      <c r="L396" s="16"/>
      <c r="M396" s="118"/>
      <c r="N396" s="180" t="s">
        <v>285</v>
      </c>
      <c r="O396" s="188">
        <f t="shared" ref="O396" si="393">SUM(O397:O398)</f>
        <v>0</v>
      </c>
      <c r="P396" s="188">
        <f t="shared" ref="P396:Q396" si="394">SUM(P397:P398)</f>
        <v>10000</v>
      </c>
      <c r="Q396" s="188">
        <f t="shared" si="394"/>
        <v>10000</v>
      </c>
      <c r="R396" s="188">
        <f t="shared" ref="R396:S396" si="395">SUM(R397:R398)</f>
        <v>10000</v>
      </c>
      <c r="S396" s="188">
        <f t="shared" si="395"/>
        <v>10000</v>
      </c>
      <c r="T396" s="77">
        <f t="shared" si="376"/>
        <v>0</v>
      </c>
      <c r="U396" s="397">
        <f t="shared" ref="U396" si="396">SUM(U397:U398)</f>
        <v>10000</v>
      </c>
      <c r="V396" s="397">
        <f t="shared" ref="V396" si="397">SUM(V397:V398)</f>
        <v>10000</v>
      </c>
      <c r="W396" s="359">
        <f t="shared" si="382"/>
        <v>100</v>
      </c>
      <c r="X396" s="359">
        <f t="shared" si="383"/>
        <v>100</v>
      </c>
    </row>
    <row r="397" spans="1:24" s="1" customFormat="1" x14ac:dyDescent="0.2">
      <c r="A397" s="177"/>
      <c r="B397" s="177"/>
      <c r="C397" s="177"/>
      <c r="D397" s="177"/>
      <c r="E397" s="177"/>
      <c r="F397" s="177"/>
      <c r="G397" s="177"/>
      <c r="H397" s="177"/>
      <c r="I397" s="202"/>
      <c r="J397" s="202"/>
      <c r="K397" s="202"/>
      <c r="L397" s="16"/>
      <c r="M397" s="189" t="s">
        <v>353</v>
      </c>
      <c r="N397" s="180" t="s">
        <v>286</v>
      </c>
      <c r="O397" s="188">
        <v>0</v>
      </c>
      <c r="P397" s="188">
        <v>10000</v>
      </c>
      <c r="Q397" s="188">
        <v>10000</v>
      </c>
      <c r="R397" s="188">
        <v>10000</v>
      </c>
      <c r="S397" s="188">
        <v>10000</v>
      </c>
      <c r="T397" s="77">
        <f t="shared" si="376"/>
        <v>0</v>
      </c>
      <c r="U397" s="397">
        <v>0</v>
      </c>
      <c r="V397" s="397">
        <v>0</v>
      </c>
      <c r="W397" s="359">
        <f t="shared" si="382"/>
        <v>0</v>
      </c>
      <c r="X397" s="359">
        <f t="shared" si="383"/>
        <v>0</v>
      </c>
    </row>
    <row r="398" spans="1:24" s="1" customFormat="1" ht="41.25" customHeight="1" x14ac:dyDescent="0.2">
      <c r="A398" s="205"/>
      <c r="B398" s="205"/>
      <c r="C398" s="205"/>
      <c r="D398" s="205"/>
      <c r="E398" s="205"/>
      <c r="F398" s="205"/>
      <c r="G398" s="205"/>
      <c r="H398" s="205"/>
      <c r="I398" s="205"/>
      <c r="J398" s="205"/>
      <c r="K398" s="205"/>
      <c r="L398" s="16"/>
      <c r="M398" s="189" t="s">
        <v>52</v>
      </c>
      <c r="N398" s="190" t="s">
        <v>105</v>
      </c>
      <c r="O398" s="188">
        <v>0</v>
      </c>
      <c r="P398" s="188">
        <v>0</v>
      </c>
      <c r="Q398" s="188">
        <v>0</v>
      </c>
      <c r="R398" s="188">
        <v>0</v>
      </c>
      <c r="S398" s="188">
        <v>0</v>
      </c>
      <c r="T398" s="77">
        <f t="shared" si="376"/>
        <v>0</v>
      </c>
      <c r="U398" s="397">
        <v>10000</v>
      </c>
      <c r="V398" s="397">
        <v>10000</v>
      </c>
      <c r="W398" s="359">
        <v>0</v>
      </c>
      <c r="X398" s="359">
        <v>0</v>
      </c>
    </row>
    <row r="399" spans="1:24" s="1" customFormat="1" x14ac:dyDescent="0.2">
      <c r="A399" s="177"/>
      <c r="B399" s="177"/>
      <c r="C399" s="177"/>
      <c r="D399" s="177"/>
      <c r="E399" s="177"/>
      <c r="F399" s="177"/>
      <c r="G399" s="177"/>
      <c r="H399" s="177"/>
      <c r="I399" s="202"/>
      <c r="J399" s="202"/>
      <c r="K399" s="202"/>
      <c r="L399" s="16"/>
      <c r="M399" s="118"/>
      <c r="N399" s="180"/>
      <c r="O399" s="145"/>
      <c r="P399" s="145"/>
      <c r="Q399" s="145"/>
      <c r="R399" s="145"/>
      <c r="S399" s="145"/>
      <c r="T399" s="77"/>
      <c r="U399" s="417"/>
      <c r="V399" s="417"/>
      <c r="W399" s="359"/>
      <c r="X399" s="359"/>
    </row>
    <row r="400" spans="1:24" s="1" customFormat="1" x14ac:dyDescent="0.2">
      <c r="A400" s="43"/>
      <c r="B400" s="48">
        <v>1</v>
      </c>
      <c r="C400" s="43"/>
      <c r="D400" s="48"/>
      <c r="E400" s="47"/>
      <c r="F400" s="48"/>
      <c r="G400" s="43"/>
      <c r="H400" s="270">
        <v>7</v>
      </c>
      <c r="I400" s="202"/>
      <c r="J400" s="202"/>
      <c r="K400" s="202"/>
      <c r="L400" s="16" t="s">
        <v>155</v>
      </c>
      <c r="M400" s="72">
        <v>3</v>
      </c>
      <c r="N400" s="84" t="s">
        <v>116</v>
      </c>
      <c r="O400" s="113">
        <f t="shared" ref="O400:S401" si="398">SUM(O401)</f>
        <v>0</v>
      </c>
      <c r="P400" s="113">
        <f t="shared" si="398"/>
        <v>10000</v>
      </c>
      <c r="Q400" s="113">
        <f t="shared" si="398"/>
        <v>10000</v>
      </c>
      <c r="R400" s="113">
        <f t="shared" si="398"/>
        <v>10000</v>
      </c>
      <c r="S400" s="113">
        <f t="shared" si="398"/>
        <v>10000</v>
      </c>
      <c r="T400" s="77">
        <f t="shared" si="376"/>
        <v>0</v>
      </c>
      <c r="U400" s="295"/>
      <c r="V400" s="295"/>
      <c r="W400" s="359"/>
      <c r="X400" s="359"/>
    </row>
    <row r="401" spans="1:24" s="1" customFormat="1" x14ac:dyDescent="0.2">
      <c r="A401" s="43"/>
      <c r="B401" s="48">
        <v>1</v>
      </c>
      <c r="C401" s="43"/>
      <c r="D401" s="48"/>
      <c r="E401" s="47"/>
      <c r="F401" s="48"/>
      <c r="G401" s="43"/>
      <c r="H401" s="270">
        <v>7</v>
      </c>
      <c r="I401" s="202"/>
      <c r="J401" s="202"/>
      <c r="K401" s="202"/>
      <c r="L401" s="16" t="s">
        <v>155</v>
      </c>
      <c r="M401" s="92" t="s">
        <v>61</v>
      </c>
      <c r="N401" s="70" t="s">
        <v>3</v>
      </c>
      <c r="O401" s="114">
        <f t="shared" si="398"/>
        <v>0</v>
      </c>
      <c r="P401" s="114">
        <f t="shared" si="398"/>
        <v>10000</v>
      </c>
      <c r="Q401" s="114">
        <f t="shared" si="398"/>
        <v>10000</v>
      </c>
      <c r="R401" s="114">
        <f t="shared" si="398"/>
        <v>10000</v>
      </c>
      <c r="S401" s="114">
        <f t="shared" si="398"/>
        <v>10000</v>
      </c>
      <c r="T401" s="77">
        <f t="shared" si="376"/>
        <v>0</v>
      </c>
      <c r="U401" s="295">
        <v>10000</v>
      </c>
      <c r="V401" s="295">
        <v>10000</v>
      </c>
      <c r="W401" s="359">
        <f t="shared" si="382"/>
        <v>100</v>
      </c>
      <c r="X401" s="359">
        <f t="shared" si="383"/>
        <v>100</v>
      </c>
    </row>
    <row r="402" spans="1:24" s="1" customFormat="1" x14ac:dyDescent="0.2">
      <c r="A402" s="43"/>
      <c r="B402" s="48">
        <v>1</v>
      </c>
      <c r="C402" s="43"/>
      <c r="D402" s="48"/>
      <c r="E402" s="47"/>
      <c r="F402" s="48"/>
      <c r="G402" s="43"/>
      <c r="H402" s="270">
        <v>7</v>
      </c>
      <c r="I402" s="202"/>
      <c r="J402" s="202"/>
      <c r="K402" s="202"/>
      <c r="L402" s="16" t="s">
        <v>155</v>
      </c>
      <c r="M402" s="83" t="s">
        <v>64</v>
      </c>
      <c r="N402" s="96" t="s">
        <v>6</v>
      </c>
      <c r="O402" s="113">
        <v>0</v>
      </c>
      <c r="P402" s="113">
        <v>10000</v>
      </c>
      <c r="Q402" s="113">
        <v>10000</v>
      </c>
      <c r="R402" s="113">
        <v>10000</v>
      </c>
      <c r="S402" s="113">
        <v>10000</v>
      </c>
      <c r="T402" s="77">
        <f t="shared" si="376"/>
        <v>0</v>
      </c>
      <c r="U402" s="295"/>
      <c r="V402" s="295"/>
      <c r="W402" s="359"/>
      <c r="X402" s="359"/>
    </row>
    <row r="403" spans="1:24" s="1" customFormat="1" x14ac:dyDescent="0.2">
      <c r="A403" s="322"/>
      <c r="B403" s="331"/>
      <c r="C403" s="322"/>
      <c r="D403" s="331"/>
      <c r="E403" s="322"/>
      <c r="F403" s="331"/>
      <c r="G403" s="322"/>
      <c r="H403" s="331"/>
      <c r="I403" s="322"/>
      <c r="J403" s="322"/>
      <c r="K403" s="322"/>
      <c r="L403" s="16"/>
      <c r="M403" s="330"/>
      <c r="N403" s="96"/>
      <c r="O403" s="113"/>
      <c r="P403" s="113"/>
      <c r="Q403" s="113"/>
      <c r="R403" s="113"/>
      <c r="S403" s="113"/>
      <c r="T403" s="77"/>
      <c r="U403" s="295"/>
      <c r="V403" s="295"/>
      <c r="W403" s="359"/>
      <c r="X403" s="359"/>
    </row>
    <row r="404" spans="1:24" s="1" customFormat="1" x14ac:dyDescent="0.2">
      <c r="A404" s="322"/>
      <c r="B404" s="331"/>
      <c r="C404" s="322"/>
      <c r="D404" s="331"/>
      <c r="E404" s="322"/>
      <c r="F404" s="331"/>
      <c r="G404" s="322"/>
      <c r="H404" s="331"/>
      <c r="I404" s="322"/>
      <c r="J404" s="322"/>
      <c r="K404" s="322"/>
      <c r="L404" s="16"/>
      <c r="M404" s="330"/>
      <c r="N404" s="96"/>
      <c r="O404" s="113"/>
      <c r="P404" s="113"/>
      <c r="Q404" s="113"/>
      <c r="R404" s="113"/>
      <c r="S404" s="113"/>
      <c r="T404" s="77"/>
      <c r="U404" s="295"/>
      <c r="V404" s="295"/>
      <c r="W404" s="359"/>
      <c r="X404" s="359"/>
    </row>
    <row r="405" spans="1:24" s="1" customFormat="1" ht="25.5" x14ac:dyDescent="0.2">
      <c r="A405" s="27" t="s">
        <v>371</v>
      </c>
      <c r="B405" s="322"/>
      <c r="C405" s="322"/>
      <c r="D405" s="322"/>
      <c r="E405" s="322"/>
      <c r="F405" s="322"/>
      <c r="G405" s="322"/>
      <c r="H405" s="322"/>
      <c r="I405" s="322"/>
      <c r="J405" s="322"/>
      <c r="K405" s="322"/>
      <c r="L405" s="36" t="s">
        <v>155</v>
      </c>
      <c r="M405" s="106"/>
      <c r="N405" s="107" t="s">
        <v>372</v>
      </c>
      <c r="O405" s="144">
        <f t="shared" ref="O405" si="399">SUM(O411)</f>
        <v>5334.4</v>
      </c>
      <c r="P405" s="144">
        <f>SUM(P411)</f>
        <v>0</v>
      </c>
      <c r="Q405" s="144">
        <f>SUM(Q411)</f>
        <v>0</v>
      </c>
      <c r="R405" s="144">
        <f>SUM(R411)</f>
        <v>0</v>
      </c>
      <c r="S405" s="144">
        <f>SUM(S411)</f>
        <v>0</v>
      </c>
      <c r="T405" s="77">
        <f t="shared" si="376"/>
        <v>0</v>
      </c>
      <c r="U405" s="419">
        <v>0</v>
      </c>
      <c r="V405" s="419">
        <v>0</v>
      </c>
      <c r="W405" s="359">
        <v>0</v>
      </c>
      <c r="X405" s="359">
        <v>0</v>
      </c>
    </row>
    <row r="406" spans="1:24" s="1" customFormat="1" x14ac:dyDescent="0.2">
      <c r="A406" s="322"/>
      <c r="B406" s="331"/>
      <c r="C406" s="322"/>
      <c r="D406" s="331"/>
      <c r="E406" s="322"/>
      <c r="F406" s="331"/>
      <c r="G406" s="322"/>
      <c r="H406" s="331"/>
      <c r="I406" s="322"/>
      <c r="J406" s="322"/>
      <c r="K406" s="322"/>
      <c r="L406" s="16"/>
      <c r="M406" s="330"/>
      <c r="N406" s="96"/>
      <c r="O406" s="188"/>
      <c r="P406" s="113"/>
      <c r="Q406" s="113"/>
      <c r="R406" s="113"/>
      <c r="S406" s="113"/>
      <c r="T406" s="77"/>
      <c r="U406" s="295"/>
      <c r="V406" s="295"/>
      <c r="W406" s="359"/>
      <c r="X406" s="359"/>
    </row>
    <row r="407" spans="1:24" s="1" customFormat="1" x14ac:dyDescent="0.2">
      <c r="A407" s="322"/>
      <c r="B407" s="331"/>
      <c r="C407" s="322"/>
      <c r="D407" s="331"/>
      <c r="E407" s="322"/>
      <c r="F407" s="331"/>
      <c r="G407" s="322"/>
      <c r="H407" s="331"/>
      <c r="I407" s="322"/>
      <c r="J407" s="322"/>
      <c r="K407" s="322"/>
      <c r="L407" s="16"/>
      <c r="M407" s="118"/>
      <c r="N407" s="180" t="s">
        <v>285</v>
      </c>
      <c r="O407" s="188">
        <f t="shared" ref="O407" si="400">SUM(O408:O409)</f>
        <v>5334.4</v>
      </c>
      <c r="P407" s="188">
        <f>SUM(P408:P409)</f>
        <v>0</v>
      </c>
      <c r="Q407" s="188">
        <f>SUM(Q408:Q409)</f>
        <v>0</v>
      </c>
      <c r="R407" s="188">
        <f>SUM(R408:R409)</f>
        <v>0</v>
      </c>
      <c r="S407" s="188">
        <f>SUM(S408:S409)</f>
        <v>0</v>
      </c>
      <c r="T407" s="77">
        <f t="shared" si="376"/>
        <v>0</v>
      </c>
      <c r="U407" s="397">
        <v>0</v>
      </c>
      <c r="V407" s="397">
        <v>0</v>
      </c>
      <c r="W407" s="359">
        <v>0</v>
      </c>
      <c r="X407" s="359">
        <v>0</v>
      </c>
    </row>
    <row r="408" spans="1:24" s="1" customFormat="1" x14ac:dyDescent="0.2">
      <c r="A408" s="322"/>
      <c r="B408" s="331"/>
      <c r="C408" s="322"/>
      <c r="D408" s="331"/>
      <c r="E408" s="322"/>
      <c r="F408" s="331"/>
      <c r="G408" s="322"/>
      <c r="H408" s="331"/>
      <c r="I408" s="322"/>
      <c r="J408" s="322"/>
      <c r="K408" s="322"/>
      <c r="L408" s="16"/>
      <c r="M408" s="189" t="s">
        <v>353</v>
      </c>
      <c r="N408" s="180" t="s">
        <v>286</v>
      </c>
      <c r="O408" s="188">
        <v>5334.4</v>
      </c>
      <c r="P408" s="188">
        <v>0</v>
      </c>
      <c r="Q408" s="188">
        <v>0</v>
      </c>
      <c r="R408" s="188">
        <v>0</v>
      </c>
      <c r="S408" s="188">
        <v>0</v>
      </c>
      <c r="T408" s="77">
        <f t="shared" si="376"/>
        <v>0</v>
      </c>
      <c r="U408" s="397">
        <v>0</v>
      </c>
      <c r="V408" s="397">
        <v>0</v>
      </c>
      <c r="W408" s="359">
        <v>0</v>
      </c>
      <c r="X408" s="359">
        <v>0</v>
      </c>
    </row>
    <row r="409" spans="1:24" s="1" customFormat="1" x14ac:dyDescent="0.2">
      <c r="A409" s="322"/>
      <c r="B409" s="331"/>
      <c r="C409" s="322"/>
      <c r="D409" s="331"/>
      <c r="E409" s="322"/>
      <c r="F409" s="331"/>
      <c r="G409" s="322"/>
      <c r="H409" s="331"/>
      <c r="I409" s="322"/>
      <c r="J409" s="322"/>
      <c r="K409" s="322"/>
      <c r="L409" s="16"/>
      <c r="M409" s="186">
        <v>43</v>
      </c>
      <c r="N409" s="187" t="s">
        <v>102</v>
      </c>
      <c r="O409" s="188">
        <v>0</v>
      </c>
      <c r="P409" s="188">
        <v>0</v>
      </c>
      <c r="Q409" s="188">
        <v>0</v>
      </c>
      <c r="R409" s="188">
        <v>0</v>
      </c>
      <c r="S409" s="188">
        <v>0</v>
      </c>
      <c r="T409" s="77">
        <f t="shared" si="376"/>
        <v>0</v>
      </c>
      <c r="U409" s="397">
        <v>0</v>
      </c>
      <c r="V409" s="397">
        <v>0</v>
      </c>
      <c r="W409" s="359">
        <v>0</v>
      </c>
      <c r="X409" s="359">
        <v>0</v>
      </c>
    </row>
    <row r="410" spans="1:24" s="1" customFormat="1" x14ac:dyDescent="0.2">
      <c r="A410" s="322"/>
      <c r="B410" s="331"/>
      <c r="C410" s="322"/>
      <c r="D410" s="331"/>
      <c r="E410" s="322"/>
      <c r="F410" s="331"/>
      <c r="G410" s="322"/>
      <c r="H410" s="331"/>
      <c r="I410" s="322"/>
      <c r="J410" s="322"/>
      <c r="K410" s="322"/>
      <c r="L410" s="16"/>
      <c r="M410" s="118"/>
      <c r="N410" s="180"/>
      <c r="O410" s="145"/>
      <c r="P410" s="113"/>
      <c r="Q410" s="113"/>
      <c r="R410" s="113"/>
      <c r="S410" s="113"/>
      <c r="T410" s="77"/>
      <c r="U410" s="295"/>
      <c r="V410" s="295"/>
      <c r="W410" s="359"/>
      <c r="X410" s="359"/>
    </row>
    <row r="411" spans="1:24" s="1" customFormat="1" x14ac:dyDescent="0.2">
      <c r="A411" s="322"/>
      <c r="B411" s="331">
        <v>1</v>
      </c>
      <c r="C411" s="322"/>
      <c r="D411" s="331"/>
      <c r="E411" s="350">
        <v>4</v>
      </c>
      <c r="F411" s="331"/>
      <c r="G411" s="322"/>
      <c r="H411" s="331"/>
      <c r="I411" s="322"/>
      <c r="J411" s="322"/>
      <c r="K411" s="322"/>
      <c r="L411" s="16" t="s">
        <v>155</v>
      </c>
      <c r="M411" s="335">
        <v>3</v>
      </c>
      <c r="N411" s="333" t="s">
        <v>116</v>
      </c>
      <c r="O411" s="113">
        <f t="shared" ref="O411:O412" si="401">SUM(O412)</f>
        <v>5334.4</v>
      </c>
      <c r="P411" s="113">
        <f t="shared" ref="P411:S412" si="402">SUM(P412)</f>
        <v>0</v>
      </c>
      <c r="Q411" s="113">
        <f t="shared" si="402"/>
        <v>0</v>
      </c>
      <c r="R411" s="113">
        <f t="shared" si="402"/>
        <v>0</v>
      </c>
      <c r="S411" s="113">
        <f t="shared" si="402"/>
        <v>0</v>
      </c>
      <c r="T411" s="77">
        <f t="shared" si="376"/>
        <v>0</v>
      </c>
      <c r="U411" s="295"/>
      <c r="V411" s="295"/>
      <c r="W411" s="359"/>
      <c r="X411" s="359"/>
    </row>
    <row r="412" spans="1:24" s="1" customFormat="1" ht="25.5" x14ac:dyDescent="0.2">
      <c r="A412" s="322"/>
      <c r="B412" s="331">
        <v>1</v>
      </c>
      <c r="C412" s="322"/>
      <c r="D412" s="331"/>
      <c r="E412" s="350">
        <v>4</v>
      </c>
      <c r="F412" s="331"/>
      <c r="G412" s="322"/>
      <c r="H412" s="331"/>
      <c r="I412" s="322"/>
      <c r="J412" s="322"/>
      <c r="K412" s="322"/>
      <c r="L412" s="16" t="s">
        <v>155</v>
      </c>
      <c r="M412" s="309" t="s">
        <v>261</v>
      </c>
      <c r="N412" s="332" t="s">
        <v>280</v>
      </c>
      <c r="O412" s="114">
        <f t="shared" si="401"/>
        <v>5334.4</v>
      </c>
      <c r="P412" s="113">
        <f t="shared" si="402"/>
        <v>0</v>
      </c>
      <c r="Q412" s="113">
        <f t="shared" si="402"/>
        <v>0</v>
      </c>
      <c r="R412" s="113">
        <f t="shared" si="402"/>
        <v>0</v>
      </c>
      <c r="S412" s="113">
        <f t="shared" si="402"/>
        <v>0</v>
      </c>
      <c r="T412" s="77">
        <f t="shared" si="376"/>
        <v>0</v>
      </c>
      <c r="U412" s="295">
        <v>0</v>
      </c>
      <c r="V412" s="295">
        <v>0</v>
      </c>
      <c r="W412" s="359">
        <v>0</v>
      </c>
      <c r="X412" s="359">
        <v>0</v>
      </c>
    </row>
    <row r="413" spans="1:24" s="1" customFormat="1" x14ac:dyDescent="0.2">
      <c r="A413" s="322"/>
      <c r="B413" s="331">
        <v>1</v>
      </c>
      <c r="C413" s="322"/>
      <c r="D413" s="331"/>
      <c r="E413" s="350">
        <v>4</v>
      </c>
      <c r="F413" s="331"/>
      <c r="G413" s="322"/>
      <c r="H413" s="331"/>
      <c r="I413" s="322"/>
      <c r="J413" s="322"/>
      <c r="K413" s="322"/>
      <c r="L413" s="16" t="s">
        <v>155</v>
      </c>
      <c r="M413" s="334" t="s">
        <v>373</v>
      </c>
      <c r="N413" s="96" t="s">
        <v>374</v>
      </c>
      <c r="O413" s="113">
        <v>5334.4</v>
      </c>
      <c r="P413" s="113">
        <v>0</v>
      </c>
      <c r="Q413" s="113">
        <v>0</v>
      </c>
      <c r="R413" s="113">
        <v>0</v>
      </c>
      <c r="S413" s="113">
        <v>0</v>
      </c>
      <c r="T413" s="77">
        <f t="shared" si="376"/>
        <v>0</v>
      </c>
      <c r="U413" s="295"/>
      <c r="V413" s="295"/>
      <c r="W413" s="359"/>
      <c r="X413" s="359"/>
    </row>
    <row r="414" spans="1:24" s="1" customFormat="1" x14ac:dyDescent="0.2">
      <c r="A414" s="322"/>
      <c r="B414" s="331"/>
      <c r="C414" s="322"/>
      <c r="D414" s="331"/>
      <c r="E414" s="322"/>
      <c r="F414" s="331"/>
      <c r="G414" s="322"/>
      <c r="H414" s="331"/>
      <c r="I414" s="322"/>
      <c r="J414" s="322"/>
      <c r="K414" s="322"/>
      <c r="L414" s="16"/>
      <c r="M414" s="330"/>
      <c r="N414" s="96"/>
      <c r="O414" s="113"/>
      <c r="P414" s="113"/>
      <c r="Q414" s="113"/>
      <c r="R414" s="113"/>
      <c r="S414" s="113"/>
      <c r="T414" s="77"/>
      <c r="U414" s="295"/>
      <c r="V414" s="295"/>
      <c r="W414" s="359"/>
      <c r="X414" s="359"/>
    </row>
    <row r="415" spans="1:24" s="1" customFormat="1" x14ac:dyDescent="0.2">
      <c r="A415" s="322"/>
      <c r="B415" s="331"/>
      <c r="C415" s="322"/>
      <c r="D415" s="331"/>
      <c r="E415" s="322"/>
      <c r="F415" s="331"/>
      <c r="G415" s="322"/>
      <c r="H415" s="331"/>
      <c r="I415" s="322"/>
      <c r="J415" s="322"/>
      <c r="K415" s="322"/>
      <c r="L415" s="16"/>
      <c r="M415" s="330"/>
      <c r="N415" s="96"/>
      <c r="O415" s="113"/>
      <c r="P415" s="113"/>
      <c r="Q415" s="113"/>
      <c r="R415" s="113"/>
      <c r="S415" s="113"/>
      <c r="T415" s="77"/>
      <c r="U415" s="295"/>
      <c r="V415" s="295"/>
      <c r="W415" s="359"/>
      <c r="X415" s="359"/>
    </row>
    <row r="416" spans="1:24" s="1" customFormat="1" ht="76.5" customHeight="1" x14ac:dyDescent="0.2">
      <c r="A416" s="27" t="s">
        <v>375</v>
      </c>
      <c r="B416" s="322"/>
      <c r="C416" s="322"/>
      <c r="D416" s="322"/>
      <c r="E416" s="322"/>
      <c r="F416" s="322"/>
      <c r="G416" s="322"/>
      <c r="H416" s="322"/>
      <c r="I416" s="322"/>
      <c r="J416" s="322"/>
      <c r="K416" s="322"/>
      <c r="L416" s="36" t="s">
        <v>155</v>
      </c>
      <c r="M416" s="106"/>
      <c r="N416" s="107" t="s">
        <v>400</v>
      </c>
      <c r="O416" s="144">
        <f t="shared" ref="O416" si="403">SUM(O422)</f>
        <v>33090</v>
      </c>
      <c r="P416" s="144">
        <f>SUM(P422)</f>
        <v>50000</v>
      </c>
      <c r="Q416" s="144">
        <f>SUM(Q422)</f>
        <v>30000</v>
      </c>
      <c r="R416" s="144">
        <f>SUM(R422)</f>
        <v>30000</v>
      </c>
      <c r="S416" s="144">
        <f>SUM(S422)</f>
        <v>30000</v>
      </c>
      <c r="T416" s="77">
        <f t="shared" si="376"/>
        <v>0</v>
      </c>
      <c r="U416" s="419">
        <v>0</v>
      </c>
      <c r="V416" s="419">
        <v>0</v>
      </c>
      <c r="W416" s="359">
        <f t="shared" si="382"/>
        <v>0</v>
      </c>
      <c r="X416" s="359">
        <f t="shared" si="383"/>
        <v>0</v>
      </c>
    </row>
    <row r="417" spans="1:24" s="1" customFormat="1" x14ac:dyDescent="0.2">
      <c r="A417" s="322"/>
      <c r="B417" s="331"/>
      <c r="C417" s="322"/>
      <c r="D417" s="331"/>
      <c r="E417" s="322"/>
      <c r="F417" s="331"/>
      <c r="G417" s="322"/>
      <c r="H417" s="331"/>
      <c r="I417" s="322"/>
      <c r="J417" s="322"/>
      <c r="K417" s="322"/>
      <c r="L417" s="16"/>
      <c r="M417" s="330"/>
      <c r="N417" s="96"/>
      <c r="O417" s="188"/>
      <c r="P417" s="113"/>
      <c r="Q417" s="113"/>
      <c r="R417" s="113"/>
      <c r="S417" s="113"/>
      <c r="T417" s="77"/>
      <c r="U417" s="295"/>
      <c r="V417" s="295"/>
      <c r="W417" s="359"/>
      <c r="X417" s="359"/>
    </row>
    <row r="418" spans="1:24" s="1" customFormat="1" x14ac:dyDescent="0.2">
      <c r="A418" s="322"/>
      <c r="B418" s="331"/>
      <c r="C418" s="322"/>
      <c r="D418" s="331"/>
      <c r="E418" s="322"/>
      <c r="F418" s="331"/>
      <c r="G418" s="322"/>
      <c r="H418" s="331"/>
      <c r="I418" s="322"/>
      <c r="J418" s="322"/>
      <c r="K418" s="322"/>
      <c r="L418" s="16"/>
      <c r="M418" s="118"/>
      <c r="N418" s="180" t="s">
        <v>285</v>
      </c>
      <c r="O418" s="188">
        <f t="shared" ref="O418" si="404">SUM(O419:O420)</f>
        <v>33090</v>
      </c>
      <c r="P418" s="188">
        <f>SUM(P419:P420)</f>
        <v>50000</v>
      </c>
      <c r="Q418" s="188">
        <f>SUM(Q419:Q420)</f>
        <v>30000</v>
      </c>
      <c r="R418" s="188">
        <f>SUM(R419:R420)</f>
        <v>30000</v>
      </c>
      <c r="S418" s="188">
        <f>SUM(S419:S420)</f>
        <v>30000</v>
      </c>
      <c r="T418" s="77">
        <f t="shared" si="376"/>
        <v>0</v>
      </c>
      <c r="U418" s="397">
        <v>0</v>
      </c>
      <c r="V418" s="397">
        <v>0</v>
      </c>
      <c r="W418" s="359">
        <f t="shared" si="382"/>
        <v>0</v>
      </c>
      <c r="X418" s="359">
        <f t="shared" si="383"/>
        <v>0</v>
      </c>
    </row>
    <row r="419" spans="1:24" s="1" customFormat="1" x14ac:dyDescent="0.2">
      <c r="A419" s="322"/>
      <c r="B419" s="331"/>
      <c r="C419" s="322"/>
      <c r="D419" s="331"/>
      <c r="E419" s="322"/>
      <c r="F419" s="331"/>
      <c r="G419" s="322"/>
      <c r="H419" s="331"/>
      <c r="I419" s="322"/>
      <c r="J419" s="322"/>
      <c r="K419" s="322"/>
      <c r="L419" s="16"/>
      <c r="M419" s="189" t="s">
        <v>353</v>
      </c>
      <c r="N419" s="180" t="s">
        <v>286</v>
      </c>
      <c r="O419" s="188">
        <v>33090</v>
      </c>
      <c r="P419" s="188">
        <v>50000</v>
      </c>
      <c r="Q419" s="188">
        <v>30000</v>
      </c>
      <c r="R419" s="188">
        <v>30000</v>
      </c>
      <c r="S419" s="188">
        <v>0</v>
      </c>
      <c r="T419" s="77">
        <f t="shared" si="376"/>
        <v>-30000</v>
      </c>
      <c r="U419" s="397">
        <v>0</v>
      </c>
      <c r="V419" s="397">
        <v>0</v>
      </c>
      <c r="W419" s="359">
        <v>0</v>
      </c>
      <c r="X419" s="359">
        <v>0</v>
      </c>
    </row>
    <row r="420" spans="1:24" s="1" customFormat="1" x14ac:dyDescent="0.2">
      <c r="A420" s="322"/>
      <c r="B420" s="331"/>
      <c r="C420" s="322"/>
      <c r="D420" s="331"/>
      <c r="E420" s="322"/>
      <c r="F420" s="331"/>
      <c r="G420" s="322"/>
      <c r="H420" s="331"/>
      <c r="I420" s="322"/>
      <c r="J420" s="322"/>
      <c r="K420" s="322"/>
      <c r="L420" s="16"/>
      <c r="M420" s="186">
        <v>43</v>
      </c>
      <c r="N420" s="187" t="s">
        <v>102</v>
      </c>
      <c r="O420" s="188">
        <v>0</v>
      </c>
      <c r="P420" s="188">
        <v>0</v>
      </c>
      <c r="Q420" s="188">
        <v>0</v>
      </c>
      <c r="R420" s="188">
        <v>0</v>
      </c>
      <c r="S420" s="188">
        <v>30000</v>
      </c>
      <c r="T420" s="77">
        <f t="shared" si="376"/>
        <v>30000</v>
      </c>
      <c r="U420" s="397">
        <v>0</v>
      </c>
      <c r="V420" s="397">
        <v>0</v>
      </c>
      <c r="W420" s="359">
        <f t="shared" si="382"/>
        <v>0</v>
      </c>
      <c r="X420" s="359">
        <f t="shared" si="383"/>
        <v>0</v>
      </c>
    </row>
    <row r="421" spans="1:24" s="1" customFormat="1" x14ac:dyDescent="0.2">
      <c r="A421" s="322"/>
      <c r="B421" s="344"/>
      <c r="C421" s="322"/>
      <c r="D421" s="344"/>
      <c r="E421" s="322"/>
      <c r="F421" s="344"/>
      <c r="G421" s="322"/>
      <c r="H421" s="344"/>
      <c r="I421" s="322"/>
      <c r="J421" s="322"/>
      <c r="K421" s="322"/>
      <c r="L421" s="16"/>
      <c r="M421" s="186"/>
      <c r="N421" s="187"/>
      <c r="O421" s="145"/>
      <c r="P421" s="113"/>
      <c r="Q421" s="113"/>
      <c r="R421" s="113"/>
      <c r="S421" s="113"/>
      <c r="T421" s="77"/>
      <c r="U421" s="295"/>
      <c r="V421" s="295"/>
      <c r="W421" s="359"/>
      <c r="X421" s="359"/>
    </row>
    <row r="422" spans="1:24" s="1" customFormat="1" x14ac:dyDescent="0.2">
      <c r="A422" s="322"/>
      <c r="B422" s="344">
        <v>1</v>
      </c>
      <c r="C422" s="322"/>
      <c r="D422" s="344"/>
      <c r="E422" s="350">
        <v>4</v>
      </c>
      <c r="F422" s="344"/>
      <c r="G422" s="322"/>
      <c r="H422" s="344"/>
      <c r="I422" s="322"/>
      <c r="J422" s="322"/>
      <c r="K422" s="322"/>
      <c r="L422" s="16" t="s">
        <v>155</v>
      </c>
      <c r="M422" s="343">
        <v>3</v>
      </c>
      <c r="N422" s="341" t="s">
        <v>116</v>
      </c>
      <c r="O422" s="113">
        <f t="shared" ref="O422:O423" si="405">SUM(O423)</f>
        <v>33090</v>
      </c>
      <c r="P422" s="113">
        <f t="shared" ref="P422:S423" si="406">SUM(P423)</f>
        <v>50000</v>
      </c>
      <c r="Q422" s="113">
        <f t="shared" si="406"/>
        <v>30000</v>
      </c>
      <c r="R422" s="113">
        <f t="shared" si="406"/>
        <v>30000</v>
      </c>
      <c r="S422" s="113">
        <f t="shared" si="406"/>
        <v>30000</v>
      </c>
      <c r="T422" s="77">
        <f t="shared" si="376"/>
        <v>0</v>
      </c>
      <c r="U422" s="295"/>
      <c r="V422" s="295"/>
      <c r="W422" s="359"/>
      <c r="X422" s="359"/>
    </row>
    <row r="423" spans="1:24" s="1" customFormat="1" x14ac:dyDescent="0.2">
      <c r="A423" s="322"/>
      <c r="B423" s="331">
        <v>1</v>
      </c>
      <c r="C423" s="322"/>
      <c r="D423" s="331"/>
      <c r="E423" s="350">
        <v>4</v>
      </c>
      <c r="F423" s="331"/>
      <c r="G423" s="322"/>
      <c r="H423" s="331"/>
      <c r="I423" s="322"/>
      <c r="J423" s="322"/>
      <c r="K423" s="322"/>
      <c r="L423" s="16" t="s">
        <v>155</v>
      </c>
      <c r="M423" s="309" t="s">
        <v>61</v>
      </c>
      <c r="N423" s="340" t="s">
        <v>3</v>
      </c>
      <c r="O423" s="114">
        <f t="shared" si="405"/>
        <v>33090</v>
      </c>
      <c r="P423" s="113">
        <f t="shared" si="406"/>
        <v>50000</v>
      </c>
      <c r="Q423" s="113">
        <f t="shared" si="406"/>
        <v>30000</v>
      </c>
      <c r="R423" s="113">
        <f t="shared" si="406"/>
        <v>30000</v>
      </c>
      <c r="S423" s="113">
        <f t="shared" si="406"/>
        <v>30000</v>
      </c>
      <c r="T423" s="77">
        <f t="shared" si="376"/>
        <v>0</v>
      </c>
      <c r="U423" s="295">
        <v>0</v>
      </c>
      <c r="V423" s="295">
        <v>0</v>
      </c>
      <c r="W423" s="359">
        <f t="shared" si="382"/>
        <v>0</v>
      </c>
      <c r="X423" s="359">
        <f t="shared" si="383"/>
        <v>0</v>
      </c>
    </row>
    <row r="424" spans="1:24" s="1" customFormat="1" x14ac:dyDescent="0.2">
      <c r="A424" s="214"/>
      <c r="B424" s="215">
        <v>1</v>
      </c>
      <c r="C424" s="214"/>
      <c r="D424" s="215"/>
      <c r="E424" s="350">
        <v>4</v>
      </c>
      <c r="F424" s="215"/>
      <c r="G424" s="214"/>
      <c r="H424" s="214"/>
      <c r="I424" s="214"/>
      <c r="J424" s="214"/>
      <c r="K424" s="214"/>
      <c r="L424" s="16" t="s">
        <v>155</v>
      </c>
      <c r="M424" s="342" t="s">
        <v>64</v>
      </c>
      <c r="N424" s="96" t="s">
        <v>6</v>
      </c>
      <c r="O424" s="113">
        <v>33090</v>
      </c>
      <c r="P424" s="113">
        <v>50000</v>
      </c>
      <c r="Q424" s="113">
        <v>30000</v>
      </c>
      <c r="R424" s="113">
        <v>30000</v>
      </c>
      <c r="S424" s="113">
        <v>30000</v>
      </c>
      <c r="T424" s="77">
        <f t="shared" si="376"/>
        <v>0</v>
      </c>
      <c r="U424" s="295"/>
      <c r="V424" s="295"/>
      <c r="W424" s="359"/>
      <c r="X424" s="359"/>
    </row>
    <row r="425" spans="1:24" s="1" customFormat="1" x14ac:dyDescent="0.2">
      <c r="A425" s="322"/>
      <c r="B425" s="344"/>
      <c r="C425" s="322"/>
      <c r="D425" s="344"/>
      <c r="E425" s="322"/>
      <c r="F425" s="344"/>
      <c r="G425" s="322"/>
      <c r="H425" s="322"/>
      <c r="I425" s="322"/>
      <c r="J425" s="322"/>
      <c r="K425" s="322"/>
      <c r="L425" s="16"/>
      <c r="M425" s="342"/>
      <c r="N425" s="96"/>
      <c r="O425" s="113"/>
      <c r="P425" s="113"/>
      <c r="Q425" s="113"/>
      <c r="R425" s="113"/>
      <c r="S425" s="113"/>
      <c r="T425" s="77"/>
      <c r="U425" s="295"/>
      <c r="V425" s="295"/>
      <c r="W425" s="359"/>
      <c r="X425" s="359"/>
    </row>
    <row r="426" spans="1:24" s="1" customFormat="1" x14ac:dyDescent="0.2">
      <c r="A426" s="322"/>
      <c r="B426" s="344"/>
      <c r="C426" s="322"/>
      <c r="D426" s="344"/>
      <c r="E426" s="322"/>
      <c r="F426" s="344"/>
      <c r="G426" s="322"/>
      <c r="H426" s="322"/>
      <c r="I426" s="322"/>
      <c r="J426" s="322"/>
      <c r="K426" s="322"/>
      <c r="L426" s="16"/>
      <c r="M426" s="342"/>
      <c r="N426" s="96"/>
      <c r="O426" s="113"/>
      <c r="P426" s="113"/>
      <c r="Q426" s="113"/>
      <c r="R426" s="113"/>
      <c r="S426" s="113"/>
      <c r="T426" s="77"/>
      <c r="U426" s="295"/>
      <c r="V426" s="295"/>
      <c r="W426" s="359"/>
      <c r="X426" s="359"/>
    </row>
    <row r="427" spans="1:24" s="1" customFormat="1" x14ac:dyDescent="0.2">
      <c r="A427" s="51" t="s">
        <v>129</v>
      </c>
      <c r="B427" s="55">
        <v>1</v>
      </c>
      <c r="C427" s="155"/>
      <c r="D427" s="55">
        <v>3</v>
      </c>
      <c r="E427" s="155"/>
      <c r="F427" s="55"/>
      <c r="G427" s="155"/>
      <c r="H427" s="155"/>
      <c r="I427" s="202"/>
      <c r="J427" s="202"/>
      <c r="K427" s="202"/>
      <c r="L427" s="16"/>
      <c r="M427" s="153"/>
      <c r="N427" s="73" t="s">
        <v>254</v>
      </c>
      <c r="O427" s="115">
        <f t="shared" ref="O427" si="407">SUM(O429)</f>
        <v>77021.63</v>
      </c>
      <c r="P427" s="115">
        <f t="shared" ref="P427:Q427" si="408">SUM(P429)</f>
        <v>80000</v>
      </c>
      <c r="Q427" s="115">
        <f t="shared" si="408"/>
        <v>80000</v>
      </c>
      <c r="R427" s="115">
        <f t="shared" ref="R427:S427" si="409">SUM(R429)</f>
        <v>80000</v>
      </c>
      <c r="S427" s="115">
        <f t="shared" si="409"/>
        <v>80000</v>
      </c>
      <c r="T427" s="77">
        <f t="shared" si="376"/>
        <v>0</v>
      </c>
      <c r="U427" s="413">
        <f t="shared" ref="U427:V427" si="410">SUM(U429)</f>
        <v>80000</v>
      </c>
      <c r="V427" s="413">
        <f t="shared" si="410"/>
        <v>100000</v>
      </c>
      <c r="W427" s="359">
        <f t="shared" si="382"/>
        <v>100</v>
      </c>
      <c r="X427" s="359">
        <f t="shared" si="383"/>
        <v>125</v>
      </c>
    </row>
    <row r="428" spans="1:24" s="1" customFormat="1" x14ac:dyDescent="0.2">
      <c r="A428" s="155"/>
      <c r="B428" s="152"/>
      <c r="C428" s="155"/>
      <c r="D428" s="152"/>
      <c r="E428" s="155"/>
      <c r="F428" s="152"/>
      <c r="G428" s="155"/>
      <c r="H428" s="155"/>
      <c r="I428" s="202"/>
      <c r="J428" s="202"/>
      <c r="K428" s="202"/>
      <c r="L428" s="16"/>
      <c r="M428" s="153"/>
      <c r="N428" s="84"/>
      <c r="O428" s="113"/>
      <c r="P428" s="113"/>
      <c r="Q428" s="113"/>
      <c r="R428" s="113"/>
      <c r="S428" s="113"/>
      <c r="T428" s="77"/>
      <c r="U428" s="295"/>
      <c r="V428" s="295"/>
      <c r="W428" s="359"/>
      <c r="X428" s="359"/>
    </row>
    <row r="429" spans="1:24" s="1" customFormat="1" ht="25.5" x14ac:dyDescent="0.2">
      <c r="A429" s="53" t="s">
        <v>192</v>
      </c>
      <c r="B429" s="155"/>
      <c r="C429" s="155"/>
      <c r="D429" s="155"/>
      <c r="E429" s="155"/>
      <c r="F429" s="155"/>
      <c r="G429" s="155"/>
      <c r="H429" s="155"/>
      <c r="I429" s="202"/>
      <c r="J429" s="202"/>
      <c r="K429" s="202"/>
      <c r="L429" s="31" t="s">
        <v>198</v>
      </c>
      <c r="M429" s="103"/>
      <c r="N429" s="104" t="s">
        <v>150</v>
      </c>
      <c r="O429" s="116">
        <f t="shared" ref="O429" si="411">SUM(O431)</f>
        <v>77021.63</v>
      </c>
      <c r="P429" s="116">
        <f t="shared" ref="P429:Q429" si="412">SUM(P431)</f>
        <v>80000</v>
      </c>
      <c r="Q429" s="116">
        <f t="shared" si="412"/>
        <v>80000</v>
      </c>
      <c r="R429" s="116">
        <f t="shared" ref="R429:S429" si="413">SUM(R431)</f>
        <v>80000</v>
      </c>
      <c r="S429" s="116">
        <f t="shared" si="413"/>
        <v>80000</v>
      </c>
      <c r="T429" s="77">
        <f t="shared" si="376"/>
        <v>0</v>
      </c>
      <c r="U429" s="415">
        <f t="shared" ref="U429:V429" si="414">SUM(U431)</f>
        <v>80000</v>
      </c>
      <c r="V429" s="415">
        <f t="shared" si="414"/>
        <v>100000</v>
      </c>
      <c r="W429" s="359">
        <f t="shared" si="382"/>
        <v>100</v>
      </c>
      <c r="X429" s="359">
        <f t="shared" si="383"/>
        <v>125</v>
      </c>
    </row>
    <row r="430" spans="1:24" s="1" customFormat="1" x14ac:dyDescent="0.2">
      <c r="A430" s="53"/>
      <c r="B430" s="155"/>
      <c r="C430" s="155"/>
      <c r="D430" s="155"/>
      <c r="E430" s="155"/>
      <c r="F430" s="155"/>
      <c r="G430" s="155"/>
      <c r="H430" s="155"/>
      <c r="I430" s="202"/>
      <c r="J430" s="202"/>
      <c r="K430" s="202"/>
      <c r="L430" s="31"/>
      <c r="M430" s="103"/>
      <c r="N430" s="104"/>
      <c r="O430" s="144"/>
      <c r="P430" s="144"/>
      <c r="Q430" s="144"/>
      <c r="R430" s="144"/>
      <c r="S430" s="144"/>
      <c r="T430" s="77"/>
      <c r="U430" s="415"/>
      <c r="V430" s="415"/>
      <c r="W430" s="359"/>
      <c r="X430" s="359"/>
    </row>
    <row r="431" spans="1:24" s="1" customFormat="1" ht="25.5" x14ac:dyDescent="0.2">
      <c r="A431" s="27" t="s">
        <v>130</v>
      </c>
      <c r="B431" s="152"/>
      <c r="C431" s="155"/>
      <c r="D431" s="155"/>
      <c r="E431" s="155"/>
      <c r="F431" s="155"/>
      <c r="G431" s="155"/>
      <c r="H431" s="155"/>
      <c r="I431" s="202"/>
      <c r="J431" s="202"/>
      <c r="K431" s="202"/>
      <c r="L431" s="66" t="s">
        <v>198</v>
      </c>
      <c r="M431" s="153"/>
      <c r="N431" s="107" t="s">
        <v>214</v>
      </c>
      <c r="O431" s="144">
        <f t="shared" ref="O431" si="415">SUM(O437)</f>
        <v>77021.63</v>
      </c>
      <c r="P431" s="144">
        <f t="shared" ref="P431:Q431" si="416">SUM(P437)</f>
        <v>80000</v>
      </c>
      <c r="Q431" s="144">
        <f t="shared" si="416"/>
        <v>80000</v>
      </c>
      <c r="R431" s="144">
        <f t="shared" ref="R431:S431" si="417">SUM(R437)</f>
        <v>80000</v>
      </c>
      <c r="S431" s="144">
        <f t="shared" si="417"/>
        <v>80000</v>
      </c>
      <c r="T431" s="77">
        <f t="shared" si="376"/>
        <v>0</v>
      </c>
      <c r="U431" s="411">
        <f>SUM(U438)</f>
        <v>80000</v>
      </c>
      <c r="V431" s="411">
        <f>SUM(V438)</f>
        <v>100000</v>
      </c>
      <c r="W431" s="359">
        <f t="shared" si="382"/>
        <v>100</v>
      </c>
      <c r="X431" s="359">
        <f t="shared" si="383"/>
        <v>125</v>
      </c>
    </row>
    <row r="432" spans="1:24" s="1" customFormat="1" x14ac:dyDescent="0.2">
      <c r="A432" s="27"/>
      <c r="B432" s="176"/>
      <c r="C432" s="177"/>
      <c r="D432" s="177"/>
      <c r="E432" s="177"/>
      <c r="F432" s="177"/>
      <c r="G432" s="177"/>
      <c r="H432" s="177"/>
      <c r="I432" s="202"/>
      <c r="J432" s="202"/>
      <c r="K432" s="202"/>
      <c r="L432" s="16"/>
      <c r="M432" s="178"/>
      <c r="N432" s="107"/>
      <c r="O432" s="144"/>
      <c r="P432" s="144"/>
      <c r="Q432" s="144"/>
      <c r="R432" s="144"/>
      <c r="S432" s="144"/>
      <c r="T432" s="77"/>
      <c r="U432" s="411"/>
      <c r="V432" s="411"/>
      <c r="W432" s="359"/>
      <c r="X432" s="359"/>
    </row>
    <row r="433" spans="1:24" s="1" customFormat="1" x14ac:dyDescent="0.2">
      <c r="A433" s="27"/>
      <c r="B433" s="176"/>
      <c r="C433" s="177"/>
      <c r="D433" s="177"/>
      <c r="E433" s="177"/>
      <c r="F433" s="177"/>
      <c r="G433" s="177"/>
      <c r="H433" s="177"/>
      <c r="I433" s="202"/>
      <c r="J433" s="202"/>
      <c r="K433" s="202"/>
      <c r="L433" s="16"/>
      <c r="M433" s="178"/>
      <c r="N433" s="180" t="s">
        <v>285</v>
      </c>
      <c r="O433" s="188">
        <f t="shared" ref="O433" si="418">SUM(O434:O435)</f>
        <v>77021.63</v>
      </c>
      <c r="P433" s="188">
        <f t="shared" ref="P433:Q433" si="419">SUM(P434:P435)</f>
        <v>80000</v>
      </c>
      <c r="Q433" s="188">
        <f t="shared" si="419"/>
        <v>80000</v>
      </c>
      <c r="R433" s="188">
        <f t="shared" ref="R433:S433" si="420">SUM(R434:R435)</f>
        <v>80000</v>
      </c>
      <c r="S433" s="188">
        <f t="shared" si="420"/>
        <v>80000</v>
      </c>
      <c r="T433" s="77">
        <f t="shared" si="376"/>
        <v>0</v>
      </c>
      <c r="U433" s="397">
        <f t="shared" ref="U433:V433" si="421">SUM(U434:U435)</f>
        <v>80000</v>
      </c>
      <c r="V433" s="397">
        <f t="shared" si="421"/>
        <v>100000</v>
      </c>
      <c r="W433" s="359">
        <f t="shared" si="382"/>
        <v>100</v>
      </c>
      <c r="X433" s="359">
        <f t="shared" si="383"/>
        <v>125</v>
      </c>
    </row>
    <row r="434" spans="1:24" s="1" customFormat="1" x14ac:dyDescent="0.2">
      <c r="A434" s="27"/>
      <c r="B434" s="176"/>
      <c r="C434" s="177"/>
      <c r="D434" s="177"/>
      <c r="E434" s="177"/>
      <c r="F434" s="177"/>
      <c r="G434" s="177"/>
      <c r="H434" s="177"/>
      <c r="I434" s="202"/>
      <c r="J434" s="202"/>
      <c r="K434" s="202"/>
      <c r="L434" s="16"/>
      <c r="M434" s="189" t="s">
        <v>353</v>
      </c>
      <c r="N434" s="180" t="s">
        <v>286</v>
      </c>
      <c r="O434" s="188">
        <v>65541.64</v>
      </c>
      <c r="P434" s="188">
        <v>45000</v>
      </c>
      <c r="Q434" s="188">
        <v>45000</v>
      </c>
      <c r="R434" s="188">
        <v>45000</v>
      </c>
      <c r="S434" s="188">
        <v>45000</v>
      </c>
      <c r="T434" s="77">
        <f t="shared" si="376"/>
        <v>0</v>
      </c>
      <c r="U434" s="397">
        <v>30000</v>
      </c>
      <c r="V434" s="397">
        <v>70000</v>
      </c>
      <c r="W434" s="359">
        <f t="shared" si="382"/>
        <v>66.666666666666657</v>
      </c>
      <c r="X434" s="359">
        <f t="shared" si="383"/>
        <v>155.55555555555557</v>
      </c>
    </row>
    <row r="435" spans="1:24" s="1" customFormat="1" x14ac:dyDescent="0.2">
      <c r="A435" s="27"/>
      <c r="B435" s="206"/>
      <c r="C435" s="205"/>
      <c r="D435" s="205"/>
      <c r="E435" s="205"/>
      <c r="F435" s="205"/>
      <c r="G435" s="205"/>
      <c r="H435" s="205"/>
      <c r="I435" s="205"/>
      <c r="J435" s="205"/>
      <c r="K435" s="205"/>
      <c r="L435" s="16"/>
      <c r="M435" s="189" t="s">
        <v>57</v>
      </c>
      <c r="N435" s="180" t="s">
        <v>101</v>
      </c>
      <c r="O435" s="188">
        <v>11479.99</v>
      </c>
      <c r="P435" s="188">
        <v>35000</v>
      </c>
      <c r="Q435" s="188">
        <v>35000</v>
      </c>
      <c r="R435" s="188">
        <v>35000</v>
      </c>
      <c r="S435" s="188">
        <v>35000</v>
      </c>
      <c r="T435" s="77">
        <f t="shared" si="376"/>
        <v>0</v>
      </c>
      <c r="U435" s="397">
        <v>50000</v>
      </c>
      <c r="V435" s="397">
        <v>30000</v>
      </c>
      <c r="W435" s="359">
        <f t="shared" si="382"/>
        <v>142.85714285714286</v>
      </c>
      <c r="X435" s="359">
        <f t="shared" si="383"/>
        <v>85.714285714285708</v>
      </c>
    </row>
    <row r="436" spans="1:24" s="1" customFormat="1" x14ac:dyDescent="0.2">
      <c r="A436" s="155"/>
      <c r="B436" s="152"/>
      <c r="C436" s="155"/>
      <c r="D436" s="155"/>
      <c r="E436" s="155"/>
      <c r="F436" s="155"/>
      <c r="G436" s="155"/>
      <c r="H436" s="155"/>
      <c r="I436" s="202"/>
      <c r="J436" s="202"/>
      <c r="K436" s="202"/>
      <c r="L436" s="16"/>
      <c r="M436" s="153"/>
      <c r="N436" s="84"/>
      <c r="O436" s="144"/>
      <c r="P436" s="144"/>
      <c r="Q436" s="144"/>
      <c r="R436" s="144"/>
      <c r="S436" s="144"/>
      <c r="T436" s="77"/>
      <c r="U436" s="295"/>
      <c r="V436" s="295"/>
      <c r="W436" s="359"/>
      <c r="X436" s="359"/>
    </row>
    <row r="437" spans="1:24" s="1" customFormat="1" x14ac:dyDescent="0.2">
      <c r="A437" s="155"/>
      <c r="B437" s="152">
        <v>1</v>
      </c>
      <c r="C437" s="155"/>
      <c r="D437" s="270">
        <v>3</v>
      </c>
      <c r="E437" s="155"/>
      <c r="F437" s="155"/>
      <c r="G437" s="155"/>
      <c r="H437" s="155"/>
      <c r="I437" s="202"/>
      <c r="J437" s="202"/>
      <c r="K437" s="202"/>
      <c r="L437" s="16" t="s">
        <v>303</v>
      </c>
      <c r="M437" s="154">
        <v>3</v>
      </c>
      <c r="N437" s="84" t="s">
        <v>116</v>
      </c>
      <c r="O437" s="113">
        <f t="shared" ref="O437:S438" si="422">SUM(O438)</f>
        <v>77021.63</v>
      </c>
      <c r="P437" s="113">
        <f t="shared" si="422"/>
        <v>80000</v>
      </c>
      <c r="Q437" s="113">
        <f t="shared" si="422"/>
        <v>80000</v>
      </c>
      <c r="R437" s="113">
        <f t="shared" si="422"/>
        <v>80000</v>
      </c>
      <c r="S437" s="113">
        <f t="shared" si="422"/>
        <v>80000</v>
      </c>
      <c r="T437" s="77">
        <f t="shared" si="376"/>
        <v>0</v>
      </c>
      <c r="U437" s="295"/>
      <c r="V437" s="295"/>
      <c r="W437" s="359"/>
      <c r="X437" s="359"/>
    </row>
    <row r="438" spans="1:24" s="1" customFormat="1" ht="38.25" x14ac:dyDescent="0.2">
      <c r="A438" s="155"/>
      <c r="B438" s="152">
        <v>1</v>
      </c>
      <c r="C438" s="155"/>
      <c r="D438" s="270">
        <v>3</v>
      </c>
      <c r="E438" s="155"/>
      <c r="F438" s="155"/>
      <c r="G438" s="155"/>
      <c r="H438" s="155"/>
      <c r="I438" s="202"/>
      <c r="J438" s="202"/>
      <c r="K438" s="202"/>
      <c r="L438" s="16" t="s">
        <v>303</v>
      </c>
      <c r="M438" s="92" t="s">
        <v>70</v>
      </c>
      <c r="N438" s="70" t="s">
        <v>24</v>
      </c>
      <c r="O438" s="114">
        <f t="shared" si="422"/>
        <v>77021.63</v>
      </c>
      <c r="P438" s="114">
        <f t="shared" si="422"/>
        <v>80000</v>
      </c>
      <c r="Q438" s="114">
        <f t="shared" si="422"/>
        <v>80000</v>
      </c>
      <c r="R438" s="114">
        <f t="shared" si="422"/>
        <v>80000</v>
      </c>
      <c r="S438" s="114">
        <f t="shared" si="422"/>
        <v>80000</v>
      </c>
      <c r="T438" s="77">
        <f t="shared" si="376"/>
        <v>0</v>
      </c>
      <c r="U438" s="295">
        <v>80000</v>
      </c>
      <c r="V438" s="295">
        <v>100000</v>
      </c>
      <c r="W438" s="359">
        <f t="shared" si="382"/>
        <v>100</v>
      </c>
      <c r="X438" s="359">
        <f t="shared" si="383"/>
        <v>125</v>
      </c>
    </row>
    <row r="439" spans="1:24" s="1" customFormat="1" ht="25.5" x14ac:dyDescent="0.2">
      <c r="A439" s="155"/>
      <c r="B439" s="152">
        <v>1</v>
      </c>
      <c r="C439" s="155"/>
      <c r="D439" s="270">
        <v>3</v>
      </c>
      <c r="E439" s="155"/>
      <c r="F439" s="155"/>
      <c r="G439" s="155"/>
      <c r="H439" s="155"/>
      <c r="I439" s="202"/>
      <c r="J439" s="202"/>
      <c r="K439" s="202"/>
      <c r="L439" s="16" t="s">
        <v>303</v>
      </c>
      <c r="M439" s="153" t="s">
        <v>71</v>
      </c>
      <c r="N439" s="84" t="s">
        <v>25</v>
      </c>
      <c r="O439" s="113">
        <v>77021.63</v>
      </c>
      <c r="P439" s="113">
        <v>80000</v>
      </c>
      <c r="Q439" s="113">
        <v>80000</v>
      </c>
      <c r="R439" s="113">
        <v>80000</v>
      </c>
      <c r="S439" s="113">
        <v>80000</v>
      </c>
      <c r="T439" s="77">
        <f t="shared" si="376"/>
        <v>0</v>
      </c>
      <c r="U439" s="295"/>
      <c r="V439" s="295"/>
      <c r="W439" s="359"/>
      <c r="X439" s="359"/>
    </row>
    <row r="440" spans="1:24" s="1" customFormat="1" x14ac:dyDescent="0.2">
      <c r="A440" s="155"/>
      <c r="B440" s="152"/>
      <c r="C440" s="155"/>
      <c r="D440" s="152"/>
      <c r="E440" s="155"/>
      <c r="F440" s="152"/>
      <c r="G440" s="155"/>
      <c r="H440" s="155"/>
      <c r="I440" s="202"/>
      <c r="J440" s="202"/>
      <c r="K440" s="202"/>
      <c r="L440" s="16"/>
      <c r="M440" s="153"/>
      <c r="N440" s="84"/>
      <c r="O440" s="113"/>
      <c r="P440" s="113"/>
      <c r="Q440" s="113"/>
      <c r="R440" s="113"/>
      <c r="S440" s="113"/>
      <c r="T440" s="77"/>
      <c r="U440" s="295"/>
      <c r="V440" s="295"/>
      <c r="W440" s="359"/>
      <c r="X440" s="359"/>
    </row>
    <row r="441" spans="1:24" s="1" customFormat="1" ht="25.5" x14ac:dyDescent="0.2">
      <c r="A441" s="51" t="s">
        <v>131</v>
      </c>
      <c r="B441" s="55">
        <v>1</v>
      </c>
      <c r="C441" s="155"/>
      <c r="D441" s="155"/>
      <c r="E441" s="155"/>
      <c r="F441" s="55"/>
      <c r="G441" s="155"/>
      <c r="H441" s="55">
        <v>7</v>
      </c>
      <c r="I441" s="55"/>
      <c r="J441" s="55">
        <v>9</v>
      </c>
      <c r="K441" s="202"/>
      <c r="L441" s="16"/>
      <c r="M441" s="153"/>
      <c r="N441" s="73" t="s">
        <v>255</v>
      </c>
      <c r="O441" s="115">
        <f t="shared" ref="O441" si="423">SUM(O443+O455+O466)</f>
        <v>18098.34</v>
      </c>
      <c r="P441" s="115">
        <f t="shared" ref="P441:Q441" si="424">SUM(P443+P455+P466)</f>
        <v>40000</v>
      </c>
      <c r="Q441" s="115">
        <f t="shared" si="424"/>
        <v>40000</v>
      </c>
      <c r="R441" s="115">
        <f t="shared" ref="R441:S441" si="425">SUM(R443+R455+R466)</f>
        <v>35000</v>
      </c>
      <c r="S441" s="115">
        <f t="shared" si="425"/>
        <v>35000</v>
      </c>
      <c r="T441" s="77">
        <f t="shared" si="376"/>
        <v>0</v>
      </c>
      <c r="U441" s="413">
        <f>SUM(U445+U457+U468)</f>
        <v>45000</v>
      </c>
      <c r="V441" s="413">
        <f>SUM(V445+V457+V468)</f>
        <v>45000</v>
      </c>
      <c r="W441" s="359">
        <f t="shared" si="382"/>
        <v>128.57142857142858</v>
      </c>
      <c r="X441" s="359">
        <f t="shared" si="383"/>
        <v>128.57142857142858</v>
      </c>
    </row>
    <row r="442" spans="1:24" s="1" customFormat="1" x14ac:dyDescent="0.2">
      <c r="A442" s="155"/>
      <c r="B442" s="152"/>
      <c r="C442" s="155"/>
      <c r="D442" s="152"/>
      <c r="E442" s="155"/>
      <c r="F442" s="152"/>
      <c r="G442" s="155"/>
      <c r="H442" s="155"/>
      <c r="I442" s="202"/>
      <c r="J442" s="202"/>
      <c r="K442" s="202"/>
      <c r="L442" s="16"/>
      <c r="M442" s="153"/>
      <c r="N442" s="84"/>
      <c r="O442" s="116"/>
      <c r="P442" s="116"/>
      <c r="Q442" s="116"/>
      <c r="R442" s="116"/>
      <c r="S442" s="116"/>
      <c r="T442" s="77"/>
      <c r="U442" s="415"/>
      <c r="V442" s="415"/>
      <c r="W442" s="359"/>
      <c r="X442" s="359"/>
    </row>
    <row r="443" spans="1:24" s="1" customFormat="1" ht="25.5" x14ac:dyDescent="0.2">
      <c r="A443" s="53" t="s">
        <v>192</v>
      </c>
      <c r="B443" s="155"/>
      <c r="C443" s="155"/>
      <c r="D443" s="155"/>
      <c r="E443" s="155"/>
      <c r="F443" s="155"/>
      <c r="G443" s="155"/>
      <c r="H443" s="155"/>
      <c r="I443" s="202"/>
      <c r="J443" s="202"/>
      <c r="K443" s="202"/>
      <c r="L443" s="31" t="s">
        <v>198</v>
      </c>
      <c r="M443" s="103"/>
      <c r="N443" s="104" t="s">
        <v>150</v>
      </c>
      <c r="O443" s="116">
        <f t="shared" ref="O443" si="426">SUM(O445)</f>
        <v>9199.19</v>
      </c>
      <c r="P443" s="116">
        <f t="shared" ref="P443:Q443" si="427">SUM(P445)</f>
        <v>20000</v>
      </c>
      <c r="Q443" s="116">
        <f t="shared" si="427"/>
        <v>20000</v>
      </c>
      <c r="R443" s="116">
        <f t="shared" ref="R443:S443" si="428">SUM(R445)</f>
        <v>20000</v>
      </c>
      <c r="S443" s="116">
        <f t="shared" si="428"/>
        <v>20000</v>
      </c>
      <c r="T443" s="77">
        <f t="shared" si="376"/>
        <v>0</v>
      </c>
      <c r="U443" s="415">
        <f t="shared" ref="U443:V443" si="429">SUM(U445)</f>
        <v>20000</v>
      </c>
      <c r="V443" s="415">
        <f t="shared" si="429"/>
        <v>20000</v>
      </c>
      <c r="W443" s="359">
        <f t="shared" si="382"/>
        <v>100</v>
      </c>
      <c r="X443" s="359">
        <f t="shared" si="383"/>
        <v>100</v>
      </c>
    </row>
    <row r="444" spans="1:24" s="1" customFormat="1" x14ac:dyDescent="0.2">
      <c r="A444" s="53"/>
      <c r="B444" s="155"/>
      <c r="C444" s="155"/>
      <c r="D444" s="155"/>
      <c r="E444" s="155"/>
      <c r="F444" s="155"/>
      <c r="G444" s="155"/>
      <c r="H444" s="155"/>
      <c r="I444" s="202"/>
      <c r="J444" s="202"/>
      <c r="K444" s="202"/>
      <c r="L444" s="31"/>
      <c r="M444" s="103"/>
      <c r="N444" s="104"/>
      <c r="O444" s="144"/>
      <c r="P444" s="144"/>
      <c r="Q444" s="144"/>
      <c r="R444" s="144"/>
      <c r="S444" s="144"/>
      <c r="T444" s="77"/>
      <c r="U444" s="419"/>
      <c r="V444" s="419"/>
      <c r="W444" s="359"/>
      <c r="X444" s="359"/>
    </row>
    <row r="445" spans="1:24" s="1" customFormat="1" ht="38.25" x14ac:dyDescent="0.2">
      <c r="A445" s="27" t="s">
        <v>132</v>
      </c>
      <c r="B445" s="155"/>
      <c r="C445" s="155"/>
      <c r="D445" s="155"/>
      <c r="E445" s="155"/>
      <c r="F445" s="155"/>
      <c r="G445" s="155"/>
      <c r="H445" s="155"/>
      <c r="I445" s="202"/>
      <c r="J445" s="202"/>
      <c r="K445" s="202"/>
      <c r="L445" s="36" t="s">
        <v>165</v>
      </c>
      <c r="M445" s="106"/>
      <c r="N445" s="267" t="s">
        <v>326</v>
      </c>
      <c r="O445" s="144">
        <f t="shared" ref="O445" si="430">SUM(O451)</f>
        <v>9199.19</v>
      </c>
      <c r="P445" s="144">
        <f t="shared" ref="P445:Q445" si="431">SUM(P451)</f>
        <v>20000</v>
      </c>
      <c r="Q445" s="144">
        <f t="shared" si="431"/>
        <v>20000</v>
      </c>
      <c r="R445" s="144">
        <f t="shared" ref="R445:S445" si="432">SUM(R451)</f>
        <v>20000</v>
      </c>
      <c r="S445" s="144">
        <f t="shared" si="432"/>
        <v>20000</v>
      </c>
      <c r="T445" s="77">
        <f t="shared" ref="T445:T507" si="433">S445-R445</f>
        <v>0</v>
      </c>
      <c r="U445" s="411">
        <f>SUM(U452)</f>
        <v>20000</v>
      </c>
      <c r="V445" s="411">
        <f>SUM(V452)</f>
        <v>20000</v>
      </c>
      <c r="W445" s="359">
        <f t="shared" si="382"/>
        <v>100</v>
      </c>
      <c r="X445" s="359">
        <f t="shared" si="383"/>
        <v>100</v>
      </c>
    </row>
    <row r="446" spans="1:24" s="1" customFormat="1" x14ac:dyDescent="0.2">
      <c r="A446" s="27"/>
      <c r="B446" s="177"/>
      <c r="C446" s="177"/>
      <c r="D446" s="177"/>
      <c r="E446" s="177"/>
      <c r="F446" s="177"/>
      <c r="G446" s="177"/>
      <c r="H446" s="177"/>
      <c r="I446" s="202"/>
      <c r="J446" s="202"/>
      <c r="K446" s="202"/>
      <c r="L446" s="36"/>
      <c r="M446" s="106"/>
      <c r="N446" s="107"/>
      <c r="O446" s="144"/>
      <c r="P446" s="144"/>
      <c r="Q446" s="144"/>
      <c r="R446" s="144"/>
      <c r="S446" s="144"/>
      <c r="T446" s="77"/>
      <c r="U446" s="411"/>
      <c r="V446" s="411"/>
      <c r="W446" s="359"/>
      <c r="X446" s="359"/>
    </row>
    <row r="447" spans="1:24" s="1" customFormat="1" x14ac:dyDescent="0.2">
      <c r="A447" s="27"/>
      <c r="B447" s="177"/>
      <c r="C447" s="177"/>
      <c r="D447" s="177"/>
      <c r="E447" s="177"/>
      <c r="F447" s="177"/>
      <c r="G447" s="177"/>
      <c r="H447" s="177"/>
      <c r="I447" s="202"/>
      <c r="J447" s="202"/>
      <c r="K447" s="202"/>
      <c r="L447" s="36"/>
      <c r="M447" s="106"/>
      <c r="N447" s="180" t="s">
        <v>285</v>
      </c>
      <c r="O447" s="188">
        <f t="shared" ref="O447" si="434">SUM(O448:O449)</f>
        <v>9199.19</v>
      </c>
      <c r="P447" s="188">
        <f t="shared" ref="P447:Q447" si="435">SUM(P448:P449)</f>
        <v>20000</v>
      </c>
      <c r="Q447" s="188">
        <f t="shared" si="435"/>
        <v>20000</v>
      </c>
      <c r="R447" s="188">
        <f t="shared" ref="R447:S447" si="436">SUM(R448:R449)</f>
        <v>20000</v>
      </c>
      <c r="S447" s="188">
        <f t="shared" si="436"/>
        <v>20000</v>
      </c>
      <c r="T447" s="77">
        <f t="shared" si="433"/>
        <v>0</v>
      </c>
      <c r="U447" s="397">
        <f t="shared" ref="U447" si="437">SUM(U448:U449)</f>
        <v>20000</v>
      </c>
      <c r="V447" s="397">
        <f t="shared" ref="V447" si="438">SUM(V448:V449)</f>
        <v>20000</v>
      </c>
      <c r="W447" s="359">
        <f t="shared" ref="W447:W509" si="439">U447/S447*100</f>
        <v>100</v>
      </c>
      <c r="X447" s="359">
        <f t="shared" ref="X447:X509" si="440">V447/S447*100</f>
        <v>100</v>
      </c>
    </row>
    <row r="448" spans="1:24" s="1" customFormat="1" x14ac:dyDescent="0.2">
      <c r="A448" s="27"/>
      <c r="B448" s="177"/>
      <c r="C448" s="177"/>
      <c r="D448" s="177"/>
      <c r="E448" s="177"/>
      <c r="F448" s="177"/>
      <c r="G448" s="177"/>
      <c r="H448" s="177"/>
      <c r="I448" s="202"/>
      <c r="J448" s="202"/>
      <c r="K448" s="202"/>
      <c r="L448" s="36"/>
      <c r="M448" s="189" t="s">
        <v>353</v>
      </c>
      <c r="N448" s="180" t="s">
        <v>286</v>
      </c>
      <c r="O448" s="188">
        <v>0</v>
      </c>
      <c r="P448" s="188">
        <v>20000</v>
      </c>
      <c r="Q448" s="188">
        <v>0</v>
      </c>
      <c r="R448" s="188">
        <v>20000</v>
      </c>
      <c r="S448" s="188">
        <v>20000</v>
      </c>
      <c r="T448" s="77">
        <f t="shared" si="433"/>
        <v>0</v>
      </c>
      <c r="U448" s="397">
        <v>20000</v>
      </c>
      <c r="V448" s="397">
        <v>20000</v>
      </c>
      <c r="W448" s="359">
        <f t="shared" si="439"/>
        <v>100</v>
      </c>
      <c r="X448" s="359">
        <f t="shared" si="440"/>
        <v>100</v>
      </c>
    </row>
    <row r="449" spans="1:24" s="1" customFormat="1" x14ac:dyDescent="0.2">
      <c r="A449" s="27"/>
      <c r="B449" s="243"/>
      <c r="C449" s="243"/>
      <c r="D449" s="243"/>
      <c r="E449" s="243"/>
      <c r="F449" s="243"/>
      <c r="G449" s="243"/>
      <c r="H449" s="243"/>
      <c r="I449" s="243"/>
      <c r="J449" s="243"/>
      <c r="K449" s="243"/>
      <c r="L449" s="36"/>
      <c r="M449" s="186">
        <v>91</v>
      </c>
      <c r="N449" s="180" t="s">
        <v>290</v>
      </c>
      <c r="O449" s="188">
        <v>9199.19</v>
      </c>
      <c r="P449" s="188">
        <v>0</v>
      </c>
      <c r="Q449" s="188">
        <v>20000</v>
      </c>
      <c r="R449" s="188">
        <v>0</v>
      </c>
      <c r="S449" s="188">
        <v>0</v>
      </c>
      <c r="T449" s="77">
        <f t="shared" si="433"/>
        <v>0</v>
      </c>
      <c r="U449" s="397">
        <v>0</v>
      </c>
      <c r="V449" s="397">
        <v>0</v>
      </c>
      <c r="W449" s="359">
        <v>0</v>
      </c>
      <c r="X449" s="359">
        <v>0</v>
      </c>
    </row>
    <row r="450" spans="1:24" s="1" customFormat="1" x14ac:dyDescent="0.2">
      <c r="A450" s="155"/>
      <c r="B450" s="155"/>
      <c r="C450" s="155"/>
      <c r="D450" s="155"/>
      <c r="E450" s="155"/>
      <c r="F450" s="155"/>
      <c r="G450" s="155"/>
      <c r="H450" s="155"/>
      <c r="I450" s="202"/>
      <c r="J450" s="202"/>
      <c r="K450" s="202"/>
      <c r="L450" s="16"/>
      <c r="M450" s="96"/>
      <c r="N450" s="84"/>
      <c r="O450" s="144"/>
      <c r="P450" s="144"/>
      <c r="Q450" s="144"/>
      <c r="R450" s="144"/>
      <c r="S450" s="144"/>
      <c r="T450" s="77"/>
      <c r="U450" s="295"/>
      <c r="V450" s="295"/>
      <c r="W450" s="359"/>
      <c r="X450" s="359"/>
    </row>
    <row r="451" spans="1:24" s="1" customFormat="1" x14ac:dyDescent="0.2">
      <c r="A451" s="155"/>
      <c r="B451" s="152">
        <v>1</v>
      </c>
      <c r="C451" s="155"/>
      <c r="D451" s="155"/>
      <c r="E451" s="155"/>
      <c r="F451" s="155"/>
      <c r="G451" s="155"/>
      <c r="H451" s="155"/>
      <c r="I451" s="202"/>
      <c r="J451" s="270">
        <v>9</v>
      </c>
      <c r="K451" s="202"/>
      <c r="L451" s="16" t="s">
        <v>165</v>
      </c>
      <c r="M451" s="154">
        <v>3</v>
      </c>
      <c r="N451" s="84" t="s">
        <v>116</v>
      </c>
      <c r="O451" s="113">
        <f t="shared" ref="O451:S452" si="441">SUM(O452)</f>
        <v>9199.19</v>
      </c>
      <c r="P451" s="113">
        <f t="shared" si="441"/>
        <v>20000</v>
      </c>
      <c r="Q451" s="113">
        <f t="shared" si="441"/>
        <v>20000</v>
      </c>
      <c r="R451" s="113">
        <f t="shared" si="441"/>
        <v>20000</v>
      </c>
      <c r="S451" s="113">
        <f t="shared" si="441"/>
        <v>20000</v>
      </c>
      <c r="T451" s="77">
        <f t="shared" si="433"/>
        <v>0</v>
      </c>
      <c r="U451" s="295"/>
      <c r="V451" s="295"/>
      <c r="W451" s="359"/>
      <c r="X451" s="359"/>
    </row>
    <row r="452" spans="1:24" s="1" customFormat="1" ht="38.25" x14ac:dyDescent="0.2">
      <c r="A452" s="155"/>
      <c r="B452" s="152">
        <v>1</v>
      </c>
      <c r="C452" s="155"/>
      <c r="D452" s="155"/>
      <c r="E452" s="155"/>
      <c r="F452" s="155"/>
      <c r="G452" s="155"/>
      <c r="H452" s="155"/>
      <c r="I452" s="202"/>
      <c r="J452" s="270">
        <v>9</v>
      </c>
      <c r="K452" s="202"/>
      <c r="L452" s="16" t="s">
        <v>165</v>
      </c>
      <c r="M452" s="92" t="s">
        <v>70</v>
      </c>
      <c r="N452" s="70" t="s">
        <v>24</v>
      </c>
      <c r="O452" s="114">
        <f t="shared" si="441"/>
        <v>9199.19</v>
      </c>
      <c r="P452" s="114">
        <f t="shared" si="441"/>
        <v>20000</v>
      </c>
      <c r="Q452" s="114">
        <f t="shared" si="441"/>
        <v>20000</v>
      </c>
      <c r="R452" s="114">
        <f t="shared" si="441"/>
        <v>20000</v>
      </c>
      <c r="S452" s="114">
        <f t="shared" si="441"/>
        <v>20000</v>
      </c>
      <c r="T452" s="77">
        <f t="shared" si="433"/>
        <v>0</v>
      </c>
      <c r="U452" s="295">
        <v>20000</v>
      </c>
      <c r="V452" s="295">
        <v>20000</v>
      </c>
      <c r="W452" s="359">
        <f t="shared" si="439"/>
        <v>100</v>
      </c>
      <c r="X452" s="359">
        <f t="shared" si="440"/>
        <v>100</v>
      </c>
    </row>
    <row r="453" spans="1:24" s="1" customFormat="1" ht="25.5" x14ac:dyDescent="0.2">
      <c r="A453" s="155"/>
      <c r="B453" s="152">
        <v>1</v>
      </c>
      <c r="C453" s="155"/>
      <c r="D453" s="155"/>
      <c r="E453" s="155"/>
      <c r="F453" s="155"/>
      <c r="G453" s="155"/>
      <c r="H453" s="155"/>
      <c r="I453" s="202"/>
      <c r="J453" s="270">
        <v>9</v>
      </c>
      <c r="K453" s="202"/>
      <c r="L453" s="16" t="s">
        <v>165</v>
      </c>
      <c r="M453" s="153" t="s">
        <v>71</v>
      </c>
      <c r="N453" s="84" t="s">
        <v>25</v>
      </c>
      <c r="O453" s="113">
        <v>9199.19</v>
      </c>
      <c r="P453" s="113">
        <v>20000</v>
      </c>
      <c r="Q453" s="113">
        <v>20000</v>
      </c>
      <c r="R453" s="113">
        <v>20000</v>
      </c>
      <c r="S453" s="113">
        <v>20000</v>
      </c>
      <c r="T453" s="77">
        <f t="shared" si="433"/>
        <v>0</v>
      </c>
      <c r="U453" s="295"/>
      <c r="V453" s="295"/>
      <c r="W453" s="359"/>
      <c r="X453" s="359"/>
    </row>
    <row r="454" spans="1:24" s="1" customFormat="1" x14ac:dyDescent="0.2">
      <c r="A454" s="155"/>
      <c r="B454" s="152"/>
      <c r="C454" s="155"/>
      <c r="D454" s="155"/>
      <c r="E454" s="155"/>
      <c r="F454" s="155"/>
      <c r="G454" s="155"/>
      <c r="H454" s="155"/>
      <c r="I454" s="202"/>
      <c r="J454" s="202"/>
      <c r="K454" s="202"/>
      <c r="L454" s="16"/>
      <c r="M454" s="153"/>
      <c r="N454" s="84"/>
      <c r="O454" s="144"/>
      <c r="P454" s="144"/>
      <c r="Q454" s="144"/>
      <c r="R454" s="144"/>
      <c r="S454" s="144"/>
      <c r="T454" s="77"/>
      <c r="U454" s="295"/>
      <c r="V454" s="295"/>
      <c r="W454" s="359"/>
      <c r="X454" s="359"/>
    </row>
    <row r="455" spans="1:24" s="1" customFormat="1" ht="25.5" x14ac:dyDescent="0.2">
      <c r="A455" s="53" t="s">
        <v>192</v>
      </c>
      <c r="B455" s="221"/>
      <c r="C455" s="221"/>
      <c r="D455" s="221"/>
      <c r="E455" s="221"/>
      <c r="F455" s="221"/>
      <c r="G455" s="221"/>
      <c r="H455" s="221"/>
      <c r="I455" s="221"/>
      <c r="J455" s="221"/>
      <c r="K455" s="221"/>
      <c r="L455" s="31" t="s">
        <v>307</v>
      </c>
      <c r="M455" s="103"/>
      <c r="N455" s="104" t="s">
        <v>150</v>
      </c>
      <c r="O455" s="116">
        <f t="shared" ref="O455" si="442">SUM(O457)</f>
        <v>8899.15</v>
      </c>
      <c r="P455" s="116">
        <f t="shared" ref="P455:Q455" si="443">SUM(P457)</f>
        <v>15000</v>
      </c>
      <c r="Q455" s="116">
        <f t="shared" si="443"/>
        <v>15000</v>
      </c>
      <c r="R455" s="116">
        <f t="shared" ref="R455:S455" si="444">SUM(R457)</f>
        <v>10000</v>
      </c>
      <c r="S455" s="116">
        <f t="shared" si="444"/>
        <v>10000</v>
      </c>
      <c r="T455" s="77">
        <f t="shared" si="433"/>
        <v>0</v>
      </c>
      <c r="U455" s="415">
        <f t="shared" ref="U455" si="445">SUM(U457)</f>
        <v>20000</v>
      </c>
      <c r="V455" s="415">
        <f t="shared" ref="V455" si="446">SUM(V457)</f>
        <v>20000</v>
      </c>
      <c r="W455" s="359">
        <f t="shared" si="439"/>
        <v>200</v>
      </c>
      <c r="X455" s="359">
        <f t="shared" si="440"/>
        <v>200</v>
      </c>
    </row>
    <row r="456" spans="1:24" s="1" customFormat="1" x14ac:dyDescent="0.2">
      <c r="A456" s="221"/>
      <c r="B456" s="220"/>
      <c r="C456" s="221"/>
      <c r="D456" s="221"/>
      <c r="E456" s="221"/>
      <c r="F456" s="221"/>
      <c r="G456" s="221"/>
      <c r="H456" s="221"/>
      <c r="I456" s="221"/>
      <c r="J456" s="221"/>
      <c r="K456" s="221"/>
      <c r="L456" s="16"/>
      <c r="M456" s="222"/>
      <c r="N456" s="223"/>
      <c r="O456" s="144"/>
      <c r="P456" s="144"/>
      <c r="Q456" s="144"/>
      <c r="R456" s="144"/>
      <c r="S456" s="144"/>
      <c r="T456" s="77"/>
      <c r="U456" s="295"/>
      <c r="V456" s="295"/>
      <c r="W456" s="359"/>
      <c r="X456" s="359"/>
    </row>
    <row r="457" spans="1:24" s="1" customFormat="1" ht="25.5" x14ac:dyDescent="0.2">
      <c r="A457" s="27" t="s">
        <v>256</v>
      </c>
      <c r="B457" s="155"/>
      <c r="C457" s="155"/>
      <c r="D457" s="155"/>
      <c r="E457" s="155"/>
      <c r="F457" s="155"/>
      <c r="G457" s="155"/>
      <c r="H457" s="155"/>
      <c r="I457" s="202"/>
      <c r="J457" s="202"/>
      <c r="K457" s="202"/>
      <c r="L457" s="36" t="s">
        <v>304</v>
      </c>
      <c r="M457" s="106"/>
      <c r="N457" s="107" t="s">
        <v>164</v>
      </c>
      <c r="O457" s="144">
        <f t="shared" ref="O457" si="447">SUM(O462)</f>
        <v>8899.15</v>
      </c>
      <c r="P457" s="144">
        <f t="shared" ref="P457:Q457" si="448">SUM(P462)</f>
        <v>15000</v>
      </c>
      <c r="Q457" s="144">
        <f t="shared" si="448"/>
        <v>15000</v>
      </c>
      <c r="R457" s="144">
        <f t="shared" ref="R457:S457" si="449">SUM(R462)</f>
        <v>10000</v>
      </c>
      <c r="S457" s="144">
        <f t="shared" si="449"/>
        <v>10000</v>
      </c>
      <c r="T457" s="77">
        <f t="shared" si="433"/>
        <v>0</v>
      </c>
      <c r="U457" s="411">
        <f>SUM(U463)</f>
        <v>20000</v>
      </c>
      <c r="V457" s="411">
        <f>SUM(V463)</f>
        <v>20000</v>
      </c>
      <c r="W457" s="359">
        <f t="shared" si="439"/>
        <v>200</v>
      </c>
      <c r="X457" s="359">
        <f t="shared" si="440"/>
        <v>200</v>
      </c>
    </row>
    <row r="458" spans="1:24" s="1" customFormat="1" x14ac:dyDescent="0.2">
      <c r="A458" s="155"/>
      <c r="B458" s="155"/>
      <c r="C458" s="155"/>
      <c r="D458" s="155"/>
      <c r="E458" s="155"/>
      <c r="F458" s="155"/>
      <c r="G458" s="155"/>
      <c r="H458" s="155"/>
      <c r="I458" s="202"/>
      <c r="J458" s="202"/>
      <c r="K458" s="202"/>
      <c r="L458" s="16"/>
      <c r="M458" s="96"/>
      <c r="N458" s="84"/>
      <c r="O458" s="143"/>
      <c r="P458" s="143"/>
      <c r="Q458" s="143"/>
      <c r="R458" s="143"/>
      <c r="S458" s="143"/>
      <c r="T458" s="77"/>
      <c r="U458" s="414"/>
      <c r="V458" s="414"/>
      <c r="W458" s="359"/>
      <c r="X458" s="359"/>
    </row>
    <row r="459" spans="1:24" s="1" customFormat="1" x14ac:dyDescent="0.2">
      <c r="A459" s="177"/>
      <c r="B459" s="177"/>
      <c r="C459" s="177"/>
      <c r="D459" s="177"/>
      <c r="E459" s="177"/>
      <c r="F459" s="177"/>
      <c r="G459" s="177"/>
      <c r="H459" s="177"/>
      <c r="I459" s="202"/>
      <c r="J459" s="202"/>
      <c r="K459" s="202"/>
      <c r="L459" s="16"/>
      <c r="M459" s="96"/>
      <c r="N459" s="180" t="s">
        <v>285</v>
      </c>
      <c r="O459" s="188">
        <f t="shared" ref="O459:S459" si="450">SUM(O460)</f>
        <v>8899.15</v>
      </c>
      <c r="P459" s="188">
        <f t="shared" si="450"/>
        <v>15000</v>
      </c>
      <c r="Q459" s="188">
        <f t="shared" si="450"/>
        <v>15000</v>
      </c>
      <c r="R459" s="188">
        <f t="shared" si="450"/>
        <v>10000</v>
      </c>
      <c r="S459" s="188">
        <f t="shared" si="450"/>
        <v>10000</v>
      </c>
      <c r="T459" s="77">
        <f t="shared" si="433"/>
        <v>0</v>
      </c>
      <c r="U459" s="397">
        <f t="shared" ref="U459:V459" si="451">SUM(U460)</f>
        <v>20000</v>
      </c>
      <c r="V459" s="397">
        <f t="shared" si="451"/>
        <v>20000</v>
      </c>
      <c r="W459" s="359">
        <f t="shared" si="439"/>
        <v>200</v>
      </c>
      <c r="X459" s="359">
        <f t="shared" si="440"/>
        <v>200</v>
      </c>
    </row>
    <row r="460" spans="1:24" s="1" customFormat="1" x14ac:dyDescent="0.2">
      <c r="A460" s="177"/>
      <c r="B460" s="177"/>
      <c r="C460" s="177"/>
      <c r="D460" s="177"/>
      <c r="E460" s="177"/>
      <c r="F460" s="177"/>
      <c r="G460" s="177"/>
      <c r="H460" s="177"/>
      <c r="I460" s="202"/>
      <c r="J460" s="202"/>
      <c r="K460" s="202"/>
      <c r="L460" s="16"/>
      <c r="M460" s="189" t="s">
        <v>353</v>
      </c>
      <c r="N460" s="180" t="s">
        <v>286</v>
      </c>
      <c r="O460" s="188">
        <v>8899.15</v>
      </c>
      <c r="P460" s="188">
        <v>15000</v>
      </c>
      <c r="Q460" s="188">
        <v>15000</v>
      </c>
      <c r="R460" s="188">
        <v>10000</v>
      </c>
      <c r="S460" s="188">
        <v>10000</v>
      </c>
      <c r="T460" s="77">
        <f t="shared" si="433"/>
        <v>0</v>
      </c>
      <c r="U460" s="397">
        <v>20000</v>
      </c>
      <c r="V460" s="397">
        <v>20000</v>
      </c>
      <c r="W460" s="359">
        <f t="shared" si="439"/>
        <v>200</v>
      </c>
      <c r="X460" s="359">
        <f t="shared" si="440"/>
        <v>200</v>
      </c>
    </row>
    <row r="461" spans="1:24" s="1" customFormat="1" x14ac:dyDescent="0.2">
      <c r="A461" s="177"/>
      <c r="B461" s="177"/>
      <c r="C461" s="177"/>
      <c r="D461" s="177"/>
      <c r="E461" s="177"/>
      <c r="F461" s="177"/>
      <c r="G461" s="177"/>
      <c r="H461" s="177"/>
      <c r="I461" s="202"/>
      <c r="J461" s="202"/>
      <c r="K461" s="202"/>
      <c r="L461" s="16"/>
      <c r="M461" s="96"/>
      <c r="N461" s="84"/>
      <c r="O461" s="143"/>
      <c r="P461" s="143"/>
      <c r="Q461" s="143"/>
      <c r="R461" s="143"/>
      <c r="S461" s="143"/>
      <c r="T461" s="77"/>
      <c r="U461" s="414"/>
      <c r="V461" s="414"/>
      <c r="W461" s="359"/>
      <c r="X461" s="359"/>
    </row>
    <row r="462" spans="1:24" s="1" customFormat="1" x14ac:dyDescent="0.2">
      <c r="A462" s="155"/>
      <c r="B462" s="152">
        <v>1</v>
      </c>
      <c r="C462" s="155"/>
      <c r="D462" s="155"/>
      <c r="E462" s="155"/>
      <c r="F462" s="155"/>
      <c r="G462" s="155"/>
      <c r="H462" s="155"/>
      <c r="I462" s="202"/>
      <c r="J462" s="202"/>
      <c r="K462" s="202"/>
      <c r="L462" s="16" t="s">
        <v>304</v>
      </c>
      <c r="M462" s="154">
        <v>3</v>
      </c>
      <c r="N462" s="84" t="s">
        <v>116</v>
      </c>
      <c r="O462" s="113">
        <f t="shared" ref="O462:S463" si="452">SUM(O463)</f>
        <v>8899.15</v>
      </c>
      <c r="P462" s="113">
        <f t="shared" si="452"/>
        <v>15000</v>
      </c>
      <c r="Q462" s="113">
        <f t="shared" si="452"/>
        <v>15000</v>
      </c>
      <c r="R462" s="113">
        <f t="shared" si="452"/>
        <v>10000</v>
      </c>
      <c r="S462" s="113">
        <f t="shared" si="452"/>
        <v>10000</v>
      </c>
      <c r="T462" s="77">
        <f t="shared" si="433"/>
        <v>0</v>
      </c>
      <c r="U462" s="295"/>
      <c r="V462" s="295"/>
      <c r="W462" s="359"/>
      <c r="X462" s="359"/>
    </row>
    <row r="463" spans="1:24" s="1" customFormat="1" ht="38.25" x14ac:dyDescent="0.2">
      <c r="A463" s="155"/>
      <c r="B463" s="152">
        <v>1</v>
      </c>
      <c r="C463" s="155"/>
      <c r="D463" s="155"/>
      <c r="E463" s="155"/>
      <c r="F463" s="155"/>
      <c r="G463" s="155"/>
      <c r="H463" s="155"/>
      <c r="I463" s="202"/>
      <c r="J463" s="202"/>
      <c r="K463" s="202"/>
      <c r="L463" s="16" t="s">
        <v>304</v>
      </c>
      <c r="M463" s="92" t="s">
        <v>70</v>
      </c>
      <c r="N463" s="70" t="s">
        <v>24</v>
      </c>
      <c r="O463" s="114">
        <f t="shared" si="452"/>
        <v>8899.15</v>
      </c>
      <c r="P463" s="114">
        <f t="shared" si="452"/>
        <v>15000</v>
      </c>
      <c r="Q463" s="114">
        <f t="shared" si="452"/>
        <v>15000</v>
      </c>
      <c r="R463" s="114">
        <f t="shared" si="452"/>
        <v>10000</v>
      </c>
      <c r="S463" s="114">
        <f t="shared" si="452"/>
        <v>10000</v>
      </c>
      <c r="T463" s="77">
        <f t="shared" si="433"/>
        <v>0</v>
      </c>
      <c r="U463" s="295">
        <v>20000</v>
      </c>
      <c r="V463" s="295">
        <v>20000</v>
      </c>
      <c r="W463" s="359">
        <f t="shared" si="439"/>
        <v>200</v>
      </c>
      <c r="X463" s="359">
        <f t="shared" si="440"/>
        <v>200</v>
      </c>
    </row>
    <row r="464" spans="1:24" s="1" customFormat="1" ht="25.5" x14ac:dyDescent="0.2">
      <c r="A464" s="155"/>
      <c r="B464" s="152">
        <v>1</v>
      </c>
      <c r="C464" s="155"/>
      <c r="D464" s="155"/>
      <c r="E464" s="155"/>
      <c r="F464" s="155"/>
      <c r="G464" s="155"/>
      <c r="H464" s="155"/>
      <c r="I464" s="202"/>
      <c r="J464" s="202"/>
      <c r="K464" s="202"/>
      <c r="L464" s="16" t="s">
        <v>304</v>
      </c>
      <c r="M464" s="153" t="s">
        <v>71</v>
      </c>
      <c r="N464" s="84" t="s">
        <v>25</v>
      </c>
      <c r="O464" s="113">
        <v>8899.15</v>
      </c>
      <c r="P464" s="113">
        <v>15000</v>
      </c>
      <c r="Q464" s="113">
        <v>15000</v>
      </c>
      <c r="R464" s="113">
        <v>10000</v>
      </c>
      <c r="S464" s="113">
        <v>10000</v>
      </c>
      <c r="T464" s="77">
        <f t="shared" si="433"/>
        <v>0</v>
      </c>
      <c r="U464" s="295"/>
      <c r="V464" s="295"/>
      <c r="W464" s="359"/>
      <c r="X464" s="359"/>
    </row>
    <row r="465" spans="1:24" s="1" customFormat="1" x14ac:dyDescent="0.2">
      <c r="A465" s="221"/>
      <c r="B465" s="220"/>
      <c r="C465" s="221"/>
      <c r="D465" s="221"/>
      <c r="E465" s="221"/>
      <c r="F465" s="221"/>
      <c r="G465" s="221"/>
      <c r="H465" s="221"/>
      <c r="I465" s="221"/>
      <c r="J465" s="221"/>
      <c r="K465" s="221"/>
      <c r="L465" s="16"/>
      <c r="M465" s="222"/>
      <c r="N465" s="223"/>
      <c r="O465" s="113"/>
      <c r="P465" s="113"/>
      <c r="Q465" s="113"/>
      <c r="R465" s="113"/>
      <c r="S465" s="113"/>
      <c r="T465" s="77"/>
      <c r="U465" s="295"/>
      <c r="V465" s="295"/>
      <c r="W465" s="359"/>
      <c r="X465" s="359"/>
    </row>
    <row r="466" spans="1:24" s="1" customFormat="1" ht="25.5" x14ac:dyDescent="0.2">
      <c r="A466" s="53" t="s">
        <v>192</v>
      </c>
      <c r="B466" s="221"/>
      <c r="C466" s="221"/>
      <c r="D466" s="221"/>
      <c r="E466" s="221"/>
      <c r="F466" s="221"/>
      <c r="G466" s="221"/>
      <c r="H466" s="221"/>
      <c r="I466" s="221"/>
      <c r="J466" s="221"/>
      <c r="K466" s="221"/>
      <c r="L466" s="31" t="s">
        <v>198</v>
      </c>
      <c r="M466" s="103"/>
      <c r="N466" s="104" t="s">
        <v>150</v>
      </c>
      <c r="O466" s="116">
        <f t="shared" ref="O466" si="453">SUM(O468)</f>
        <v>0</v>
      </c>
      <c r="P466" s="116">
        <f t="shared" ref="P466:Q466" si="454">SUM(P468)</f>
        <v>5000</v>
      </c>
      <c r="Q466" s="116">
        <f t="shared" si="454"/>
        <v>5000</v>
      </c>
      <c r="R466" s="116">
        <f t="shared" ref="R466:S466" si="455">SUM(R468)</f>
        <v>5000</v>
      </c>
      <c r="S466" s="116">
        <f t="shared" si="455"/>
        <v>5000</v>
      </c>
      <c r="T466" s="77">
        <f t="shared" si="433"/>
        <v>0</v>
      </c>
      <c r="U466" s="415">
        <f t="shared" ref="U466:V466" si="456">SUM(U468)</f>
        <v>5000</v>
      </c>
      <c r="V466" s="415">
        <f t="shared" si="456"/>
        <v>5000</v>
      </c>
      <c r="W466" s="359">
        <f t="shared" si="439"/>
        <v>100</v>
      </c>
      <c r="X466" s="359">
        <f t="shared" si="440"/>
        <v>100</v>
      </c>
    </row>
    <row r="467" spans="1:24" s="1" customFormat="1" x14ac:dyDescent="0.2">
      <c r="A467" s="159"/>
      <c r="B467" s="158"/>
      <c r="C467" s="159"/>
      <c r="D467" s="159"/>
      <c r="E467" s="159"/>
      <c r="F467" s="159"/>
      <c r="G467" s="159"/>
      <c r="H467" s="159"/>
      <c r="I467" s="202"/>
      <c r="J467" s="202"/>
      <c r="K467" s="202"/>
      <c r="L467" s="16"/>
      <c r="M467" s="160"/>
      <c r="N467" s="84"/>
      <c r="O467" s="113"/>
      <c r="P467" s="113"/>
      <c r="Q467" s="113"/>
      <c r="R467" s="113"/>
      <c r="S467" s="113"/>
      <c r="T467" s="77"/>
      <c r="U467" s="295"/>
      <c r="V467" s="295"/>
      <c r="W467" s="359"/>
      <c r="X467" s="359"/>
    </row>
    <row r="468" spans="1:24" s="127" customFormat="1" ht="25.5" x14ac:dyDescent="0.2">
      <c r="A468" s="27" t="s">
        <v>311</v>
      </c>
      <c r="L468" s="66" t="s">
        <v>165</v>
      </c>
      <c r="M468" s="141"/>
      <c r="N468" s="121" t="s">
        <v>263</v>
      </c>
      <c r="O468" s="144">
        <f t="shared" ref="O468" si="457">SUM(O474)</f>
        <v>0</v>
      </c>
      <c r="P468" s="144">
        <f>SUM(P474)</f>
        <v>5000</v>
      </c>
      <c r="Q468" s="144">
        <f>SUM(Q474)</f>
        <v>5000</v>
      </c>
      <c r="R468" s="144">
        <f>SUM(R474)</f>
        <v>5000</v>
      </c>
      <c r="S468" s="144">
        <f>SUM(S474)</f>
        <v>5000</v>
      </c>
      <c r="T468" s="77">
        <f t="shared" si="433"/>
        <v>0</v>
      </c>
      <c r="U468" s="419">
        <f>SUM(U475+U477)</f>
        <v>5000</v>
      </c>
      <c r="V468" s="419">
        <f>SUM(V475+V477)</f>
        <v>5000</v>
      </c>
      <c r="W468" s="359">
        <f t="shared" si="439"/>
        <v>100</v>
      </c>
      <c r="X468" s="359">
        <f t="shared" si="440"/>
        <v>100</v>
      </c>
    </row>
    <row r="469" spans="1:24" s="127" customFormat="1" x14ac:dyDescent="0.2">
      <c r="A469" s="27"/>
      <c r="L469" s="66"/>
      <c r="M469" s="141"/>
      <c r="N469" s="121"/>
      <c r="O469" s="144"/>
      <c r="P469" s="144"/>
      <c r="Q469" s="144"/>
      <c r="R469" s="144"/>
      <c r="S469" s="144"/>
      <c r="T469" s="77"/>
      <c r="U469" s="419"/>
      <c r="V469" s="419"/>
      <c r="W469" s="359"/>
      <c r="X469" s="359"/>
    </row>
    <row r="470" spans="1:24" s="127" customFormat="1" x14ac:dyDescent="0.2">
      <c r="A470" s="27"/>
      <c r="L470" s="66"/>
      <c r="M470" s="96"/>
      <c r="N470" s="180" t="s">
        <v>285</v>
      </c>
      <c r="O470" s="188">
        <f t="shared" ref="O470" si="458">SUM(O471:O472)</f>
        <v>0</v>
      </c>
      <c r="P470" s="188">
        <f t="shared" ref="P470:Q470" si="459">SUM(P471:P472)</f>
        <v>5000</v>
      </c>
      <c r="Q470" s="188">
        <f t="shared" si="459"/>
        <v>5000</v>
      </c>
      <c r="R470" s="188">
        <f t="shared" ref="R470:S470" si="460">SUM(R471:R472)</f>
        <v>5000</v>
      </c>
      <c r="S470" s="188">
        <f t="shared" si="460"/>
        <v>5000</v>
      </c>
      <c r="T470" s="77">
        <f t="shared" si="433"/>
        <v>0</v>
      </c>
      <c r="U470" s="397">
        <f t="shared" ref="U470" si="461">SUM(U471:U472)</f>
        <v>5000</v>
      </c>
      <c r="V470" s="397">
        <f t="shared" ref="V470" si="462">SUM(V471:V472)</f>
        <v>5000</v>
      </c>
      <c r="W470" s="359">
        <f t="shared" si="439"/>
        <v>100</v>
      </c>
      <c r="X470" s="359">
        <f t="shared" si="440"/>
        <v>100</v>
      </c>
    </row>
    <row r="471" spans="1:24" s="127" customFormat="1" x14ac:dyDescent="0.2">
      <c r="A471" s="27"/>
      <c r="L471" s="66"/>
      <c r="M471" s="189" t="s">
        <v>353</v>
      </c>
      <c r="N471" s="180" t="s">
        <v>286</v>
      </c>
      <c r="O471" s="188">
        <v>0</v>
      </c>
      <c r="P471" s="188">
        <v>5000</v>
      </c>
      <c r="Q471" s="188">
        <v>5000</v>
      </c>
      <c r="R471" s="188">
        <v>5000</v>
      </c>
      <c r="S471" s="188">
        <v>5000</v>
      </c>
      <c r="T471" s="77">
        <f t="shared" si="433"/>
        <v>0</v>
      </c>
      <c r="U471" s="397">
        <v>0</v>
      </c>
      <c r="V471" s="397">
        <v>0</v>
      </c>
      <c r="W471" s="359">
        <f t="shared" si="439"/>
        <v>0</v>
      </c>
      <c r="X471" s="359">
        <f t="shared" si="440"/>
        <v>0</v>
      </c>
    </row>
    <row r="472" spans="1:24" s="127" customFormat="1" ht="51" x14ac:dyDescent="0.2">
      <c r="A472" s="27"/>
      <c r="L472" s="66"/>
      <c r="M472" s="189" t="s">
        <v>52</v>
      </c>
      <c r="N472" s="190" t="s">
        <v>105</v>
      </c>
      <c r="O472" s="188">
        <v>0</v>
      </c>
      <c r="P472" s="188">
        <v>0</v>
      </c>
      <c r="Q472" s="188">
        <v>0</v>
      </c>
      <c r="R472" s="188">
        <v>0</v>
      </c>
      <c r="S472" s="188">
        <v>0</v>
      </c>
      <c r="T472" s="77">
        <f t="shared" si="433"/>
        <v>0</v>
      </c>
      <c r="U472" s="397">
        <v>5000</v>
      </c>
      <c r="V472" s="397">
        <v>5000</v>
      </c>
      <c r="W472" s="359">
        <v>0</v>
      </c>
      <c r="X472" s="359">
        <v>0</v>
      </c>
    </row>
    <row r="473" spans="1:24" s="1" customFormat="1" x14ac:dyDescent="0.2">
      <c r="A473" s="163"/>
      <c r="B473" s="163"/>
      <c r="C473" s="163"/>
      <c r="D473" s="163"/>
      <c r="E473" s="163"/>
      <c r="F473" s="163"/>
      <c r="G473" s="163"/>
      <c r="H473" s="163"/>
      <c r="I473" s="202"/>
      <c r="J473" s="202"/>
      <c r="K473" s="202"/>
      <c r="L473" s="16"/>
      <c r="M473" s="92"/>
      <c r="N473" s="70"/>
      <c r="O473" s="113"/>
      <c r="P473" s="113"/>
      <c r="Q473" s="113"/>
      <c r="R473" s="113"/>
      <c r="S473" s="113"/>
      <c r="T473" s="77"/>
      <c r="U473" s="295"/>
      <c r="V473" s="295"/>
      <c r="W473" s="359"/>
      <c r="X473" s="359"/>
    </row>
    <row r="474" spans="1:24" s="1" customFormat="1" x14ac:dyDescent="0.2">
      <c r="A474" s="163"/>
      <c r="B474" s="289">
        <v>1</v>
      </c>
      <c r="C474" s="163"/>
      <c r="D474" s="163"/>
      <c r="E474" s="163"/>
      <c r="F474" s="162"/>
      <c r="G474" s="163"/>
      <c r="H474" s="289">
        <v>7</v>
      </c>
      <c r="I474" s="202"/>
      <c r="J474" s="202"/>
      <c r="K474" s="202"/>
      <c r="L474" s="296" t="s">
        <v>165</v>
      </c>
      <c r="M474" s="165">
        <v>3</v>
      </c>
      <c r="N474" s="84" t="s">
        <v>116</v>
      </c>
      <c r="O474" s="113">
        <f t="shared" ref="O474" si="463">SUM(O475)</f>
        <v>0</v>
      </c>
      <c r="P474" s="113">
        <f>SUM(P475+P477)</f>
        <v>5000</v>
      </c>
      <c r="Q474" s="113">
        <f>SUM(Q475+Q477)</f>
        <v>5000</v>
      </c>
      <c r="R474" s="113">
        <f>SUM(R475+R477)</f>
        <v>5000</v>
      </c>
      <c r="S474" s="113">
        <f>SUM(S475+S477)</f>
        <v>5000</v>
      </c>
      <c r="T474" s="77">
        <f t="shared" si="433"/>
        <v>0</v>
      </c>
      <c r="U474" s="295"/>
      <c r="V474" s="295"/>
      <c r="W474" s="359"/>
      <c r="X474" s="359"/>
    </row>
    <row r="475" spans="1:24" s="38" customFormat="1" ht="25.5" x14ac:dyDescent="0.2">
      <c r="B475" s="289">
        <v>1</v>
      </c>
      <c r="F475" s="9"/>
      <c r="H475" s="289">
        <v>7</v>
      </c>
      <c r="L475" s="296" t="s">
        <v>165</v>
      </c>
      <c r="M475" s="92" t="s">
        <v>261</v>
      </c>
      <c r="N475" s="70" t="s">
        <v>280</v>
      </c>
      <c r="O475" s="114">
        <f t="shared" ref="O475:S475" si="464">SUM(O476:O476)</f>
        <v>0</v>
      </c>
      <c r="P475" s="114">
        <f t="shared" si="464"/>
        <v>0</v>
      </c>
      <c r="Q475" s="114">
        <f t="shared" si="464"/>
        <v>0</v>
      </c>
      <c r="R475" s="114">
        <f t="shared" si="464"/>
        <v>0</v>
      </c>
      <c r="S475" s="114">
        <f t="shared" si="464"/>
        <v>0</v>
      </c>
      <c r="T475" s="77">
        <f t="shared" si="433"/>
        <v>0</v>
      </c>
      <c r="U475" s="295">
        <v>0</v>
      </c>
      <c r="V475" s="295">
        <v>0</v>
      </c>
      <c r="W475" s="359">
        <v>0</v>
      </c>
      <c r="X475" s="359">
        <v>0</v>
      </c>
    </row>
    <row r="476" spans="1:24" s="281" customFormat="1" ht="25.5" x14ac:dyDescent="0.2">
      <c r="B476" s="299">
        <v>1</v>
      </c>
      <c r="F476" s="282"/>
      <c r="H476" s="289">
        <v>7</v>
      </c>
      <c r="L476" s="296" t="s">
        <v>165</v>
      </c>
      <c r="M476" s="297" t="s">
        <v>260</v>
      </c>
      <c r="N476" s="298" t="s">
        <v>279</v>
      </c>
      <c r="O476" s="295">
        <v>0</v>
      </c>
      <c r="P476" s="295">
        <v>0</v>
      </c>
      <c r="Q476" s="295">
        <v>0</v>
      </c>
      <c r="R476" s="295">
        <v>0</v>
      </c>
      <c r="S476" s="295">
        <v>0</v>
      </c>
      <c r="T476" s="77">
        <f t="shared" si="433"/>
        <v>0</v>
      </c>
      <c r="U476" s="420"/>
      <c r="V476" s="420"/>
      <c r="W476" s="359"/>
      <c r="X476" s="359"/>
    </row>
    <row r="477" spans="1:24" s="281" customFormat="1" x14ac:dyDescent="0.2">
      <c r="B477" s="299"/>
      <c r="F477" s="282"/>
      <c r="H477" s="289">
        <v>7</v>
      </c>
      <c r="L477" s="296" t="s">
        <v>165</v>
      </c>
      <c r="M477" s="284">
        <v>38</v>
      </c>
      <c r="N477" s="70" t="s">
        <v>281</v>
      </c>
      <c r="O477" s="114">
        <v>0</v>
      </c>
      <c r="P477" s="114">
        <f>SUM(P478)</f>
        <v>5000</v>
      </c>
      <c r="Q477" s="114">
        <f>SUM(Q478)</f>
        <v>5000</v>
      </c>
      <c r="R477" s="114">
        <f>SUM(R478)</f>
        <v>5000</v>
      </c>
      <c r="S477" s="114">
        <f>SUM(S478)</f>
        <v>5000</v>
      </c>
      <c r="T477" s="77">
        <f t="shared" si="433"/>
        <v>0</v>
      </c>
      <c r="U477" s="295">
        <v>5000</v>
      </c>
      <c r="V477" s="295">
        <v>5000</v>
      </c>
      <c r="W477" s="359">
        <f t="shared" si="439"/>
        <v>100</v>
      </c>
      <c r="X477" s="359">
        <f t="shared" si="440"/>
        <v>100</v>
      </c>
    </row>
    <row r="478" spans="1:24" s="1" customFormat="1" x14ac:dyDescent="0.2">
      <c r="A478" s="248"/>
      <c r="B478" s="289">
        <v>1</v>
      </c>
      <c r="C478" s="248"/>
      <c r="D478" s="248"/>
      <c r="E478" s="248"/>
      <c r="F478" s="252"/>
      <c r="G478" s="248"/>
      <c r="H478" s="289">
        <v>7</v>
      </c>
      <c r="I478" s="248"/>
      <c r="J478" s="248"/>
      <c r="K478" s="248"/>
      <c r="L478" s="296" t="s">
        <v>165</v>
      </c>
      <c r="M478" s="249" t="s">
        <v>73</v>
      </c>
      <c r="N478" s="250" t="s">
        <v>8</v>
      </c>
      <c r="O478" s="113">
        <v>0</v>
      </c>
      <c r="P478" s="113">
        <v>5000</v>
      </c>
      <c r="Q478" s="113">
        <v>5000</v>
      </c>
      <c r="R478" s="113">
        <v>5000</v>
      </c>
      <c r="S478" s="113">
        <v>5000</v>
      </c>
      <c r="T478" s="77">
        <f t="shared" si="433"/>
        <v>0</v>
      </c>
      <c r="U478" s="295"/>
      <c r="V478" s="295"/>
      <c r="W478" s="359"/>
      <c r="X478" s="359"/>
    </row>
    <row r="479" spans="1:24" s="1" customFormat="1" x14ac:dyDescent="0.2">
      <c r="A479" s="53"/>
      <c r="B479" s="155"/>
      <c r="C479" s="155"/>
      <c r="D479" s="155"/>
      <c r="E479" s="155"/>
      <c r="F479" s="155"/>
      <c r="G479" s="155"/>
      <c r="H479" s="155"/>
      <c r="I479" s="202"/>
      <c r="J479" s="202"/>
      <c r="K479" s="202"/>
      <c r="L479" s="296"/>
      <c r="M479" s="103"/>
      <c r="N479" s="104"/>
      <c r="O479" s="144"/>
      <c r="P479" s="144"/>
      <c r="Q479" s="144"/>
      <c r="R479" s="144"/>
      <c r="S479" s="144"/>
      <c r="T479" s="77"/>
      <c r="U479" s="419"/>
      <c r="V479" s="419"/>
      <c r="W479" s="359"/>
      <c r="X479" s="359"/>
    </row>
    <row r="480" spans="1:24" s="1" customFormat="1" ht="25.5" x14ac:dyDescent="0.2">
      <c r="A480" s="51" t="s">
        <v>133</v>
      </c>
      <c r="B480" s="55">
        <v>1</v>
      </c>
      <c r="C480" s="155"/>
      <c r="D480" s="155"/>
      <c r="E480" s="155"/>
      <c r="F480" s="55"/>
      <c r="G480" s="155"/>
      <c r="H480" s="155"/>
      <c r="I480" s="202"/>
      <c r="J480" s="55">
        <v>9</v>
      </c>
      <c r="K480" s="202"/>
      <c r="L480" s="16"/>
      <c r="M480" s="153"/>
      <c r="N480" s="73" t="s">
        <v>257</v>
      </c>
      <c r="O480" s="115">
        <f t="shared" ref="O480" si="465">SUM(O482)</f>
        <v>0</v>
      </c>
      <c r="P480" s="115">
        <f t="shared" ref="P480:Q480" si="466">SUM(P482)</f>
        <v>30000</v>
      </c>
      <c r="Q480" s="115">
        <f t="shared" si="466"/>
        <v>30000</v>
      </c>
      <c r="R480" s="115">
        <f t="shared" ref="R480:S480" si="467">SUM(R482)</f>
        <v>30000</v>
      </c>
      <c r="S480" s="115">
        <f t="shared" si="467"/>
        <v>30000</v>
      </c>
      <c r="T480" s="77">
        <f t="shared" si="433"/>
        <v>0</v>
      </c>
      <c r="U480" s="413">
        <f t="shared" ref="U480:V480" si="468">SUM(U482)</f>
        <v>42000</v>
      </c>
      <c r="V480" s="413">
        <f t="shared" si="468"/>
        <v>42000</v>
      </c>
      <c r="W480" s="359">
        <f t="shared" si="439"/>
        <v>140</v>
      </c>
      <c r="X480" s="359">
        <f t="shared" si="440"/>
        <v>140</v>
      </c>
    </row>
    <row r="481" spans="1:24" s="1" customFormat="1" x14ac:dyDescent="0.2">
      <c r="A481" s="155"/>
      <c r="B481" s="152"/>
      <c r="C481" s="155"/>
      <c r="D481" s="152"/>
      <c r="E481" s="155"/>
      <c r="F481" s="152"/>
      <c r="G481" s="155"/>
      <c r="H481" s="155"/>
      <c r="I481" s="202"/>
      <c r="J481" s="202"/>
      <c r="K481" s="202"/>
      <c r="L481" s="16"/>
      <c r="M481" s="153"/>
      <c r="N481" s="84"/>
      <c r="O481" s="116"/>
      <c r="P481" s="116"/>
      <c r="Q481" s="116"/>
      <c r="R481" s="116"/>
      <c r="S481" s="116"/>
      <c r="T481" s="77"/>
      <c r="U481" s="415"/>
      <c r="V481" s="415"/>
      <c r="W481" s="359"/>
      <c r="X481" s="359"/>
    </row>
    <row r="482" spans="1:24" s="1" customFormat="1" ht="25.5" x14ac:dyDescent="0.2">
      <c r="A482" s="53" t="s">
        <v>192</v>
      </c>
      <c r="B482" s="155"/>
      <c r="C482" s="155"/>
      <c r="D482" s="155"/>
      <c r="E482" s="155"/>
      <c r="F482" s="155"/>
      <c r="G482" s="155"/>
      <c r="H482" s="155"/>
      <c r="I482" s="202"/>
      <c r="J482" s="202"/>
      <c r="K482" s="202"/>
      <c r="L482" s="31" t="s">
        <v>306</v>
      </c>
      <c r="M482" s="103"/>
      <c r="N482" s="104" t="s">
        <v>150</v>
      </c>
      <c r="O482" s="116">
        <f t="shared" ref="O482" si="469">SUM(O484+O494)</f>
        <v>0</v>
      </c>
      <c r="P482" s="116">
        <f t="shared" ref="P482:Q482" si="470">SUM(P484+P494)</f>
        <v>30000</v>
      </c>
      <c r="Q482" s="116">
        <f t="shared" si="470"/>
        <v>30000</v>
      </c>
      <c r="R482" s="116">
        <f t="shared" ref="R482:S482" si="471">SUM(R484+R494)</f>
        <v>30000</v>
      </c>
      <c r="S482" s="116">
        <f t="shared" si="471"/>
        <v>30000</v>
      </c>
      <c r="T482" s="77">
        <f t="shared" si="433"/>
        <v>0</v>
      </c>
      <c r="U482" s="415">
        <f>SUM(U484+U494)</f>
        <v>42000</v>
      </c>
      <c r="V482" s="415">
        <f>SUM(V484+V494)</f>
        <v>42000</v>
      </c>
      <c r="W482" s="359">
        <f t="shared" si="439"/>
        <v>140</v>
      </c>
      <c r="X482" s="359">
        <f t="shared" si="440"/>
        <v>140</v>
      </c>
    </row>
    <row r="483" spans="1:24" s="1" customFormat="1" x14ac:dyDescent="0.2">
      <c r="A483" s="53"/>
      <c r="B483" s="177"/>
      <c r="C483" s="177"/>
      <c r="D483" s="177"/>
      <c r="E483" s="177"/>
      <c r="F483" s="177"/>
      <c r="G483" s="177"/>
      <c r="H483" s="177"/>
      <c r="I483" s="202"/>
      <c r="J483" s="202"/>
      <c r="K483" s="202"/>
      <c r="L483" s="31"/>
      <c r="M483" s="103"/>
      <c r="N483" s="104"/>
      <c r="O483" s="116"/>
      <c r="P483" s="116"/>
      <c r="Q483" s="116"/>
      <c r="R483" s="116"/>
      <c r="S483" s="116"/>
      <c r="T483" s="77"/>
      <c r="U483" s="415"/>
      <c r="V483" s="415"/>
      <c r="W483" s="359"/>
      <c r="X483" s="359"/>
    </row>
    <row r="484" spans="1:24" s="1" customFormat="1" x14ac:dyDescent="0.2">
      <c r="A484" s="27" t="s">
        <v>134</v>
      </c>
      <c r="B484" s="155"/>
      <c r="C484" s="155"/>
      <c r="D484" s="155"/>
      <c r="E484" s="155"/>
      <c r="F484" s="155"/>
      <c r="G484" s="155"/>
      <c r="H484" s="155"/>
      <c r="I484" s="202"/>
      <c r="J484" s="202"/>
      <c r="K484" s="202"/>
      <c r="L484" s="36" t="s">
        <v>305</v>
      </c>
      <c r="M484" s="106"/>
      <c r="N484" s="107" t="s">
        <v>161</v>
      </c>
      <c r="O484" s="144">
        <f t="shared" ref="O484" si="472">SUM(O490)</f>
        <v>0</v>
      </c>
      <c r="P484" s="144">
        <f t="shared" ref="P484:Q484" si="473">SUM(P490)</f>
        <v>30000</v>
      </c>
      <c r="Q484" s="144">
        <f t="shared" si="473"/>
        <v>30000</v>
      </c>
      <c r="R484" s="144">
        <f t="shared" ref="R484:S484" si="474">SUM(R490)</f>
        <v>30000</v>
      </c>
      <c r="S484" s="144">
        <f t="shared" si="474"/>
        <v>30000</v>
      </c>
      <c r="T484" s="77">
        <f t="shared" si="433"/>
        <v>0</v>
      </c>
      <c r="U484" s="411">
        <f>SUM(U491)</f>
        <v>42000</v>
      </c>
      <c r="V484" s="411">
        <f>SUM(V491)</f>
        <v>42000</v>
      </c>
      <c r="W484" s="359">
        <f t="shared" si="439"/>
        <v>140</v>
      </c>
      <c r="X484" s="359">
        <f t="shared" si="440"/>
        <v>140</v>
      </c>
    </row>
    <row r="485" spans="1:24" s="1" customFormat="1" x14ac:dyDescent="0.2">
      <c r="A485" s="27"/>
      <c r="B485" s="177"/>
      <c r="C485" s="177"/>
      <c r="D485" s="177"/>
      <c r="E485" s="177"/>
      <c r="F485" s="177"/>
      <c r="G485" s="177"/>
      <c r="H485" s="177"/>
      <c r="I485" s="202"/>
      <c r="J485" s="202"/>
      <c r="K485" s="202"/>
      <c r="L485" s="36"/>
      <c r="M485" s="106"/>
      <c r="N485" s="107"/>
      <c r="O485" s="144"/>
      <c r="P485" s="144"/>
      <c r="Q485" s="144"/>
      <c r="R485" s="144"/>
      <c r="S485" s="144"/>
      <c r="T485" s="77"/>
      <c r="U485" s="411"/>
      <c r="V485" s="411"/>
      <c r="W485" s="359"/>
      <c r="X485" s="359"/>
    </row>
    <row r="486" spans="1:24" s="1" customFormat="1" x14ac:dyDescent="0.2">
      <c r="A486" s="27"/>
      <c r="B486" s="177"/>
      <c r="C486" s="177"/>
      <c r="D486" s="177"/>
      <c r="E486" s="177"/>
      <c r="F486" s="177"/>
      <c r="G486" s="177"/>
      <c r="H486" s="177"/>
      <c r="I486" s="202"/>
      <c r="J486" s="202"/>
      <c r="K486" s="202"/>
      <c r="L486" s="36"/>
      <c r="M486" s="103"/>
      <c r="N486" s="180" t="s">
        <v>285</v>
      </c>
      <c r="O486" s="188">
        <f t="shared" ref="O486" si="475">SUM(O487:O488)</f>
        <v>0</v>
      </c>
      <c r="P486" s="188">
        <f t="shared" ref="P486:Q486" si="476">SUM(P487:P488)</f>
        <v>30000</v>
      </c>
      <c r="Q486" s="188">
        <f t="shared" si="476"/>
        <v>30000</v>
      </c>
      <c r="R486" s="188">
        <f t="shared" ref="R486:S486" si="477">SUM(R487:R488)</f>
        <v>30000</v>
      </c>
      <c r="S486" s="188">
        <f t="shared" si="477"/>
        <v>30000</v>
      </c>
      <c r="T486" s="77">
        <f t="shared" si="433"/>
        <v>0</v>
      </c>
      <c r="U486" s="397">
        <f t="shared" ref="U486" si="478">SUM(U487:U488)</f>
        <v>42000</v>
      </c>
      <c r="V486" s="397">
        <f t="shared" ref="V486" si="479">SUM(V487:V488)</f>
        <v>42000</v>
      </c>
      <c r="W486" s="359">
        <f t="shared" si="439"/>
        <v>140</v>
      </c>
      <c r="X486" s="359">
        <f t="shared" si="440"/>
        <v>140</v>
      </c>
    </row>
    <row r="487" spans="1:24" s="1" customFormat="1" x14ac:dyDescent="0.2">
      <c r="A487" s="27"/>
      <c r="B487" s="177"/>
      <c r="C487" s="177"/>
      <c r="D487" s="177"/>
      <c r="E487" s="177"/>
      <c r="F487" s="177"/>
      <c r="G487" s="177"/>
      <c r="H487" s="177"/>
      <c r="I487" s="202"/>
      <c r="J487" s="202"/>
      <c r="K487" s="202"/>
      <c r="L487" s="36"/>
      <c r="M487" s="189" t="s">
        <v>353</v>
      </c>
      <c r="N487" s="180" t="s">
        <v>286</v>
      </c>
      <c r="O487" s="188">
        <v>0</v>
      </c>
      <c r="P487" s="188">
        <v>30000</v>
      </c>
      <c r="Q487" s="188">
        <v>30000</v>
      </c>
      <c r="R487" s="188">
        <v>30000</v>
      </c>
      <c r="S487" s="188">
        <v>30000</v>
      </c>
      <c r="T487" s="77">
        <f t="shared" si="433"/>
        <v>0</v>
      </c>
      <c r="U487" s="397">
        <v>0</v>
      </c>
      <c r="V487" s="397">
        <v>0</v>
      </c>
      <c r="W487" s="359">
        <f t="shared" si="439"/>
        <v>0</v>
      </c>
      <c r="X487" s="359">
        <f t="shared" si="440"/>
        <v>0</v>
      </c>
    </row>
    <row r="488" spans="1:24" s="1" customFormat="1" x14ac:dyDescent="0.2">
      <c r="A488" s="27"/>
      <c r="B488" s="205"/>
      <c r="C488" s="205"/>
      <c r="D488" s="205"/>
      <c r="E488" s="205"/>
      <c r="F488" s="205"/>
      <c r="G488" s="205"/>
      <c r="H488" s="205"/>
      <c r="I488" s="205"/>
      <c r="J488" s="205"/>
      <c r="K488" s="205"/>
      <c r="L488" s="36"/>
      <c r="M488" s="186">
        <v>91</v>
      </c>
      <c r="N488" s="180" t="s">
        <v>290</v>
      </c>
      <c r="O488" s="188">
        <v>0</v>
      </c>
      <c r="P488" s="188">
        <v>0</v>
      </c>
      <c r="Q488" s="188">
        <v>0</v>
      </c>
      <c r="R488" s="188">
        <v>0</v>
      </c>
      <c r="S488" s="188">
        <v>0</v>
      </c>
      <c r="T488" s="77">
        <f t="shared" si="433"/>
        <v>0</v>
      </c>
      <c r="U488" s="397">
        <v>42000</v>
      </c>
      <c r="V488" s="397">
        <v>42000</v>
      </c>
      <c r="W488" s="359">
        <v>0</v>
      </c>
      <c r="X488" s="359">
        <v>0</v>
      </c>
    </row>
    <row r="489" spans="1:24" s="1" customFormat="1" x14ac:dyDescent="0.2">
      <c r="A489" s="155"/>
      <c r="B489" s="155"/>
      <c r="C489" s="155"/>
      <c r="D489" s="155"/>
      <c r="E489" s="155"/>
      <c r="F489" s="155"/>
      <c r="G489" s="155"/>
      <c r="H489" s="155"/>
      <c r="I489" s="202"/>
      <c r="J489" s="202"/>
      <c r="K489" s="202"/>
      <c r="L489" s="16"/>
      <c r="M489" s="96"/>
      <c r="N489" s="84"/>
      <c r="O489" s="146"/>
      <c r="P489" s="146"/>
      <c r="Q489" s="146"/>
      <c r="R489" s="146"/>
      <c r="S489" s="146"/>
      <c r="T489" s="77"/>
      <c r="U489" s="409"/>
      <c r="V489" s="409"/>
      <c r="W489" s="359"/>
      <c r="X489" s="359"/>
    </row>
    <row r="490" spans="1:24" s="1" customFormat="1" x14ac:dyDescent="0.2">
      <c r="A490" s="155"/>
      <c r="B490" s="152">
        <v>1</v>
      </c>
      <c r="C490" s="155"/>
      <c r="D490" s="155"/>
      <c r="E490" s="155"/>
      <c r="F490" s="55"/>
      <c r="G490" s="155"/>
      <c r="H490" s="155"/>
      <c r="I490" s="202"/>
      <c r="J490" s="270">
        <v>9</v>
      </c>
      <c r="K490" s="202"/>
      <c r="L490" s="16" t="s">
        <v>305</v>
      </c>
      <c r="M490" s="154">
        <v>3</v>
      </c>
      <c r="N490" s="84" t="s">
        <v>116</v>
      </c>
      <c r="O490" s="113">
        <f t="shared" ref="O490:S491" si="480">SUM(O491)</f>
        <v>0</v>
      </c>
      <c r="P490" s="113">
        <f t="shared" si="480"/>
        <v>30000</v>
      </c>
      <c r="Q490" s="113">
        <f t="shared" si="480"/>
        <v>30000</v>
      </c>
      <c r="R490" s="113">
        <f t="shared" si="480"/>
        <v>30000</v>
      </c>
      <c r="S490" s="113">
        <f t="shared" si="480"/>
        <v>30000</v>
      </c>
      <c r="T490" s="77">
        <f t="shared" si="433"/>
        <v>0</v>
      </c>
      <c r="U490" s="295"/>
      <c r="V490" s="295"/>
      <c r="W490" s="359"/>
      <c r="X490" s="359"/>
    </row>
    <row r="491" spans="1:24" s="1" customFormat="1" ht="38.25" x14ac:dyDescent="0.2">
      <c r="A491" s="155"/>
      <c r="B491" s="152">
        <v>1</v>
      </c>
      <c r="C491" s="155"/>
      <c r="D491" s="155"/>
      <c r="E491" s="155"/>
      <c r="F491" s="155"/>
      <c r="G491" s="155"/>
      <c r="H491" s="155"/>
      <c r="I491" s="202"/>
      <c r="J491" s="270">
        <v>9</v>
      </c>
      <c r="K491" s="202"/>
      <c r="L491" s="16" t="s">
        <v>305</v>
      </c>
      <c r="M491" s="92" t="s">
        <v>70</v>
      </c>
      <c r="N491" s="70" t="s">
        <v>24</v>
      </c>
      <c r="O491" s="114">
        <f t="shared" si="480"/>
        <v>0</v>
      </c>
      <c r="P491" s="114">
        <f t="shared" si="480"/>
        <v>30000</v>
      </c>
      <c r="Q491" s="114">
        <f t="shared" si="480"/>
        <v>30000</v>
      </c>
      <c r="R491" s="114">
        <f t="shared" si="480"/>
        <v>30000</v>
      </c>
      <c r="S491" s="114">
        <f t="shared" si="480"/>
        <v>30000</v>
      </c>
      <c r="T491" s="77">
        <f t="shared" si="433"/>
        <v>0</v>
      </c>
      <c r="U491" s="295">
        <v>42000</v>
      </c>
      <c r="V491" s="295">
        <v>42000</v>
      </c>
      <c r="W491" s="359">
        <f t="shared" si="439"/>
        <v>140</v>
      </c>
      <c r="X491" s="359">
        <f t="shared" si="440"/>
        <v>140</v>
      </c>
    </row>
    <row r="492" spans="1:24" s="1" customFormat="1" ht="25.5" x14ac:dyDescent="0.2">
      <c r="A492" s="155"/>
      <c r="B492" s="152">
        <v>1</v>
      </c>
      <c r="C492" s="155"/>
      <c r="D492" s="155"/>
      <c r="E492" s="155"/>
      <c r="F492" s="155"/>
      <c r="G492" s="155"/>
      <c r="H492" s="155"/>
      <c r="I492" s="202"/>
      <c r="J492" s="270">
        <v>9</v>
      </c>
      <c r="K492" s="202"/>
      <c r="L492" s="16" t="s">
        <v>305</v>
      </c>
      <c r="M492" s="153" t="s">
        <v>71</v>
      </c>
      <c r="N492" s="84" t="s">
        <v>25</v>
      </c>
      <c r="O492" s="113">
        <v>0</v>
      </c>
      <c r="P492" s="113">
        <v>30000</v>
      </c>
      <c r="Q492" s="113">
        <v>30000</v>
      </c>
      <c r="R492" s="113">
        <v>30000</v>
      </c>
      <c r="S492" s="113">
        <v>30000</v>
      </c>
      <c r="T492" s="77">
        <f t="shared" si="433"/>
        <v>0</v>
      </c>
      <c r="U492" s="295"/>
      <c r="V492" s="295"/>
      <c r="W492" s="359"/>
      <c r="X492" s="359"/>
    </row>
    <row r="493" spans="1:24" s="1" customFormat="1" x14ac:dyDescent="0.2">
      <c r="A493" s="245"/>
      <c r="B493" s="244"/>
      <c r="C493" s="245"/>
      <c r="D493" s="245"/>
      <c r="E493" s="245"/>
      <c r="F493" s="245"/>
      <c r="G493" s="245"/>
      <c r="H493" s="245"/>
      <c r="I493" s="245"/>
      <c r="J493" s="245"/>
      <c r="K493" s="245"/>
      <c r="L493" s="16"/>
      <c r="M493" s="246"/>
      <c r="N493" s="247"/>
      <c r="O493" s="113"/>
      <c r="P493" s="113"/>
      <c r="Q493" s="113"/>
      <c r="R493" s="113"/>
      <c r="S493" s="113"/>
      <c r="T493" s="77"/>
      <c r="U493" s="295"/>
      <c r="V493" s="295"/>
      <c r="W493" s="359"/>
      <c r="X493" s="359"/>
    </row>
    <row r="494" spans="1:24" s="1" customFormat="1" x14ac:dyDescent="0.2">
      <c r="A494" s="53"/>
      <c r="B494" s="155"/>
      <c r="C494" s="155"/>
      <c r="D494" s="155"/>
      <c r="E494" s="155"/>
      <c r="F494" s="155"/>
      <c r="G494" s="155"/>
      <c r="H494" s="155"/>
      <c r="I494" s="202"/>
      <c r="J494" s="202"/>
      <c r="K494" s="202"/>
      <c r="L494" s="31"/>
      <c r="M494" s="103"/>
      <c r="N494" s="104"/>
      <c r="O494" s="144"/>
      <c r="P494" s="144"/>
      <c r="Q494" s="144"/>
      <c r="R494" s="144"/>
      <c r="S494" s="144"/>
      <c r="T494" s="77"/>
      <c r="U494" s="419"/>
      <c r="V494" s="419"/>
      <c r="W494" s="359"/>
      <c r="X494" s="359"/>
    </row>
    <row r="495" spans="1:24" s="1" customFormat="1" x14ac:dyDescent="0.2">
      <c r="A495" s="51" t="s">
        <v>135</v>
      </c>
      <c r="B495" s="55">
        <v>1</v>
      </c>
      <c r="C495" s="155"/>
      <c r="D495" s="155"/>
      <c r="E495" s="155"/>
      <c r="F495" s="55">
        <v>5</v>
      </c>
      <c r="G495" s="155"/>
      <c r="H495" s="155"/>
      <c r="I495" s="202"/>
      <c r="J495" s="55">
        <v>9</v>
      </c>
      <c r="K495" s="202"/>
      <c r="L495" s="16"/>
      <c r="M495" s="153"/>
      <c r="N495" s="73" t="s">
        <v>258</v>
      </c>
      <c r="O495" s="115">
        <f t="shared" ref="O495" si="481">SUM(O497+O509)</f>
        <v>19620.77</v>
      </c>
      <c r="P495" s="115">
        <f t="shared" ref="P495:Q495" si="482">SUM(P497+P509)</f>
        <v>36000</v>
      </c>
      <c r="Q495" s="115">
        <f t="shared" si="482"/>
        <v>50000</v>
      </c>
      <c r="R495" s="115">
        <f t="shared" ref="R495:S495" si="483">SUM(R497+R509)</f>
        <v>50000</v>
      </c>
      <c r="S495" s="115">
        <f t="shared" si="483"/>
        <v>50000</v>
      </c>
      <c r="T495" s="77">
        <f t="shared" si="433"/>
        <v>0</v>
      </c>
      <c r="U495" s="413">
        <f t="shared" ref="U495:V495" si="484">SUM(U497+U509)</f>
        <v>51000</v>
      </c>
      <c r="V495" s="413">
        <f t="shared" si="484"/>
        <v>51000</v>
      </c>
      <c r="W495" s="359">
        <f t="shared" si="439"/>
        <v>102</v>
      </c>
      <c r="X495" s="359">
        <f t="shared" si="440"/>
        <v>102</v>
      </c>
    </row>
    <row r="496" spans="1:24" s="1" customFormat="1" x14ac:dyDescent="0.2">
      <c r="A496" s="155"/>
      <c r="B496" s="155"/>
      <c r="C496" s="155"/>
      <c r="D496" s="155"/>
      <c r="E496" s="155"/>
      <c r="F496" s="155"/>
      <c r="G496" s="155"/>
      <c r="H496" s="155"/>
      <c r="I496" s="202"/>
      <c r="J496" s="202"/>
      <c r="K496" s="202"/>
      <c r="L496" s="16"/>
      <c r="M496" s="153"/>
      <c r="N496" s="84"/>
      <c r="O496" s="146"/>
      <c r="P496" s="146"/>
      <c r="Q496" s="146"/>
      <c r="R496" s="146"/>
      <c r="S496" s="146"/>
      <c r="T496" s="77"/>
      <c r="U496" s="409"/>
      <c r="V496" s="409"/>
      <c r="W496" s="359"/>
      <c r="X496" s="359"/>
    </row>
    <row r="497" spans="1:24" s="1" customFormat="1" ht="25.5" x14ac:dyDescent="0.2">
      <c r="A497" s="53" t="s">
        <v>191</v>
      </c>
      <c r="B497" s="155"/>
      <c r="C497" s="155"/>
      <c r="D497" s="155"/>
      <c r="E497" s="155"/>
      <c r="F497" s="155"/>
      <c r="G497" s="155"/>
      <c r="H497" s="155"/>
      <c r="I497" s="202"/>
      <c r="J497" s="202"/>
      <c r="K497" s="202"/>
      <c r="L497" s="31" t="s">
        <v>308</v>
      </c>
      <c r="M497" s="103"/>
      <c r="N497" s="104" t="s">
        <v>151</v>
      </c>
      <c r="O497" s="116">
        <f t="shared" ref="O497" si="485">SUM(O499)</f>
        <v>4000</v>
      </c>
      <c r="P497" s="116">
        <f t="shared" ref="P497:Q497" si="486">SUM(P499)</f>
        <v>12000</v>
      </c>
      <c r="Q497" s="116">
        <f t="shared" si="486"/>
        <v>16000</v>
      </c>
      <c r="R497" s="116">
        <f t="shared" ref="R497:S497" si="487">SUM(R499)</f>
        <v>16000</v>
      </c>
      <c r="S497" s="116">
        <f t="shared" si="487"/>
        <v>16000</v>
      </c>
      <c r="T497" s="77">
        <f t="shared" si="433"/>
        <v>0</v>
      </c>
      <c r="U497" s="415">
        <f t="shared" ref="U497:V497" si="488">SUM(U499)</f>
        <v>16000</v>
      </c>
      <c r="V497" s="415">
        <f t="shared" si="488"/>
        <v>16000</v>
      </c>
      <c r="W497" s="359">
        <f t="shared" si="439"/>
        <v>100</v>
      </c>
      <c r="X497" s="359">
        <f t="shared" si="440"/>
        <v>100</v>
      </c>
    </row>
    <row r="498" spans="1:24" s="1" customFormat="1" x14ac:dyDescent="0.2">
      <c r="A498" s="53"/>
      <c r="B498" s="155"/>
      <c r="C498" s="155"/>
      <c r="D498" s="155"/>
      <c r="E498" s="155"/>
      <c r="F498" s="155"/>
      <c r="G498" s="155"/>
      <c r="H498" s="155"/>
      <c r="I498" s="202"/>
      <c r="J498" s="202"/>
      <c r="K498" s="202"/>
      <c r="L498" s="31"/>
      <c r="M498" s="103"/>
      <c r="N498" s="104"/>
      <c r="O498" s="144"/>
      <c r="P498" s="144"/>
      <c r="Q498" s="144"/>
      <c r="R498" s="144"/>
      <c r="S498" s="144"/>
      <c r="T498" s="77"/>
      <c r="U498" s="419"/>
      <c r="V498" s="419"/>
      <c r="W498" s="359"/>
      <c r="X498" s="359"/>
    </row>
    <row r="499" spans="1:24" s="1" customFormat="1" ht="25.5" x14ac:dyDescent="0.2">
      <c r="A499" s="27" t="s">
        <v>136</v>
      </c>
      <c r="B499" s="155"/>
      <c r="C499" s="155"/>
      <c r="D499" s="155"/>
      <c r="E499" s="155"/>
      <c r="F499" s="155"/>
      <c r="G499" s="155"/>
      <c r="H499" s="155"/>
      <c r="I499" s="202"/>
      <c r="J499" s="202"/>
      <c r="K499" s="202"/>
      <c r="L499" s="36" t="s">
        <v>163</v>
      </c>
      <c r="M499" s="106"/>
      <c r="N499" s="107" t="s">
        <v>162</v>
      </c>
      <c r="O499" s="144">
        <f t="shared" ref="O499" si="489">SUM(O505)</f>
        <v>4000</v>
      </c>
      <c r="P499" s="144">
        <f t="shared" ref="P499:Q499" si="490">SUM(P505)</f>
        <v>12000</v>
      </c>
      <c r="Q499" s="144">
        <f t="shared" si="490"/>
        <v>16000</v>
      </c>
      <c r="R499" s="144">
        <f t="shared" ref="R499:S499" si="491">SUM(R505)</f>
        <v>16000</v>
      </c>
      <c r="S499" s="144">
        <f t="shared" si="491"/>
        <v>16000</v>
      </c>
      <c r="T499" s="77">
        <f t="shared" si="433"/>
        <v>0</v>
      </c>
      <c r="U499" s="411">
        <f>SUM(U506)</f>
        <v>16000</v>
      </c>
      <c r="V499" s="411">
        <f>SUM(V506)</f>
        <v>16000</v>
      </c>
      <c r="W499" s="359">
        <f t="shared" si="439"/>
        <v>100</v>
      </c>
      <c r="X499" s="359">
        <f t="shared" si="440"/>
        <v>100</v>
      </c>
    </row>
    <row r="500" spans="1:24" s="1" customFormat="1" x14ac:dyDescent="0.2">
      <c r="A500" s="27"/>
      <c r="B500" s="177"/>
      <c r="C500" s="177"/>
      <c r="D500" s="177"/>
      <c r="E500" s="177"/>
      <c r="F500" s="177"/>
      <c r="G500" s="177"/>
      <c r="H500" s="177"/>
      <c r="I500" s="202"/>
      <c r="J500" s="202"/>
      <c r="K500" s="202"/>
      <c r="L500" s="36"/>
      <c r="M500" s="106"/>
      <c r="N500" s="107"/>
      <c r="O500" s="144"/>
      <c r="P500" s="144"/>
      <c r="Q500" s="144"/>
      <c r="R500" s="144"/>
      <c r="S500" s="144"/>
      <c r="T500" s="77"/>
      <c r="U500" s="411"/>
      <c r="V500" s="411"/>
      <c r="W500" s="359"/>
      <c r="X500" s="359"/>
    </row>
    <row r="501" spans="1:24" s="1" customFormat="1" x14ac:dyDescent="0.2">
      <c r="A501" s="27"/>
      <c r="B501" s="177"/>
      <c r="C501" s="177"/>
      <c r="D501" s="177"/>
      <c r="E501" s="177"/>
      <c r="F501" s="177"/>
      <c r="G501" s="177"/>
      <c r="H501" s="177"/>
      <c r="I501" s="202"/>
      <c r="J501" s="202"/>
      <c r="K501" s="202"/>
      <c r="L501" s="36"/>
      <c r="M501" s="106"/>
      <c r="N501" s="180" t="s">
        <v>285</v>
      </c>
      <c r="O501" s="188">
        <f t="shared" ref="O501" si="492">SUM(O502:O503)</f>
        <v>4000</v>
      </c>
      <c r="P501" s="188">
        <f t="shared" ref="P501:Q501" si="493">SUM(P502:P503)</f>
        <v>12000</v>
      </c>
      <c r="Q501" s="188">
        <f t="shared" si="493"/>
        <v>16000</v>
      </c>
      <c r="R501" s="188">
        <f t="shared" ref="R501:S501" si="494">SUM(R502:R503)</f>
        <v>16000</v>
      </c>
      <c r="S501" s="188">
        <f t="shared" si="494"/>
        <v>16000</v>
      </c>
      <c r="T501" s="77">
        <f t="shared" si="433"/>
        <v>0</v>
      </c>
      <c r="U501" s="397">
        <f t="shared" ref="U501:V501" si="495">SUM(U502:U503)</f>
        <v>16000</v>
      </c>
      <c r="V501" s="397">
        <f t="shared" si="495"/>
        <v>16000</v>
      </c>
      <c r="W501" s="359">
        <f t="shared" si="439"/>
        <v>100</v>
      </c>
      <c r="X501" s="359">
        <f t="shared" si="440"/>
        <v>100</v>
      </c>
    </row>
    <row r="502" spans="1:24" s="1" customFormat="1" x14ac:dyDescent="0.2">
      <c r="A502" s="27"/>
      <c r="B502" s="177"/>
      <c r="C502" s="177"/>
      <c r="D502" s="177"/>
      <c r="E502" s="177"/>
      <c r="F502" s="177"/>
      <c r="G502" s="177"/>
      <c r="H502" s="177"/>
      <c r="I502" s="202"/>
      <c r="J502" s="202"/>
      <c r="K502" s="202"/>
      <c r="L502" s="36"/>
      <c r="M502" s="189" t="s">
        <v>353</v>
      </c>
      <c r="N502" s="180" t="s">
        <v>286</v>
      </c>
      <c r="O502" s="188">
        <v>3500</v>
      </c>
      <c r="P502" s="188">
        <v>12000</v>
      </c>
      <c r="Q502" s="188">
        <v>16000</v>
      </c>
      <c r="R502" s="188">
        <v>16000</v>
      </c>
      <c r="S502" s="188">
        <v>16000</v>
      </c>
      <c r="T502" s="77">
        <f t="shared" si="433"/>
        <v>0</v>
      </c>
      <c r="U502" s="397">
        <v>0</v>
      </c>
      <c r="V502" s="397">
        <v>0</v>
      </c>
      <c r="W502" s="359">
        <f t="shared" si="439"/>
        <v>0</v>
      </c>
      <c r="X502" s="359">
        <f t="shared" si="440"/>
        <v>0</v>
      </c>
    </row>
    <row r="503" spans="1:24" s="1" customFormat="1" x14ac:dyDescent="0.2">
      <c r="A503" s="155"/>
      <c r="B503" s="155"/>
      <c r="C503" s="155"/>
      <c r="D503" s="155"/>
      <c r="E503" s="155"/>
      <c r="F503" s="155"/>
      <c r="G503" s="155"/>
      <c r="H503" s="155"/>
      <c r="I503" s="202"/>
      <c r="J503" s="202"/>
      <c r="K503" s="202"/>
      <c r="L503" s="16"/>
      <c r="M503" s="186">
        <v>91</v>
      </c>
      <c r="N503" s="180" t="s">
        <v>290</v>
      </c>
      <c r="O503" s="188">
        <v>500</v>
      </c>
      <c r="P503" s="188">
        <v>0</v>
      </c>
      <c r="Q503" s="188">
        <v>0</v>
      </c>
      <c r="R503" s="188">
        <v>0</v>
      </c>
      <c r="S503" s="188">
        <v>0</v>
      </c>
      <c r="T503" s="77">
        <f t="shared" si="433"/>
        <v>0</v>
      </c>
      <c r="U503" s="397">
        <v>16000</v>
      </c>
      <c r="V503" s="397">
        <v>16000</v>
      </c>
      <c r="W503" s="359">
        <v>0</v>
      </c>
      <c r="X503" s="359">
        <v>0</v>
      </c>
    </row>
    <row r="504" spans="1:24" s="1" customFormat="1" x14ac:dyDescent="0.2">
      <c r="A504" s="207"/>
      <c r="B504" s="207"/>
      <c r="C504" s="207"/>
      <c r="D504" s="207"/>
      <c r="E504" s="207"/>
      <c r="F504" s="207"/>
      <c r="G504" s="207"/>
      <c r="H504" s="207"/>
      <c r="I504" s="207"/>
      <c r="J504" s="207"/>
      <c r="K504" s="207"/>
      <c r="L504" s="16"/>
      <c r="M504" s="186"/>
      <c r="N504" s="180"/>
      <c r="O504" s="144"/>
      <c r="P504" s="144"/>
      <c r="Q504" s="144"/>
      <c r="R504" s="144"/>
      <c r="S504" s="144"/>
      <c r="T504" s="77"/>
      <c r="U504" s="295"/>
      <c r="V504" s="295"/>
      <c r="W504" s="359"/>
      <c r="X504" s="359"/>
    </row>
    <row r="505" spans="1:24" s="1" customFormat="1" x14ac:dyDescent="0.2">
      <c r="A505" s="155"/>
      <c r="B505" s="152">
        <v>1</v>
      </c>
      <c r="C505" s="155"/>
      <c r="D505" s="155"/>
      <c r="E505" s="155"/>
      <c r="F505" s="155"/>
      <c r="G505" s="155"/>
      <c r="H505" s="155"/>
      <c r="I505" s="202"/>
      <c r="J505" s="270">
        <v>9</v>
      </c>
      <c r="K505" s="202"/>
      <c r="L505" s="16" t="s">
        <v>163</v>
      </c>
      <c r="M505" s="154">
        <v>3</v>
      </c>
      <c r="N505" s="84" t="s">
        <v>116</v>
      </c>
      <c r="O505" s="113">
        <f t="shared" ref="O505:S506" si="496">SUM(O506)</f>
        <v>4000</v>
      </c>
      <c r="P505" s="113">
        <f t="shared" si="496"/>
        <v>12000</v>
      </c>
      <c r="Q505" s="113">
        <f t="shared" si="496"/>
        <v>16000</v>
      </c>
      <c r="R505" s="113">
        <f t="shared" si="496"/>
        <v>16000</v>
      </c>
      <c r="S505" s="113">
        <f t="shared" si="496"/>
        <v>16000</v>
      </c>
      <c r="T505" s="77">
        <f t="shared" si="433"/>
        <v>0</v>
      </c>
      <c r="U505" s="295"/>
      <c r="V505" s="295"/>
      <c r="W505" s="359"/>
      <c r="X505" s="359"/>
    </row>
    <row r="506" spans="1:24" s="1" customFormat="1" ht="38.25" x14ac:dyDescent="0.2">
      <c r="A506" s="155"/>
      <c r="B506" s="152">
        <v>1</v>
      </c>
      <c r="C506" s="155"/>
      <c r="D506" s="155"/>
      <c r="E506" s="155"/>
      <c r="F506" s="155"/>
      <c r="G506" s="155"/>
      <c r="H506" s="155"/>
      <c r="I506" s="202"/>
      <c r="J506" s="270">
        <v>9</v>
      </c>
      <c r="K506" s="202"/>
      <c r="L506" s="16" t="s">
        <v>163</v>
      </c>
      <c r="M506" s="92" t="s">
        <v>70</v>
      </c>
      <c r="N506" s="70" t="s">
        <v>24</v>
      </c>
      <c r="O506" s="114">
        <f t="shared" si="496"/>
        <v>4000</v>
      </c>
      <c r="P506" s="114">
        <f t="shared" si="496"/>
        <v>12000</v>
      </c>
      <c r="Q506" s="114">
        <f t="shared" si="496"/>
        <v>16000</v>
      </c>
      <c r="R506" s="114">
        <f t="shared" si="496"/>
        <v>16000</v>
      </c>
      <c r="S506" s="114">
        <f t="shared" si="496"/>
        <v>16000</v>
      </c>
      <c r="T506" s="77">
        <f t="shared" si="433"/>
        <v>0</v>
      </c>
      <c r="U506" s="295">
        <v>16000</v>
      </c>
      <c r="V506" s="295">
        <v>16000</v>
      </c>
      <c r="W506" s="359">
        <f t="shared" si="439"/>
        <v>100</v>
      </c>
      <c r="X506" s="359">
        <f t="shared" si="440"/>
        <v>100</v>
      </c>
    </row>
    <row r="507" spans="1:24" s="1" customFormat="1" ht="25.5" x14ac:dyDescent="0.2">
      <c r="A507" s="155"/>
      <c r="B507" s="152">
        <v>1</v>
      </c>
      <c r="C507" s="155"/>
      <c r="D507" s="155"/>
      <c r="E507" s="155"/>
      <c r="F507" s="155"/>
      <c r="G507" s="155"/>
      <c r="H507" s="155"/>
      <c r="I507" s="202"/>
      <c r="J507" s="270">
        <v>9</v>
      </c>
      <c r="K507" s="202"/>
      <c r="L507" s="16" t="s">
        <v>163</v>
      </c>
      <c r="M507" s="153" t="s">
        <v>71</v>
      </c>
      <c r="N507" s="84" t="s">
        <v>25</v>
      </c>
      <c r="O507" s="113">
        <v>4000</v>
      </c>
      <c r="P507" s="113">
        <v>12000</v>
      </c>
      <c r="Q507" s="113">
        <v>16000</v>
      </c>
      <c r="R507" s="113">
        <v>16000</v>
      </c>
      <c r="S507" s="113">
        <v>16000</v>
      </c>
      <c r="T507" s="77">
        <f t="shared" si="433"/>
        <v>0</v>
      </c>
      <c r="U507" s="295"/>
      <c r="V507" s="295"/>
      <c r="W507" s="359"/>
      <c r="X507" s="359"/>
    </row>
    <row r="508" spans="1:24" s="1" customFormat="1" x14ac:dyDescent="0.2">
      <c r="A508" s="53"/>
      <c r="B508" s="155"/>
      <c r="C508" s="155"/>
      <c r="D508" s="155"/>
      <c r="E508" s="155"/>
      <c r="F508" s="155"/>
      <c r="G508" s="155"/>
      <c r="H508" s="155"/>
      <c r="I508" s="202"/>
      <c r="J508" s="202"/>
      <c r="K508" s="202"/>
      <c r="L508" s="31"/>
      <c r="M508" s="103"/>
      <c r="N508" s="104"/>
      <c r="O508" s="144"/>
      <c r="P508" s="144"/>
      <c r="Q508" s="144"/>
      <c r="R508" s="144"/>
      <c r="S508" s="144"/>
      <c r="T508" s="77"/>
      <c r="U508" s="419"/>
      <c r="V508" s="419"/>
      <c r="W508" s="359"/>
      <c r="X508" s="359"/>
    </row>
    <row r="509" spans="1:24" s="1" customFormat="1" ht="25.5" x14ac:dyDescent="0.2">
      <c r="A509" s="53" t="s">
        <v>191</v>
      </c>
      <c r="B509" s="221"/>
      <c r="C509" s="221"/>
      <c r="D509" s="221"/>
      <c r="E509" s="221"/>
      <c r="F509" s="221"/>
      <c r="G509" s="221"/>
      <c r="H509" s="221"/>
      <c r="I509" s="221"/>
      <c r="J509" s="221"/>
      <c r="K509" s="221"/>
      <c r="L509" s="31" t="s">
        <v>197</v>
      </c>
      <c r="M509" s="103"/>
      <c r="N509" s="104" t="s">
        <v>151</v>
      </c>
      <c r="O509" s="116">
        <f t="shared" ref="O509" si="497">SUM(O511+O522)</f>
        <v>15620.77</v>
      </c>
      <c r="P509" s="116">
        <f t="shared" ref="P509:Q509" si="498">SUM(P511+P522)</f>
        <v>24000</v>
      </c>
      <c r="Q509" s="116">
        <f t="shared" si="498"/>
        <v>34000</v>
      </c>
      <c r="R509" s="116">
        <f t="shared" ref="R509:S509" si="499">SUM(R511+R522)</f>
        <v>34000</v>
      </c>
      <c r="S509" s="116">
        <f t="shared" si="499"/>
        <v>34000</v>
      </c>
      <c r="T509" s="77">
        <f t="shared" ref="T509:T572" si="500">S509-R509</f>
        <v>0</v>
      </c>
      <c r="U509" s="415">
        <f t="shared" ref="U509" si="501">SUM(U511+U522)</f>
        <v>35000</v>
      </c>
      <c r="V509" s="415">
        <f t="shared" ref="V509" si="502">SUM(V511+V522)</f>
        <v>35000</v>
      </c>
      <c r="W509" s="359">
        <f t="shared" si="439"/>
        <v>102.94117647058823</v>
      </c>
      <c r="X509" s="359">
        <f t="shared" si="440"/>
        <v>102.94117647058823</v>
      </c>
    </row>
    <row r="510" spans="1:24" s="1" customFormat="1" x14ac:dyDescent="0.2">
      <c r="A510" s="53"/>
      <c r="B510" s="221"/>
      <c r="C510" s="221"/>
      <c r="D510" s="221"/>
      <c r="E510" s="221"/>
      <c r="F510" s="221"/>
      <c r="G510" s="221"/>
      <c r="H510" s="221"/>
      <c r="I510" s="221"/>
      <c r="J510" s="221"/>
      <c r="K510" s="221"/>
      <c r="L510" s="31"/>
      <c r="M510" s="103"/>
      <c r="N510" s="104"/>
      <c r="O510" s="144"/>
      <c r="P510" s="144"/>
      <c r="Q510" s="144"/>
      <c r="R510" s="144"/>
      <c r="S510" s="144"/>
      <c r="T510" s="77"/>
      <c r="U510" s="419"/>
      <c r="V510" s="419"/>
      <c r="W510" s="359"/>
      <c r="X510" s="359"/>
    </row>
    <row r="511" spans="1:24" s="1" customFormat="1" ht="38.25" customHeight="1" x14ac:dyDescent="0.2">
      <c r="A511" s="27" t="s">
        <v>205</v>
      </c>
      <c r="B511" s="41"/>
      <c r="C511" s="41"/>
      <c r="D511" s="41"/>
      <c r="E511" s="41"/>
      <c r="F511" s="41"/>
      <c r="G511" s="41"/>
      <c r="H511" s="41"/>
      <c r="I511" s="202"/>
      <c r="J511" s="202"/>
      <c r="K511" s="202"/>
      <c r="L511" s="36" t="s">
        <v>141</v>
      </c>
      <c r="M511" s="106"/>
      <c r="N511" s="107" t="s">
        <v>167</v>
      </c>
      <c r="O511" s="144">
        <f t="shared" ref="O511" si="503">SUM(O518)</f>
        <v>11820.77</v>
      </c>
      <c r="P511" s="144">
        <f t="shared" ref="P511:Q511" si="504">SUM(P518)</f>
        <v>20000</v>
      </c>
      <c r="Q511" s="144">
        <f t="shared" si="504"/>
        <v>30000</v>
      </c>
      <c r="R511" s="144">
        <f t="shared" ref="R511:S511" si="505">SUM(R518)</f>
        <v>30000</v>
      </c>
      <c r="S511" s="144">
        <f t="shared" si="505"/>
        <v>30000</v>
      </c>
      <c r="T511" s="77">
        <f t="shared" si="500"/>
        <v>0</v>
      </c>
      <c r="U511" s="411">
        <f>SUM(U519)</f>
        <v>30000</v>
      </c>
      <c r="V511" s="411">
        <f>SUM(V519)</f>
        <v>30000</v>
      </c>
      <c r="W511" s="359">
        <f t="shared" ref="W511:W572" si="506">U511/S511*100</f>
        <v>100</v>
      </c>
      <c r="X511" s="359">
        <f t="shared" ref="X511:X572" si="507">V511/S511*100</f>
        <v>100</v>
      </c>
    </row>
    <row r="512" spans="1:24" s="1" customFormat="1" x14ac:dyDescent="0.2">
      <c r="A512" s="27"/>
      <c r="B512" s="177"/>
      <c r="C512" s="177"/>
      <c r="D512" s="177"/>
      <c r="E512" s="177"/>
      <c r="F512" s="177"/>
      <c r="G512" s="177"/>
      <c r="H512" s="177"/>
      <c r="I512" s="202"/>
      <c r="J512" s="202"/>
      <c r="K512" s="202"/>
      <c r="L512" s="36"/>
      <c r="M512" s="106"/>
      <c r="N512" s="107"/>
      <c r="O512" s="144"/>
      <c r="P512" s="144"/>
      <c r="Q512" s="144"/>
      <c r="R512" s="144"/>
      <c r="S512" s="144"/>
      <c r="T512" s="77"/>
      <c r="U512" s="411"/>
      <c r="V512" s="411"/>
      <c r="W512" s="359"/>
      <c r="X512" s="359"/>
    </row>
    <row r="513" spans="1:24" s="1" customFormat="1" x14ac:dyDescent="0.2">
      <c r="A513" s="27"/>
      <c r="B513" s="229"/>
      <c r="C513" s="229"/>
      <c r="D513" s="229"/>
      <c r="E513" s="229"/>
      <c r="F513" s="229"/>
      <c r="G513" s="229"/>
      <c r="H513" s="229"/>
      <c r="I513" s="229"/>
      <c r="J513" s="229"/>
      <c r="K513" s="229"/>
      <c r="L513" s="36"/>
      <c r="M513" s="106"/>
      <c r="N513" s="107"/>
      <c r="O513" s="144"/>
      <c r="P513" s="144"/>
      <c r="Q513" s="144"/>
      <c r="R513" s="144"/>
      <c r="S513" s="144"/>
      <c r="T513" s="77"/>
      <c r="U513" s="411"/>
      <c r="V513" s="411"/>
      <c r="W513" s="359"/>
      <c r="X513" s="359"/>
    </row>
    <row r="514" spans="1:24" s="1" customFormat="1" x14ac:dyDescent="0.2">
      <c r="A514" s="27"/>
      <c r="B514" s="177"/>
      <c r="C514" s="177"/>
      <c r="D514" s="177"/>
      <c r="E514" s="177"/>
      <c r="F514" s="177"/>
      <c r="G514" s="177"/>
      <c r="H514" s="177"/>
      <c r="I514" s="202"/>
      <c r="J514" s="202"/>
      <c r="K514" s="202"/>
      <c r="L514" s="36"/>
      <c r="M514" s="106"/>
      <c r="N514" s="180" t="s">
        <v>285</v>
      </c>
      <c r="O514" s="188">
        <f>SUM(O515:O516)</f>
        <v>11820.77</v>
      </c>
      <c r="P514" s="188">
        <f>SUM(P515:P516)</f>
        <v>20000</v>
      </c>
      <c r="Q514" s="188">
        <f>SUM(Q515:Q516)</f>
        <v>30000</v>
      </c>
      <c r="R514" s="188">
        <f>SUM(R515:R516)</f>
        <v>30000</v>
      </c>
      <c r="S514" s="188">
        <f>SUM(S515:S516)</f>
        <v>30000</v>
      </c>
      <c r="T514" s="77">
        <f t="shared" si="500"/>
        <v>0</v>
      </c>
      <c r="U514" s="397">
        <f>SUM(U515:U516)</f>
        <v>30000</v>
      </c>
      <c r="V514" s="397">
        <f>SUM(V515:V516)</f>
        <v>30000</v>
      </c>
      <c r="W514" s="359">
        <f t="shared" si="506"/>
        <v>100</v>
      </c>
      <c r="X514" s="359">
        <f t="shared" si="507"/>
        <v>100</v>
      </c>
    </row>
    <row r="515" spans="1:24" s="1" customFormat="1" x14ac:dyDescent="0.2">
      <c r="A515" s="27"/>
      <c r="B515" s="177"/>
      <c r="C515" s="177"/>
      <c r="D515" s="177"/>
      <c r="E515" s="177"/>
      <c r="F515" s="177"/>
      <c r="G515" s="177"/>
      <c r="H515" s="177"/>
      <c r="I515" s="202"/>
      <c r="J515" s="202"/>
      <c r="K515" s="202"/>
      <c r="L515" s="36"/>
      <c r="M515" s="189" t="s">
        <v>353</v>
      </c>
      <c r="N515" s="180" t="s">
        <v>286</v>
      </c>
      <c r="O515" s="188">
        <v>0</v>
      </c>
      <c r="P515" s="188">
        <v>20000</v>
      </c>
      <c r="Q515" s="188">
        <v>0</v>
      </c>
      <c r="R515" s="188">
        <v>30000</v>
      </c>
      <c r="S515" s="188">
        <v>30000</v>
      </c>
      <c r="T515" s="77">
        <f t="shared" si="500"/>
        <v>0</v>
      </c>
      <c r="U515" s="397">
        <v>10000</v>
      </c>
      <c r="V515" s="397">
        <v>0</v>
      </c>
      <c r="W515" s="359">
        <f t="shared" si="506"/>
        <v>33.333333333333329</v>
      </c>
      <c r="X515" s="359">
        <f t="shared" si="507"/>
        <v>0</v>
      </c>
    </row>
    <row r="516" spans="1:24" s="1" customFormat="1" x14ac:dyDescent="0.2">
      <c r="A516" s="27"/>
      <c r="B516" s="237"/>
      <c r="C516" s="237"/>
      <c r="D516" s="237"/>
      <c r="E516" s="237"/>
      <c r="F516" s="237"/>
      <c r="G516" s="237"/>
      <c r="H516" s="237"/>
      <c r="I516" s="237"/>
      <c r="J516" s="237"/>
      <c r="K516" s="237"/>
      <c r="L516" s="36"/>
      <c r="M516" s="186">
        <v>91</v>
      </c>
      <c r="N516" s="180" t="s">
        <v>290</v>
      </c>
      <c r="O516" s="188">
        <v>11820.77</v>
      </c>
      <c r="P516" s="188">
        <v>0</v>
      </c>
      <c r="Q516" s="188">
        <v>30000</v>
      </c>
      <c r="R516" s="188">
        <v>0</v>
      </c>
      <c r="S516" s="188">
        <v>0</v>
      </c>
      <c r="T516" s="77">
        <f t="shared" si="500"/>
        <v>0</v>
      </c>
      <c r="U516" s="397">
        <v>20000</v>
      </c>
      <c r="V516" s="397">
        <v>30000</v>
      </c>
      <c r="W516" s="359">
        <v>0</v>
      </c>
      <c r="X516" s="359">
        <v>0</v>
      </c>
    </row>
    <row r="517" spans="1:24" s="1" customFormat="1" x14ac:dyDescent="0.2">
      <c r="A517" s="27"/>
      <c r="B517" s="123"/>
      <c r="C517" s="123"/>
      <c r="D517" s="123"/>
      <c r="E517" s="123"/>
      <c r="F517" s="123"/>
      <c r="G517" s="123"/>
      <c r="H517" s="123"/>
      <c r="I517" s="202"/>
      <c r="J517" s="202"/>
      <c r="K517" s="202"/>
      <c r="L517" s="36"/>
      <c r="M517" s="106"/>
      <c r="N517" s="107"/>
      <c r="O517" s="144"/>
      <c r="P517" s="144"/>
      <c r="Q517" s="144"/>
      <c r="R517" s="144"/>
      <c r="S517" s="144"/>
      <c r="T517" s="77"/>
      <c r="U517" s="411"/>
      <c r="V517" s="411"/>
      <c r="W517" s="359"/>
      <c r="X517" s="359"/>
    </row>
    <row r="518" spans="1:24" s="1" customFormat="1" x14ac:dyDescent="0.2">
      <c r="A518" s="41"/>
      <c r="B518" s="48">
        <v>1</v>
      </c>
      <c r="C518" s="41"/>
      <c r="D518" s="41"/>
      <c r="E518" s="41"/>
      <c r="F518" s="41"/>
      <c r="G518" s="41"/>
      <c r="H518" s="41"/>
      <c r="I518" s="202"/>
      <c r="J518" s="270">
        <v>9</v>
      </c>
      <c r="K518" s="202"/>
      <c r="L518" s="16" t="s">
        <v>141</v>
      </c>
      <c r="M518" s="72">
        <v>3</v>
      </c>
      <c r="N518" s="84" t="s">
        <v>116</v>
      </c>
      <c r="O518" s="113">
        <f t="shared" ref="O518:S519" si="508">SUM(O519)</f>
        <v>11820.77</v>
      </c>
      <c r="P518" s="113">
        <f t="shared" si="508"/>
        <v>20000</v>
      </c>
      <c r="Q518" s="113">
        <f t="shared" si="508"/>
        <v>30000</v>
      </c>
      <c r="R518" s="113">
        <f t="shared" si="508"/>
        <v>30000</v>
      </c>
      <c r="S518" s="113">
        <f t="shared" si="508"/>
        <v>30000</v>
      </c>
      <c r="T518" s="77">
        <f t="shared" si="500"/>
        <v>0</v>
      </c>
      <c r="U518" s="295"/>
      <c r="V518" s="295"/>
      <c r="W518" s="359"/>
      <c r="X518" s="359"/>
    </row>
    <row r="519" spans="1:24" s="1" customFormat="1" ht="38.25" x14ac:dyDescent="0.2">
      <c r="A519" s="41"/>
      <c r="B519" s="48">
        <v>1</v>
      </c>
      <c r="C519" s="41"/>
      <c r="D519" s="41"/>
      <c r="E519" s="41"/>
      <c r="F519" s="41"/>
      <c r="G519" s="41"/>
      <c r="H519" s="41"/>
      <c r="I519" s="202"/>
      <c r="J519" s="270">
        <v>9</v>
      </c>
      <c r="K519" s="202"/>
      <c r="L519" s="16" t="s">
        <v>141</v>
      </c>
      <c r="M519" s="92" t="s">
        <v>70</v>
      </c>
      <c r="N519" s="70" t="s">
        <v>24</v>
      </c>
      <c r="O519" s="114">
        <f t="shared" si="508"/>
        <v>11820.77</v>
      </c>
      <c r="P519" s="114">
        <f t="shared" si="508"/>
        <v>20000</v>
      </c>
      <c r="Q519" s="114">
        <f t="shared" si="508"/>
        <v>30000</v>
      </c>
      <c r="R519" s="114">
        <f t="shared" si="508"/>
        <v>30000</v>
      </c>
      <c r="S519" s="114">
        <f t="shared" si="508"/>
        <v>30000</v>
      </c>
      <c r="T519" s="77">
        <f t="shared" si="500"/>
        <v>0</v>
      </c>
      <c r="U519" s="295">
        <v>30000</v>
      </c>
      <c r="V519" s="295">
        <v>30000</v>
      </c>
      <c r="W519" s="359">
        <f t="shared" si="506"/>
        <v>100</v>
      </c>
      <c r="X519" s="359">
        <f t="shared" si="507"/>
        <v>100</v>
      </c>
    </row>
    <row r="520" spans="1:24" s="1" customFormat="1" ht="25.5" x14ac:dyDescent="0.2">
      <c r="A520" s="41"/>
      <c r="B520" s="48">
        <v>1</v>
      </c>
      <c r="C520" s="41"/>
      <c r="D520" s="41"/>
      <c r="E520" s="41"/>
      <c r="F520" s="41"/>
      <c r="G520" s="41"/>
      <c r="H520" s="41"/>
      <c r="I520" s="202"/>
      <c r="J520" s="270">
        <v>9</v>
      </c>
      <c r="K520" s="202"/>
      <c r="L520" s="16" t="s">
        <v>141</v>
      </c>
      <c r="M520" s="83" t="s">
        <v>71</v>
      </c>
      <c r="N520" s="84" t="s">
        <v>25</v>
      </c>
      <c r="O520" s="113">
        <v>11820.77</v>
      </c>
      <c r="P520" s="113">
        <v>20000</v>
      </c>
      <c r="Q520" s="113">
        <v>30000</v>
      </c>
      <c r="R520" s="113">
        <v>30000</v>
      </c>
      <c r="S520" s="113">
        <v>30000</v>
      </c>
      <c r="T520" s="77">
        <f t="shared" si="500"/>
        <v>0</v>
      </c>
      <c r="U520" s="295"/>
      <c r="V520" s="295"/>
      <c r="W520" s="359"/>
      <c r="X520" s="359"/>
    </row>
    <row r="521" spans="1:24" s="1" customFormat="1" x14ac:dyDescent="0.2">
      <c r="A521" s="221"/>
      <c r="B521" s="220"/>
      <c r="C521" s="221"/>
      <c r="D521" s="221"/>
      <c r="E521" s="221"/>
      <c r="F521" s="221"/>
      <c r="G521" s="221"/>
      <c r="H521" s="221"/>
      <c r="I521" s="221"/>
      <c r="J521" s="221"/>
      <c r="K521" s="221"/>
      <c r="L521" s="16"/>
      <c r="M521" s="222"/>
      <c r="N521" s="223"/>
      <c r="O521" s="113"/>
      <c r="P521" s="113"/>
      <c r="Q521" s="113"/>
      <c r="R521" s="113"/>
      <c r="S521" s="113"/>
      <c r="T521" s="77"/>
      <c r="U521" s="295"/>
      <c r="V521" s="295"/>
      <c r="W521" s="359"/>
      <c r="X521" s="359"/>
    </row>
    <row r="522" spans="1:24" s="1" customFormat="1" ht="38.25" x14ac:dyDescent="0.2">
      <c r="A522" s="27" t="s">
        <v>206</v>
      </c>
      <c r="B522" s="42"/>
      <c r="C522" s="42"/>
      <c r="D522" s="42"/>
      <c r="E522" s="42"/>
      <c r="F522" s="42"/>
      <c r="G522" s="42"/>
      <c r="H522" s="42"/>
      <c r="I522" s="202"/>
      <c r="J522" s="202"/>
      <c r="K522" s="202"/>
      <c r="L522" s="36" t="s">
        <v>141</v>
      </c>
      <c r="M522" s="106"/>
      <c r="N522" s="107" t="s">
        <v>166</v>
      </c>
      <c r="O522" s="144">
        <f t="shared" ref="O522" si="509">SUM(O527)</f>
        <v>3800</v>
      </c>
      <c r="P522" s="144">
        <f t="shared" ref="P522:Q522" si="510">SUM(P527)</f>
        <v>4000</v>
      </c>
      <c r="Q522" s="144">
        <f t="shared" si="510"/>
        <v>4000</v>
      </c>
      <c r="R522" s="144">
        <f t="shared" ref="R522:S522" si="511">SUM(R527)</f>
        <v>4000</v>
      </c>
      <c r="S522" s="144">
        <f t="shared" si="511"/>
        <v>4000</v>
      </c>
      <c r="T522" s="77">
        <f t="shared" si="500"/>
        <v>0</v>
      </c>
      <c r="U522" s="411">
        <f>SUM(U528)</f>
        <v>5000</v>
      </c>
      <c r="V522" s="411">
        <f>SUM(V528)</f>
        <v>5000</v>
      </c>
      <c r="W522" s="359">
        <f t="shared" si="506"/>
        <v>125</v>
      </c>
      <c r="X522" s="359">
        <f t="shared" si="507"/>
        <v>125</v>
      </c>
    </row>
    <row r="523" spans="1:24" s="1" customFormat="1" x14ac:dyDescent="0.2">
      <c r="A523" s="27"/>
      <c r="B523" s="56"/>
      <c r="C523" s="56"/>
      <c r="D523" s="56"/>
      <c r="E523" s="56"/>
      <c r="F523" s="56"/>
      <c r="G523" s="56"/>
      <c r="H523" s="56"/>
      <c r="I523" s="202"/>
      <c r="J523" s="202"/>
      <c r="K523" s="202"/>
      <c r="L523" s="36"/>
      <c r="M523" s="106"/>
      <c r="N523" s="107"/>
      <c r="O523" s="144"/>
      <c r="P523" s="144"/>
      <c r="Q523" s="144"/>
      <c r="R523" s="144"/>
      <c r="S523" s="144"/>
      <c r="T523" s="77"/>
      <c r="U523" s="411"/>
      <c r="V523" s="411"/>
      <c r="W523" s="359"/>
      <c r="X523" s="359"/>
    </row>
    <row r="524" spans="1:24" s="1" customFormat="1" x14ac:dyDescent="0.2">
      <c r="A524" s="27"/>
      <c r="B524" s="177"/>
      <c r="C524" s="177"/>
      <c r="D524" s="177"/>
      <c r="E524" s="177"/>
      <c r="F524" s="177"/>
      <c r="G524" s="177"/>
      <c r="H524" s="177"/>
      <c r="I524" s="202"/>
      <c r="J524" s="202"/>
      <c r="K524" s="202"/>
      <c r="L524" s="36"/>
      <c r="M524" s="106"/>
      <c r="N524" s="180" t="s">
        <v>285</v>
      </c>
      <c r="O524" s="188">
        <f t="shared" ref="O524:S524" si="512">SUM(O525)</f>
        <v>3800</v>
      </c>
      <c r="P524" s="188">
        <f t="shared" si="512"/>
        <v>4000</v>
      </c>
      <c r="Q524" s="188">
        <f t="shared" si="512"/>
        <v>4000</v>
      </c>
      <c r="R524" s="188">
        <f t="shared" si="512"/>
        <v>4000</v>
      </c>
      <c r="S524" s="188">
        <f t="shared" si="512"/>
        <v>4000</v>
      </c>
      <c r="T524" s="77">
        <f t="shared" si="500"/>
        <v>0</v>
      </c>
      <c r="U524" s="397">
        <f t="shared" ref="U524:V524" si="513">SUM(U525)</f>
        <v>5000</v>
      </c>
      <c r="V524" s="397">
        <f t="shared" si="513"/>
        <v>5000</v>
      </c>
      <c r="W524" s="359">
        <f t="shared" si="506"/>
        <v>125</v>
      </c>
      <c r="X524" s="359">
        <f t="shared" si="507"/>
        <v>125</v>
      </c>
    </row>
    <row r="525" spans="1:24" s="1" customFormat="1" x14ac:dyDescent="0.2">
      <c r="A525" s="27"/>
      <c r="B525" s="177"/>
      <c r="C525" s="177"/>
      <c r="D525" s="177"/>
      <c r="E525" s="177"/>
      <c r="F525" s="177"/>
      <c r="G525" s="177"/>
      <c r="H525" s="177"/>
      <c r="I525" s="202"/>
      <c r="J525" s="202"/>
      <c r="K525" s="202"/>
      <c r="L525" s="36"/>
      <c r="M525" s="186">
        <v>52</v>
      </c>
      <c r="N525" s="180" t="s">
        <v>103</v>
      </c>
      <c r="O525" s="188">
        <v>3800</v>
      </c>
      <c r="P525" s="188">
        <v>4000</v>
      </c>
      <c r="Q525" s="188">
        <v>4000</v>
      </c>
      <c r="R525" s="188">
        <v>4000</v>
      </c>
      <c r="S525" s="188">
        <v>4000</v>
      </c>
      <c r="T525" s="77">
        <f t="shared" si="500"/>
        <v>0</v>
      </c>
      <c r="U525" s="397">
        <v>5000</v>
      </c>
      <c r="V525" s="397">
        <v>5000</v>
      </c>
      <c r="W525" s="359">
        <f t="shared" si="506"/>
        <v>125</v>
      </c>
      <c r="X525" s="359">
        <f t="shared" si="507"/>
        <v>125</v>
      </c>
    </row>
    <row r="526" spans="1:24" s="1" customFormat="1" x14ac:dyDescent="0.2">
      <c r="A526" s="27"/>
      <c r="B526" s="177"/>
      <c r="C526" s="177"/>
      <c r="D526" s="177"/>
      <c r="E526" s="177"/>
      <c r="F526" s="177"/>
      <c r="G526" s="177"/>
      <c r="H526" s="177"/>
      <c r="I526" s="202"/>
      <c r="J526" s="202"/>
      <c r="K526" s="202"/>
      <c r="L526" s="36"/>
      <c r="M526" s="106"/>
      <c r="N526" s="180"/>
      <c r="O526" s="144"/>
      <c r="P526" s="144"/>
      <c r="Q526" s="144"/>
      <c r="R526" s="144"/>
      <c r="S526" s="144"/>
      <c r="T526" s="77"/>
      <c r="U526" s="411"/>
      <c r="V526" s="411"/>
      <c r="W526" s="359"/>
      <c r="X526" s="359"/>
    </row>
    <row r="527" spans="1:24" s="1" customFormat="1" x14ac:dyDescent="0.2">
      <c r="A527" s="42"/>
      <c r="B527" s="48"/>
      <c r="C527" s="42"/>
      <c r="D527" s="42"/>
      <c r="E527" s="42"/>
      <c r="F527" s="201">
        <v>5</v>
      </c>
      <c r="G527" s="42"/>
      <c r="H527" s="42"/>
      <c r="I527" s="202"/>
      <c r="J527" s="202"/>
      <c r="K527" s="202"/>
      <c r="L527" s="16" t="s">
        <v>141</v>
      </c>
      <c r="M527" s="72">
        <v>3</v>
      </c>
      <c r="N527" s="84" t="s">
        <v>116</v>
      </c>
      <c r="O527" s="113">
        <f t="shared" ref="O527:S528" si="514">SUM(O528)</f>
        <v>3800</v>
      </c>
      <c r="P527" s="113">
        <f t="shared" si="514"/>
        <v>4000</v>
      </c>
      <c r="Q527" s="113">
        <f t="shared" si="514"/>
        <v>4000</v>
      </c>
      <c r="R527" s="113">
        <f t="shared" si="514"/>
        <v>4000</v>
      </c>
      <c r="S527" s="113">
        <f t="shared" si="514"/>
        <v>4000</v>
      </c>
      <c r="T527" s="77">
        <f t="shared" si="500"/>
        <v>0</v>
      </c>
      <c r="U527" s="295"/>
      <c r="V527" s="295"/>
      <c r="W527" s="359"/>
      <c r="X527" s="359"/>
    </row>
    <row r="528" spans="1:24" s="1" customFormat="1" ht="38.25" x14ac:dyDescent="0.2">
      <c r="A528" s="42"/>
      <c r="B528" s="48"/>
      <c r="C528" s="42"/>
      <c r="D528" s="42"/>
      <c r="E528" s="42"/>
      <c r="F528" s="201">
        <v>5</v>
      </c>
      <c r="G528" s="42"/>
      <c r="H528" s="42"/>
      <c r="I528" s="202"/>
      <c r="J528" s="202"/>
      <c r="K528" s="202"/>
      <c r="L528" s="16" t="s">
        <v>141</v>
      </c>
      <c r="M528" s="92" t="s">
        <v>70</v>
      </c>
      <c r="N528" s="70" t="s">
        <v>24</v>
      </c>
      <c r="O528" s="114">
        <f t="shared" si="514"/>
        <v>3800</v>
      </c>
      <c r="P528" s="114">
        <f t="shared" si="514"/>
        <v>4000</v>
      </c>
      <c r="Q528" s="114">
        <f t="shared" si="514"/>
        <v>4000</v>
      </c>
      <c r="R528" s="114">
        <f t="shared" si="514"/>
        <v>4000</v>
      </c>
      <c r="S528" s="114">
        <f t="shared" si="514"/>
        <v>4000</v>
      </c>
      <c r="T528" s="77">
        <f t="shared" si="500"/>
        <v>0</v>
      </c>
      <c r="U528" s="295">
        <v>5000</v>
      </c>
      <c r="V528" s="295">
        <v>5000</v>
      </c>
      <c r="W528" s="359">
        <f t="shared" si="506"/>
        <v>125</v>
      </c>
      <c r="X528" s="359">
        <f t="shared" si="507"/>
        <v>125</v>
      </c>
    </row>
    <row r="529" spans="1:24" s="1" customFormat="1" ht="25.5" x14ac:dyDescent="0.2">
      <c r="A529" s="42"/>
      <c r="B529" s="48"/>
      <c r="C529" s="42"/>
      <c r="D529" s="42"/>
      <c r="E529" s="42"/>
      <c r="F529" s="201">
        <v>5</v>
      </c>
      <c r="G529" s="42"/>
      <c r="H529" s="42"/>
      <c r="I529" s="202"/>
      <c r="J529" s="202"/>
      <c r="K529" s="202"/>
      <c r="L529" s="16" t="s">
        <v>141</v>
      </c>
      <c r="M529" s="83" t="s">
        <v>71</v>
      </c>
      <c r="N529" s="84" t="s">
        <v>25</v>
      </c>
      <c r="O529" s="113">
        <v>3800</v>
      </c>
      <c r="P529" s="113">
        <v>4000</v>
      </c>
      <c r="Q529" s="113">
        <v>4000</v>
      </c>
      <c r="R529" s="113">
        <v>4000</v>
      </c>
      <c r="S529" s="113">
        <v>4000</v>
      </c>
      <c r="T529" s="77">
        <f t="shared" si="500"/>
        <v>0</v>
      </c>
      <c r="U529" s="295"/>
      <c r="V529" s="295"/>
      <c r="W529" s="359"/>
      <c r="X529" s="359"/>
    </row>
    <row r="530" spans="1:24" s="1" customFormat="1" x14ac:dyDescent="0.2">
      <c r="A530" s="60"/>
      <c r="B530" s="61"/>
      <c r="C530" s="60"/>
      <c r="D530" s="60"/>
      <c r="E530" s="60"/>
      <c r="F530" s="60"/>
      <c r="G530" s="60"/>
      <c r="H530" s="60"/>
      <c r="I530" s="202"/>
      <c r="J530" s="202"/>
      <c r="K530" s="202"/>
      <c r="L530" s="16"/>
      <c r="M530" s="83"/>
      <c r="N530" s="84"/>
      <c r="O530" s="144"/>
      <c r="P530" s="144"/>
      <c r="Q530" s="144"/>
      <c r="R530" s="144"/>
      <c r="S530" s="144"/>
      <c r="T530" s="77"/>
      <c r="U530" s="295"/>
      <c r="V530" s="295"/>
      <c r="W530" s="359"/>
      <c r="X530" s="359"/>
    </row>
    <row r="531" spans="1:24" s="1" customFormat="1" ht="25.5" x14ac:dyDescent="0.2">
      <c r="A531" s="51" t="s">
        <v>138</v>
      </c>
      <c r="B531" s="55">
        <v>1</v>
      </c>
      <c r="C531" s="44"/>
      <c r="D531" s="55">
        <v>3</v>
      </c>
      <c r="E531" s="55"/>
      <c r="F531" s="55">
        <v>5</v>
      </c>
      <c r="G531" s="44"/>
      <c r="H531" s="44"/>
      <c r="I531" s="202"/>
      <c r="J531" s="55">
        <v>9</v>
      </c>
      <c r="K531" s="202"/>
      <c r="L531" s="16"/>
      <c r="M531" s="83"/>
      <c r="N531" s="73" t="s">
        <v>272</v>
      </c>
      <c r="O531" s="115">
        <f t="shared" ref="O531" si="515">SUM(O533+O550)</f>
        <v>70008.290000000008</v>
      </c>
      <c r="P531" s="115">
        <f t="shared" ref="P531:Q531" si="516">SUM(P533+P550)</f>
        <v>240000</v>
      </c>
      <c r="Q531" s="115">
        <f t="shared" si="516"/>
        <v>143000</v>
      </c>
      <c r="R531" s="115">
        <f t="shared" ref="R531:S531" si="517">SUM(R533+R550)</f>
        <v>153000</v>
      </c>
      <c r="S531" s="115">
        <f t="shared" si="517"/>
        <v>153000</v>
      </c>
      <c r="T531" s="77">
        <f t="shared" si="500"/>
        <v>0</v>
      </c>
      <c r="U531" s="413">
        <f t="shared" ref="U531:V531" si="518">SUM(U533+U550)</f>
        <v>109300</v>
      </c>
      <c r="V531" s="413">
        <f t="shared" si="518"/>
        <v>109300</v>
      </c>
      <c r="W531" s="359">
        <f t="shared" si="506"/>
        <v>71.437908496732021</v>
      </c>
      <c r="X531" s="359">
        <f t="shared" si="507"/>
        <v>71.437908496732021</v>
      </c>
    </row>
    <row r="532" spans="1:24" s="1" customFormat="1" x14ac:dyDescent="0.2">
      <c r="A532" s="47"/>
      <c r="B532" s="47"/>
      <c r="C532" s="47"/>
      <c r="D532" s="47"/>
      <c r="E532" s="47"/>
      <c r="F532" s="47"/>
      <c r="G532" s="47"/>
      <c r="H532" s="47"/>
      <c r="I532" s="202"/>
      <c r="J532" s="202"/>
      <c r="K532" s="202"/>
      <c r="L532" s="16"/>
      <c r="M532" s="83"/>
      <c r="N532" s="109"/>
      <c r="O532" s="143"/>
      <c r="P532" s="143"/>
      <c r="Q532" s="143"/>
      <c r="R532" s="143"/>
      <c r="S532" s="143"/>
      <c r="T532" s="77"/>
      <c r="U532" s="414"/>
      <c r="V532" s="414"/>
      <c r="W532" s="359"/>
      <c r="X532" s="359"/>
    </row>
    <row r="533" spans="1:24" s="1" customFormat="1" ht="25.5" x14ac:dyDescent="0.2">
      <c r="A533" s="53" t="s">
        <v>193</v>
      </c>
      <c r="B533" s="47"/>
      <c r="C533" s="47"/>
      <c r="D533" s="47"/>
      <c r="E533" s="47"/>
      <c r="F533" s="47"/>
      <c r="G533" s="47"/>
      <c r="H533" s="47"/>
      <c r="I533" s="202"/>
      <c r="J533" s="202"/>
      <c r="K533" s="202"/>
      <c r="L533" s="31" t="s">
        <v>199</v>
      </c>
      <c r="M533" s="103"/>
      <c r="N533" s="104" t="s">
        <v>144</v>
      </c>
      <c r="O533" s="116">
        <f t="shared" ref="O533" si="519">SUM(O535)</f>
        <v>63021.94</v>
      </c>
      <c r="P533" s="116">
        <f t="shared" ref="P533:Q533" si="520">SUM(P535)</f>
        <v>170000</v>
      </c>
      <c r="Q533" s="116">
        <f t="shared" si="520"/>
        <v>70000</v>
      </c>
      <c r="R533" s="116">
        <f t="shared" ref="R533:S533" si="521">SUM(R535)</f>
        <v>80000</v>
      </c>
      <c r="S533" s="116">
        <f t="shared" si="521"/>
        <v>80000</v>
      </c>
      <c r="T533" s="77">
        <f t="shared" si="500"/>
        <v>0</v>
      </c>
      <c r="U533" s="415">
        <f t="shared" ref="U533:V533" si="522">SUM(U535)</f>
        <v>71300</v>
      </c>
      <c r="V533" s="415">
        <f t="shared" si="522"/>
        <v>71300</v>
      </c>
      <c r="W533" s="359">
        <f t="shared" si="506"/>
        <v>89.125</v>
      </c>
      <c r="X533" s="359">
        <f t="shared" si="507"/>
        <v>89.125</v>
      </c>
    </row>
    <row r="534" spans="1:24" s="1" customFormat="1" x14ac:dyDescent="0.2">
      <c r="A534" s="44"/>
      <c r="B534" s="44"/>
      <c r="C534" s="44"/>
      <c r="D534" s="44"/>
      <c r="E534" s="44"/>
      <c r="F534" s="44"/>
      <c r="G534" s="44"/>
      <c r="H534" s="44"/>
      <c r="I534" s="202"/>
      <c r="J534" s="202"/>
      <c r="K534" s="202"/>
      <c r="L534" s="16"/>
      <c r="M534" s="83"/>
      <c r="N534" s="84"/>
      <c r="O534" s="143"/>
      <c r="P534" s="143"/>
      <c r="Q534" s="143"/>
      <c r="R534" s="143"/>
      <c r="S534" s="143"/>
      <c r="T534" s="77"/>
      <c r="U534" s="414"/>
      <c r="V534" s="414"/>
      <c r="W534" s="359"/>
      <c r="X534" s="359"/>
    </row>
    <row r="535" spans="1:24" s="1" customFormat="1" ht="16.5" customHeight="1" x14ac:dyDescent="0.2">
      <c r="A535" s="27" t="s">
        <v>139</v>
      </c>
      <c r="B535" s="44"/>
      <c r="C535" s="44"/>
      <c r="D535" s="44"/>
      <c r="E535" s="44"/>
      <c r="F535" s="44"/>
      <c r="G535" s="44"/>
      <c r="H535" s="44"/>
      <c r="I535" s="202"/>
      <c r="J535" s="202"/>
      <c r="K535" s="202"/>
      <c r="L535" s="36" t="s">
        <v>181</v>
      </c>
      <c r="M535" s="106"/>
      <c r="N535" s="107" t="s">
        <v>168</v>
      </c>
      <c r="O535" s="144">
        <f t="shared" ref="O535" si="523">SUM(O543)</f>
        <v>63021.94</v>
      </c>
      <c r="P535" s="144">
        <f t="shared" ref="P535:Q535" si="524">SUM(P543)</f>
        <v>170000</v>
      </c>
      <c r="Q535" s="144">
        <f t="shared" si="524"/>
        <v>70000</v>
      </c>
      <c r="R535" s="144">
        <f t="shared" ref="R535:S535" si="525">SUM(R543)</f>
        <v>80000</v>
      </c>
      <c r="S535" s="144">
        <f t="shared" si="525"/>
        <v>80000</v>
      </c>
      <c r="T535" s="77">
        <f t="shared" si="500"/>
        <v>0</v>
      </c>
      <c r="U535" s="419">
        <f>SUM(U544+U546)</f>
        <v>71300</v>
      </c>
      <c r="V535" s="419">
        <f>SUM(V544+V546)</f>
        <v>71300</v>
      </c>
      <c r="W535" s="359">
        <f t="shared" si="506"/>
        <v>89.125</v>
      </c>
      <c r="X535" s="359">
        <f t="shared" si="507"/>
        <v>89.125</v>
      </c>
    </row>
    <row r="536" spans="1:24" s="1" customFormat="1" x14ac:dyDescent="0.2">
      <c r="A536" s="27"/>
      <c r="B536" s="155"/>
      <c r="C536" s="155"/>
      <c r="D536" s="155"/>
      <c r="E536" s="155"/>
      <c r="F536" s="155"/>
      <c r="G536" s="155"/>
      <c r="H536" s="155"/>
      <c r="I536" s="202"/>
      <c r="J536" s="202"/>
      <c r="K536" s="202"/>
      <c r="L536" s="36"/>
      <c r="M536" s="106"/>
      <c r="N536" s="107"/>
      <c r="O536" s="144"/>
      <c r="P536" s="144"/>
      <c r="Q536" s="144"/>
      <c r="R536" s="144"/>
      <c r="S536" s="144"/>
      <c r="T536" s="77"/>
      <c r="U536" s="411"/>
      <c r="V536" s="411"/>
      <c r="W536" s="359"/>
      <c r="X536" s="359"/>
    </row>
    <row r="537" spans="1:24" s="1" customFormat="1" x14ac:dyDescent="0.2">
      <c r="A537" s="27"/>
      <c r="B537" s="177"/>
      <c r="C537" s="177"/>
      <c r="D537" s="177"/>
      <c r="E537" s="177"/>
      <c r="F537" s="177"/>
      <c r="G537" s="177"/>
      <c r="H537" s="177"/>
      <c r="I537" s="202"/>
      <c r="J537" s="202"/>
      <c r="K537" s="202"/>
      <c r="L537" s="36"/>
      <c r="M537" s="106"/>
      <c r="N537" s="180" t="s">
        <v>285</v>
      </c>
      <c r="O537" s="188">
        <f t="shared" ref="O537" si="526">SUM(O538:O541)</f>
        <v>63021.94</v>
      </c>
      <c r="P537" s="188">
        <f t="shared" ref="P537:Q537" si="527">SUM(P538:P541)</f>
        <v>170000</v>
      </c>
      <c r="Q537" s="188">
        <f t="shared" si="527"/>
        <v>70000</v>
      </c>
      <c r="R537" s="188">
        <f t="shared" ref="R537:S537" si="528">SUM(R538:R541)</f>
        <v>80000</v>
      </c>
      <c r="S537" s="188">
        <f t="shared" si="528"/>
        <v>80000</v>
      </c>
      <c r="T537" s="77">
        <f t="shared" si="500"/>
        <v>0</v>
      </c>
      <c r="U537" s="397">
        <f>SUM(U538:U541)</f>
        <v>71300</v>
      </c>
      <c r="V537" s="397">
        <f t="shared" ref="V537" si="529">SUM(V538:V541)</f>
        <v>71300</v>
      </c>
      <c r="W537" s="359">
        <f t="shared" si="506"/>
        <v>89.125</v>
      </c>
      <c r="X537" s="359">
        <f t="shared" si="507"/>
        <v>89.125</v>
      </c>
    </row>
    <row r="538" spans="1:24" s="1" customFormat="1" x14ac:dyDescent="0.2">
      <c r="A538" s="27"/>
      <c r="B538" s="177"/>
      <c r="C538" s="177"/>
      <c r="D538" s="177"/>
      <c r="E538" s="177"/>
      <c r="F538" s="177"/>
      <c r="G538" s="177"/>
      <c r="H538" s="177"/>
      <c r="I538" s="202"/>
      <c r="J538" s="202"/>
      <c r="K538" s="202"/>
      <c r="L538" s="36"/>
      <c r="M538" s="189" t="s">
        <v>353</v>
      </c>
      <c r="N538" s="180" t="s">
        <v>286</v>
      </c>
      <c r="O538" s="188">
        <v>50000</v>
      </c>
      <c r="P538" s="188">
        <v>50000</v>
      </c>
      <c r="Q538" s="188">
        <v>30000</v>
      </c>
      <c r="R538" s="188">
        <v>30000</v>
      </c>
      <c r="S538" s="188">
        <v>30000</v>
      </c>
      <c r="T538" s="77">
        <f t="shared" si="500"/>
        <v>0</v>
      </c>
      <c r="U538" s="397">
        <v>17600</v>
      </c>
      <c r="V538" s="397">
        <v>71300</v>
      </c>
      <c r="W538" s="359">
        <f t="shared" si="506"/>
        <v>58.666666666666664</v>
      </c>
      <c r="X538" s="359">
        <f t="shared" si="507"/>
        <v>237.66666666666666</v>
      </c>
    </row>
    <row r="539" spans="1:24" s="1" customFormat="1" x14ac:dyDescent="0.2">
      <c r="A539" s="27"/>
      <c r="B539" s="229"/>
      <c r="C539" s="229"/>
      <c r="D539" s="229"/>
      <c r="E539" s="229"/>
      <c r="F539" s="229"/>
      <c r="G539" s="229"/>
      <c r="H539" s="229"/>
      <c r="I539" s="229"/>
      <c r="J539" s="229"/>
      <c r="K539" s="229"/>
      <c r="L539" s="36"/>
      <c r="M539" s="189" t="s">
        <v>57</v>
      </c>
      <c r="N539" s="180" t="s">
        <v>101</v>
      </c>
      <c r="O539" s="188">
        <v>0</v>
      </c>
      <c r="P539" s="188">
        <v>20000</v>
      </c>
      <c r="Q539" s="188">
        <v>20000</v>
      </c>
      <c r="R539" s="188">
        <v>20000</v>
      </c>
      <c r="S539" s="188">
        <v>20000</v>
      </c>
      <c r="T539" s="77">
        <f t="shared" si="500"/>
        <v>0</v>
      </c>
      <c r="U539" s="397">
        <v>0</v>
      </c>
      <c r="V539" s="397">
        <v>0</v>
      </c>
      <c r="W539" s="359">
        <f t="shared" si="506"/>
        <v>0</v>
      </c>
      <c r="X539" s="359">
        <f t="shared" si="507"/>
        <v>0</v>
      </c>
    </row>
    <row r="540" spans="1:24" s="1" customFormat="1" x14ac:dyDescent="0.2">
      <c r="A540" s="27"/>
      <c r="B540" s="204"/>
      <c r="C540" s="204"/>
      <c r="D540" s="204"/>
      <c r="E540" s="204"/>
      <c r="F540" s="204"/>
      <c r="G540" s="204"/>
      <c r="H540" s="204"/>
      <c r="I540" s="204"/>
      <c r="J540" s="204"/>
      <c r="K540" s="204"/>
      <c r="L540" s="36"/>
      <c r="M540" s="186">
        <v>52</v>
      </c>
      <c r="N540" s="180" t="s">
        <v>103</v>
      </c>
      <c r="O540" s="188">
        <v>13021.94</v>
      </c>
      <c r="P540" s="188">
        <v>0</v>
      </c>
      <c r="Q540" s="188">
        <v>20000</v>
      </c>
      <c r="R540" s="188">
        <v>30000</v>
      </c>
      <c r="S540" s="188">
        <v>30000</v>
      </c>
      <c r="T540" s="77">
        <f t="shared" si="500"/>
        <v>0</v>
      </c>
      <c r="U540" s="397">
        <v>53700</v>
      </c>
      <c r="V540" s="397">
        <v>0</v>
      </c>
      <c r="W540" s="359">
        <f t="shared" si="506"/>
        <v>179</v>
      </c>
      <c r="X540" s="359">
        <f t="shared" si="507"/>
        <v>0</v>
      </c>
    </row>
    <row r="541" spans="1:24" s="1" customFormat="1" x14ac:dyDescent="0.2">
      <c r="A541" s="27"/>
      <c r="B541" s="177"/>
      <c r="C541" s="177"/>
      <c r="D541" s="177"/>
      <c r="E541" s="177"/>
      <c r="F541" s="177"/>
      <c r="G541" s="177"/>
      <c r="H541" s="177"/>
      <c r="I541" s="202"/>
      <c r="J541" s="202"/>
      <c r="K541" s="202"/>
      <c r="L541" s="36"/>
      <c r="M541" s="186">
        <v>91</v>
      </c>
      <c r="N541" s="180" t="s">
        <v>290</v>
      </c>
      <c r="O541" s="188">
        <v>0</v>
      </c>
      <c r="P541" s="188">
        <v>100000</v>
      </c>
      <c r="Q541" s="188">
        <v>0</v>
      </c>
      <c r="R541" s="188">
        <v>0</v>
      </c>
      <c r="S541" s="188">
        <v>0</v>
      </c>
      <c r="T541" s="77">
        <f t="shared" si="500"/>
        <v>0</v>
      </c>
      <c r="U541" s="397">
        <v>0</v>
      </c>
      <c r="V541" s="397">
        <v>0</v>
      </c>
      <c r="W541" s="359">
        <v>0</v>
      </c>
      <c r="X541" s="359">
        <v>0</v>
      </c>
    </row>
    <row r="542" spans="1:24" s="1" customFormat="1" x14ac:dyDescent="0.2">
      <c r="A542" s="27"/>
      <c r="B542" s="202"/>
      <c r="C542" s="202"/>
      <c r="D542" s="202"/>
      <c r="E542" s="202"/>
      <c r="F542" s="202"/>
      <c r="G542" s="202"/>
      <c r="H542" s="202"/>
      <c r="I542" s="202"/>
      <c r="J542" s="202"/>
      <c r="K542" s="202"/>
      <c r="L542" s="36"/>
      <c r="M542" s="186"/>
      <c r="N542" s="180"/>
      <c r="O542" s="144"/>
      <c r="P542" s="144"/>
      <c r="Q542" s="144"/>
      <c r="R542" s="144"/>
      <c r="S542" s="144"/>
      <c r="T542" s="77"/>
      <c r="U542" s="411"/>
      <c r="V542" s="411"/>
      <c r="W542" s="359"/>
      <c r="X542" s="359"/>
    </row>
    <row r="543" spans="1:24" s="1" customFormat="1" x14ac:dyDescent="0.2">
      <c r="A543" s="44"/>
      <c r="B543" s="48">
        <v>1</v>
      </c>
      <c r="C543" s="44"/>
      <c r="D543" s="270">
        <v>3</v>
      </c>
      <c r="E543" s="270"/>
      <c r="F543" s="270">
        <v>5</v>
      </c>
      <c r="G543" s="270"/>
      <c r="H543" s="270"/>
      <c r="I543" s="270"/>
      <c r="J543" s="270">
        <v>9</v>
      </c>
      <c r="K543" s="202"/>
      <c r="L543" s="16" t="s">
        <v>181</v>
      </c>
      <c r="M543" s="72">
        <v>3</v>
      </c>
      <c r="N543" s="84" t="s">
        <v>116</v>
      </c>
      <c r="O543" s="113">
        <f t="shared" ref="O543" si="530">SUM(O544+O546)</f>
        <v>63021.94</v>
      </c>
      <c r="P543" s="113">
        <f t="shared" ref="P543:Q543" si="531">SUM(P544+P546)</f>
        <v>170000</v>
      </c>
      <c r="Q543" s="113">
        <f t="shared" si="531"/>
        <v>70000</v>
      </c>
      <c r="R543" s="113">
        <f t="shared" ref="R543:S543" si="532">SUM(R544+R546)</f>
        <v>80000</v>
      </c>
      <c r="S543" s="113">
        <f t="shared" si="532"/>
        <v>80000</v>
      </c>
      <c r="T543" s="77">
        <f t="shared" si="500"/>
        <v>0</v>
      </c>
      <c r="U543" s="295"/>
      <c r="V543" s="295"/>
      <c r="W543" s="359"/>
      <c r="X543" s="359"/>
    </row>
    <row r="544" spans="1:24" s="1" customFormat="1" x14ac:dyDescent="0.2">
      <c r="A544" s="174"/>
      <c r="B544" s="173">
        <v>1</v>
      </c>
      <c r="C544" s="174"/>
      <c r="D544" s="270">
        <v>3</v>
      </c>
      <c r="E544" s="270"/>
      <c r="F544" s="270">
        <v>5</v>
      </c>
      <c r="G544" s="270"/>
      <c r="H544" s="270"/>
      <c r="I544" s="270"/>
      <c r="J544" s="270">
        <v>9</v>
      </c>
      <c r="K544" s="202"/>
      <c r="L544" s="16" t="s">
        <v>181</v>
      </c>
      <c r="M544" s="71">
        <v>32</v>
      </c>
      <c r="N544" s="70" t="s">
        <v>3</v>
      </c>
      <c r="O544" s="114">
        <f t="shared" ref="O544:S544" si="533">SUM(O545)</f>
        <v>0</v>
      </c>
      <c r="P544" s="114">
        <f t="shared" si="533"/>
        <v>0</v>
      </c>
      <c r="Q544" s="114">
        <f t="shared" si="533"/>
        <v>0</v>
      </c>
      <c r="R544" s="114">
        <f t="shared" si="533"/>
        <v>10000</v>
      </c>
      <c r="S544" s="114">
        <f t="shared" si="533"/>
        <v>10000</v>
      </c>
      <c r="T544" s="77">
        <f t="shared" si="500"/>
        <v>0</v>
      </c>
      <c r="U544" s="295">
        <v>0</v>
      </c>
      <c r="V544" s="295">
        <v>0</v>
      </c>
      <c r="W544" s="359">
        <f t="shared" si="506"/>
        <v>0</v>
      </c>
      <c r="X544" s="359">
        <f t="shared" si="507"/>
        <v>0</v>
      </c>
    </row>
    <row r="545" spans="1:24" s="1" customFormat="1" x14ac:dyDescent="0.2">
      <c r="A545" s="174"/>
      <c r="B545" s="173">
        <v>1</v>
      </c>
      <c r="C545" s="174"/>
      <c r="D545" s="270">
        <v>3</v>
      </c>
      <c r="E545" s="270"/>
      <c r="F545" s="270">
        <v>5</v>
      </c>
      <c r="G545" s="270"/>
      <c r="H545" s="270"/>
      <c r="I545" s="270"/>
      <c r="J545" s="270">
        <v>9</v>
      </c>
      <c r="K545" s="202"/>
      <c r="L545" s="16" t="s">
        <v>181</v>
      </c>
      <c r="M545" s="175">
        <v>323</v>
      </c>
      <c r="N545" s="96" t="s">
        <v>6</v>
      </c>
      <c r="O545" s="113">
        <v>0</v>
      </c>
      <c r="P545" s="113">
        <v>0</v>
      </c>
      <c r="Q545" s="113">
        <v>0</v>
      </c>
      <c r="R545" s="113">
        <v>10000</v>
      </c>
      <c r="S545" s="113">
        <v>10000</v>
      </c>
      <c r="T545" s="77">
        <f t="shared" si="500"/>
        <v>0</v>
      </c>
      <c r="U545" s="295"/>
      <c r="V545" s="295"/>
      <c r="W545" s="359"/>
      <c r="X545" s="359"/>
    </row>
    <row r="546" spans="1:24" s="1" customFormat="1" x14ac:dyDescent="0.2">
      <c r="A546" s="44"/>
      <c r="B546" s="48">
        <v>1</v>
      </c>
      <c r="C546" s="44"/>
      <c r="D546" s="270">
        <v>3</v>
      </c>
      <c r="E546" s="270"/>
      <c r="F546" s="270">
        <v>5</v>
      </c>
      <c r="G546" s="270"/>
      <c r="H546" s="270"/>
      <c r="I546" s="270"/>
      <c r="J546" s="270">
        <v>9</v>
      </c>
      <c r="K546" s="202"/>
      <c r="L546" s="16" t="s">
        <v>181</v>
      </c>
      <c r="M546" s="92" t="s">
        <v>72</v>
      </c>
      <c r="N546" s="70" t="s">
        <v>137</v>
      </c>
      <c r="O546" s="114">
        <f t="shared" ref="O546" si="534">SUM(O547:O548)</f>
        <v>63021.94</v>
      </c>
      <c r="P546" s="114">
        <f t="shared" ref="P546:Q546" si="535">SUM(P547:P548)</f>
        <v>170000</v>
      </c>
      <c r="Q546" s="114">
        <f t="shared" si="535"/>
        <v>70000</v>
      </c>
      <c r="R546" s="114">
        <f t="shared" ref="R546:S546" si="536">SUM(R547:R548)</f>
        <v>70000</v>
      </c>
      <c r="S546" s="114">
        <f t="shared" si="536"/>
        <v>70000</v>
      </c>
      <c r="T546" s="77">
        <f t="shared" si="500"/>
        <v>0</v>
      </c>
      <c r="U546" s="295">
        <v>71300</v>
      </c>
      <c r="V546" s="295">
        <v>71300</v>
      </c>
      <c r="W546" s="359">
        <f t="shared" si="506"/>
        <v>101.85714285714285</v>
      </c>
      <c r="X546" s="359">
        <f t="shared" si="507"/>
        <v>101.85714285714285</v>
      </c>
    </row>
    <row r="547" spans="1:24" s="1" customFormat="1" x14ac:dyDescent="0.2">
      <c r="A547" s="44"/>
      <c r="B547" s="48">
        <v>1</v>
      </c>
      <c r="C547" s="44"/>
      <c r="D547" s="270">
        <v>3</v>
      </c>
      <c r="E547" s="270"/>
      <c r="F547" s="270">
        <v>5</v>
      </c>
      <c r="G547" s="270"/>
      <c r="H547" s="270"/>
      <c r="I547" s="270"/>
      <c r="J547" s="270">
        <v>9</v>
      </c>
      <c r="K547" s="202"/>
      <c r="L547" s="16" t="s">
        <v>181</v>
      </c>
      <c r="M547" s="83" t="s">
        <v>73</v>
      </c>
      <c r="N547" s="84" t="s">
        <v>8</v>
      </c>
      <c r="O547" s="113">
        <v>43021.94</v>
      </c>
      <c r="P547" s="113">
        <v>50000</v>
      </c>
      <c r="Q547" s="113">
        <v>50000</v>
      </c>
      <c r="R547" s="113">
        <v>50000</v>
      </c>
      <c r="S547" s="113">
        <v>50000</v>
      </c>
      <c r="T547" s="77">
        <f t="shared" si="500"/>
        <v>0</v>
      </c>
      <c r="U547" s="295"/>
      <c r="V547" s="295"/>
      <c r="W547" s="359"/>
      <c r="X547" s="359"/>
    </row>
    <row r="548" spans="1:24" s="1" customFormat="1" x14ac:dyDescent="0.2">
      <c r="A548" s="44"/>
      <c r="B548" s="48">
        <v>1</v>
      </c>
      <c r="C548" s="44"/>
      <c r="D548" s="270">
        <v>3</v>
      </c>
      <c r="E548" s="270"/>
      <c r="F548" s="270">
        <v>5</v>
      </c>
      <c r="G548" s="270"/>
      <c r="H548" s="270"/>
      <c r="I548" s="270"/>
      <c r="J548" s="270">
        <v>9</v>
      </c>
      <c r="K548" s="202"/>
      <c r="L548" s="16" t="s">
        <v>181</v>
      </c>
      <c r="M548" s="83" t="s">
        <v>74</v>
      </c>
      <c r="N548" s="84" t="s">
        <v>30</v>
      </c>
      <c r="O548" s="113">
        <v>20000</v>
      </c>
      <c r="P548" s="113">
        <v>120000</v>
      </c>
      <c r="Q548" s="113">
        <v>20000</v>
      </c>
      <c r="R548" s="113">
        <v>20000</v>
      </c>
      <c r="S548" s="113">
        <v>20000</v>
      </c>
      <c r="T548" s="77">
        <f t="shared" si="500"/>
        <v>0</v>
      </c>
      <c r="U548" s="295"/>
      <c r="V548" s="295"/>
      <c r="W548" s="359"/>
      <c r="X548" s="359"/>
    </row>
    <row r="549" spans="1:24" s="1" customFormat="1" x14ac:dyDescent="0.2">
      <c r="A549" s="221"/>
      <c r="B549" s="220"/>
      <c r="C549" s="221"/>
      <c r="D549" s="221"/>
      <c r="E549" s="221"/>
      <c r="F549" s="221"/>
      <c r="G549" s="221"/>
      <c r="H549" s="221"/>
      <c r="I549" s="221"/>
      <c r="J549" s="220"/>
      <c r="K549" s="221"/>
      <c r="L549" s="16"/>
      <c r="M549" s="222"/>
      <c r="N549" s="223"/>
      <c r="O549" s="113"/>
      <c r="P549" s="113"/>
      <c r="Q549" s="113"/>
      <c r="R549" s="113"/>
      <c r="S549" s="113"/>
      <c r="T549" s="77"/>
      <c r="U549" s="295"/>
      <c r="V549" s="295"/>
      <c r="W549" s="359"/>
      <c r="X549" s="359"/>
    </row>
    <row r="550" spans="1:24" s="1" customFormat="1" ht="25.5" x14ac:dyDescent="0.2">
      <c r="A550" s="53" t="s">
        <v>193</v>
      </c>
      <c r="B550" s="221"/>
      <c r="C550" s="221"/>
      <c r="D550" s="221"/>
      <c r="E550" s="221"/>
      <c r="F550" s="221"/>
      <c r="G550" s="221"/>
      <c r="H550" s="221"/>
      <c r="I550" s="221"/>
      <c r="J550" s="221"/>
      <c r="K550" s="221"/>
      <c r="L550" s="31" t="s">
        <v>309</v>
      </c>
      <c r="M550" s="103"/>
      <c r="N550" s="104" t="s">
        <v>144</v>
      </c>
      <c r="O550" s="116">
        <f t="shared" ref="O550" si="537">SUM(O552)</f>
        <v>6986.35</v>
      </c>
      <c r="P550" s="116">
        <f t="shared" ref="P550:Q550" si="538">SUM(P552)</f>
        <v>70000</v>
      </c>
      <c r="Q550" s="116">
        <f t="shared" si="538"/>
        <v>73000</v>
      </c>
      <c r="R550" s="116">
        <f t="shared" ref="R550:S550" si="539">SUM(R552)</f>
        <v>73000</v>
      </c>
      <c r="S550" s="116">
        <f t="shared" si="539"/>
        <v>73000</v>
      </c>
      <c r="T550" s="77">
        <f t="shared" si="500"/>
        <v>0</v>
      </c>
      <c r="U550" s="415">
        <f t="shared" ref="U550:V550" si="540">SUM(U552)</f>
        <v>38000</v>
      </c>
      <c r="V550" s="415">
        <f t="shared" si="540"/>
        <v>38000</v>
      </c>
      <c r="W550" s="359">
        <f t="shared" si="506"/>
        <v>52.054794520547944</v>
      </c>
      <c r="X550" s="359">
        <f t="shared" si="507"/>
        <v>52.054794520547944</v>
      </c>
    </row>
    <row r="551" spans="1:24" s="1" customFormat="1" x14ac:dyDescent="0.2">
      <c r="A551" s="129"/>
      <c r="B551" s="128"/>
      <c r="C551" s="129"/>
      <c r="D551" s="129"/>
      <c r="E551" s="129"/>
      <c r="F551" s="129"/>
      <c r="G551" s="129"/>
      <c r="H551" s="129"/>
      <c r="I551" s="202"/>
      <c r="J551" s="202"/>
      <c r="K551" s="202"/>
      <c r="L551" s="16"/>
      <c r="M551" s="130"/>
      <c r="N551" s="84"/>
      <c r="O551" s="144"/>
      <c r="P551" s="144"/>
      <c r="Q551" s="144"/>
      <c r="R551" s="144"/>
      <c r="S551" s="144"/>
      <c r="T551" s="77"/>
      <c r="U551" s="295"/>
      <c r="V551" s="295"/>
      <c r="W551" s="359"/>
      <c r="X551" s="359"/>
    </row>
    <row r="552" spans="1:24" s="1" customFormat="1" ht="38.25" x14ac:dyDescent="0.2">
      <c r="A552" s="27" t="s">
        <v>207</v>
      </c>
      <c r="B552" s="44"/>
      <c r="C552" s="44"/>
      <c r="D552" s="44"/>
      <c r="E552" s="44"/>
      <c r="F552" s="44"/>
      <c r="G552" s="44"/>
      <c r="H552" s="44"/>
      <c r="I552" s="202"/>
      <c r="J552" s="202"/>
      <c r="K552" s="202"/>
      <c r="L552" s="36" t="s">
        <v>182</v>
      </c>
      <c r="M552" s="106"/>
      <c r="N552" s="107" t="s">
        <v>322</v>
      </c>
      <c r="O552" s="144">
        <f t="shared" ref="O552" si="541">SUM(O558)</f>
        <v>6986.35</v>
      </c>
      <c r="P552" s="144">
        <f>SUM(P558)</f>
        <v>70000</v>
      </c>
      <c r="Q552" s="144">
        <f>SUM(Q558)</f>
        <v>73000</v>
      </c>
      <c r="R552" s="144">
        <f>SUM(R558)</f>
        <v>73000</v>
      </c>
      <c r="S552" s="144">
        <f>SUM(S558)</f>
        <v>73000</v>
      </c>
      <c r="T552" s="77">
        <f t="shared" si="500"/>
        <v>0</v>
      </c>
      <c r="U552" s="419">
        <f>SUM(U559+U563)</f>
        <v>38000</v>
      </c>
      <c r="V552" s="419">
        <f>SUM(V559+V563)</f>
        <v>38000</v>
      </c>
      <c r="W552" s="359">
        <f t="shared" si="506"/>
        <v>52.054794520547944</v>
      </c>
      <c r="X552" s="359">
        <f t="shared" si="507"/>
        <v>52.054794520547944</v>
      </c>
    </row>
    <row r="553" spans="1:24" s="1" customFormat="1" x14ac:dyDescent="0.2">
      <c r="A553" s="27"/>
      <c r="B553" s="155"/>
      <c r="C553" s="155"/>
      <c r="D553" s="155"/>
      <c r="E553" s="155"/>
      <c r="F553" s="155"/>
      <c r="G553" s="155"/>
      <c r="H553" s="155"/>
      <c r="I553" s="202"/>
      <c r="J553" s="202"/>
      <c r="K553" s="202"/>
      <c r="L553" s="36"/>
      <c r="M553" s="106"/>
      <c r="N553" s="107"/>
      <c r="O553" s="144"/>
      <c r="P553" s="144"/>
      <c r="Q553" s="144"/>
      <c r="R553" s="144"/>
      <c r="S553" s="144"/>
      <c r="T553" s="77"/>
      <c r="U553" s="411"/>
      <c r="V553" s="411"/>
      <c r="W553" s="359"/>
      <c r="X553" s="359"/>
    </row>
    <row r="554" spans="1:24" s="1" customFormat="1" x14ac:dyDescent="0.2">
      <c r="A554" s="27"/>
      <c r="B554" s="177"/>
      <c r="C554" s="177"/>
      <c r="D554" s="177"/>
      <c r="E554" s="177"/>
      <c r="F554" s="177"/>
      <c r="G554" s="177"/>
      <c r="H554" s="177"/>
      <c r="I554" s="202"/>
      <c r="J554" s="202"/>
      <c r="K554" s="202"/>
      <c r="L554" s="36"/>
      <c r="M554" s="106"/>
      <c r="N554" s="180" t="s">
        <v>285</v>
      </c>
      <c r="O554" s="188">
        <f t="shared" ref="O554" si="542">SUM(O555)</f>
        <v>6986.35</v>
      </c>
      <c r="P554" s="188">
        <f>SUM(P555:P556)</f>
        <v>70000</v>
      </c>
      <c r="Q554" s="188">
        <f>SUM(Q555:Q556)</f>
        <v>73000</v>
      </c>
      <c r="R554" s="188">
        <f>SUM(R555:R556)</f>
        <v>73000</v>
      </c>
      <c r="S554" s="188">
        <f>SUM(S555:S556)</f>
        <v>73000</v>
      </c>
      <c r="T554" s="77">
        <f t="shared" si="500"/>
        <v>0</v>
      </c>
      <c r="U554" s="397">
        <f>SUM(U555:U556)</f>
        <v>38000</v>
      </c>
      <c r="V554" s="397">
        <f>SUM(V555:V556)</f>
        <v>38000</v>
      </c>
      <c r="W554" s="359">
        <f t="shared" si="506"/>
        <v>52.054794520547944</v>
      </c>
      <c r="X554" s="359">
        <f t="shared" si="507"/>
        <v>52.054794520547944</v>
      </c>
    </row>
    <row r="555" spans="1:24" s="1" customFormat="1" x14ac:dyDescent="0.2">
      <c r="A555" s="27"/>
      <c r="B555" s="177"/>
      <c r="C555" s="177"/>
      <c r="D555" s="177"/>
      <c r="E555" s="177"/>
      <c r="F555" s="177"/>
      <c r="G555" s="177"/>
      <c r="H555" s="177"/>
      <c r="I555" s="202"/>
      <c r="J555" s="202"/>
      <c r="K555" s="202"/>
      <c r="L555" s="36"/>
      <c r="M555" s="189" t="s">
        <v>353</v>
      </c>
      <c r="N555" s="180" t="s">
        <v>286</v>
      </c>
      <c r="O555" s="188">
        <v>6986.35</v>
      </c>
      <c r="P555" s="188">
        <v>20000</v>
      </c>
      <c r="Q555" s="188">
        <v>0</v>
      </c>
      <c r="R555" s="188">
        <v>0</v>
      </c>
      <c r="S555" s="188">
        <v>0</v>
      </c>
      <c r="T555" s="77">
        <f t="shared" si="500"/>
        <v>0</v>
      </c>
      <c r="U555" s="397">
        <v>0</v>
      </c>
      <c r="V555" s="397">
        <v>0</v>
      </c>
      <c r="W555" s="359">
        <v>0</v>
      </c>
      <c r="X555" s="359">
        <v>0</v>
      </c>
    </row>
    <row r="556" spans="1:24" s="1" customFormat="1" x14ac:dyDescent="0.2">
      <c r="A556" s="27"/>
      <c r="B556" s="322"/>
      <c r="C556" s="322"/>
      <c r="D556" s="322"/>
      <c r="E556" s="322"/>
      <c r="F556" s="322"/>
      <c r="G556" s="322"/>
      <c r="H556" s="322"/>
      <c r="I556" s="322"/>
      <c r="J556" s="322"/>
      <c r="K556" s="322"/>
      <c r="L556" s="36"/>
      <c r="M556" s="186">
        <v>52</v>
      </c>
      <c r="N556" s="180" t="s">
        <v>103</v>
      </c>
      <c r="O556" s="188">
        <v>0</v>
      </c>
      <c r="P556" s="188">
        <v>50000</v>
      </c>
      <c r="Q556" s="188">
        <v>73000</v>
      </c>
      <c r="R556" s="188">
        <v>73000</v>
      </c>
      <c r="S556" s="188">
        <v>73000</v>
      </c>
      <c r="T556" s="77">
        <f t="shared" si="500"/>
        <v>0</v>
      </c>
      <c r="U556" s="397">
        <v>38000</v>
      </c>
      <c r="V556" s="397">
        <v>38000</v>
      </c>
      <c r="W556" s="359">
        <f t="shared" si="506"/>
        <v>52.054794520547944</v>
      </c>
      <c r="X556" s="359">
        <f t="shared" si="507"/>
        <v>52.054794520547944</v>
      </c>
    </row>
    <row r="557" spans="1:24" s="1" customFormat="1" x14ac:dyDescent="0.2">
      <c r="A557" s="27"/>
      <c r="B557" s="177"/>
      <c r="C557" s="177"/>
      <c r="D557" s="177"/>
      <c r="E557" s="177"/>
      <c r="F557" s="177"/>
      <c r="G557" s="177"/>
      <c r="H557" s="177"/>
      <c r="I557" s="202"/>
      <c r="J557" s="202"/>
      <c r="K557" s="202"/>
      <c r="L557" s="36"/>
      <c r="M557" s="106"/>
      <c r="N557" s="180"/>
      <c r="O557" s="144"/>
      <c r="P557" s="144"/>
      <c r="Q557" s="144"/>
      <c r="R557" s="144"/>
      <c r="S557" s="144"/>
      <c r="T557" s="77"/>
      <c r="U557" s="411"/>
      <c r="V557" s="411"/>
      <c r="W557" s="359"/>
      <c r="X557" s="359"/>
    </row>
    <row r="558" spans="1:24" s="1" customFormat="1" x14ac:dyDescent="0.2">
      <c r="A558" s="41"/>
      <c r="B558" s="48">
        <v>1</v>
      </c>
      <c r="C558" s="41"/>
      <c r="D558" s="41"/>
      <c r="E558" s="41"/>
      <c r="F558" s="41"/>
      <c r="G558" s="41"/>
      <c r="H558" s="41"/>
      <c r="I558" s="202"/>
      <c r="J558" s="202"/>
      <c r="K558" s="202"/>
      <c r="L558" s="16" t="s">
        <v>182</v>
      </c>
      <c r="M558" s="72">
        <v>3</v>
      </c>
      <c r="N558" s="84" t="s">
        <v>116</v>
      </c>
      <c r="O558" s="113">
        <f>SUM(O559+O563)</f>
        <v>6986.35</v>
      </c>
      <c r="P558" s="113">
        <f>SUM(P559+P561+P563)</f>
        <v>70000</v>
      </c>
      <c r="Q558" s="113">
        <f>SUM(Q559+Q561+Q563)</f>
        <v>73000</v>
      </c>
      <c r="R558" s="113">
        <f>SUM(R559+R561+R563)</f>
        <v>73000</v>
      </c>
      <c r="S558" s="113">
        <f>SUM(S559+S561+S563)</f>
        <v>73000</v>
      </c>
      <c r="T558" s="77">
        <f t="shared" si="500"/>
        <v>0</v>
      </c>
      <c r="U558" s="295"/>
      <c r="V558" s="295"/>
      <c r="W558" s="359"/>
      <c r="X558" s="359"/>
    </row>
    <row r="559" spans="1:24" s="1" customFormat="1" x14ac:dyDescent="0.2">
      <c r="A559" s="305"/>
      <c r="B559" s="304"/>
      <c r="C559" s="305"/>
      <c r="D559" s="305"/>
      <c r="E559" s="305"/>
      <c r="F559" s="305"/>
      <c r="G559" s="305"/>
      <c r="H559" s="305"/>
      <c r="I559" s="305"/>
      <c r="J559" s="305"/>
      <c r="K559" s="305"/>
      <c r="L559" s="36"/>
      <c r="M559" s="309" t="s">
        <v>61</v>
      </c>
      <c r="N559" s="70" t="s">
        <v>3</v>
      </c>
      <c r="O559" s="114">
        <f>SUM(O560)</f>
        <v>1986.35</v>
      </c>
      <c r="P559" s="114">
        <f>SUM(P560)</f>
        <v>35000</v>
      </c>
      <c r="Q559" s="114">
        <f>SUM(Q560)</f>
        <v>35000</v>
      </c>
      <c r="R559" s="114">
        <f>SUM(R560)</f>
        <v>35000</v>
      </c>
      <c r="S559" s="114">
        <f>SUM(S560)</f>
        <v>35000</v>
      </c>
      <c r="T559" s="77">
        <f t="shared" si="500"/>
        <v>0</v>
      </c>
      <c r="U559" s="295">
        <v>30000</v>
      </c>
      <c r="V559" s="295">
        <v>30000</v>
      </c>
      <c r="W559" s="359">
        <f t="shared" si="506"/>
        <v>85.714285714285708</v>
      </c>
      <c r="X559" s="359">
        <f t="shared" si="507"/>
        <v>85.714285714285708</v>
      </c>
    </row>
    <row r="560" spans="1:24" s="1" customFormat="1" ht="25.5" x14ac:dyDescent="0.2">
      <c r="A560" s="305"/>
      <c r="B560" s="304"/>
      <c r="C560" s="305"/>
      <c r="D560" s="305"/>
      <c r="E560" s="305"/>
      <c r="F560" s="305"/>
      <c r="G560" s="305"/>
      <c r="H560" s="305"/>
      <c r="I560" s="305"/>
      <c r="J560" s="305"/>
      <c r="K560" s="305"/>
      <c r="L560" s="16"/>
      <c r="M560" s="306" t="s">
        <v>65</v>
      </c>
      <c r="N560" s="308" t="s">
        <v>7</v>
      </c>
      <c r="O560" s="113">
        <v>1986.35</v>
      </c>
      <c r="P560" s="113">
        <v>35000</v>
      </c>
      <c r="Q560" s="113">
        <v>35000</v>
      </c>
      <c r="R560" s="113">
        <v>35000</v>
      </c>
      <c r="S560" s="113">
        <v>35000</v>
      </c>
      <c r="T560" s="77">
        <f t="shared" si="500"/>
        <v>0</v>
      </c>
      <c r="U560" s="295"/>
      <c r="V560" s="295"/>
      <c r="W560" s="359"/>
      <c r="X560" s="359"/>
    </row>
    <row r="561" spans="1:24" s="38" customFormat="1" ht="25.5" x14ac:dyDescent="0.2">
      <c r="B561" s="9"/>
      <c r="L561" s="18"/>
      <c r="M561" s="309" t="s">
        <v>261</v>
      </c>
      <c r="N561" s="427" t="s">
        <v>280</v>
      </c>
      <c r="O561" s="114">
        <v>0</v>
      </c>
      <c r="P561" s="114">
        <f>SUM(P562)</f>
        <v>30000</v>
      </c>
      <c r="Q561" s="114">
        <f>SUM(Q562)</f>
        <v>30000</v>
      </c>
      <c r="R561" s="114">
        <f>SUM(R562)</f>
        <v>30000</v>
      </c>
      <c r="S561" s="114">
        <f>SUM(S562)</f>
        <v>30000</v>
      </c>
      <c r="T561" s="77">
        <f t="shared" si="500"/>
        <v>0</v>
      </c>
      <c r="U561" s="114"/>
      <c r="V561" s="114"/>
      <c r="W561" s="359"/>
      <c r="X561" s="359"/>
    </row>
    <row r="562" spans="1:24" s="1" customFormat="1" ht="25.5" x14ac:dyDescent="0.2">
      <c r="A562" s="322"/>
      <c r="B562" s="428"/>
      <c r="C562" s="322"/>
      <c r="D562" s="322"/>
      <c r="E562" s="322"/>
      <c r="F562" s="322"/>
      <c r="G562" s="322"/>
      <c r="H562" s="322"/>
      <c r="I562" s="322"/>
      <c r="J562" s="322"/>
      <c r="K562" s="322"/>
      <c r="L562" s="16"/>
      <c r="M562" s="429" t="s">
        <v>373</v>
      </c>
      <c r="N562" s="430" t="s">
        <v>398</v>
      </c>
      <c r="O562" s="113">
        <v>0</v>
      </c>
      <c r="P562" s="113">
        <v>30000</v>
      </c>
      <c r="Q562" s="113">
        <v>30000</v>
      </c>
      <c r="R562" s="113">
        <v>30000</v>
      </c>
      <c r="S562" s="113">
        <v>30000</v>
      </c>
      <c r="T562" s="77">
        <f t="shared" si="500"/>
        <v>0</v>
      </c>
      <c r="U562" s="295"/>
      <c r="V562" s="295"/>
      <c r="W562" s="359"/>
      <c r="X562" s="359"/>
    </row>
    <row r="563" spans="1:24" s="1" customFormat="1" x14ac:dyDescent="0.2">
      <c r="A563" s="41"/>
      <c r="B563" s="48">
        <v>1</v>
      </c>
      <c r="C563" s="41"/>
      <c r="D563" s="41"/>
      <c r="E563" s="41"/>
      <c r="F563" s="41"/>
      <c r="G563" s="41"/>
      <c r="H563" s="41"/>
      <c r="I563" s="202"/>
      <c r="J563" s="202"/>
      <c r="K563" s="202"/>
      <c r="L563" s="16" t="s">
        <v>182</v>
      </c>
      <c r="M563" s="92" t="s">
        <v>72</v>
      </c>
      <c r="N563" s="70" t="s">
        <v>137</v>
      </c>
      <c r="O563" s="114">
        <f t="shared" ref="O563:S563" si="543">SUM(O564:O564)</f>
        <v>5000</v>
      </c>
      <c r="P563" s="114">
        <f t="shared" si="543"/>
        <v>5000</v>
      </c>
      <c r="Q563" s="114">
        <f t="shared" si="543"/>
        <v>8000</v>
      </c>
      <c r="R563" s="114">
        <f t="shared" si="543"/>
        <v>8000</v>
      </c>
      <c r="S563" s="114">
        <f t="shared" si="543"/>
        <v>8000</v>
      </c>
      <c r="T563" s="77">
        <f t="shared" si="500"/>
        <v>0</v>
      </c>
      <c r="U563" s="295">
        <v>8000</v>
      </c>
      <c r="V563" s="295">
        <v>8000</v>
      </c>
      <c r="W563" s="359">
        <f t="shared" si="506"/>
        <v>100</v>
      </c>
      <c r="X563" s="359">
        <f t="shared" si="507"/>
        <v>100</v>
      </c>
    </row>
    <row r="564" spans="1:24" s="1" customFormat="1" x14ac:dyDescent="0.2">
      <c r="A564" s="41"/>
      <c r="B564" s="48">
        <v>1</v>
      </c>
      <c r="C564" s="41"/>
      <c r="D564" s="41"/>
      <c r="E564" s="41"/>
      <c r="F564" s="41"/>
      <c r="G564" s="41"/>
      <c r="H564" s="41"/>
      <c r="I564" s="202"/>
      <c r="J564" s="202"/>
      <c r="K564" s="202"/>
      <c r="L564" s="16" t="s">
        <v>182</v>
      </c>
      <c r="M564" s="83" t="s">
        <v>73</v>
      </c>
      <c r="N564" s="84" t="s">
        <v>8</v>
      </c>
      <c r="O564" s="113">
        <v>5000</v>
      </c>
      <c r="P564" s="113">
        <v>5000</v>
      </c>
      <c r="Q564" s="113">
        <v>8000</v>
      </c>
      <c r="R564" s="113">
        <v>8000</v>
      </c>
      <c r="S564" s="113">
        <v>8000</v>
      </c>
      <c r="T564" s="77">
        <f t="shared" si="500"/>
        <v>0</v>
      </c>
      <c r="U564" s="295"/>
      <c r="V564" s="295"/>
      <c r="W564" s="359"/>
      <c r="X564" s="359"/>
    </row>
    <row r="565" spans="1:24" s="1" customFormat="1" x14ac:dyDescent="0.2">
      <c r="A565" s="65"/>
      <c r="B565" s="64"/>
      <c r="C565" s="65"/>
      <c r="D565" s="65"/>
      <c r="E565" s="65"/>
      <c r="F565" s="65"/>
      <c r="G565" s="65"/>
      <c r="H565" s="65"/>
      <c r="I565" s="202"/>
      <c r="J565" s="202"/>
      <c r="K565" s="202"/>
      <c r="L565" s="16"/>
      <c r="M565" s="83"/>
      <c r="N565" s="84"/>
      <c r="O565" s="144"/>
      <c r="P565" s="144"/>
      <c r="Q565" s="144"/>
      <c r="R565" s="144"/>
      <c r="S565" s="144"/>
      <c r="T565" s="77"/>
      <c r="U565" s="295"/>
      <c r="V565" s="295"/>
      <c r="W565" s="359"/>
      <c r="X565" s="359"/>
    </row>
    <row r="566" spans="1:24" s="1" customFormat="1" ht="25.5" x14ac:dyDescent="0.2">
      <c r="A566" s="51" t="s">
        <v>204</v>
      </c>
      <c r="B566" s="55">
        <v>1</v>
      </c>
      <c r="C566" s="32"/>
      <c r="D566" s="32"/>
      <c r="E566" s="32"/>
      <c r="F566" s="55"/>
      <c r="G566" s="32"/>
      <c r="H566" s="32"/>
      <c r="I566" s="32"/>
      <c r="J566" s="55">
        <v>9</v>
      </c>
      <c r="K566" s="32"/>
      <c r="L566" s="33"/>
      <c r="M566" s="101"/>
      <c r="N566" s="73" t="s">
        <v>259</v>
      </c>
      <c r="O566" s="115">
        <f t="shared" ref="O566" si="544">SUM(O568+O581+O593)</f>
        <v>7357.67</v>
      </c>
      <c r="P566" s="115">
        <f t="shared" ref="P566:Q566" si="545">SUM(P568+P581+P593)</f>
        <v>16000</v>
      </c>
      <c r="Q566" s="115">
        <f t="shared" si="545"/>
        <v>16000</v>
      </c>
      <c r="R566" s="115">
        <f t="shared" ref="R566:S566" si="546">SUM(R568+R581+R593)</f>
        <v>17000</v>
      </c>
      <c r="S566" s="115">
        <f t="shared" si="546"/>
        <v>22000</v>
      </c>
      <c r="T566" s="77">
        <f t="shared" si="500"/>
        <v>5000</v>
      </c>
      <c r="U566" s="413">
        <f t="shared" ref="U566" si="547">SUM(U568+U581+U593)</f>
        <v>15000</v>
      </c>
      <c r="V566" s="413">
        <f t="shared" ref="V566" si="548">SUM(V568+V581+V593)</f>
        <v>15000</v>
      </c>
      <c r="W566" s="359">
        <f t="shared" si="506"/>
        <v>68.181818181818173</v>
      </c>
      <c r="X566" s="359">
        <f t="shared" si="507"/>
        <v>68.181818181818173</v>
      </c>
    </row>
    <row r="567" spans="1:24" s="1" customFormat="1" x14ac:dyDescent="0.2">
      <c r="A567" s="32"/>
      <c r="B567" s="32"/>
      <c r="C567" s="32"/>
      <c r="D567" s="32"/>
      <c r="E567" s="32"/>
      <c r="F567" s="32"/>
      <c r="G567" s="32"/>
      <c r="H567" s="32"/>
      <c r="I567" s="32"/>
      <c r="J567" s="32"/>
      <c r="K567" s="32"/>
      <c r="L567" s="33"/>
      <c r="M567" s="101"/>
      <c r="N567" s="73"/>
      <c r="O567" s="146"/>
      <c r="P567" s="146"/>
      <c r="Q567" s="146"/>
      <c r="R567" s="146"/>
      <c r="S567" s="146"/>
      <c r="T567" s="77"/>
      <c r="U567" s="409"/>
      <c r="V567" s="409"/>
      <c r="W567" s="359"/>
      <c r="X567" s="359"/>
    </row>
    <row r="568" spans="1:24" s="1" customFormat="1" ht="25.5" x14ac:dyDescent="0.2">
      <c r="A568" s="53" t="s">
        <v>194</v>
      </c>
      <c r="B568" s="32"/>
      <c r="C568" s="32"/>
      <c r="D568" s="32"/>
      <c r="E568" s="32"/>
      <c r="F568" s="32"/>
      <c r="G568" s="32"/>
      <c r="H568" s="32"/>
      <c r="I568" s="32"/>
      <c r="J568" s="32"/>
      <c r="K568" s="32"/>
      <c r="L568" s="31" t="s">
        <v>200</v>
      </c>
      <c r="M568" s="103"/>
      <c r="N568" s="104" t="s">
        <v>149</v>
      </c>
      <c r="O568" s="116">
        <f t="shared" ref="O568" si="549">SUM(O570)</f>
        <v>1857</v>
      </c>
      <c r="P568" s="116">
        <f t="shared" ref="P568:Q568" si="550">SUM(P570)</f>
        <v>5000</v>
      </c>
      <c r="Q568" s="116">
        <f t="shared" si="550"/>
        <v>5000</v>
      </c>
      <c r="R568" s="116">
        <f t="shared" ref="R568:S568" si="551">SUM(R570)</f>
        <v>5000</v>
      </c>
      <c r="S568" s="116">
        <f t="shared" si="551"/>
        <v>5000</v>
      </c>
      <c r="T568" s="77">
        <f t="shared" si="500"/>
        <v>0</v>
      </c>
      <c r="U568" s="415">
        <f t="shared" ref="U568" si="552">SUM(U570)</f>
        <v>5000</v>
      </c>
      <c r="V568" s="415">
        <f t="shared" ref="V568" si="553">SUM(V570)</f>
        <v>5000</v>
      </c>
      <c r="W568" s="359">
        <f t="shared" si="506"/>
        <v>100</v>
      </c>
      <c r="X568" s="359">
        <f t="shared" si="507"/>
        <v>100</v>
      </c>
    </row>
    <row r="569" spans="1:24" s="1" customFormat="1" x14ac:dyDescent="0.2">
      <c r="A569" s="53"/>
      <c r="B569" s="32"/>
      <c r="C569" s="32"/>
      <c r="D569" s="32"/>
      <c r="E569" s="32"/>
      <c r="F569" s="32"/>
      <c r="G569" s="32"/>
      <c r="H569" s="32"/>
      <c r="I569" s="32"/>
      <c r="J569" s="32"/>
      <c r="K569" s="32"/>
      <c r="L569" s="31"/>
      <c r="M569" s="103"/>
      <c r="N569" s="104"/>
      <c r="O569" s="144"/>
      <c r="P569" s="144"/>
      <c r="Q569" s="144"/>
      <c r="R569" s="144"/>
      <c r="S569" s="144"/>
      <c r="T569" s="77"/>
      <c r="U569" s="415"/>
      <c r="V569" s="415"/>
      <c r="W569" s="359"/>
      <c r="X569" s="359"/>
    </row>
    <row r="570" spans="1:24" s="1" customFormat="1" ht="25.5" x14ac:dyDescent="0.2">
      <c r="A570" s="27" t="s">
        <v>208</v>
      </c>
      <c r="B570" s="15"/>
      <c r="C570" s="15"/>
      <c r="D570" s="15"/>
      <c r="E570" s="15"/>
      <c r="F570" s="15"/>
      <c r="G570" s="15"/>
      <c r="H570" s="15"/>
      <c r="I570" s="202"/>
      <c r="J570" s="202"/>
      <c r="K570" s="202"/>
      <c r="L570" s="36" t="s">
        <v>183</v>
      </c>
      <c r="M570" s="106"/>
      <c r="N570" s="107" t="s">
        <v>226</v>
      </c>
      <c r="O570" s="144">
        <f t="shared" ref="O570" si="554">SUM(O576)</f>
        <v>1857</v>
      </c>
      <c r="P570" s="144">
        <f t="shared" ref="P570:Q570" si="555">SUM(P576)</f>
        <v>5000</v>
      </c>
      <c r="Q570" s="144">
        <f t="shared" si="555"/>
        <v>5000</v>
      </c>
      <c r="R570" s="144">
        <f t="shared" ref="R570:S570" si="556">SUM(R576)</f>
        <v>5000</v>
      </c>
      <c r="S570" s="144">
        <f t="shared" si="556"/>
        <v>5000</v>
      </c>
      <c r="T570" s="77">
        <f t="shared" si="500"/>
        <v>0</v>
      </c>
      <c r="U570" s="411">
        <f>SUM(U577)</f>
        <v>5000</v>
      </c>
      <c r="V570" s="411">
        <f>SUM(V577)</f>
        <v>5000</v>
      </c>
      <c r="W570" s="359">
        <f t="shared" si="506"/>
        <v>100</v>
      </c>
      <c r="X570" s="359">
        <f t="shared" si="507"/>
        <v>100</v>
      </c>
    </row>
    <row r="571" spans="1:24" s="15" customFormat="1" x14ac:dyDescent="0.2">
      <c r="I571" s="202"/>
      <c r="J571" s="202"/>
      <c r="K571" s="202"/>
      <c r="L571" s="16"/>
      <c r="M571" s="92"/>
      <c r="N571" s="70"/>
      <c r="O571" s="146"/>
      <c r="P571" s="146"/>
      <c r="Q571" s="146"/>
      <c r="R571" s="146"/>
      <c r="S571" s="146"/>
      <c r="T571" s="77"/>
      <c r="U571" s="409"/>
      <c r="V571" s="409"/>
      <c r="W571" s="359"/>
      <c r="X571" s="359"/>
    </row>
    <row r="572" spans="1:24" s="177" customFormat="1" x14ac:dyDescent="0.2">
      <c r="I572" s="202"/>
      <c r="J572" s="202"/>
      <c r="K572" s="202"/>
      <c r="L572" s="16"/>
      <c r="M572" s="92"/>
      <c r="N572" s="180" t="s">
        <v>285</v>
      </c>
      <c r="O572" s="188">
        <f t="shared" ref="O572:Q572" si="557">SUM(O574)</f>
        <v>1857</v>
      </c>
      <c r="P572" s="188">
        <f t="shared" si="557"/>
        <v>5000</v>
      </c>
      <c r="Q572" s="188">
        <f t="shared" si="557"/>
        <v>5000</v>
      </c>
      <c r="R572" s="188">
        <f>SUM(R573:R574)</f>
        <v>5000</v>
      </c>
      <c r="S572" s="188">
        <f>SUM(S573:S574)</f>
        <v>5000</v>
      </c>
      <c r="T572" s="77">
        <f t="shared" si="500"/>
        <v>0</v>
      </c>
      <c r="U572" s="397">
        <f t="shared" ref="U572:V572" si="558">SUM(U574)</f>
        <v>5000</v>
      </c>
      <c r="V572" s="397">
        <f t="shared" si="558"/>
        <v>5000</v>
      </c>
      <c r="W572" s="359">
        <f t="shared" si="506"/>
        <v>100</v>
      </c>
      <c r="X572" s="359">
        <f t="shared" si="507"/>
        <v>100</v>
      </c>
    </row>
    <row r="573" spans="1:24" s="322" customFormat="1" x14ac:dyDescent="0.2">
      <c r="L573" s="16"/>
      <c r="M573" s="189" t="s">
        <v>353</v>
      </c>
      <c r="N573" s="180" t="s">
        <v>286</v>
      </c>
      <c r="O573" s="188">
        <v>0</v>
      </c>
      <c r="P573" s="188">
        <v>0</v>
      </c>
      <c r="Q573" s="188">
        <v>0</v>
      </c>
      <c r="R573" s="188">
        <v>5000</v>
      </c>
      <c r="S573" s="188">
        <v>5000</v>
      </c>
      <c r="T573" s="77">
        <f t="shared" ref="T573:T636" si="559">S573-R573</f>
        <v>0</v>
      </c>
      <c r="U573" s="397"/>
      <c r="V573" s="397"/>
      <c r="W573" s="359"/>
      <c r="X573" s="359"/>
    </row>
    <row r="574" spans="1:24" s="202" customFormat="1" x14ac:dyDescent="0.2">
      <c r="L574" s="16"/>
      <c r="M574" s="186">
        <v>91</v>
      </c>
      <c r="N574" s="180" t="s">
        <v>290</v>
      </c>
      <c r="O574" s="188">
        <v>1857</v>
      </c>
      <c r="P574" s="188">
        <v>5000</v>
      </c>
      <c r="Q574" s="188">
        <v>5000</v>
      </c>
      <c r="R574" s="188">
        <v>0</v>
      </c>
      <c r="S574" s="188">
        <v>0</v>
      </c>
      <c r="T574" s="77">
        <f t="shared" si="559"/>
        <v>0</v>
      </c>
      <c r="U574" s="397">
        <v>5000</v>
      </c>
      <c r="V574" s="397">
        <v>5000</v>
      </c>
      <c r="W574" s="359">
        <v>0</v>
      </c>
      <c r="X574" s="359">
        <v>0</v>
      </c>
    </row>
    <row r="575" spans="1:24" s="177" customFormat="1" x14ac:dyDescent="0.2">
      <c r="I575" s="202"/>
      <c r="J575" s="202"/>
      <c r="K575" s="202"/>
      <c r="L575" s="16"/>
      <c r="M575" s="92"/>
      <c r="N575" s="180"/>
      <c r="O575" s="146"/>
      <c r="P575" s="146"/>
      <c r="Q575" s="146"/>
      <c r="R575" s="146"/>
      <c r="S575" s="146"/>
      <c r="T575" s="77"/>
      <c r="U575" s="409"/>
      <c r="V575" s="409"/>
      <c r="W575" s="359"/>
      <c r="X575" s="359"/>
    </row>
    <row r="576" spans="1:24" s="15" customFormat="1" x14ac:dyDescent="0.2">
      <c r="B576" s="48"/>
      <c r="I576" s="202"/>
      <c r="J576" s="201">
        <v>9</v>
      </c>
      <c r="K576" s="202"/>
      <c r="L576" s="16" t="s">
        <v>183</v>
      </c>
      <c r="M576" s="72">
        <v>3</v>
      </c>
      <c r="N576" s="84" t="s">
        <v>116</v>
      </c>
      <c r="O576" s="113">
        <f t="shared" ref="O576:S576" si="560">SUM(O577)</f>
        <v>1857</v>
      </c>
      <c r="P576" s="113">
        <f t="shared" si="560"/>
        <v>5000</v>
      </c>
      <c r="Q576" s="113">
        <f t="shared" si="560"/>
        <v>5000</v>
      </c>
      <c r="R576" s="113">
        <f t="shared" si="560"/>
        <v>5000</v>
      </c>
      <c r="S576" s="113">
        <f t="shared" si="560"/>
        <v>5000</v>
      </c>
      <c r="T576" s="77">
        <f t="shared" si="559"/>
        <v>0</v>
      </c>
      <c r="U576" s="295"/>
      <c r="V576" s="295"/>
      <c r="W576" s="359"/>
      <c r="X576" s="359"/>
    </row>
    <row r="577" spans="1:24" s="38" customFormat="1" x14ac:dyDescent="0.2">
      <c r="B577" s="48"/>
      <c r="J577" s="9">
        <v>9</v>
      </c>
      <c r="L577" s="16" t="s">
        <v>183</v>
      </c>
      <c r="M577" s="92" t="s">
        <v>72</v>
      </c>
      <c r="N577" s="70" t="s">
        <v>137</v>
      </c>
      <c r="O577" s="114">
        <f t="shared" ref="O577" si="561">SUM(O578:O579)</f>
        <v>1857</v>
      </c>
      <c r="P577" s="114">
        <f t="shared" ref="P577:Q577" si="562">SUM(P578:P579)</f>
        <v>5000</v>
      </c>
      <c r="Q577" s="114">
        <f t="shared" si="562"/>
        <v>5000</v>
      </c>
      <c r="R577" s="114">
        <f t="shared" ref="R577:S577" si="563">SUM(R578:R579)</f>
        <v>5000</v>
      </c>
      <c r="S577" s="114">
        <f t="shared" si="563"/>
        <v>5000</v>
      </c>
      <c r="T577" s="77">
        <f t="shared" si="559"/>
        <v>0</v>
      </c>
      <c r="U577" s="295">
        <v>5000</v>
      </c>
      <c r="V577" s="295">
        <v>5000</v>
      </c>
      <c r="W577" s="359">
        <f t="shared" ref="W577:W636" si="564">U577/S577*100</f>
        <v>100</v>
      </c>
      <c r="X577" s="359">
        <f t="shared" ref="X577:X636" si="565">V577/S577*100</f>
        <v>100</v>
      </c>
    </row>
    <row r="578" spans="1:24" s="15" customFormat="1" x14ac:dyDescent="0.2">
      <c r="B578" s="48"/>
      <c r="I578" s="202"/>
      <c r="J578" s="201">
        <v>9</v>
      </c>
      <c r="K578" s="202"/>
      <c r="L578" s="16" t="s">
        <v>183</v>
      </c>
      <c r="M578" s="83" t="s">
        <v>73</v>
      </c>
      <c r="N578" s="84" t="s">
        <v>8</v>
      </c>
      <c r="O578" s="113">
        <v>1857</v>
      </c>
      <c r="P578" s="113">
        <v>5000</v>
      </c>
      <c r="Q578" s="113">
        <v>5000</v>
      </c>
      <c r="R578" s="113">
        <v>5000</v>
      </c>
      <c r="S578" s="113">
        <v>5000</v>
      </c>
      <c r="T578" s="77">
        <f t="shared" si="559"/>
        <v>0</v>
      </c>
      <c r="U578" s="295"/>
      <c r="V578" s="295"/>
      <c r="W578" s="359"/>
      <c r="X578" s="359"/>
    </row>
    <row r="579" spans="1:24" s="15" customFormat="1" x14ac:dyDescent="0.2">
      <c r="B579" s="48"/>
      <c r="I579" s="202"/>
      <c r="J579" s="201">
        <v>9</v>
      </c>
      <c r="K579" s="202"/>
      <c r="L579" s="16" t="s">
        <v>183</v>
      </c>
      <c r="M579" s="83" t="s">
        <v>74</v>
      </c>
      <c r="N579" s="84" t="s">
        <v>30</v>
      </c>
      <c r="O579" s="113">
        <v>0</v>
      </c>
      <c r="P579" s="113">
        <v>0</v>
      </c>
      <c r="Q579" s="113">
        <v>0</v>
      </c>
      <c r="R579" s="113">
        <v>0</v>
      </c>
      <c r="S579" s="113">
        <v>0</v>
      </c>
      <c r="T579" s="77">
        <f t="shared" si="559"/>
        <v>0</v>
      </c>
      <c r="U579" s="295"/>
      <c r="V579" s="295"/>
      <c r="W579" s="359"/>
      <c r="X579" s="359"/>
    </row>
    <row r="580" spans="1:24" s="208" customFormat="1" x14ac:dyDescent="0.2">
      <c r="B580" s="209"/>
      <c r="J580" s="209"/>
      <c r="L580" s="16"/>
      <c r="M580" s="210"/>
      <c r="N580" s="211"/>
      <c r="O580" s="113"/>
      <c r="P580" s="113"/>
      <c r="Q580" s="113"/>
      <c r="R580" s="113"/>
      <c r="S580" s="113"/>
      <c r="T580" s="77"/>
      <c r="U580" s="295"/>
      <c r="V580" s="295"/>
      <c r="W580" s="359"/>
      <c r="X580" s="359"/>
    </row>
    <row r="581" spans="1:24" s="155" customFormat="1" ht="25.5" x14ac:dyDescent="0.2">
      <c r="A581" s="67">
        <v>10</v>
      </c>
      <c r="B581" s="152"/>
      <c r="I581" s="202"/>
      <c r="J581" s="202"/>
      <c r="K581" s="202"/>
      <c r="L581" s="31" t="s">
        <v>197</v>
      </c>
      <c r="M581" s="153"/>
      <c r="N581" s="104" t="s">
        <v>151</v>
      </c>
      <c r="O581" s="116">
        <f t="shared" ref="O581" si="566">SUM(O583)</f>
        <v>5500.67</v>
      </c>
      <c r="P581" s="116">
        <f t="shared" ref="P581:Q581" si="567">SUM(P583)</f>
        <v>6000</v>
      </c>
      <c r="Q581" s="116">
        <f t="shared" si="567"/>
        <v>6000</v>
      </c>
      <c r="R581" s="116">
        <f t="shared" ref="R581:S581" si="568">SUM(R583)</f>
        <v>7000</v>
      </c>
      <c r="S581" s="116">
        <f t="shared" si="568"/>
        <v>7000</v>
      </c>
      <c r="T581" s="77">
        <f t="shared" si="559"/>
        <v>0</v>
      </c>
      <c r="U581" s="415">
        <f t="shared" ref="U581" si="569">SUM(U583)</f>
        <v>5000</v>
      </c>
      <c r="V581" s="415">
        <f t="shared" ref="V581" si="570">SUM(V583)</f>
        <v>5000</v>
      </c>
      <c r="W581" s="359">
        <f t="shared" si="564"/>
        <v>71.428571428571431</v>
      </c>
      <c r="X581" s="359">
        <f t="shared" si="565"/>
        <v>71.428571428571431</v>
      </c>
    </row>
    <row r="582" spans="1:24" s="155" customFormat="1" x14ac:dyDescent="0.2">
      <c r="A582" s="67"/>
      <c r="B582" s="152"/>
      <c r="I582" s="202"/>
      <c r="J582" s="202"/>
      <c r="K582" s="202"/>
      <c r="L582" s="31"/>
      <c r="M582" s="153"/>
      <c r="N582" s="104"/>
      <c r="O582" s="144"/>
      <c r="P582" s="144"/>
      <c r="Q582" s="144"/>
      <c r="R582" s="144"/>
      <c r="S582" s="144"/>
      <c r="T582" s="77"/>
      <c r="U582" s="295"/>
      <c r="V582" s="295"/>
      <c r="W582" s="359"/>
      <c r="X582" s="359"/>
    </row>
    <row r="583" spans="1:24" s="155" customFormat="1" ht="25.5" x14ac:dyDescent="0.2">
      <c r="A583" s="27" t="s">
        <v>320</v>
      </c>
      <c r="B583" s="152"/>
      <c r="I583" s="202"/>
      <c r="J583" s="202"/>
      <c r="K583" s="202"/>
      <c r="L583" s="66" t="s">
        <v>141</v>
      </c>
      <c r="M583" s="120"/>
      <c r="N583" s="121" t="s">
        <v>217</v>
      </c>
      <c r="O583" s="144">
        <f t="shared" ref="O583" si="571">SUM(O589)</f>
        <v>5500.67</v>
      </c>
      <c r="P583" s="144">
        <f t="shared" ref="P583:Q583" si="572">SUM(P589)</f>
        <v>6000</v>
      </c>
      <c r="Q583" s="144">
        <f t="shared" si="572"/>
        <v>6000</v>
      </c>
      <c r="R583" s="144">
        <f t="shared" ref="R583:S583" si="573">SUM(R589)</f>
        <v>7000</v>
      </c>
      <c r="S583" s="144">
        <f t="shared" si="573"/>
        <v>7000</v>
      </c>
      <c r="T583" s="77">
        <f t="shared" si="559"/>
        <v>0</v>
      </c>
      <c r="U583" s="411">
        <f>SUM(U590)</f>
        <v>5000</v>
      </c>
      <c r="V583" s="411">
        <f>SUM(V590)</f>
        <v>5000</v>
      </c>
      <c r="W583" s="359">
        <f t="shared" si="564"/>
        <v>71.428571428571431</v>
      </c>
      <c r="X583" s="359">
        <f t="shared" si="565"/>
        <v>71.428571428571431</v>
      </c>
    </row>
    <row r="584" spans="1:24" s="155" customFormat="1" x14ac:dyDescent="0.2">
      <c r="B584" s="152"/>
      <c r="I584" s="202"/>
      <c r="J584" s="202"/>
      <c r="K584" s="202"/>
      <c r="L584" s="16"/>
      <c r="M584" s="153"/>
      <c r="N584" s="84"/>
      <c r="O584" s="144"/>
      <c r="P584" s="144"/>
      <c r="Q584" s="144"/>
      <c r="R584" s="144"/>
      <c r="S584" s="144"/>
      <c r="T584" s="77"/>
      <c r="U584" s="295"/>
      <c r="V584" s="295"/>
      <c r="W584" s="359"/>
      <c r="X584" s="359"/>
    </row>
    <row r="585" spans="1:24" s="177" customFormat="1" x14ac:dyDescent="0.2">
      <c r="B585" s="176"/>
      <c r="I585" s="202"/>
      <c r="J585" s="202"/>
      <c r="K585" s="202"/>
      <c r="L585" s="16"/>
      <c r="M585" s="178"/>
      <c r="N585" s="180" t="s">
        <v>285</v>
      </c>
      <c r="O585" s="188">
        <f t="shared" ref="O585" si="574">SUM(O586:O587)</f>
        <v>5500.67</v>
      </c>
      <c r="P585" s="188">
        <f t="shared" ref="P585:Q585" si="575">SUM(P586:P587)</f>
        <v>6000</v>
      </c>
      <c r="Q585" s="188">
        <f t="shared" si="575"/>
        <v>6000</v>
      </c>
      <c r="R585" s="188">
        <f t="shared" ref="R585:S585" si="576">SUM(R586:R587)</f>
        <v>7000</v>
      </c>
      <c r="S585" s="188">
        <f t="shared" si="576"/>
        <v>7000</v>
      </c>
      <c r="T585" s="77">
        <f t="shared" si="559"/>
        <v>0</v>
      </c>
      <c r="U585" s="397">
        <f t="shared" ref="U585" si="577">SUM(U586:U587)</f>
        <v>5000</v>
      </c>
      <c r="V585" s="397">
        <f t="shared" ref="V585" si="578">SUM(V586:V587)</f>
        <v>5000</v>
      </c>
      <c r="W585" s="359">
        <f t="shared" si="564"/>
        <v>71.428571428571431</v>
      </c>
      <c r="X585" s="359">
        <f t="shared" si="565"/>
        <v>71.428571428571431</v>
      </c>
    </row>
    <row r="586" spans="1:24" s="177" customFormat="1" x14ac:dyDescent="0.2">
      <c r="B586" s="176"/>
      <c r="I586" s="202"/>
      <c r="J586" s="202"/>
      <c r="K586" s="202"/>
      <c r="L586" s="16"/>
      <c r="M586" s="189" t="s">
        <v>353</v>
      </c>
      <c r="N586" s="180" t="s">
        <v>286</v>
      </c>
      <c r="O586" s="188">
        <v>5500.67</v>
      </c>
      <c r="P586" s="188">
        <v>6000</v>
      </c>
      <c r="Q586" s="188">
        <v>6000</v>
      </c>
      <c r="R586" s="188">
        <v>7000</v>
      </c>
      <c r="S586" s="188">
        <v>7000</v>
      </c>
      <c r="T586" s="77">
        <f t="shared" si="559"/>
        <v>0</v>
      </c>
      <c r="U586" s="397">
        <v>0</v>
      </c>
      <c r="V586" s="397">
        <v>0</v>
      </c>
      <c r="W586" s="359">
        <f t="shared" si="564"/>
        <v>0</v>
      </c>
      <c r="X586" s="359">
        <f t="shared" si="565"/>
        <v>0</v>
      </c>
    </row>
    <row r="587" spans="1:24" s="177" customFormat="1" x14ac:dyDescent="0.2">
      <c r="B587" s="176"/>
      <c r="I587" s="202"/>
      <c r="J587" s="202"/>
      <c r="K587" s="202"/>
      <c r="L587" s="16"/>
      <c r="M587" s="186">
        <v>91</v>
      </c>
      <c r="N587" s="180" t="s">
        <v>290</v>
      </c>
      <c r="O587" s="188">
        <v>0</v>
      </c>
      <c r="P587" s="188">
        <v>0</v>
      </c>
      <c r="Q587" s="188">
        <v>0</v>
      </c>
      <c r="R587" s="188">
        <v>0</v>
      </c>
      <c r="S587" s="188">
        <v>0</v>
      </c>
      <c r="T587" s="77">
        <f t="shared" si="559"/>
        <v>0</v>
      </c>
      <c r="U587" s="397">
        <v>5000</v>
      </c>
      <c r="V587" s="397">
        <v>5000</v>
      </c>
      <c r="W587" s="359">
        <v>0</v>
      </c>
      <c r="X587" s="359">
        <v>0</v>
      </c>
    </row>
    <row r="588" spans="1:24" s="205" customFormat="1" x14ac:dyDescent="0.2">
      <c r="B588" s="206"/>
      <c r="L588" s="16"/>
      <c r="M588" s="186"/>
      <c r="N588" s="180"/>
      <c r="O588" s="144"/>
      <c r="P588" s="144"/>
      <c r="Q588" s="144"/>
      <c r="R588" s="144"/>
      <c r="S588" s="144"/>
      <c r="T588" s="77"/>
      <c r="U588" s="295"/>
      <c r="V588" s="295"/>
      <c r="W588" s="359"/>
      <c r="X588" s="359"/>
    </row>
    <row r="589" spans="1:24" s="155" customFormat="1" x14ac:dyDescent="0.2">
      <c r="B589" s="152">
        <v>1</v>
      </c>
      <c r="I589" s="202"/>
      <c r="J589" s="270">
        <v>9</v>
      </c>
      <c r="K589" s="202"/>
      <c r="L589" s="16" t="s">
        <v>141</v>
      </c>
      <c r="M589" s="153" t="s">
        <v>56</v>
      </c>
      <c r="N589" s="84" t="s">
        <v>116</v>
      </c>
      <c r="O589" s="113">
        <f t="shared" ref="O589:S590" si="579">SUM(O590)</f>
        <v>5500.67</v>
      </c>
      <c r="P589" s="113">
        <f t="shared" si="579"/>
        <v>6000</v>
      </c>
      <c r="Q589" s="113">
        <f t="shared" si="579"/>
        <v>6000</v>
      </c>
      <c r="R589" s="113">
        <f t="shared" si="579"/>
        <v>7000</v>
      </c>
      <c r="S589" s="113">
        <f t="shared" si="579"/>
        <v>7000</v>
      </c>
      <c r="T589" s="77">
        <f t="shared" si="559"/>
        <v>0</v>
      </c>
      <c r="U589" s="295"/>
      <c r="V589" s="295"/>
      <c r="W589" s="359"/>
      <c r="X589" s="359"/>
    </row>
    <row r="590" spans="1:24" s="155" customFormat="1" x14ac:dyDescent="0.2">
      <c r="A590" s="38"/>
      <c r="B590" s="152">
        <v>1</v>
      </c>
      <c r="C590" s="38"/>
      <c r="D590" s="38"/>
      <c r="E590" s="38"/>
      <c r="F590" s="38"/>
      <c r="G590" s="38"/>
      <c r="H590" s="38"/>
      <c r="I590" s="38"/>
      <c r="J590" s="9">
        <v>9</v>
      </c>
      <c r="K590" s="38"/>
      <c r="L590" s="16" t="s">
        <v>141</v>
      </c>
      <c r="M590" s="92" t="s">
        <v>72</v>
      </c>
      <c r="N590" s="70" t="s">
        <v>137</v>
      </c>
      <c r="O590" s="114">
        <f t="shared" si="579"/>
        <v>5500.67</v>
      </c>
      <c r="P590" s="114">
        <f t="shared" si="579"/>
        <v>6000</v>
      </c>
      <c r="Q590" s="114">
        <f t="shared" si="579"/>
        <v>6000</v>
      </c>
      <c r="R590" s="114">
        <f t="shared" si="579"/>
        <v>7000</v>
      </c>
      <c r="S590" s="114">
        <f t="shared" si="579"/>
        <v>7000</v>
      </c>
      <c r="T590" s="77">
        <f t="shared" si="559"/>
        <v>0</v>
      </c>
      <c r="U590" s="295">
        <v>5000</v>
      </c>
      <c r="V590" s="295">
        <v>5000</v>
      </c>
      <c r="W590" s="359">
        <f t="shared" si="564"/>
        <v>71.428571428571431</v>
      </c>
      <c r="X590" s="359">
        <f t="shared" si="565"/>
        <v>71.428571428571431</v>
      </c>
    </row>
    <row r="591" spans="1:24" s="155" customFormat="1" x14ac:dyDescent="0.2">
      <c r="B591" s="152">
        <v>1</v>
      </c>
      <c r="I591" s="202"/>
      <c r="J591" s="270">
        <v>9</v>
      </c>
      <c r="K591" s="202"/>
      <c r="L591" s="16" t="s">
        <v>141</v>
      </c>
      <c r="M591" s="153" t="s">
        <v>73</v>
      </c>
      <c r="N591" s="84" t="s">
        <v>8</v>
      </c>
      <c r="O591" s="113">
        <v>5500.67</v>
      </c>
      <c r="P591" s="113">
        <v>6000</v>
      </c>
      <c r="Q591" s="113">
        <v>6000</v>
      </c>
      <c r="R591" s="113">
        <v>7000</v>
      </c>
      <c r="S591" s="113">
        <v>7000</v>
      </c>
      <c r="T591" s="77">
        <f t="shared" si="559"/>
        <v>0</v>
      </c>
      <c r="U591" s="295"/>
      <c r="V591" s="295"/>
      <c r="W591" s="359"/>
      <c r="X591" s="359"/>
    </row>
    <row r="592" spans="1:24" s="271" customFormat="1" x14ac:dyDescent="0.2">
      <c r="B592" s="270"/>
      <c r="L592" s="16"/>
      <c r="M592" s="272"/>
      <c r="N592" s="273"/>
      <c r="O592" s="113"/>
      <c r="P592" s="113"/>
      <c r="Q592" s="113"/>
      <c r="R592" s="113"/>
      <c r="S592" s="113"/>
      <c r="T592" s="77"/>
      <c r="U592" s="295"/>
      <c r="V592" s="295"/>
      <c r="W592" s="359"/>
      <c r="X592" s="359"/>
    </row>
    <row r="593" spans="1:24" s="271" customFormat="1" ht="25.5" x14ac:dyDescent="0.2">
      <c r="A593" s="275" t="s">
        <v>194</v>
      </c>
      <c r="B593" s="270"/>
      <c r="L593" s="31" t="s">
        <v>334</v>
      </c>
      <c r="M593" s="272"/>
      <c r="N593" s="104" t="s">
        <v>149</v>
      </c>
      <c r="O593" s="116">
        <f t="shared" ref="O593" si="580">SUM(O595)</f>
        <v>0</v>
      </c>
      <c r="P593" s="116">
        <f t="shared" ref="P593:Q593" si="581">SUM(P595)</f>
        <v>5000</v>
      </c>
      <c r="Q593" s="116">
        <f t="shared" si="581"/>
        <v>5000</v>
      </c>
      <c r="R593" s="116">
        <f t="shared" ref="R593:S593" si="582">SUM(R595)</f>
        <v>5000</v>
      </c>
      <c r="S593" s="116">
        <f t="shared" si="582"/>
        <v>10000</v>
      </c>
      <c r="T593" s="77">
        <f t="shared" si="559"/>
        <v>5000</v>
      </c>
      <c r="U593" s="415">
        <f t="shared" ref="U593" si="583">SUM(U595)</f>
        <v>5000</v>
      </c>
      <c r="V593" s="415">
        <f t="shared" ref="V593" si="584">SUM(V595)</f>
        <v>5000</v>
      </c>
      <c r="W593" s="359">
        <f t="shared" si="564"/>
        <v>50</v>
      </c>
      <c r="X593" s="359">
        <f t="shared" si="565"/>
        <v>50</v>
      </c>
    </row>
    <row r="594" spans="1:24" s="271" customFormat="1" x14ac:dyDescent="0.2">
      <c r="B594" s="270"/>
      <c r="L594" s="16"/>
      <c r="M594" s="272"/>
      <c r="N594" s="273"/>
      <c r="O594" s="113"/>
      <c r="P594" s="113"/>
      <c r="Q594" s="113"/>
      <c r="R594" s="113"/>
      <c r="S594" s="113"/>
      <c r="T594" s="77"/>
      <c r="U594" s="295"/>
      <c r="V594" s="295"/>
      <c r="W594" s="359"/>
      <c r="X594" s="359"/>
    </row>
    <row r="595" spans="1:24" s="271" customFormat="1" ht="25.5" x14ac:dyDescent="0.2">
      <c r="A595" s="27" t="s">
        <v>331</v>
      </c>
      <c r="B595" s="270"/>
      <c r="L595" s="66" t="s">
        <v>332</v>
      </c>
      <c r="M595" s="120"/>
      <c r="N595" s="121" t="s">
        <v>333</v>
      </c>
      <c r="O595" s="233">
        <f t="shared" ref="O595" si="585">SUM(O601)</f>
        <v>0</v>
      </c>
      <c r="P595" s="233">
        <f t="shared" ref="P595:Q595" si="586">SUM(P601)</f>
        <v>5000</v>
      </c>
      <c r="Q595" s="233">
        <f t="shared" si="586"/>
        <v>5000</v>
      </c>
      <c r="R595" s="233">
        <f t="shared" ref="R595:S595" si="587">SUM(R601)</f>
        <v>5000</v>
      </c>
      <c r="S595" s="233">
        <f t="shared" si="587"/>
        <v>10000</v>
      </c>
      <c r="T595" s="77">
        <f t="shared" si="559"/>
        <v>5000</v>
      </c>
      <c r="U595" s="411">
        <f>SUM(U602)</f>
        <v>5000</v>
      </c>
      <c r="V595" s="411">
        <f>SUM(V602)</f>
        <v>5000</v>
      </c>
      <c r="W595" s="359">
        <f t="shared" si="564"/>
        <v>50</v>
      </c>
      <c r="X595" s="359">
        <f t="shared" si="565"/>
        <v>50</v>
      </c>
    </row>
    <row r="596" spans="1:24" s="271" customFormat="1" x14ac:dyDescent="0.2">
      <c r="B596" s="270"/>
      <c r="L596" s="16"/>
      <c r="M596" s="272"/>
      <c r="N596" s="273"/>
      <c r="O596" s="113"/>
      <c r="P596" s="113"/>
      <c r="Q596" s="113"/>
      <c r="R596" s="113"/>
      <c r="S596" s="113"/>
      <c r="T596" s="77"/>
      <c r="U596" s="295"/>
      <c r="V596" s="295"/>
      <c r="W596" s="359"/>
      <c r="X596" s="359"/>
    </row>
    <row r="597" spans="1:24" s="271" customFormat="1" x14ac:dyDescent="0.2">
      <c r="B597" s="270"/>
      <c r="L597" s="16"/>
      <c r="M597" s="272"/>
      <c r="N597" s="180" t="s">
        <v>285</v>
      </c>
      <c r="O597" s="188">
        <f>SUM(O598)</f>
        <v>0</v>
      </c>
      <c r="P597" s="188">
        <f>SUM(P598:P599)</f>
        <v>5000</v>
      </c>
      <c r="Q597" s="188">
        <f>SUM(Q598:Q599)</f>
        <v>5000</v>
      </c>
      <c r="R597" s="188">
        <f>SUM(R598:R599)</f>
        <v>5000</v>
      </c>
      <c r="S597" s="188">
        <f>SUM(S598:S599)</f>
        <v>10000</v>
      </c>
      <c r="T597" s="77">
        <f t="shared" si="559"/>
        <v>5000</v>
      </c>
      <c r="U597" s="397">
        <f t="shared" ref="U597" si="588">SUM(U598:U599)</f>
        <v>5000</v>
      </c>
      <c r="V597" s="397">
        <f t="shared" ref="V597" si="589">SUM(V598:V599)</f>
        <v>5000</v>
      </c>
      <c r="W597" s="359">
        <f t="shared" si="564"/>
        <v>50</v>
      </c>
      <c r="X597" s="359">
        <f t="shared" si="565"/>
        <v>50</v>
      </c>
    </row>
    <row r="598" spans="1:24" s="271" customFormat="1" x14ac:dyDescent="0.2">
      <c r="B598" s="270"/>
      <c r="L598" s="16"/>
      <c r="M598" s="189" t="s">
        <v>353</v>
      </c>
      <c r="N598" s="180" t="s">
        <v>286</v>
      </c>
      <c r="O598" s="188">
        <v>0</v>
      </c>
      <c r="P598" s="188">
        <v>5000</v>
      </c>
      <c r="Q598" s="188">
        <v>5000</v>
      </c>
      <c r="R598" s="188">
        <v>5000</v>
      </c>
      <c r="S598" s="188">
        <v>10000</v>
      </c>
      <c r="T598" s="77">
        <f t="shared" si="559"/>
        <v>5000</v>
      </c>
      <c r="U598" s="397">
        <v>0</v>
      </c>
      <c r="V598" s="397">
        <v>0</v>
      </c>
      <c r="W598" s="359">
        <f t="shared" si="564"/>
        <v>0</v>
      </c>
      <c r="X598" s="359">
        <f t="shared" si="565"/>
        <v>0</v>
      </c>
    </row>
    <row r="599" spans="1:24" s="271" customFormat="1" x14ac:dyDescent="0.2">
      <c r="B599" s="270"/>
      <c r="L599" s="16"/>
      <c r="M599" s="186">
        <v>91</v>
      </c>
      <c r="N599" s="180" t="s">
        <v>290</v>
      </c>
      <c r="O599" s="188">
        <v>0</v>
      </c>
      <c r="P599" s="188">
        <v>0</v>
      </c>
      <c r="Q599" s="188">
        <v>0</v>
      </c>
      <c r="R599" s="188">
        <v>0</v>
      </c>
      <c r="S599" s="188">
        <v>0</v>
      </c>
      <c r="T599" s="77">
        <f t="shared" si="559"/>
        <v>0</v>
      </c>
      <c r="U599" s="397">
        <v>5000</v>
      </c>
      <c r="V599" s="397">
        <v>5000</v>
      </c>
      <c r="W599" s="359">
        <v>0</v>
      </c>
      <c r="X599" s="359">
        <v>0</v>
      </c>
    </row>
    <row r="600" spans="1:24" s="271" customFormat="1" x14ac:dyDescent="0.2">
      <c r="B600" s="270"/>
      <c r="L600" s="16"/>
      <c r="M600" s="272"/>
      <c r="N600" s="273"/>
      <c r="O600" s="113"/>
      <c r="P600" s="113"/>
      <c r="Q600" s="113"/>
      <c r="R600" s="113"/>
      <c r="S600" s="113"/>
      <c r="T600" s="77"/>
      <c r="U600" s="295"/>
      <c r="V600" s="295"/>
      <c r="W600" s="359"/>
      <c r="X600" s="359"/>
    </row>
    <row r="601" spans="1:24" s="271" customFormat="1" x14ac:dyDescent="0.2">
      <c r="B601" s="270">
        <v>1</v>
      </c>
      <c r="J601" s="270">
        <v>9</v>
      </c>
      <c r="L601" s="16" t="s">
        <v>332</v>
      </c>
      <c r="M601" s="272" t="s">
        <v>56</v>
      </c>
      <c r="N601" s="273" t="s">
        <v>116</v>
      </c>
      <c r="O601" s="113">
        <f>SUM(O602)</f>
        <v>0</v>
      </c>
      <c r="P601" s="113">
        <f t="shared" ref="P601:S602" si="590">SUM(P602)</f>
        <v>5000</v>
      </c>
      <c r="Q601" s="113">
        <f t="shared" si="590"/>
        <v>5000</v>
      </c>
      <c r="R601" s="113">
        <f t="shared" si="590"/>
        <v>5000</v>
      </c>
      <c r="S601" s="113">
        <f t="shared" si="590"/>
        <v>10000</v>
      </c>
      <c r="T601" s="77">
        <f t="shared" si="559"/>
        <v>5000</v>
      </c>
      <c r="U601" s="295"/>
      <c r="V601" s="295"/>
      <c r="W601" s="359"/>
      <c r="X601" s="359"/>
    </row>
    <row r="602" spans="1:24" s="271" customFormat="1" x14ac:dyDescent="0.2">
      <c r="B602" s="270">
        <v>1</v>
      </c>
      <c r="J602" s="270">
        <v>9</v>
      </c>
      <c r="L602" s="16" t="s">
        <v>332</v>
      </c>
      <c r="M602" s="274" t="s">
        <v>72</v>
      </c>
      <c r="N602" s="70" t="s">
        <v>137</v>
      </c>
      <c r="O602" s="114">
        <f>SUM(O603)</f>
        <v>0</v>
      </c>
      <c r="P602" s="114">
        <f t="shared" si="590"/>
        <v>5000</v>
      </c>
      <c r="Q602" s="114">
        <f t="shared" si="590"/>
        <v>5000</v>
      </c>
      <c r="R602" s="114">
        <f t="shared" si="590"/>
        <v>5000</v>
      </c>
      <c r="S602" s="114">
        <f t="shared" si="590"/>
        <v>10000</v>
      </c>
      <c r="T602" s="77">
        <f t="shared" si="559"/>
        <v>5000</v>
      </c>
      <c r="U602" s="295">
        <v>5000</v>
      </c>
      <c r="V602" s="295">
        <v>5000</v>
      </c>
      <c r="W602" s="359">
        <f t="shared" si="564"/>
        <v>50</v>
      </c>
      <c r="X602" s="359">
        <f t="shared" si="565"/>
        <v>50</v>
      </c>
    </row>
    <row r="603" spans="1:24" s="271" customFormat="1" x14ac:dyDescent="0.2">
      <c r="B603" s="270">
        <v>1</v>
      </c>
      <c r="J603" s="270">
        <v>9</v>
      </c>
      <c r="L603" s="16" t="s">
        <v>332</v>
      </c>
      <c r="M603" s="272" t="s">
        <v>74</v>
      </c>
      <c r="N603" s="273" t="s">
        <v>30</v>
      </c>
      <c r="O603" s="113">
        <v>0</v>
      </c>
      <c r="P603" s="113">
        <v>5000</v>
      </c>
      <c r="Q603" s="113">
        <v>5000</v>
      </c>
      <c r="R603" s="113">
        <v>5000</v>
      </c>
      <c r="S603" s="113">
        <v>10000</v>
      </c>
      <c r="T603" s="77">
        <f t="shared" si="559"/>
        <v>5000</v>
      </c>
      <c r="U603" s="295"/>
      <c r="V603" s="295"/>
      <c r="W603" s="359"/>
      <c r="X603" s="359"/>
    </row>
    <row r="604" spans="1:24" s="155" customFormat="1" x14ac:dyDescent="0.2">
      <c r="A604" s="38"/>
      <c r="B604" s="38"/>
      <c r="C604" s="38"/>
      <c r="D604" s="38"/>
      <c r="E604" s="38"/>
      <c r="F604" s="38"/>
      <c r="G604" s="38"/>
      <c r="H604" s="38"/>
      <c r="I604" s="38"/>
      <c r="J604" s="38"/>
      <c r="K604" s="38"/>
      <c r="L604" s="18"/>
      <c r="M604" s="92"/>
      <c r="N604" s="70"/>
      <c r="O604" s="146"/>
      <c r="P604" s="146"/>
      <c r="Q604" s="146"/>
      <c r="R604" s="146"/>
      <c r="S604" s="146"/>
      <c r="T604" s="77"/>
      <c r="U604" s="409"/>
      <c r="V604" s="409"/>
      <c r="W604" s="359"/>
      <c r="X604" s="359"/>
    </row>
    <row r="605" spans="1:24" s="159" customFormat="1" x14ac:dyDescent="0.2">
      <c r="A605" s="51" t="s">
        <v>264</v>
      </c>
      <c r="B605" s="55">
        <v>1</v>
      </c>
      <c r="C605" s="32"/>
      <c r="D605" s="32"/>
      <c r="E605" s="32"/>
      <c r="F605" s="55"/>
      <c r="G605" s="32"/>
      <c r="H605" s="32"/>
      <c r="I605" s="32"/>
      <c r="J605" s="32"/>
      <c r="K605" s="32"/>
      <c r="L605" s="33"/>
      <c r="M605" s="101"/>
      <c r="N605" s="73" t="s">
        <v>265</v>
      </c>
      <c r="O605" s="115">
        <f t="shared" ref="O605" si="591">SUM(O607)</f>
        <v>5000</v>
      </c>
      <c r="P605" s="115">
        <f t="shared" ref="P605:Q605" si="592">SUM(P607)</f>
        <v>5000</v>
      </c>
      <c r="Q605" s="115">
        <f t="shared" si="592"/>
        <v>5000</v>
      </c>
      <c r="R605" s="115">
        <f t="shared" ref="R605:S605" si="593">SUM(R607)</f>
        <v>5000</v>
      </c>
      <c r="S605" s="115">
        <f t="shared" si="593"/>
        <v>5000</v>
      </c>
      <c r="T605" s="77">
        <f t="shared" si="559"/>
        <v>0</v>
      </c>
      <c r="U605" s="413">
        <f t="shared" ref="U605:V605" si="594">SUM(U607)</f>
        <v>5000</v>
      </c>
      <c r="V605" s="413">
        <f t="shared" si="594"/>
        <v>5000</v>
      </c>
      <c r="W605" s="359">
        <f t="shared" si="564"/>
        <v>100</v>
      </c>
      <c r="X605" s="359">
        <f t="shared" si="565"/>
        <v>100</v>
      </c>
    </row>
    <row r="606" spans="1:24" s="159" customFormat="1" x14ac:dyDescent="0.2">
      <c r="A606" s="38"/>
      <c r="B606" s="38"/>
      <c r="C606" s="38"/>
      <c r="D606" s="38"/>
      <c r="E606" s="38"/>
      <c r="F606" s="38"/>
      <c r="G606" s="38"/>
      <c r="H606" s="38"/>
      <c r="I606" s="38"/>
      <c r="J606" s="38"/>
      <c r="K606" s="38"/>
      <c r="L606" s="18"/>
      <c r="M606" s="92"/>
      <c r="N606" s="70"/>
      <c r="O606" s="146"/>
      <c r="P606" s="146"/>
      <c r="Q606" s="146"/>
      <c r="R606" s="146"/>
      <c r="S606" s="146"/>
      <c r="T606" s="77"/>
      <c r="U606" s="409"/>
      <c r="V606" s="409"/>
      <c r="W606" s="359"/>
      <c r="X606" s="359"/>
    </row>
    <row r="607" spans="1:24" s="42" customFormat="1" ht="25.5" x14ac:dyDescent="0.2">
      <c r="A607" s="53" t="s">
        <v>195</v>
      </c>
      <c r="I607" s="202"/>
      <c r="J607" s="202"/>
      <c r="K607" s="202"/>
      <c r="L607" s="31" t="s">
        <v>203</v>
      </c>
      <c r="M607" s="103"/>
      <c r="N607" s="104" t="s">
        <v>148</v>
      </c>
      <c r="O607" s="116">
        <f t="shared" ref="O607" si="595">SUM(O609)</f>
        <v>5000</v>
      </c>
      <c r="P607" s="116">
        <f t="shared" ref="P607:Q607" si="596">SUM(P609)</f>
        <v>5000</v>
      </c>
      <c r="Q607" s="116">
        <f t="shared" si="596"/>
        <v>5000</v>
      </c>
      <c r="R607" s="116">
        <f t="shared" ref="R607:S607" si="597">SUM(R609)</f>
        <v>5000</v>
      </c>
      <c r="S607" s="116">
        <f t="shared" si="597"/>
        <v>5000</v>
      </c>
      <c r="T607" s="77">
        <f t="shared" si="559"/>
        <v>0</v>
      </c>
      <c r="U607" s="415">
        <f t="shared" ref="U607:V607" si="598">SUM(U609)</f>
        <v>5000</v>
      </c>
      <c r="V607" s="415">
        <f t="shared" si="598"/>
        <v>5000</v>
      </c>
      <c r="W607" s="359">
        <f t="shared" si="564"/>
        <v>100</v>
      </c>
      <c r="X607" s="359">
        <f t="shared" si="565"/>
        <v>100</v>
      </c>
    </row>
    <row r="608" spans="1:24" s="177" customFormat="1" x14ac:dyDescent="0.2">
      <c r="A608" s="53"/>
      <c r="I608" s="202"/>
      <c r="J608" s="202"/>
      <c r="K608" s="202"/>
      <c r="L608" s="31"/>
      <c r="M608" s="103"/>
      <c r="N608" s="104"/>
      <c r="O608" s="116"/>
      <c r="P608" s="116"/>
      <c r="Q608" s="116"/>
      <c r="R608" s="116"/>
      <c r="S608" s="116"/>
      <c r="T608" s="77"/>
      <c r="U608" s="415"/>
      <c r="V608" s="415"/>
      <c r="W608" s="359"/>
      <c r="X608" s="359"/>
    </row>
    <row r="609" spans="1:24" s="127" customFormat="1" ht="25.5" x14ac:dyDescent="0.2">
      <c r="A609" s="27" t="s">
        <v>310</v>
      </c>
      <c r="L609" s="66" t="s">
        <v>186</v>
      </c>
      <c r="M609" s="141"/>
      <c r="N609" s="121" t="s">
        <v>262</v>
      </c>
      <c r="O609" s="144">
        <f t="shared" ref="O609" si="599">SUM(O614)</f>
        <v>5000</v>
      </c>
      <c r="P609" s="144">
        <f>SUM(P614)</f>
        <v>5000</v>
      </c>
      <c r="Q609" s="144">
        <f>SUM(Q614)</f>
        <v>5000</v>
      </c>
      <c r="R609" s="144">
        <f>SUM(R614)</f>
        <v>5000</v>
      </c>
      <c r="S609" s="144">
        <f>SUM(S614)</f>
        <v>5000</v>
      </c>
      <c r="T609" s="77">
        <f t="shared" si="559"/>
        <v>0</v>
      </c>
      <c r="U609" s="419">
        <f>SUM(U615+U617)</f>
        <v>5000</v>
      </c>
      <c r="V609" s="419">
        <f>SUM(V615+V617)</f>
        <v>5000</v>
      </c>
      <c r="W609" s="359">
        <f t="shared" si="564"/>
        <v>100</v>
      </c>
      <c r="X609" s="359">
        <f t="shared" si="565"/>
        <v>100</v>
      </c>
    </row>
    <row r="610" spans="1:24" s="127" customFormat="1" x14ac:dyDescent="0.2">
      <c r="A610" s="27"/>
      <c r="L610" s="66"/>
      <c r="M610" s="141"/>
      <c r="N610" s="121"/>
      <c r="O610" s="144"/>
      <c r="P610" s="144"/>
      <c r="Q610" s="144"/>
      <c r="R610" s="144"/>
      <c r="S610" s="144"/>
      <c r="T610" s="77"/>
      <c r="U610" s="419"/>
      <c r="V610" s="419"/>
      <c r="W610" s="359"/>
      <c r="X610" s="359"/>
    </row>
    <row r="611" spans="1:24" s="194" customFormat="1" x14ac:dyDescent="0.2">
      <c r="I611" s="202"/>
      <c r="J611" s="202"/>
      <c r="K611" s="202"/>
      <c r="L611" s="16"/>
      <c r="M611" s="103"/>
      <c r="N611" s="180" t="s">
        <v>285</v>
      </c>
      <c r="O611" s="185">
        <f t="shared" ref="O611:S611" si="600">SUM(O612)</f>
        <v>5000</v>
      </c>
      <c r="P611" s="185">
        <f t="shared" si="600"/>
        <v>5000</v>
      </c>
      <c r="Q611" s="185">
        <f t="shared" si="600"/>
        <v>5000</v>
      </c>
      <c r="R611" s="185">
        <f t="shared" si="600"/>
        <v>5000</v>
      </c>
      <c r="S611" s="185">
        <f t="shared" si="600"/>
        <v>5000</v>
      </c>
      <c r="T611" s="77">
        <f t="shared" si="559"/>
        <v>0</v>
      </c>
      <c r="U611" s="418">
        <f t="shared" ref="U611:V611" si="601">SUM(U612)</f>
        <v>5000</v>
      </c>
      <c r="V611" s="418">
        <f t="shared" si="601"/>
        <v>5000</v>
      </c>
      <c r="W611" s="359">
        <f t="shared" si="564"/>
        <v>100</v>
      </c>
      <c r="X611" s="359">
        <f t="shared" si="565"/>
        <v>100</v>
      </c>
    </row>
    <row r="612" spans="1:24" s="194" customFormat="1" x14ac:dyDescent="0.2">
      <c r="I612" s="202"/>
      <c r="J612" s="202"/>
      <c r="K612" s="202"/>
      <c r="L612" s="16"/>
      <c r="M612" s="189" t="s">
        <v>353</v>
      </c>
      <c r="N612" s="180" t="s">
        <v>286</v>
      </c>
      <c r="O612" s="185">
        <v>5000</v>
      </c>
      <c r="P612" s="185">
        <v>5000</v>
      </c>
      <c r="Q612" s="185">
        <v>5000</v>
      </c>
      <c r="R612" s="185">
        <v>5000</v>
      </c>
      <c r="S612" s="185">
        <v>5000</v>
      </c>
      <c r="T612" s="77">
        <f t="shared" si="559"/>
        <v>0</v>
      </c>
      <c r="U612" s="418">
        <v>5000</v>
      </c>
      <c r="V612" s="418">
        <v>5000</v>
      </c>
      <c r="W612" s="359">
        <f t="shared" si="564"/>
        <v>100</v>
      </c>
      <c r="X612" s="359">
        <f t="shared" si="565"/>
        <v>100</v>
      </c>
    </row>
    <row r="613" spans="1:24" s="194" customFormat="1" x14ac:dyDescent="0.2">
      <c r="I613" s="202"/>
      <c r="J613" s="202"/>
      <c r="K613" s="202"/>
      <c r="L613" s="16"/>
      <c r="M613" s="196"/>
      <c r="N613" s="70"/>
      <c r="O613" s="117"/>
      <c r="P613" s="117"/>
      <c r="Q613" s="117"/>
      <c r="R613" s="117"/>
      <c r="S613" s="117"/>
      <c r="T613" s="77"/>
      <c r="U613" s="409"/>
      <c r="V613" s="409"/>
      <c r="W613" s="359"/>
      <c r="X613" s="359"/>
    </row>
    <row r="614" spans="1:24" s="44" customFormat="1" x14ac:dyDescent="0.2">
      <c r="A614" s="163"/>
      <c r="B614" s="162">
        <v>1</v>
      </c>
      <c r="C614" s="163"/>
      <c r="D614" s="163"/>
      <c r="E614" s="163"/>
      <c r="F614" s="163"/>
      <c r="G614" s="163"/>
      <c r="H614" s="163"/>
      <c r="I614" s="202"/>
      <c r="J614" s="202"/>
      <c r="K614" s="202"/>
      <c r="L614" s="16" t="s">
        <v>186</v>
      </c>
      <c r="M614" s="165">
        <v>3</v>
      </c>
      <c r="N614" s="84" t="s">
        <v>116</v>
      </c>
      <c r="O614" s="113">
        <f>SUM(O615+O617)</f>
        <v>5000</v>
      </c>
      <c r="P614" s="113">
        <f>SUM(P615+P617)</f>
        <v>5000</v>
      </c>
      <c r="Q614" s="113">
        <f>SUM(Q615+Q617)</f>
        <v>5000</v>
      </c>
      <c r="R614" s="113">
        <f>SUM(R615+R617)</f>
        <v>5000</v>
      </c>
      <c r="S614" s="113">
        <f>SUM(S615+S617)</f>
        <v>5000</v>
      </c>
      <c r="T614" s="77">
        <f t="shared" si="559"/>
        <v>0</v>
      </c>
      <c r="U614" s="295"/>
      <c r="V614" s="295"/>
      <c r="W614" s="359"/>
      <c r="X614" s="359"/>
    </row>
    <row r="615" spans="1:24" s="44" customFormat="1" ht="25.5" x14ac:dyDescent="0.2">
      <c r="A615" s="163"/>
      <c r="B615" s="162">
        <v>1</v>
      </c>
      <c r="C615" s="163"/>
      <c r="D615" s="163"/>
      <c r="E615" s="163"/>
      <c r="F615" s="163"/>
      <c r="G615" s="163"/>
      <c r="H615" s="163"/>
      <c r="I615" s="202"/>
      <c r="J615" s="202"/>
      <c r="K615" s="202"/>
      <c r="L615" s="16" t="s">
        <v>186</v>
      </c>
      <c r="M615" s="92" t="s">
        <v>261</v>
      </c>
      <c r="N615" s="70" t="s">
        <v>280</v>
      </c>
      <c r="O615" s="114">
        <f t="shared" ref="O615:S615" si="602">SUM(O616:O616)</f>
        <v>0</v>
      </c>
      <c r="P615" s="114">
        <f t="shared" si="602"/>
        <v>0</v>
      </c>
      <c r="Q615" s="114">
        <f t="shared" si="602"/>
        <v>0</v>
      </c>
      <c r="R615" s="114">
        <f t="shared" si="602"/>
        <v>0</v>
      </c>
      <c r="S615" s="114">
        <f t="shared" si="602"/>
        <v>0</v>
      </c>
      <c r="T615" s="77">
        <f t="shared" si="559"/>
        <v>0</v>
      </c>
      <c r="U615" s="295">
        <v>0</v>
      </c>
      <c r="V615" s="295">
        <v>0</v>
      </c>
      <c r="W615" s="359">
        <v>0</v>
      </c>
      <c r="X615" s="359">
        <v>0</v>
      </c>
    </row>
    <row r="616" spans="1:24" s="44" customFormat="1" ht="25.5" x14ac:dyDescent="0.2">
      <c r="A616" s="163"/>
      <c r="B616" s="162">
        <v>1</v>
      </c>
      <c r="C616" s="163"/>
      <c r="D616" s="163"/>
      <c r="E616" s="163"/>
      <c r="F616" s="163"/>
      <c r="G616" s="163"/>
      <c r="H616" s="163"/>
      <c r="I616" s="202"/>
      <c r="J616" s="202"/>
      <c r="K616" s="202"/>
      <c r="L616" s="16" t="s">
        <v>186</v>
      </c>
      <c r="M616" s="285" t="s">
        <v>260</v>
      </c>
      <c r="N616" s="287" t="s">
        <v>279</v>
      </c>
      <c r="O616" s="113">
        <v>0</v>
      </c>
      <c r="P616" s="113">
        <v>0</v>
      </c>
      <c r="Q616" s="113">
        <v>0</v>
      </c>
      <c r="R616" s="113">
        <v>0</v>
      </c>
      <c r="S616" s="113">
        <v>0</v>
      </c>
      <c r="T616" s="77">
        <f t="shared" si="559"/>
        <v>0</v>
      </c>
      <c r="U616" s="295"/>
      <c r="V616" s="295"/>
      <c r="W616" s="359"/>
      <c r="X616" s="359"/>
    </row>
    <row r="617" spans="1:24" s="286" customFormat="1" x14ac:dyDescent="0.2">
      <c r="B617" s="289">
        <v>1</v>
      </c>
      <c r="L617" s="16" t="s">
        <v>186</v>
      </c>
      <c r="M617" s="284">
        <v>38</v>
      </c>
      <c r="N617" s="70" t="s">
        <v>281</v>
      </c>
      <c r="O617" s="114">
        <f>SUM(O618:O619)</f>
        <v>5000</v>
      </c>
      <c r="P617" s="114">
        <f>SUM(P618:P619)</f>
        <v>5000</v>
      </c>
      <c r="Q617" s="114">
        <f>SUM(Q618:Q619)</f>
        <v>5000</v>
      </c>
      <c r="R617" s="114">
        <f>SUM(R618:R619)</f>
        <v>5000</v>
      </c>
      <c r="S617" s="114">
        <f>SUM(S618:S619)</f>
        <v>5000</v>
      </c>
      <c r="T617" s="77">
        <f t="shared" si="559"/>
        <v>0</v>
      </c>
      <c r="U617" s="295">
        <v>5000</v>
      </c>
      <c r="V617" s="295">
        <v>5000</v>
      </c>
      <c r="W617" s="359">
        <f t="shared" si="564"/>
        <v>100</v>
      </c>
      <c r="X617" s="359">
        <f t="shared" si="565"/>
        <v>100</v>
      </c>
    </row>
    <row r="618" spans="1:24" s="280" customFormat="1" x14ac:dyDescent="0.2">
      <c r="B618" s="279">
        <v>1</v>
      </c>
      <c r="L618" s="16" t="s">
        <v>186</v>
      </c>
      <c r="M618" s="285" t="s">
        <v>73</v>
      </c>
      <c r="N618" s="287" t="s">
        <v>8</v>
      </c>
      <c r="O618" s="113">
        <v>0</v>
      </c>
      <c r="P618" s="113">
        <v>0</v>
      </c>
      <c r="Q618" s="113">
        <v>0</v>
      </c>
      <c r="R618" s="113">
        <v>0</v>
      </c>
      <c r="S618" s="113">
        <v>0</v>
      </c>
      <c r="T618" s="77">
        <f t="shared" si="559"/>
        <v>0</v>
      </c>
      <c r="U618" s="295"/>
      <c r="V618" s="295"/>
      <c r="W618" s="359"/>
      <c r="X618" s="359"/>
    </row>
    <row r="619" spans="1:24" s="322" customFormat="1" x14ac:dyDescent="0.2">
      <c r="B619" s="355">
        <v>1</v>
      </c>
      <c r="L619" s="16" t="s">
        <v>186</v>
      </c>
      <c r="M619" s="356" t="s">
        <v>74</v>
      </c>
      <c r="N619" s="357" t="s">
        <v>30</v>
      </c>
      <c r="O619" s="113">
        <v>5000</v>
      </c>
      <c r="P619" s="113">
        <v>5000</v>
      </c>
      <c r="Q619" s="113">
        <v>5000</v>
      </c>
      <c r="R619" s="113">
        <v>5000</v>
      </c>
      <c r="S619" s="113">
        <v>5000</v>
      </c>
      <c r="T619" s="77">
        <f t="shared" si="559"/>
        <v>0</v>
      </c>
      <c r="U619" s="295"/>
      <c r="V619" s="295"/>
      <c r="W619" s="359"/>
      <c r="X619" s="359"/>
    </row>
    <row r="620" spans="1:24" s="221" customFormat="1" x14ac:dyDescent="0.2">
      <c r="B620" s="220"/>
      <c r="L620" s="16"/>
      <c r="M620" s="222"/>
      <c r="N620" s="223"/>
      <c r="O620" s="113"/>
      <c r="P620" s="113"/>
      <c r="Q620" s="113"/>
      <c r="R620" s="113"/>
      <c r="S620" s="113"/>
      <c r="T620" s="77"/>
      <c r="U620" s="295"/>
      <c r="V620" s="295"/>
      <c r="W620" s="359"/>
      <c r="X620" s="359"/>
    </row>
    <row r="621" spans="1:24" s="15" customFormat="1" ht="25.5" x14ac:dyDescent="0.2">
      <c r="A621" s="51" t="s">
        <v>228</v>
      </c>
      <c r="B621" s="55"/>
      <c r="C621" s="55"/>
      <c r="D621" s="55"/>
      <c r="E621" s="55"/>
      <c r="F621" s="55">
        <v>5</v>
      </c>
      <c r="G621" s="32"/>
      <c r="H621" s="32"/>
      <c r="I621" s="32"/>
      <c r="J621" s="55">
        <v>9</v>
      </c>
      <c r="K621" s="32"/>
      <c r="L621" s="33"/>
      <c r="M621" s="101"/>
      <c r="N621" s="73" t="s">
        <v>266</v>
      </c>
      <c r="O621" s="115">
        <f>SUM(O623+O636)</f>
        <v>19007.61</v>
      </c>
      <c r="P621" s="115">
        <f>SUM(P623+P636+P667)</f>
        <v>25000</v>
      </c>
      <c r="Q621" s="115">
        <f>SUM(Q623+Q636+Q667)</f>
        <v>25000</v>
      </c>
      <c r="R621" s="115">
        <f>SUM(R623+R636+R667)</f>
        <v>25000</v>
      </c>
      <c r="S621" s="115">
        <f>SUM(S623+S636+S667)</f>
        <v>25000</v>
      </c>
      <c r="T621" s="77">
        <f t="shared" si="559"/>
        <v>0</v>
      </c>
      <c r="U621" s="413">
        <f t="shared" ref="U621" si="603">SUM(U623+U636+U667)</f>
        <v>20000</v>
      </c>
      <c r="V621" s="413">
        <f>SUM(V623+V636+V667)</f>
        <v>20000</v>
      </c>
      <c r="W621" s="359">
        <f t="shared" si="564"/>
        <v>80</v>
      </c>
      <c r="X621" s="359">
        <f t="shared" si="565"/>
        <v>80</v>
      </c>
    </row>
    <row r="622" spans="1:24" s="47" customFormat="1" x14ac:dyDescent="0.2">
      <c r="A622" s="32"/>
      <c r="B622" s="32"/>
      <c r="C622" s="32"/>
      <c r="D622" s="32"/>
      <c r="E622" s="32"/>
      <c r="F622" s="32"/>
      <c r="G622" s="32"/>
      <c r="H622" s="32"/>
      <c r="I622" s="32"/>
      <c r="J622" s="32"/>
      <c r="K622" s="32"/>
      <c r="L622" s="33"/>
      <c r="M622" s="101"/>
      <c r="N622" s="73"/>
      <c r="O622" s="146"/>
      <c r="P622" s="146"/>
      <c r="Q622" s="146"/>
      <c r="R622" s="146"/>
      <c r="S622" s="146"/>
      <c r="T622" s="77"/>
      <c r="U622" s="409"/>
      <c r="V622" s="409"/>
      <c r="W622" s="359"/>
      <c r="X622" s="359"/>
    </row>
    <row r="623" spans="1:24" s="47" customFormat="1" ht="25.5" x14ac:dyDescent="0.2">
      <c r="A623" s="53" t="s">
        <v>153</v>
      </c>
      <c r="B623" s="159"/>
      <c r="C623" s="159"/>
      <c r="D623" s="159"/>
      <c r="E623" s="159"/>
      <c r="F623" s="159"/>
      <c r="G623" s="159"/>
      <c r="H623" s="159"/>
      <c r="I623" s="202"/>
      <c r="J623" s="202"/>
      <c r="K623" s="202"/>
      <c r="L623" s="31" t="s">
        <v>187</v>
      </c>
      <c r="M623" s="103"/>
      <c r="N623" s="104" t="s">
        <v>188</v>
      </c>
      <c r="O623" s="116">
        <f t="shared" ref="O623" si="604">SUM(O625)</f>
        <v>0</v>
      </c>
      <c r="P623" s="116">
        <f t="shared" ref="P623:Q623" si="605">SUM(P625)</f>
        <v>10000</v>
      </c>
      <c r="Q623" s="116">
        <f t="shared" si="605"/>
        <v>10000</v>
      </c>
      <c r="R623" s="116">
        <f t="shared" ref="R623:S623" si="606">SUM(R625)</f>
        <v>10000</v>
      </c>
      <c r="S623" s="116">
        <f t="shared" si="606"/>
        <v>10000</v>
      </c>
      <c r="T623" s="77">
        <f t="shared" si="559"/>
        <v>0</v>
      </c>
      <c r="U623" s="415">
        <f t="shared" ref="U623:V623" si="607">SUM(U625)</f>
        <v>10000</v>
      </c>
      <c r="V623" s="415">
        <f t="shared" si="607"/>
        <v>10000</v>
      </c>
      <c r="W623" s="359">
        <f t="shared" si="564"/>
        <v>100</v>
      </c>
      <c r="X623" s="359">
        <f t="shared" si="565"/>
        <v>100</v>
      </c>
    </row>
    <row r="624" spans="1:24" s="177" customFormat="1" x14ac:dyDescent="0.2">
      <c r="A624" s="53"/>
      <c r="I624" s="202"/>
      <c r="J624" s="202"/>
      <c r="K624" s="202"/>
      <c r="L624" s="31"/>
      <c r="M624" s="103"/>
      <c r="N624" s="104"/>
      <c r="O624" s="116"/>
      <c r="P624" s="116"/>
      <c r="Q624" s="116"/>
      <c r="R624" s="116"/>
      <c r="S624" s="116"/>
      <c r="T624" s="77"/>
      <c r="U624" s="415"/>
      <c r="V624" s="415"/>
      <c r="W624" s="359"/>
      <c r="X624" s="359"/>
    </row>
    <row r="625" spans="1:24" s="15" customFormat="1" ht="25.5" x14ac:dyDescent="0.2">
      <c r="A625" s="27" t="s">
        <v>229</v>
      </c>
      <c r="I625" s="202"/>
      <c r="J625" s="202"/>
      <c r="K625" s="202"/>
      <c r="L625" s="36" t="s">
        <v>179</v>
      </c>
      <c r="M625" s="106"/>
      <c r="N625" s="107" t="s">
        <v>267</v>
      </c>
      <c r="O625" s="144">
        <f t="shared" ref="O625" si="608">SUM(O631)</f>
        <v>0</v>
      </c>
      <c r="P625" s="144">
        <f t="shared" ref="P625:Q625" si="609">SUM(P631)</f>
        <v>10000</v>
      </c>
      <c r="Q625" s="144">
        <f t="shared" si="609"/>
        <v>10000</v>
      </c>
      <c r="R625" s="144">
        <f t="shared" ref="R625:S625" si="610">SUM(R631)</f>
        <v>10000</v>
      </c>
      <c r="S625" s="144">
        <f t="shared" si="610"/>
        <v>10000</v>
      </c>
      <c r="T625" s="77">
        <f t="shared" si="559"/>
        <v>0</v>
      </c>
      <c r="U625" s="411">
        <f>SUM(U632)</f>
        <v>10000</v>
      </c>
      <c r="V625" s="411">
        <f>SUM(V632)</f>
        <v>10000</v>
      </c>
      <c r="W625" s="359">
        <f t="shared" si="564"/>
        <v>100</v>
      </c>
      <c r="X625" s="359">
        <f t="shared" si="565"/>
        <v>100</v>
      </c>
    </row>
    <row r="626" spans="1:24" s="15" customFormat="1" x14ac:dyDescent="0.2">
      <c r="I626" s="202"/>
      <c r="J626" s="202"/>
      <c r="K626" s="202"/>
      <c r="L626" s="16"/>
      <c r="M626" s="83"/>
      <c r="N626" s="84"/>
      <c r="O626" s="146"/>
      <c r="P626" s="146"/>
      <c r="Q626" s="146"/>
      <c r="R626" s="146"/>
      <c r="S626" s="146"/>
      <c r="T626" s="77"/>
      <c r="U626" s="409"/>
      <c r="V626" s="409"/>
      <c r="W626" s="359"/>
      <c r="X626" s="359"/>
    </row>
    <row r="627" spans="1:24" s="177" customFormat="1" x14ac:dyDescent="0.2">
      <c r="I627" s="202"/>
      <c r="J627" s="202"/>
      <c r="K627" s="202"/>
      <c r="L627" s="16"/>
      <c r="M627" s="103"/>
      <c r="N627" s="180" t="s">
        <v>285</v>
      </c>
      <c r="O627" s="188">
        <f t="shared" ref="O627:Q627" si="611">SUM(O629)</f>
        <v>0</v>
      </c>
      <c r="P627" s="188">
        <f t="shared" si="611"/>
        <v>10000</v>
      </c>
      <c r="Q627" s="188">
        <f t="shared" si="611"/>
        <v>10000</v>
      </c>
      <c r="R627" s="188">
        <f>SUM(R628:R629)</f>
        <v>10000</v>
      </c>
      <c r="S627" s="188">
        <f>SUM(S628:S629)</f>
        <v>10000</v>
      </c>
      <c r="T627" s="77">
        <f t="shared" si="559"/>
        <v>0</v>
      </c>
      <c r="U627" s="397">
        <f t="shared" ref="U627:V627" si="612">SUM(U629)</f>
        <v>10000</v>
      </c>
      <c r="V627" s="397">
        <f t="shared" si="612"/>
        <v>10000</v>
      </c>
      <c r="W627" s="359">
        <f t="shared" si="564"/>
        <v>100</v>
      </c>
      <c r="X627" s="359">
        <f t="shared" si="565"/>
        <v>100</v>
      </c>
    </row>
    <row r="628" spans="1:24" s="322" customFormat="1" x14ac:dyDescent="0.2">
      <c r="L628" s="16"/>
      <c r="M628" s="189" t="s">
        <v>353</v>
      </c>
      <c r="N628" s="180" t="s">
        <v>286</v>
      </c>
      <c r="O628" s="188">
        <v>0</v>
      </c>
      <c r="P628" s="188">
        <v>0</v>
      </c>
      <c r="Q628" s="188">
        <v>0</v>
      </c>
      <c r="R628" s="188">
        <v>10000</v>
      </c>
      <c r="S628" s="188">
        <v>10000</v>
      </c>
      <c r="T628" s="77">
        <f t="shared" si="559"/>
        <v>0</v>
      </c>
      <c r="U628" s="397"/>
      <c r="V628" s="397"/>
      <c r="W628" s="359"/>
      <c r="X628" s="359"/>
    </row>
    <row r="629" spans="1:24" s="177" customFormat="1" x14ac:dyDescent="0.2">
      <c r="I629" s="202"/>
      <c r="J629" s="202"/>
      <c r="K629" s="202"/>
      <c r="L629" s="16"/>
      <c r="M629" s="186">
        <v>91</v>
      </c>
      <c r="N629" s="180" t="s">
        <v>290</v>
      </c>
      <c r="O629" s="188">
        <v>0</v>
      </c>
      <c r="P629" s="188">
        <v>10000</v>
      </c>
      <c r="Q629" s="188">
        <v>10000</v>
      </c>
      <c r="R629" s="188">
        <v>0</v>
      </c>
      <c r="S629" s="188">
        <v>0</v>
      </c>
      <c r="T629" s="77">
        <f t="shared" si="559"/>
        <v>0</v>
      </c>
      <c r="U629" s="397">
        <v>10000</v>
      </c>
      <c r="V629" s="397">
        <v>10000</v>
      </c>
      <c r="W629" s="359">
        <v>0</v>
      </c>
      <c r="X629" s="359">
        <v>0</v>
      </c>
    </row>
    <row r="630" spans="1:24" s="177" customFormat="1" x14ac:dyDescent="0.2">
      <c r="I630" s="202"/>
      <c r="J630" s="202"/>
      <c r="K630" s="202"/>
      <c r="L630" s="16"/>
      <c r="M630" s="186"/>
      <c r="N630" s="187"/>
      <c r="O630" s="188"/>
      <c r="P630" s="188"/>
      <c r="Q630" s="188"/>
      <c r="R630" s="188"/>
      <c r="S630" s="188"/>
      <c r="T630" s="77"/>
      <c r="U630" s="409"/>
      <c r="V630" s="409"/>
      <c r="W630" s="359"/>
      <c r="X630" s="359"/>
    </row>
    <row r="631" spans="1:24" s="15" customFormat="1" x14ac:dyDescent="0.2">
      <c r="A631" s="159"/>
      <c r="B631" s="176"/>
      <c r="C631" s="159"/>
      <c r="D631" s="158"/>
      <c r="E631" s="158"/>
      <c r="F631" s="159"/>
      <c r="G631" s="159"/>
      <c r="H631" s="159"/>
      <c r="I631" s="202"/>
      <c r="J631" s="201">
        <v>9</v>
      </c>
      <c r="K631" s="202"/>
      <c r="L631" s="16" t="s">
        <v>179</v>
      </c>
      <c r="M631" s="161">
        <v>3</v>
      </c>
      <c r="N631" s="84" t="s">
        <v>116</v>
      </c>
      <c r="O631" s="113">
        <f t="shared" ref="O631:S632" si="613">SUM(O632)</f>
        <v>0</v>
      </c>
      <c r="P631" s="113">
        <f t="shared" si="613"/>
        <v>10000</v>
      </c>
      <c r="Q631" s="113">
        <f t="shared" si="613"/>
        <v>10000</v>
      </c>
      <c r="R631" s="113">
        <f t="shared" si="613"/>
        <v>10000</v>
      </c>
      <c r="S631" s="113">
        <f t="shared" si="613"/>
        <v>10000</v>
      </c>
      <c r="T631" s="77">
        <f t="shared" si="559"/>
        <v>0</v>
      </c>
      <c r="U631" s="295"/>
      <c r="V631" s="295"/>
      <c r="W631" s="359"/>
      <c r="X631" s="359"/>
    </row>
    <row r="632" spans="1:24" s="15" customFormat="1" x14ac:dyDescent="0.2">
      <c r="A632" s="159"/>
      <c r="B632" s="176"/>
      <c r="C632" s="159"/>
      <c r="D632" s="158"/>
      <c r="E632" s="158"/>
      <c r="F632" s="159"/>
      <c r="G632" s="159"/>
      <c r="H632" s="159"/>
      <c r="I632" s="202"/>
      <c r="J632" s="201">
        <v>9</v>
      </c>
      <c r="K632" s="202"/>
      <c r="L632" s="16" t="s">
        <v>179</v>
      </c>
      <c r="M632" s="71">
        <v>32</v>
      </c>
      <c r="N632" s="70" t="s">
        <v>3</v>
      </c>
      <c r="O632" s="114">
        <f t="shared" si="613"/>
        <v>0</v>
      </c>
      <c r="P632" s="114">
        <f t="shared" si="613"/>
        <v>10000</v>
      </c>
      <c r="Q632" s="114">
        <f t="shared" si="613"/>
        <v>10000</v>
      </c>
      <c r="R632" s="114">
        <f t="shared" si="613"/>
        <v>10000</v>
      </c>
      <c r="S632" s="114">
        <f t="shared" si="613"/>
        <v>10000</v>
      </c>
      <c r="T632" s="77">
        <f t="shared" si="559"/>
        <v>0</v>
      </c>
      <c r="U632" s="295">
        <v>10000</v>
      </c>
      <c r="V632" s="295">
        <v>10000</v>
      </c>
      <c r="W632" s="359">
        <f t="shared" si="564"/>
        <v>100</v>
      </c>
      <c r="X632" s="359">
        <f t="shared" si="565"/>
        <v>100</v>
      </c>
    </row>
    <row r="633" spans="1:24" s="15" customFormat="1" x14ac:dyDescent="0.2">
      <c r="A633" s="159"/>
      <c r="B633" s="176"/>
      <c r="C633" s="159"/>
      <c r="D633" s="158"/>
      <c r="E633" s="158"/>
      <c r="F633" s="159"/>
      <c r="G633" s="159"/>
      <c r="H633" s="159"/>
      <c r="I633" s="202"/>
      <c r="J633" s="201">
        <v>9</v>
      </c>
      <c r="K633" s="202"/>
      <c r="L633" s="16" t="s">
        <v>179</v>
      </c>
      <c r="M633" s="161">
        <v>323</v>
      </c>
      <c r="N633" s="96" t="s">
        <v>6</v>
      </c>
      <c r="O633" s="113">
        <v>0</v>
      </c>
      <c r="P633" s="113">
        <v>10000</v>
      </c>
      <c r="Q633" s="113">
        <v>10000</v>
      </c>
      <c r="R633" s="113">
        <v>10000</v>
      </c>
      <c r="S633" s="113">
        <v>10000</v>
      </c>
      <c r="T633" s="77">
        <f t="shared" si="559"/>
        <v>0</v>
      </c>
      <c r="U633" s="295"/>
      <c r="V633" s="295"/>
      <c r="W633" s="359"/>
      <c r="X633" s="359"/>
    </row>
    <row r="634" spans="1:24" s="286" customFormat="1" x14ac:dyDescent="0.2">
      <c r="B634" s="289"/>
      <c r="D634" s="289"/>
      <c r="E634" s="289"/>
      <c r="J634" s="289"/>
      <c r="L634" s="16"/>
      <c r="M634" s="288"/>
      <c r="N634" s="96"/>
      <c r="O634" s="113"/>
      <c r="P634" s="113"/>
      <c r="Q634" s="113"/>
      <c r="R634" s="113"/>
      <c r="S634" s="113"/>
      <c r="T634" s="77"/>
      <c r="U634" s="295"/>
      <c r="V634" s="295"/>
      <c r="W634" s="359"/>
      <c r="X634" s="359"/>
    </row>
    <row r="635" spans="1:24" s="286" customFormat="1" x14ac:dyDescent="0.2">
      <c r="B635" s="289"/>
      <c r="D635" s="289"/>
      <c r="E635" s="289"/>
      <c r="J635" s="289"/>
      <c r="L635" s="16"/>
      <c r="M635" s="288"/>
      <c r="N635" s="96"/>
      <c r="O635" s="113"/>
      <c r="P635" s="113"/>
      <c r="Q635" s="113"/>
      <c r="R635" s="113"/>
      <c r="S635" s="113"/>
      <c r="T635" s="77"/>
      <c r="U635" s="295"/>
      <c r="V635" s="295"/>
      <c r="W635" s="359"/>
      <c r="X635" s="359"/>
    </row>
    <row r="636" spans="1:24" s="286" customFormat="1" ht="25.5" x14ac:dyDescent="0.2">
      <c r="A636" s="53" t="s">
        <v>194</v>
      </c>
      <c r="B636" s="32"/>
      <c r="C636" s="32"/>
      <c r="D636" s="32"/>
      <c r="E636" s="32"/>
      <c r="F636" s="32"/>
      <c r="G636" s="32"/>
      <c r="H636" s="32"/>
      <c r="I636" s="32"/>
      <c r="J636" s="32"/>
      <c r="K636" s="32"/>
      <c r="L636" s="31" t="s">
        <v>343</v>
      </c>
      <c r="M636" s="103"/>
      <c r="N636" s="104" t="s">
        <v>149</v>
      </c>
      <c r="O636" s="116">
        <f>SUM(O638)</f>
        <v>19007.61</v>
      </c>
      <c r="P636" s="116">
        <f>SUM(P638+P652)</f>
        <v>10000</v>
      </c>
      <c r="Q636" s="116">
        <f>SUM(Q638+Q652)</f>
        <v>10000</v>
      </c>
      <c r="R636" s="116">
        <f>SUM(R638+R652)</f>
        <v>10000</v>
      </c>
      <c r="S636" s="116">
        <f>SUM(S638+S652)</f>
        <v>10000</v>
      </c>
      <c r="T636" s="77">
        <f t="shared" si="559"/>
        <v>0</v>
      </c>
      <c r="U636" s="415">
        <f t="shared" ref="U636" si="614">SUM(U638+U652)</f>
        <v>10000</v>
      </c>
      <c r="V636" s="415">
        <f t="shared" ref="V636" si="615">SUM(V638+V652)</f>
        <v>10000</v>
      </c>
      <c r="W636" s="359">
        <f t="shared" si="564"/>
        <v>100</v>
      </c>
      <c r="X636" s="359">
        <f t="shared" si="565"/>
        <v>100</v>
      </c>
    </row>
    <row r="637" spans="1:24" s="286" customFormat="1" x14ac:dyDescent="0.2">
      <c r="A637" s="53"/>
      <c r="L637" s="31"/>
      <c r="M637" s="103"/>
      <c r="N637" s="104"/>
      <c r="O637" s="113"/>
      <c r="P637" s="113"/>
      <c r="Q637" s="113"/>
      <c r="R637" s="113"/>
      <c r="S637" s="113"/>
      <c r="T637" s="77"/>
      <c r="U637" s="295"/>
      <c r="V637" s="295"/>
      <c r="W637" s="359"/>
      <c r="X637" s="359"/>
    </row>
    <row r="638" spans="1:24" s="286" customFormat="1" ht="38.25" x14ac:dyDescent="0.2">
      <c r="A638" s="27" t="s">
        <v>385</v>
      </c>
      <c r="L638" s="36" t="s">
        <v>342</v>
      </c>
      <c r="M638" s="106"/>
      <c r="N638" s="107" t="s">
        <v>344</v>
      </c>
      <c r="O638" s="233">
        <f>SUM(O644+O648)</f>
        <v>19007.61</v>
      </c>
      <c r="P638" s="233">
        <f>SUM(P644)</f>
        <v>0</v>
      </c>
      <c r="Q638" s="233">
        <f>SUM(Q644)</f>
        <v>0</v>
      </c>
      <c r="R638" s="233">
        <f>SUM(R644)</f>
        <v>0</v>
      </c>
      <c r="S638" s="233">
        <f>SUM(S644)</f>
        <v>0</v>
      </c>
      <c r="T638" s="77">
        <f t="shared" ref="T638:T700" si="616">S638-R638</f>
        <v>0</v>
      </c>
      <c r="U638" s="411">
        <f>SUM(U645)</f>
        <v>0</v>
      </c>
      <c r="V638" s="411">
        <f>SUM(V645)</f>
        <v>0</v>
      </c>
      <c r="W638" s="359">
        <v>0</v>
      </c>
      <c r="X638" s="359">
        <v>0</v>
      </c>
    </row>
    <row r="639" spans="1:24" s="286" customFormat="1" x14ac:dyDescent="0.2">
      <c r="L639" s="16"/>
      <c r="M639" s="285"/>
      <c r="N639" s="287"/>
      <c r="O639" s="113"/>
      <c r="P639" s="113"/>
      <c r="Q639" s="113"/>
      <c r="R639" s="113"/>
      <c r="S639" s="113"/>
      <c r="T639" s="77"/>
      <c r="U639" s="295"/>
      <c r="V639" s="295"/>
      <c r="W639" s="359"/>
      <c r="X639" s="359"/>
    </row>
    <row r="640" spans="1:24" s="286" customFormat="1" x14ac:dyDescent="0.2">
      <c r="L640" s="16"/>
      <c r="M640" s="103"/>
      <c r="N640" s="180" t="s">
        <v>285</v>
      </c>
      <c r="O640" s="188">
        <f>SUM(O641:O642)</f>
        <v>19007.61</v>
      </c>
      <c r="P640" s="188">
        <f>SUM(P641:P642)</f>
        <v>0</v>
      </c>
      <c r="Q640" s="188">
        <f>SUM(Q641:Q642)</f>
        <v>0</v>
      </c>
      <c r="R640" s="188">
        <f>SUM(R641:R642)</f>
        <v>0</v>
      </c>
      <c r="S640" s="188">
        <f>SUM(S641:S642)</f>
        <v>0</v>
      </c>
      <c r="T640" s="77">
        <f t="shared" si="616"/>
        <v>0</v>
      </c>
      <c r="U640" s="397">
        <f t="shared" ref="U640" si="617">SUM(U641)</f>
        <v>0</v>
      </c>
      <c r="V640" s="397">
        <f t="shared" ref="V640" si="618">SUM(V641)</f>
        <v>0</v>
      </c>
      <c r="W640" s="359">
        <v>0</v>
      </c>
      <c r="X640" s="359">
        <v>0</v>
      </c>
    </row>
    <row r="641" spans="1:24" s="286" customFormat="1" x14ac:dyDescent="0.2">
      <c r="L641" s="16"/>
      <c r="M641" s="189" t="s">
        <v>354</v>
      </c>
      <c r="N641" s="180" t="s">
        <v>287</v>
      </c>
      <c r="O641" s="188">
        <v>0</v>
      </c>
      <c r="P641" s="188">
        <v>0</v>
      </c>
      <c r="Q641" s="188">
        <v>0</v>
      </c>
      <c r="R641" s="188">
        <v>0</v>
      </c>
      <c r="S641" s="188">
        <v>0</v>
      </c>
      <c r="T641" s="77">
        <f t="shared" si="616"/>
        <v>0</v>
      </c>
      <c r="U641" s="397">
        <v>0</v>
      </c>
      <c r="V641" s="397">
        <v>0</v>
      </c>
      <c r="W641" s="359">
        <v>0</v>
      </c>
      <c r="X641" s="359">
        <v>0</v>
      </c>
    </row>
    <row r="642" spans="1:24" s="322" customFormat="1" x14ac:dyDescent="0.2">
      <c r="L642" s="16"/>
      <c r="M642" s="186">
        <v>91</v>
      </c>
      <c r="N642" s="180" t="s">
        <v>290</v>
      </c>
      <c r="O642" s="188">
        <v>19007.61</v>
      </c>
      <c r="P642" s="188">
        <v>0</v>
      </c>
      <c r="Q642" s="188">
        <v>0</v>
      </c>
      <c r="R642" s="188">
        <v>0</v>
      </c>
      <c r="S642" s="188">
        <v>0</v>
      </c>
      <c r="T642" s="77">
        <f t="shared" si="616"/>
        <v>0</v>
      </c>
      <c r="U642" s="397">
        <v>0</v>
      </c>
      <c r="V642" s="397">
        <v>0</v>
      </c>
      <c r="W642" s="359">
        <v>0</v>
      </c>
      <c r="X642" s="359">
        <v>0</v>
      </c>
    </row>
    <row r="643" spans="1:24" s="286" customFormat="1" x14ac:dyDescent="0.2">
      <c r="L643" s="16"/>
      <c r="M643" s="186"/>
      <c r="N643" s="180"/>
      <c r="O643" s="113"/>
      <c r="P643" s="113"/>
      <c r="Q643" s="113"/>
      <c r="R643" s="113"/>
      <c r="S643" s="113"/>
      <c r="T643" s="77"/>
      <c r="U643" s="295"/>
      <c r="V643" s="295"/>
      <c r="W643" s="359"/>
      <c r="X643" s="359"/>
    </row>
    <row r="644" spans="1:24" s="286" customFormat="1" x14ac:dyDescent="0.2">
      <c r="B644" s="289"/>
      <c r="D644" s="289"/>
      <c r="E644" s="289"/>
      <c r="F644" s="350">
        <v>5</v>
      </c>
      <c r="J644" s="289">
        <v>9</v>
      </c>
      <c r="L644" s="16" t="s">
        <v>342</v>
      </c>
      <c r="M644" s="288">
        <v>3</v>
      </c>
      <c r="N644" s="287" t="s">
        <v>116</v>
      </c>
      <c r="O644" s="113">
        <f>SUM(O645)</f>
        <v>19007.61</v>
      </c>
      <c r="P644" s="113">
        <f>SUM(P645)</f>
        <v>0</v>
      </c>
      <c r="Q644" s="113">
        <f>SUM(Q645)</f>
        <v>0</v>
      </c>
      <c r="R644" s="113">
        <f>SUM(R645)</f>
        <v>0</v>
      </c>
      <c r="S644" s="113">
        <f>SUM(S645)</f>
        <v>0</v>
      </c>
      <c r="T644" s="77">
        <f t="shared" si="616"/>
        <v>0</v>
      </c>
      <c r="U644" s="295"/>
      <c r="V644" s="295"/>
      <c r="W644" s="359"/>
      <c r="X644" s="359"/>
    </row>
    <row r="645" spans="1:24" s="286" customFormat="1" x14ac:dyDescent="0.2">
      <c r="B645" s="289"/>
      <c r="D645" s="289"/>
      <c r="E645" s="289"/>
      <c r="F645" s="350">
        <v>5</v>
      </c>
      <c r="J645" s="289">
        <v>9</v>
      </c>
      <c r="L645" s="16" t="s">
        <v>342</v>
      </c>
      <c r="M645" s="284">
        <v>32</v>
      </c>
      <c r="N645" s="70" t="s">
        <v>3</v>
      </c>
      <c r="O645" s="114">
        <f>SUM(O646:O647)</f>
        <v>19007.61</v>
      </c>
      <c r="P645" s="114">
        <f>SUM(P646:P647)</f>
        <v>0</v>
      </c>
      <c r="Q645" s="114">
        <f>SUM(Q646:Q647)</f>
        <v>0</v>
      </c>
      <c r="R645" s="114">
        <f>SUM(R646:R647)</f>
        <v>0</v>
      </c>
      <c r="S645" s="114">
        <f>SUM(S646:S647)</f>
        <v>0</v>
      </c>
      <c r="T645" s="77">
        <f t="shared" si="616"/>
        <v>0</v>
      </c>
      <c r="U645" s="295">
        <v>0</v>
      </c>
      <c r="V645" s="295">
        <v>0</v>
      </c>
      <c r="W645" s="359">
        <v>0</v>
      </c>
      <c r="X645" s="359">
        <v>0</v>
      </c>
    </row>
    <row r="646" spans="1:24" s="286" customFormat="1" x14ac:dyDescent="0.2">
      <c r="B646" s="289"/>
      <c r="D646" s="289"/>
      <c r="E646" s="289"/>
      <c r="F646" s="350">
        <v>5</v>
      </c>
      <c r="J646" s="289">
        <v>9</v>
      </c>
      <c r="L646" s="16" t="s">
        <v>342</v>
      </c>
      <c r="M646" s="288">
        <v>323</v>
      </c>
      <c r="N646" s="96" t="s">
        <v>6</v>
      </c>
      <c r="O646" s="113">
        <v>10000</v>
      </c>
      <c r="P646" s="113">
        <v>0</v>
      </c>
      <c r="Q646" s="113">
        <v>0</v>
      </c>
      <c r="R646" s="113">
        <v>0</v>
      </c>
      <c r="S646" s="113">
        <v>0</v>
      </c>
      <c r="T646" s="77">
        <f t="shared" si="616"/>
        <v>0</v>
      </c>
      <c r="U646" s="295"/>
      <c r="V646" s="295"/>
      <c r="W646" s="359"/>
      <c r="X646" s="359"/>
    </row>
    <row r="647" spans="1:24" s="286" customFormat="1" ht="25.5" x14ac:dyDescent="0.2">
      <c r="B647" s="289"/>
      <c r="D647" s="289"/>
      <c r="E647" s="289"/>
      <c r="F647" s="350">
        <v>5</v>
      </c>
      <c r="J647" s="289">
        <v>9</v>
      </c>
      <c r="L647" s="16" t="s">
        <v>342</v>
      </c>
      <c r="M647" s="288">
        <v>329</v>
      </c>
      <c r="N647" s="300" t="s">
        <v>7</v>
      </c>
      <c r="O647" s="113">
        <v>9007.61</v>
      </c>
      <c r="P647" s="113">
        <v>0</v>
      </c>
      <c r="Q647" s="113">
        <v>0</v>
      </c>
      <c r="R647" s="113">
        <v>0</v>
      </c>
      <c r="S647" s="113">
        <v>0</v>
      </c>
      <c r="T647" s="77">
        <f t="shared" si="616"/>
        <v>0</v>
      </c>
      <c r="U647" s="295"/>
      <c r="V647" s="295"/>
      <c r="W647" s="359"/>
      <c r="X647" s="359"/>
    </row>
    <row r="648" spans="1:24" s="322" customFormat="1" ht="25.5" x14ac:dyDescent="0.2">
      <c r="B648" s="360"/>
      <c r="D648" s="360"/>
      <c r="E648" s="360"/>
      <c r="F648" s="360"/>
      <c r="J648" s="360"/>
      <c r="L648" s="16"/>
      <c r="M648" s="361">
        <v>4</v>
      </c>
      <c r="N648" s="362" t="s">
        <v>170</v>
      </c>
      <c r="O648" s="113">
        <f>SUM(O649)</f>
        <v>0</v>
      </c>
      <c r="P648" s="113">
        <v>0</v>
      </c>
      <c r="Q648" s="113">
        <v>0</v>
      </c>
      <c r="R648" s="113">
        <v>0</v>
      </c>
      <c r="S648" s="113">
        <v>0</v>
      </c>
      <c r="T648" s="77">
        <f t="shared" si="616"/>
        <v>0</v>
      </c>
      <c r="U648" s="295"/>
      <c r="V648" s="295"/>
      <c r="W648" s="359"/>
      <c r="X648" s="359"/>
    </row>
    <row r="649" spans="1:24" s="38" customFormat="1" ht="38.25" x14ac:dyDescent="0.2">
      <c r="B649" s="9"/>
      <c r="D649" s="9"/>
      <c r="E649" s="9"/>
      <c r="F649" s="360">
        <v>5</v>
      </c>
      <c r="G649" s="322"/>
      <c r="H649" s="322"/>
      <c r="I649" s="322"/>
      <c r="J649" s="360">
        <v>9</v>
      </c>
      <c r="K649" s="322"/>
      <c r="L649" s="16" t="s">
        <v>342</v>
      </c>
      <c r="M649" s="320">
        <v>42</v>
      </c>
      <c r="N649" s="363" t="s">
        <v>9</v>
      </c>
      <c r="O649" s="114">
        <f>SUM(O650)</f>
        <v>0</v>
      </c>
      <c r="P649" s="114">
        <v>0</v>
      </c>
      <c r="Q649" s="114">
        <v>0</v>
      </c>
      <c r="R649" s="114">
        <v>0</v>
      </c>
      <c r="S649" s="114">
        <v>0</v>
      </c>
      <c r="T649" s="77">
        <f t="shared" si="616"/>
        <v>0</v>
      </c>
      <c r="U649" s="417">
        <v>0</v>
      </c>
      <c r="V649" s="417">
        <v>0</v>
      </c>
      <c r="W649" s="359">
        <v>0</v>
      </c>
      <c r="X649" s="359">
        <v>0</v>
      </c>
    </row>
    <row r="650" spans="1:24" s="322" customFormat="1" x14ac:dyDescent="0.2">
      <c r="B650" s="360"/>
      <c r="D650" s="360"/>
      <c r="E650" s="360"/>
      <c r="F650" s="360">
        <v>5</v>
      </c>
      <c r="J650" s="360">
        <v>9</v>
      </c>
      <c r="L650" s="16" t="s">
        <v>342</v>
      </c>
      <c r="M650" s="361">
        <v>421</v>
      </c>
      <c r="N650" s="362" t="s">
        <v>172</v>
      </c>
      <c r="O650" s="113">
        <v>0</v>
      </c>
      <c r="P650" s="113">
        <v>0</v>
      </c>
      <c r="Q650" s="113">
        <v>0</v>
      </c>
      <c r="R650" s="113">
        <v>0</v>
      </c>
      <c r="S650" s="113">
        <v>0</v>
      </c>
      <c r="T650" s="77">
        <f t="shared" si="616"/>
        <v>0</v>
      </c>
      <c r="U650" s="295"/>
      <c r="V650" s="295"/>
      <c r="W650" s="359"/>
      <c r="X650" s="359"/>
    </row>
    <row r="651" spans="1:24" s="322" customFormat="1" x14ac:dyDescent="0.2">
      <c r="B651" s="372"/>
      <c r="D651" s="372"/>
      <c r="E651" s="372"/>
      <c r="F651" s="372"/>
      <c r="J651" s="372"/>
      <c r="L651" s="16"/>
      <c r="M651" s="370"/>
      <c r="N651" s="368"/>
      <c r="O651" s="113"/>
      <c r="P651" s="113"/>
      <c r="Q651" s="113"/>
      <c r="R651" s="113"/>
      <c r="S651" s="113"/>
      <c r="T651" s="77"/>
      <c r="U651" s="295"/>
      <c r="V651" s="295"/>
      <c r="W651" s="359"/>
      <c r="X651" s="359"/>
    </row>
    <row r="652" spans="1:24" s="322" customFormat="1" ht="24.75" customHeight="1" x14ac:dyDescent="0.2">
      <c r="A652" s="27" t="s">
        <v>397</v>
      </c>
      <c r="L652" s="36" t="s">
        <v>342</v>
      </c>
      <c r="M652" s="106"/>
      <c r="N652" s="107" t="s">
        <v>395</v>
      </c>
      <c r="O652" s="233">
        <f>SUM(O658+O662)</f>
        <v>0</v>
      </c>
      <c r="P652" s="233">
        <f>SUM(P658)</f>
        <v>10000</v>
      </c>
      <c r="Q652" s="233">
        <f>SUM(Q658)</f>
        <v>10000</v>
      </c>
      <c r="R652" s="233">
        <f>SUM(R658)</f>
        <v>10000</v>
      </c>
      <c r="S652" s="233">
        <f>SUM(S658)</f>
        <v>10000</v>
      </c>
      <c r="T652" s="77">
        <f t="shared" si="616"/>
        <v>0</v>
      </c>
      <c r="U652" s="411">
        <f>SUM(U659)</f>
        <v>10000</v>
      </c>
      <c r="V652" s="411">
        <f>SUM(V659)</f>
        <v>10000</v>
      </c>
      <c r="W652" s="359">
        <f t="shared" ref="W652:W696" si="619">U652/S652*100</f>
        <v>100</v>
      </c>
      <c r="X652" s="359">
        <f t="shared" ref="X652:X696" si="620">V652/S652*100</f>
        <v>100</v>
      </c>
    </row>
    <row r="653" spans="1:24" s="322" customFormat="1" x14ac:dyDescent="0.2">
      <c r="L653" s="16"/>
      <c r="M653" s="369"/>
      <c r="N653" s="368"/>
      <c r="O653" s="113"/>
      <c r="P653" s="113"/>
      <c r="Q653" s="113"/>
      <c r="R653" s="113"/>
      <c r="S653" s="113"/>
      <c r="T653" s="77"/>
      <c r="U653" s="295"/>
      <c r="V653" s="295"/>
      <c r="W653" s="359"/>
      <c r="X653" s="359"/>
    </row>
    <row r="654" spans="1:24" s="322" customFormat="1" x14ac:dyDescent="0.2">
      <c r="L654" s="16"/>
      <c r="M654" s="103"/>
      <c r="N654" s="180" t="s">
        <v>285</v>
      </c>
      <c r="O654" s="188">
        <f>SUM(O655:O656)</f>
        <v>0</v>
      </c>
      <c r="P654" s="188">
        <f>SUM(P655:P656)</f>
        <v>10000</v>
      </c>
      <c r="Q654" s="188">
        <f>SUM(Q655:Q656)</f>
        <v>10000</v>
      </c>
      <c r="R654" s="188">
        <f>SUM(R655:R656)</f>
        <v>10000</v>
      </c>
      <c r="S654" s="188">
        <f>SUM(S655:S656)</f>
        <v>10000</v>
      </c>
      <c r="T654" s="77">
        <f t="shared" si="616"/>
        <v>0</v>
      </c>
      <c r="U654" s="397">
        <f t="shared" ref="U654" si="621">SUM(U655:U656)</f>
        <v>10000</v>
      </c>
      <c r="V654" s="397">
        <f t="shared" ref="V654" si="622">SUM(V655:V656)</f>
        <v>10000</v>
      </c>
      <c r="W654" s="359">
        <f t="shared" si="619"/>
        <v>100</v>
      </c>
      <c r="X654" s="359">
        <f t="shared" si="620"/>
        <v>100</v>
      </c>
    </row>
    <row r="655" spans="1:24" s="322" customFormat="1" x14ac:dyDescent="0.2">
      <c r="L655" s="16"/>
      <c r="M655" s="189" t="s">
        <v>354</v>
      </c>
      <c r="N655" s="180" t="s">
        <v>287</v>
      </c>
      <c r="O655" s="188">
        <v>0</v>
      </c>
      <c r="P655" s="188">
        <v>10000</v>
      </c>
      <c r="Q655" s="188">
        <v>10000</v>
      </c>
      <c r="R655" s="188">
        <v>10000</v>
      </c>
      <c r="S655" s="188">
        <v>10000</v>
      </c>
      <c r="T655" s="77">
        <f t="shared" si="616"/>
        <v>0</v>
      </c>
      <c r="U655" s="397">
        <v>10000</v>
      </c>
      <c r="V655" s="397">
        <v>10000</v>
      </c>
      <c r="W655" s="359">
        <f t="shared" si="619"/>
        <v>100</v>
      </c>
      <c r="X655" s="359">
        <f t="shared" si="620"/>
        <v>100</v>
      </c>
    </row>
    <row r="656" spans="1:24" s="322" customFormat="1" x14ac:dyDescent="0.2">
      <c r="L656" s="16"/>
      <c r="M656" s="186">
        <v>91</v>
      </c>
      <c r="N656" s="180" t="s">
        <v>290</v>
      </c>
      <c r="O656" s="188">
        <v>0</v>
      </c>
      <c r="P656" s="188">
        <v>0</v>
      </c>
      <c r="Q656" s="188">
        <v>0</v>
      </c>
      <c r="R656" s="188">
        <v>0</v>
      </c>
      <c r="S656" s="188">
        <v>0</v>
      </c>
      <c r="T656" s="77">
        <f t="shared" si="616"/>
        <v>0</v>
      </c>
      <c r="U656" s="397">
        <v>0</v>
      </c>
      <c r="V656" s="397">
        <v>0</v>
      </c>
      <c r="W656" s="359">
        <v>0</v>
      </c>
      <c r="X656" s="359">
        <v>0</v>
      </c>
    </row>
    <row r="657" spans="1:24" s="322" customFormat="1" x14ac:dyDescent="0.2">
      <c r="L657" s="16"/>
      <c r="M657" s="186"/>
      <c r="N657" s="180"/>
      <c r="O657" s="113"/>
      <c r="P657" s="113"/>
      <c r="Q657" s="113"/>
      <c r="R657" s="113"/>
      <c r="S657" s="113"/>
      <c r="T657" s="77"/>
      <c r="U657" s="295"/>
      <c r="V657" s="295"/>
      <c r="W657" s="359"/>
      <c r="X657" s="359"/>
    </row>
    <row r="658" spans="1:24" s="322" customFormat="1" x14ac:dyDescent="0.2">
      <c r="B658" s="372"/>
      <c r="D658" s="372"/>
      <c r="E658" s="372"/>
      <c r="F658" s="372">
        <v>5</v>
      </c>
      <c r="J658" s="372">
        <v>9</v>
      </c>
      <c r="L658" s="16" t="s">
        <v>342</v>
      </c>
      <c r="M658" s="370">
        <v>3</v>
      </c>
      <c r="N658" s="368" t="s">
        <v>116</v>
      </c>
      <c r="O658" s="113">
        <f>SUM(O659)</f>
        <v>0</v>
      </c>
      <c r="P658" s="113">
        <f>SUM(P659)</f>
        <v>10000</v>
      </c>
      <c r="Q658" s="113">
        <f>SUM(Q659)</f>
        <v>10000</v>
      </c>
      <c r="R658" s="113">
        <f>SUM(R659)</f>
        <v>10000</v>
      </c>
      <c r="S658" s="113">
        <f>SUM(S659)</f>
        <v>10000</v>
      </c>
      <c r="T658" s="77">
        <f t="shared" si="616"/>
        <v>0</v>
      </c>
      <c r="U658" s="295"/>
      <c r="V658" s="295"/>
      <c r="W658" s="359"/>
      <c r="X658" s="359"/>
    </row>
    <row r="659" spans="1:24" s="322" customFormat="1" x14ac:dyDescent="0.2">
      <c r="B659" s="372"/>
      <c r="D659" s="372"/>
      <c r="E659" s="372"/>
      <c r="F659" s="372">
        <v>5</v>
      </c>
      <c r="J659" s="372">
        <v>9</v>
      </c>
      <c r="L659" s="16" t="s">
        <v>342</v>
      </c>
      <c r="M659" s="320">
        <v>32</v>
      </c>
      <c r="N659" s="371" t="s">
        <v>3</v>
      </c>
      <c r="O659" s="114">
        <f>SUM(O660:O661)</f>
        <v>0</v>
      </c>
      <c r="P659" s="114">
        <f>SUM(P660:P661)</f>
        <v>10000</v>
      </c>
      <c r="Q659" s="114">
        <f>SUM(Q660:Q661)</f>
        <v>10000</v>
      </c>
      <c r="R659" s="114">
        <f>SUM(R660:R661)</f>
        <v>10000</v>
      </c>
      <c r="S659" s="114">
        <f>SUM(S660:S661)</f>
        <v>10000</v>
      </c>
      <c r="T659" s="77">
        <f t="shared" si="616"/>
        <v>0</v>
      </c>
      <c r="U659" s="295">
        <v>10000</v>
      </c>
      <c r="V659" s="295">
        <v>10000</v>
      </c>
      <c r="W659" s="359">
        <f t="shared" si="619"/>
        <v>100</v>
      </c>
      <c r="X659" s="359">
        <f t="shared" si="620"/>
        <v>100</v>
      </c>
    </row>
    <row r="660" spans="1:24" s="322" customFormat="1" x14ac:dyDescent="0.2">
      <c r="B660" s="372"/>
      <c r="D660" s="372"/>
      <c r="E660" s="372"/>
      <c r="F660" s="372">
        <v>5</v>
      </c>
      <c r="J660" s="372">
        <v>9</v>
      </c>
      <c r="L660" s="16" t="s">
        <v>342</v>
      </c>
      <c r="M660" s="370">
        <v>323</v>
      </c>
      <c r="N660" s="96" t="s">
        <v>6</v>
      </c>
      <c r="O660" s="113">
        <v>0</v>
      </c>
      <c r="P660" s="113">
        <v>8000</v>
      </c>
      <c r="Q660" s="113">
        <v>8000</v>
      </c>
      <c r="R660" s="113">
        <v>8000</v>
      </c>
      <c r="S660" s="113">
        <v>8000</v>
      </c>
      <c r="T660" s="77">
        <f t="shared" si="616"/>
        <v>0</v>
      </c>
      <c r="U660" s="295">
        <v>0</v>
      </c>
      <c r="V660" s="295">
        <v>0</v>
      </c>
      <c r="W660" s="359">
        <f t="shared" si="619"/>
        <v>0</v>
      </c>
      <c r="X660" s="359">
        <f t="shared" si="620"/>
        <v>0</v>
      </c>
    </row>
    <row r="661" spans="1:24" s="322" customFormat="1" ht="25.5" x14ac:dyDescent="0.2">
      <c r="B661" s="372"/>
      <c r="D661" s="372"/>
      <c r="E661" s="372"/>
      <c r="F661" s="372">
        <v>5</v>
      </c>
      <c r="J661" s="372">
        <v>9</v>
      </c>
      <c r="L661" s="16" t="s">
        <v>342</v>
      </c>
      <c r="M661" s="370">
        <v>329</v>
      </c>
      <c r="N661" s="368" t="s">
        <v>7</v>
      </c>
      <c r="O661" s="113">
        <v>0</v>
      </c>
      <c r="P661" s="113">
        <v>2000</v>
      </c>
      <c r="Q661" s="113">
        <v>2000</v>
      </c>
      <c r="R661" s="113">
        <v>2000</v>
      </c>
      <c r="S661" s="113">
        <v>2000</v>
      </c>
      <c r="T661" s="77">
        <f t="shared" si="616"/>
        <v>0</v>
      </c>
      <c r="U661" s="295">
        <v>0</v>
      </c>
      <c r="V661" s="295">
        <v>0</v>
      </c>
      <c r="W661" s="359">
        <f t="shared" si="619"/>
        <v>0</v>
      </c>
      <c r="X661" s="359">
        <f t="shared" si="620"/>
        <v>0</v>
      </c>
    </row>
    <row r="662" spans="1:24" s="322" customFormat="1" ht="25.5" x14ac:dyDescent="0.2">
      <c r="B662" s="372"/>
      <c r="D662" s="372"/>
      <c r="E662" s="372"/>
      <c r="F662" s="372"/>
      <c r="J662" s="372"/>
      <c r="L662" s="16"/>
      <c r="M662" s="370">
        <v>4</v>
      </c>
      <c r="N662" s="368" t="s">
        <v>170</v>
      </c>
      <c r="O662" s="113">
        <f>SUM(O663)</f>
        <v>0</v>
      </c>
      <c r="P662" s="113">
        <v>0</v>
      </c>
      <c r="Q662" s="113">
        <v>0</v>
      </c>
      <c r="R662" s="113">
        <v>0</v>
      </c>
      <c r="S662" s="113">
        <v>0</v>
      </c>
      <c r="T662" s="77">
        <f t="shared" si="616"/>
        <v>0</v>
      </c>
      <c r="U662" s="295">
        <v>0</v>
      </c>
      <c r="V662" s="295">
        <v>0</v>
      </c>
      <c r="W662" s="359">
        <v>0</v>
      </c>
      <c r="X662" s="359">
        <v>0</v>
      </c>
    </row>
    <row r="663" spans="1:24" s="322" customFormat="1" ht="38.25" x14ac:dyDescent="0.2">
      <c r="A663" s="38"/>
      <c r="B663" s="9"/>
      <c r="C663" s="38"/>
      <c r="D663" s="9"/>
      <c r="E663" s="9"/>
      <c r="F663" s="372">
        <v>5</v>
      </c>
      <c r="J663" s="372">
        <v>9</v>
      </c>
      <c r="L663" s="16" t="s">
        <v>342</v>
      </c>
      <c r="M663" s="320">
        <v>42</v>
      </c>
      <c r="N663" s="371" t="s">
        <v>9</v>
      </c>
      <c r="O663" s="114">
        <f>SUM(O664)</f>
        <v>0</v>
      </c>
      <c r="P663" s="114">
        <v>0</v>
      </c>
      <c r="Q663" s="114">
        <v>0</v>
      </c>
      <c r="R663" s="114">
        <v>0</v>
      </c>
      <c r="S663" s="114">
        <v>0</v>
      </c>
      <c r="T663" s="77">
        <f t="shared" si="616"/>
        <v>0</v>
      </c>
      <c r="U663" s="417">
        <v>0</v>
      </c>
      <c r="V663" s="417">
        <v>0</v>
      </c>
      <c r="W663" s="359">
        <v>0</v>
      </c>
      <c r="X663" s="359">
        <v>0</v>
      </c>
    </row>
    <row r="664" spans="1:24" s="322" customFormat="1" x14ac:dyDescent="0.2">
      <c r="B664" s="372"/>
      <c r="D664" s="372"/>
      <c r="E664" s="372"/>
      <c r="F664" s="372">
        <v>5</v>
      </c>
      <c r="J664" s="372">
        <v>9</v>
      </c>
      <c r="L664" s="16" t="s">
        <v>342</v>
      </c>
      <c r="M664" s="370">
        <v>421</v>
      </c>
      <c r="N664" s="368" t="s">
        <v>172</v>
      </c>
      <c r="O664" s="113">
        <v>0</v>
      </c>
      <c r="P664" s="113">
        <v>0</v>
      </c>
      <c r="Q664" s="113">
        <v>0</v>
      </c>
      <c r="R664" s="113">
        <v>0</v>
      </c>
      <c r="S664" s="113">
        <v>0</v>
      </c>
      <c r="T664" s="77">
        <f t="shared" si="616"/>
        <v>0</v>
      </c>
      <c r="U664" s="295">
        <v>0</v>
      </c>
      <c r="V664" s="295">
        <v>0</v>
      </c>
      <c r="W664" s="359">
        <v>0</v>
      </c>
      <c r="X664" s="359">
        <v>0</v>
      </c>
    </row>
    <row r="665" spans="1:24" s="322" customFormat="1" x14ac:dyDescent="0.2">
      <c r="B665" s="372"/>
      <c r="D665" s="372"/>
      <c r="E665" s="372"/>
      <c r="F665" s="372"/>
      <c r="J665" s="372"/>
      <c r="L665" s="16"/>
      <c r="M665" s="370"/>
      <c r="N665" s="368"/>
      <c r="O665" s="113"/>
      <c r="P665" s="113"/>
      <c r="Q665" s="113"/>
      <c r="R665" s="113"/>
      <c r="S665" s="113"/>
      <c r="T665" s="77"/>
      <c r="U665" s="295"/>
      <c r="V665" s="295"/>
      <c r="W665" s="359"/>
      <c r="X665" s="359"/>
    </row>
    <row r="666" spans="1:24" s="312" customFormat="1" x14ac:dyDescent="0.2">
      <c r="B666" s="315"/>
      <c r="D666" s="315"/>
      <c r="E666" s="315"/>
      <c r="J666" s="315"/>
      <c r="L666" s="16"/>
      <c r="M666" s="314"/>
      <c r="N666" s="313"/>
      <c r="O666" s="113"/>
      <c r="P666" s="113"/>
      <c r="Q666" s="113"/>
      <c r="R666" s="113"/>
      <c r="S666" s="113"/>
      <c r="T666" s="77"/>
      <c r="U666" s="295"/>
      <c r="V666" s="295"/>
      <c r="W666" s="359"/>
      <c r="X666" s="359"/>
    </row>
    <row r="667" spans="1:24" s="312" customFormat="1" ht="25.5" x14ac:dyDescent="0.2">
      <c r="A667" s="53" t="s">
        <v>194</v>
      </c>
      <c r="B667" s="32"/>
      <c r="C667" s="32"/>
      <c r="D667" s="32"/>
      <c r="E667" s="32"/>
      <c r="F667" s="32"/>
      <c r="G667" s="32"/>
      <c r="H667" s="32"/>
      <c r="I667" s="32"/>
      <c r="J667" s="32"/>
      <c r="K667" s="32"/>
      <c r="L667" s="31" t="s">
        <v>343</v>
      </c>
      <c r="M667" s="103"/>
      <c r="N667" s="104" t="s">
        <v>149</v>
      </c>
      <c r="O667" s="116">
        <v>0</v>
      </c>
      <c r="P667" s="116">
        <f>SUM(P669)</f>
        <v>5000</v>
      </c>
      <c r="Q667" s="116">
        <f>SUM(Q669)</f>
        <v>5000</v>
      </c>
      <c r="R667" s="116">
        <f>SUM(R669)</f>
        <v>5000</v>
      </c>
      <c r="S667" s="116">
        <f>SUM(S669)</f>
        <v>5000</v>
      </c>
      <c r="T667" s="77">
        <f t="shared" si="616"/>
        <v>0</v>
      </c>
      <c r="U667" s="415">
        <f>SUM(U669)</f>
        <v>0</v>
      </c>
      <c r="V667" s="415">
        <f>SUM(V669)</f>
        <v>0</v>
      </c>
      <c r="W667" s="359">
        <f t="shared" si="619"/>
        <v>0</v>
      </c>
      <c r="X667" s="359">
        <f t="shared" si="620"/>
        <v>0</v>
      </c>
    </row>
    <row r="668" spans="1:24" s="312" customFormat="1" x14ac:dyDescent="0.2">
      <c r="A668" s="53"/>
      <c r="L668" s="31"/>
      <c r="M668" s="103"/>
      <c r="N668" s="104"/>
      <c r="O668" s="113"/>
      <c r="P668" s="113"/>
      <c r="Q668" s="113"/>
      <c r="R668" s="113"/>
      <c r="S668" s="113"/>
      <c r="T668" s="77"/>
      <c r="U668" s="295"/>
      <c r="V668" s="295"/>
      <c r="W668" s="359"/>
      <c r="X668" s="359"/>
    </row>
    <row r="669" spans="1:24" s="312" customFormat="1" ht="38.25" x14ac:dyDescent="0.2">
      <c r="A669" s="27" t="s">
        <v>346</v>
      </c>
      <c r="L669" s="36" t="s">
        <v>342</v>
      </c>
      <c r="M669" s="106"/>
      <c r="N669" s="268" t="s">
        <v>345</v>
      </c>
      <c r="O669" s="233">
        <v>0</v>
      </c>
      <c r="P669" s="144">
        <f>SUM(P675+P679)</f>
        <v>5000</v>
      </c>
      <c r="Q669" s="144">
        <f>SUM(Q675+Q679)</f>
        <v>5000</v>
      </c>
      <c r="R669" s="144">
        <f>SUM(R675+R679)</f>
        <v>5000</v>
      </c>
      <c r="S669" s="144">
        <f>SUM(S675+S679)</f>
        <v>5000</v>
      </c>
      <c r="T669" s="77">
        <f t="shared" si="616"/>
        <v>0</v>
      </c>
      <c r="U669" s="419">
        <f>SUM(U676+U680)</f>
        <v>0</v>
      </c>
      <c r="V669" s="419">
        <f>SUM(V676+V680)</f>
        <v>0</v>
      </c>
      <c r="W669" s="359">
        <f t="shared" si="619"/>
        <v>0</v>
      </c>
      <c r="X669" s="359">
        <f t="shared" si="620"/>
        <v>0</v>
      </c>
    </row>
    <row r="670" spans="1:24" s="312" customFormat="1" x14ac:dyDescent="0.2">
      <c r="L670" s="16"/>
      <c r="M670" s="311"/>
      <c r="N670" s="313"/>
      <c r="O670" s="113"/>
      <c r="P670" s="113"/>
      <c r="Q670" s="113"/>
      <c r="R670" s="113"/>
      <c r="S670" s="113"/>
      <c r="T670" s="77"/>
      <c r="U670" s="295"/>
      <c r="V670" s="295"/>
      <c r="W670" s="359"/>
      <c r="X670" s="359"/>
    </row>
    <row r="671" spans="1:24" s="312" customFormat="1" x14ac:dyDescent="0.2">
      <c r="L671" s="16"/>
      <c r="M671" s="103"/>
      <c r="N671" s="180" t="s">
        <v>285</v>
      </c>
      <c r="O671" s="188">
        <v>0</v>
      </c>
      <c r="P671" s="188">
        <f>SUM(P672:P673)</f>
        <v>5000</v>
      </c>
      <c r="Q671" s="188">
        <f>SUM(Q672:Q673)</f>
        <v>5000</v>
      </c>
      <c r="R671" s="188">
        <f>SUM(R672:R673)</f>
        <v>5000</v>
      </c>
      <c r="S671" s="188">
        <f>SUM(S672:S673)</f>
        <v>5000</v>
      </c>
      <c r="T671" s="77">
        <f t="shared" si="616"/>
        <v>0</v>
      </c>
      <c r="U671" s="397">
        <f>SUM(U672)</f>
        <v>0</v>
      </c>
      <c r="V671" s="397">
        <f>SUM(V672)</f>
        <v>0</v>
      </c>
      <c r="W671" s="359">
        <f t="shared" si="619"/>
        <v>0</v>
      </c>
      <c r="X671" s="359">
        <f t="shared" si="620"/>
        <v>0</v>
      </c>
    </row>
    <row r="672" spans="1:24" s="312" customFormat="1" x14ac:dyDescent="0.2">
      <c r="L672" s="16"/>
      <c r="M672" s="189" t="s">
        <v>354</v>
      </c>
      <c r="N672" s="180" t="s">
        <v>287</v>
      </c>
      <c r="O672" s="188">
        <v>0</v>
      </c>
      <c r="P672" s="188">
        <v>5000</v>
      </c>
      <c r="Q672" s="188">
        <v>5000</v>
      </c>
      <c r="R672" s="188">
        <v>5000</v>
      </c>
      <c r="S672" s="188">
        <v>5000</v>
      </c>
      <c r="T672" s="77">
        <f t="shared" si="616"/>
        <v>0</v>
      </c>
      <c r="U672" s="397">
        <v>0</v>
      </c>
      <c r="V672" s="397">
        <v>0</v>
      </c>
      <c r="W672" s="359">
        <f t="shared" si="619"/>
        <v>0</v>
      </c>
      <c r="X672" s="359">
        <f t="shared" si="620"/>
        <v>0</v>
      </c>
    </row>
    <row r="673" spans="1:24" s="322" customFormat="1" x14ac:dyDescent="0.2">
      <c r="L673" s="16"/>
      <c r="M673" s="186">
        <v>91</v>
      </c>
      <c r="N673" s="180" t="s">
        <v>290</v>
      </c>
      <c r="O673" s="188">
        <v>0</v>
      </c>
      <c r="P673" s="188">
        <v>0</v>
      </c>
      <c r="Q673" s="188">
        <v>0</v>
      </c>
      <c r="R673" s="188">
        <v>0</v>
      </c>
      <c r="S673" s="188">
        <v>0</v>
      </c>
      <c r="T673" s="77">
        <f t="shared" si="616"/>
        <v>0</v>
      </c>
      <c r="U673" s="397">
        <v>0</v>
      </c>
      <c r="V673" s="397">
        <v>0</v>
      </c>
      <c r="W673" s="359">
        <v>0</v>
      </c>
      <c r="X673" s="359">
        <v>0</v>
      </c>
    </row>
    <row r="674" spans="1:24" s="312" customFormat="1" x14ac:dyDescent="0.2">
      <c r="L674" s="16"/>
      <c r="M674" s="186"/>
      <c r="N674" s="180"/>
      <c r="O674" s="113"/>
      <c r="P674" s="113"/>
      <c r="Q674" s="113"/>
      <c r="R674" s="113"/>
      <c r="S674" s="113"/>
      <c r="T674" s="77"/>
      <c r="U674" s="295"/>
      <c r="V674" s="295"/>
      <c r="W674" s="359"/>
      <c r="X674" s="359"/>
    </row>
    <row r="675" spans="1:24" s="312" customFormat="1" x14ac:dyDescent="0.2">
      <c r="B675" s="315"/>
      <c r="D675" s="315"/>
      <c r="E675" s="315"/>
      <c r="F675" s="350">
        <v>5</v>
      </c>
      <c r="G675" s="322"/>
      <c r="H675" s="322"/>
      <c r="I675" s="322"/>
      <c r="J675" s="350">
        <v>9</v>
      </c>
      <c r="L675" s="16" t="s">
        <v>342</v>
      </c>
      <c r="M675" s="314">
        <v>3</v>
      </c>
      <c r="N675" s="313" t="s">
        <v>116</v>
      </c>
      <c r="O675" s="113">
        <v>0</v>
      </c>
      <c r="P675" s="113">
        <f>SUM(P676)</f>
        <v>5000</v>
      </c>
      <c r="Q675" s="113">
        <f>SUM(Q676)</f>
        <v>5000</v>
      </c>
      <c r="R675" s="113">
        <f>SUM(R676)</f>
        <v>5000</v>
      </c>
      <c r="S675" s="113">
        <f>SUM(S676)</f>
        <v>5000</v>
      </c>
      <c r="T675" s="77">
        <f t="shared" si="616"/>
        <v>0</v>
      </c>
      <c r="U675" s="295"/>
      <c r="V675" s="295"/>
      <c r="W675" s="359"/>
      <c r="X675" s="359"/>
    </row>
    <row r="676" spans="1:24" s="38" customFormat="1" x14ac:dyDescent="0.2">
      <c r="B676" s="9"/>
      <c r="D676" s="9"/>
      <c r="E676" s="9"/>
      <c r="F676" s="350">
        <v>5</v>
      </c>
      <c r="G676" s="322"/>
      <c r="H676" s="322"/>
      <c r="I676" s="322"/>
      <c r="J676" s="350">
        <v>9</v>
      </c>
      <c r="L676" s="18" t="s">
        <v>342</v>
      </c>
      <c r="M676" s="320">
        <v>32</v>
      </c>
      <c r="N676" s="70" t="s">
        <v>3</v>
      </c>
      <c r="O676" s="114">
        <v>0</v>
      </c>
      <c r="P676" s="114">
        <f>SUM(P677:P678)</f>
        <v>5000</v>
      </c>
      <c r="Q676" s="114">
        <f>SUM(Q677:Q678)</f>
        <v>5000</v>
      </c>
      <c r="R676" s="114">
        <f>SUM(R677:R678)</f>
        <v>5000</v>
      </c>
      <c r="S676" s="114">
        <f>SUM(S677:S678)</f>
        <v>5000</v>
      </c>
      <c r="T676" s="77">
        <f t="shared" si="616"/>
        <v>0</v>
      </c>
      <c r="U676" s="295">
        <v>0</v>
      </c>
      <c r="V676" s="295">
        <v>0</v>
      </c>
      <c r="W676" s="359">
        <f t="shared" si="619"/>
        <v>0</v>
      </c>
      <c r="X676" s="359">
        <f t="shared" si="620"/>
        <v>0</v>
      </c>
    </row>
    <row r="677" spans="1:24" s="312" customFormat="1" x14ac:dyDescent="0.2">
      <c r="B677" s="315"/>
      <c r="D677" s="315"/>
      <c r="E677" s="315"/>
      <c r="F677" s="350">
        <v>5</v>
      </c>
      <c r="G677" s="322"/>
      <c r="H677" s="322"/>
      <c r="I677" s="322"/>
      <c r="J677" s="350">
        <v>9</v>
      </c>
      <c r="L677" s="16" t="s">
        <v>342</v>
      </c>
      <c r="M677" s="314">
        <v>323</v>
      </c>
      <c r="N677" s="96" t="s">
        <v>6</v>
      </c>
      <c r="O677" s="113">
        <v>0</v>
      </c>
      <c r="P677" s="113">
        <v>5000</v>
      </c>
      <c r="Q677" s="113">
        <v>5000</v>
      </c>
      <c r="R677" s="113">
        <v>5000</v>
      </c>
      <c r="S677" s="113">
        <v>5000</v>
      </c>
      <c r="T677" s="77">
        <f t="shared" si="616"/>
        <v>0</v>
      </c>
      <c r="U677" s="295"/>
      <c r="V677" s="295"/>
      <c r="W677" s="359"/>
      <c r="X677" s="359"/>
    </row>
    <row r="678" spans="1:24" s="312" customFormat="1" ht="25.5" x14ac:dyDescent="0.2">
      <c r="B678" s="315"/>
      <c r="D678" s="315"/>
      <c r="E678" s="315"/>
      <c r="F678" s="350">
        <v>5</v>
      </c>
      <c r="G678" s="322"/>
      <c r="H678" s="322"/>
      <c r="I678" s="322"/>
      <c r="J678" s="350">
        <v>9</v>
      </c>
      <c r="L678" s="16" t="s">
        <v>342</v>
      </c>
      <c r="M678" s="314">
        <v>329</v>
      </c>
      <c r="N678" s="313" t="s">
        <v>7</v>
      </c>
      <c r="O678" s="113">
        <v>0</v>
      </c>
      <c r="P678" s="113">
        <v>0</v>
      </c>
      <c r="Q678" s="113">
        <v>0</v>
      </c>
      <c r="R678" s="113">
        <v>0</v>
      </c>
      <c r="S678" s="113">
        <v>0</v>
      </c>
      <c r="T678" s="77">
        <f t="shared" si="616"/>
        <v>0</v>
      </c>
      <c r="U678" s="295"/>
      <c r="V678" s="295"/>
      <c r="W678" s="359"/>
      <c r="X678" s="359"/>
    </row>
    <row r="679" spans="1:24" s="317" customFormat="1" ht="25.5" x14ac:dyDescent="0.2">
      <c r="B679" s="316"/>
      <c r="D679" s="316"/>
      <c r="E679" s="316"/>
      <c r="F679" s="350">
        <v>5</v>
      </c>
      <c r="G679" s="322"/>
      <c r="H679" s="322"/>
      <c r="I679" s="322"/>
      <c r="J679" s="350">
        <v>9</v>
      </c>
      <c r="L679" s="16" t="s">
        <v>342</v>
      </c>
      <c r="M679" s="318">
        <v>4</v>
      </c>
      <c r="N679" s="319" t="s">
        <v>170</v>
      </c>
      <c r="O679" s="113">
        <v>0</v>
      </c>
      <c r="P679" s="113">
        <f t="shared" ref="P679:S680" si="623">SUM(P680)</f>
        <v>0</v>
      </c>
      <c r="Q679" s="113">
        <f t="shared" si="623"/>
        <v>0</v>
      </c>
      <c r="R679" s="113">
        <f t="shared" si="623"/>
        <v>0</v>
      </c>
      <c r="S679" s="113">
        <f t="shared" si="623"/>
        <v>0</v>
      </c>
      <c r="T679" s="77">
        <f t="shared" si="616"/>
        <v>0</v>
      </c>
      <c r="U679" s="295"/>
      <c r="V679" s="295"/>
      <c r="W679" s="359"/>
      <c r="X679" s="359"/>
    </row>
    <row r="680" spans="1:24" s="38" customFormat="1" ht="38.25" x14ac:dyDescent="0.2">
      <c r="B680" s="9"/>
      <c r="D680" s="9"/>
      <c r="E680" s="9"/>
      <c r="F680" s="350">
        <v>5</v>
      </c>
      <c r="G680" s="322"/>
      <c r="H680" s="322"/>
      <c r="I680" s="322"/>
      <c r="J680" s="350">
        <v>9</v>
      </c>
      <c r="L680" s="18" t="s">
        <v>342</v>
      </c>
      <c r="M680" s="320">
        <v>41</v>
      </c>
      <c r="N680" s="70" t="s">
        <v>171</v>
      </c>
      <c r="O680" s="114">
        <v>0</v>
      </c>
      <c r="P680" s="114">
        <f t="shared" si="623"/>
        <v>0</v>
      </c>
      <c r="Q680" s="114">
        <f t="shared" si="623"/>
        <v>0</v>
      </c>
      <c r="R680" s="114">
        <f t="shared" si="623"/>
        <v>0</v>
      </c>
      <c r="S680" s="114">
        <f t="shared" si="623"/>
        <v>0</v>
      </c>
      <c r="T680" s="77">
        <f t="shared" si="616"/>
        <v>0</v>
      </c>
      <c r="U680" s="295">
        <v>0</v>
      </c>
      <c r="V680" s="295">
        <v>0</v>
      </c>
      <c r="W680" s="359">
        <v>0</v>
      </c>
      <c r="X680" s="359">
        <v>0</v>
      </c>
    </row>
    <row r="681" spans="1:24" s="312" customFormat="1" x14ac:dyDescent="0.2">
      <c r="B681" s="315"/>
      <c r="D681" s="315"/>
      <c r="E681" s="315"/>
      <c r="F681" s="350">
        <v>5</v>
      </c>
      <c r="G681" s="322"/>
      <c r="H681" s="322"/>
      <c r="I681" s="322"/>
      <c r="J681" s="350">
        <v>9</v>
      </c>
      <c r="L681" s="16" t="s">
        <v>342</v>
      </c>
      <c r="M681" s="314">
        <v>411</v>
      </c>
      <c r="N681" s="313" t="s">
        <v>26</v>
      </c>
      <c r="O681" s="113">
        <v>0</v>
      </c>
      <c r="P681" s="113">
        <v>0</v>
      </c>
      <c r="Q681" s="113">
        <v>0</v>
      </c>
      <c r="R681" s="113">
        <v>0</v>
      </c>
      <c r="S681" s="113">
        <v>0</v>
      </c>
      <c r="T681" s="77">
        <f t="shared" si="616"/>
        <v>0</v>
      </c>
      <c r="U681" s="295"/>
      <c r="V681" s="295"/>
      <c r="W681" s="359"/>
      <c r="X681" s="359"/>
    </row>
    <row r="682" spans="1:24" s="312" customFormat="1" x14ac:dyDescent="0.2">
      <c r="B682" s="315"/>
      <c r="D682" s="315"/>
      <c r="E682" s="315"/>
      <c r="J682" s="315"/>
      <c r="L682" s="16"/>
      <c r="M682" s="314"/>
      <c r="N682" s="313"/>
      <c r="O682" s="113"/>
      <c r="P682" s="113"/>
      <c r="Q682" s="113"/>
      <c r="R682" s="113"/>
      <c r="S682" s="113"/>
      <c r="T682" s="77"/>
      <c r="U682" s="295"/>
      <c r="V682" s="295"/>
      <c r="W682" s="359"/>
      <c r="X682" s="359"/>
    </row>
    <row r="683" spans="1:24" s="248" customFormat="1" x14ac:dyDescent="0.2">
      <c r="B683" s="252"/>
      <c r="D683" s="252"/>
      <c r="E683" s="252"/>
      <c r="J683" s="252"/>
      <c r="L683" s="16"/>
      <c r="M683" s="251"/>
      <c r="N683" s="96"/>
      <c r="O683" s="113"/>
      <c r="P683" s="113"/>
      <c r="Q683" s="113"/>
      <c r="R683" s="113"/>
      <c r="S683" s="113"/>
      <c r="T683" s="77"/>
      <c r="U683" s="295"/>
      <c r="V683" s="295"/>
      <c r="W683" s="359"/>
      <c r="X683" s="359"/>
    </row>
    <row r="684" spans="1:24" s="159" customFormat="1" ht="25.5" x14ac:dyDescent="0.2">
      <c r="A684" s="51" t="s">
        <v>230</v>
      </c>
      <c r="B684" s="55"/>
      <c r="C684" s="32"/>
      <c r="D684" s="32"/>
      <c r="E684" s="32"/>
      <c r="F684" s="55">
        <v>5</v>
      </c>
      <c r="G684" s="55">
        <v>6</v>
      </c>
      <c r="H684" s="55"/>
      <c r="I684" s="55"/>
      <c r="J684" s="55">
        <v>9</v>
      </c>
      <c r="K684" s="32"/>
      <c r="L684" s="33"/>
      <c r="M684" s="101"/>
      <c r="N684" s="73" t="s">
        <v>268</v>
      </c>
      <c r="O684" s="115">
        <f t="shared" ref="O684" si="624">SUM(O686)</f>
        <v>0</v>
      </c>
      <c r="P684" s="115">
        <f t="shared" ref="P684:Q684" si="625">SUM(P686)</f>
        <v>11000</v>
      </c>
      <c r="Q684" s="115">
        <f t="shared" si="625"/>
        <v>10000</v>
      </c>
      <c r="R684" s="115">
        <f t="shared" ref="R684:S684" si="626">SUM(R686)</f>
        <v>10000</v>
      </c>
      <c r="S684" s="115">
        <f t="shared" si="626"/>
        <v>10000</v>
      </c>
      <c r="T684" s="77">
        <f t="shared" si="616"/>
        <v>0</v>
      </c>
      <c r="U684" s="413">
        <f t="shared" ref="U684" si="627">SUM(U686)</f>
        <v>10000</v>
      </c>
      <c r="V684" s="413">
        <f t="shared" ref="V684" si="628">SUM(V686)</f>
        <v>10000</v>
      </c>
      <c r="W684" s="359">
        <f t="shared" si="619"/>
        <v>100</v>
      </c>
      <c r="X684" s="359">
        <f t="shared" si="620"/>
        <v>100</v>
      </c>
    </row>
    <row r="685" spans="1:24" s="159" customFormat="1" x14ac:dyDescent="0.2">
      <c r="A685" s="51"/>
      <c r="B685" s="55"/>
      <c r="C685" s="32"/>
      <c r="D685" s="32"/>
      <c r="E685" s="32"/>
      <c r="F685" s="32"/>
      <c r="G685" s="32"/>
      <c r="H685" s="32"/>
      <c r="I685" s="32"/>
      <c r="J685" s="32"/>
      <c r="K685" s="32"/>
      <c r="L685" s="33"/>
      <c r="M685" s="101"/>
      <c r="N685" s="73"/>
      <c r="O685" s="115"/>
      <c r="P685" s="115"/>
      <c r="Q685" s="115"/>
      <c r="R685" s="115"/>
      <c r="S685" s="115"/>
      <c r="T685" s="77"/>
      <c r="U685" s="413"/>
      <c r="V685" s="413"/>
      <c r="W685" s="359"/>
      <c r="X685" s="359"/>
    </row>
    <row r="686" spans="1:24" s="159" customFormat="1" ht="25.5" x14ac:dyDescent="0.2">
      <c r="A686" s="53" t="s">
        <v>152</v>
      </c>
      <c r="I686" s="202"/>
      <c r="J686" s="202"/>
      <c r="K686" s="202"/>
      <c r="L686" s="31" t="s">
        <v>201</v>
      </c>
      <c r="M686" s="103"/>
      <c r="N686" s="104" t="s">
        <v>145</v>
      </c>
      <c r="O686" s="116">
        <f t="shared" ref="O686" si="629">SUM(O688+O703)</f>
        <v>0</v>
      </c>
      <c r="P686" s="116">
        <f t="shared" ref="P686:Q686" si="630">SUM(P688+P703)</f>
        <v>11000</v>
      </c>
      <c r="Q686" s="116">
        <f t="shared" si="630"/>
        <v>10000</v>
      </c>
      <c r="R686" s="116">
        <f t="shared" ref="R686:S686" si="631">SUM(R688+R703)</f>
        <v>10000</v>
      </c>
      <c r="S686" s="116">
        <f t="shared" si="631"/>
        <v>10000</v>
      </c>
      <c r="T686" s="77">
        <f t="shared" si="616"/>
        <v>0</v>
      </c>
      <c r="U686" s="415">
        <f t="shared" ref="U686" si="632">SUM(U688+U703)</f>
        <v>10000</v>
      </c>
      <c r="V686" s="415">
        <f t="shared" ref="V686" si="633">SUM(V688+V703)</f>
        <v>10000</v>
      </c>
      <c r="W686" s="359">
        <f t="shared" si="619"/>
        <v>100</v>
      </c>
      <c r="X686" s="359">
        <f t="shared" si="620"/>
        <v>100</v>
      </c>
    </row>
    <row r="687" spans="1:24" s="159" customFormat="1" x14ac:dyDescent="0.2">
      <c r="A687" s="53"/>
      <c r="I687" s="202"/>
      <c r="J687" s="202"/>
      <c r="K687" s="202"/>
      <c r="L687" s="31"/>
      <c r="M687" s="103"/>
      <c r="N687" s="104"/>
      <c r="O687" s="144"/>
      <c r="P687" s="144"/>
      <c r="Q687" s="144"/>
      <c r="R687" s="144"/>
      <c r="S687" s="144"/>
      <c r="T687" s="77"/>
      <c r="U687" s="415"/>
      <c r="V687" s="415"/>
      <c r="W687" s="359"/>
      <c r="X687" s="359"/>
    </row>
    <row r="688" spans="1:24" s="159" customFormat="1" ht="51" x14ac:dyDescent="0.2">
      <c r="A688" s="127" t="s">
        <v>396</v>
      </c>
      <c r="B688" s="158"/>
      <c r="C688" s="158"/>
      <c r="D688" s="158"/>
      <c r="E688" s="158"/>
      <c r="F688" s="158"/>
      <c r="G688" s="158"/>
      <c r="H688" s="158"/>
      <c r="I688" s="201"/>
      <c r="J688" s="201"/>
      <c r="K688" s="201"/>
      <c r="L688" s="36" t="s">
        <v>184</v>
      </c>
      <c r="M688" s="106"/>
      <c r="N688" s="107" t="s">
        <v>381</v>
      </c>
      <c r="O688" s="144">
        <f t="shared" ref="O688" si="634">SUM(O699)</f>
        <v>0</v>
      </c>
      <c r="P688" s="144">
        <f>SUM(P695+P699)</f>
        <v>10000</v>
      </c>
      <c r="Q688" s="144">
        <f>SUM(Q695+Q699)</f>
        <v>10000</v>
      </c>
      <c r="R688" s="144">
        <f>SUM(R695+R699)</f>
        <v>10000</v>
      </c>
      <c r="S688" s="144">
        <f>SUM(S695+S699)</f>
        <v>10000</v>
      </c>
      <c r="T688" s="77">
        <f t="shared" si="616"/>
        <v>0</v>
      </c>
      <c r="U688" s="419">
        <f>SUM(U696+U700)</f>
        <v>10000</v>
      </c>
      <c r="V688" s="419">
        <f>SUM(V696+V700)</f>
        <v>10000</v>
      </c>
      <c r="W688" s="359">
        <f t="shared" si="619"/>
        <v>100</v>
      </c>
      <c r="X688" s="359">
        <f t="shared" si="620"/>
        <v>100</v>
      </c>
    </row>
    <row r="689" spans="1:24" s="159" customFormat="1" x14ac:dyDescent="0.2">
      <c r="B689" s="158"/>
      <c r="C689" s="158"/>
      <c r="D689" s="158"/>
      <c r="E689" s="158"/>
      <c r="F689" s="158"/>
      <c r="G689" s="158"/>
      <c r="H689" s="158"/>
      <c r="I689" s="201"/>
      <c r="J689" s="201"/>
      <c r="K689" s="201"/>
      <c r="L689" s="16"/>
      <c r="M689" s="160"/>
      <c r="N689" s="84"/>
      <c r="O689" s="144"/>
      <c r="P689" s="144"/>
      <c r="Q689" s="144"/>
      <c r="R689" s="144"/>
      <c r="S689" s="144"/>
      <c r="T689" s="77"/>
      <c r="U689" s="295"/>
      <c r="V689" s="295"/>
      <c r="W689" s="359"/>
      <c r="X689" s="359"/>
    </row>
    <row r="690" spans="1:24" s="177" customFormat="1" x14ac:dyDescent="0.2">
      <c r="B690" s="176"/>
      <c r="C690" s="176"/>
      <c r="D690" s="176"/>
      <c r="E690" s="176"/>
      <c r="F690" s="176"/>
      <c r="G690" s="176"/>
      <c r="H690" s="176"/>
      <c r="I690" s="201"/>
      <c r="J690" s="201"/>
      <c r="K690" s="201"/>
      <c r="L690" s="16"/>
      <c r="M690" s="178"/>
      <c r="N690" s="180" t="s">
        <v>285</v>
      </c>
      <c r="O690" s="188">
        <f t="shared" ref="O690" si="635">SUM(O691:O693)</f>
        <v>0</v>
      </c>
      <c r="P690" s="188">
        <f t="shared" ref="P690:Q690" si="636">SUM(P691:P693)</f>
        <v>10000</v>
      </c>
      <c r="Q690" s="188">
        <f t="shared" si="636"/>
        <v>10000</v>
      </c>
      <c r="R690" s="188">
        <f t="shared" ref="R690:S690" si="637">SUM(R691:R693)</f>
        <v>10000</v>
      </c>
      <c r="S690" s="188">
        <f t="shared" si="637"/>
        <v>10000</v>
      </c>
      <c r="T690" s="77">
        <f t="shared" si="616"/>
        <v>0</v>
      </c>
      <c r="U690" s="397">
        <f t="shared" ref="U690" si="638">SUM(U691:U693)</f>
        <v>10000</v>
      </c>
      <c r="V690" s="397">
        <f t="shared" ref="V690" si="639">SUM(V691:V693)</f>
        <v>10000</v>
      </c>
      <c r="W690" s="359">
        <f t="shared" si="619"/>
        <v>100</v>
      </c>
      <c r="X690" s="359">
        <f t="shared" si="620"/>
        <v>100</v>
      </c>
    </row>
    <row r="691" spans="1:24" s="177" customFormat="1" x14ac:dyDescent="0.2">
      <c r="B691" s="176"/>
      <c r="C691" s="176"/>
      <c r="D691" s="176"/>
      <c r="E691" s="176"/>
      <c r="F691" s="176"/>
      <c r="G691" s="176"/>
      <c r="H691" s="176"/>
      <c r="I691" s="201"/>
      <c r="J691" s="201"/>
      <c r="K691" s="201"/>
      <c r="L691" s="16"/>
      <c r="M691" s="189" t="s">
        <v>39</v>
      </c>
      <c r="N691" s="187" t="s">
        <v>104</v>
      </c>
      <c r="O691" s="188">
        <v>0</v>
      </c>
      <c r="P691" s="188">
        <v>10000</v>
      </c>
      <c r="Q691" s="188">
        <v>10000</v>
      </c>
      <c r="R691" s="188">
        <v>10000</v>
      </c>
      <c r="S691" s="188">
        <v>10000</v>
      </c>
      <c r="T691" s="77">
        <f t="shared" si="616"/>
        <v>0</v>
      </c>
      <c r="U691" s="397">
        <v>10000</v>
      </c>
      <c r="V691" s="397">
        <v>10000</v>
      </c>
      <c r="W691" s="359">
        <f t="shared" si="619"/>
        <v>100</v>
      </c>
      <c r="X691" s="359">
        <f t="shared" si="620"/>
        <v>100</v>
      </c>
    </row>
    <row r="692" spans="1:24" s="205" customFormat="1" x14ac:dyDescent="0.2">
      <c r="B692" s="206"/>
      <c r="C692" s="206"/>
      <c r="D692" s="206"/>
      <c r="E692" s="206"/>
      <c r="F692" s="206"/>
      <c r="G692" s="206"/>
      <c r="H692" s="206"/>
      <c r="I692" s="206"/>
      <c r="J692" s="206"/>
      <c r="K692" s="206"/>
      <c r="L692" s="16"/>
      <c r="M692" s="189" t="s">
        <v>354</v>
      </c>
      <c r="N692" s="180" t="s">
        <v>287</v>
      </c>
      <c r="O692" s="188">
        <v>0</v>
      </c>
      <c r="P692" s="188">
        <v>0</v>
      </c>
      <c r="Q692" s="188">
        <v>0</v>
      </c>
      <c r="R692" s="188">
        <v>0</v>
      </c>
      <c r="S692" s="188">
        <v>0</v>
      </c>
      <c r="T692" s="77">
        <f t="shared" si="616"/>
        <v>0</v>
      </c>
      <c r="U692" s="397">
        <v>0</v>
      </c>
      <c r="V692" s="397">
        <v>0</v>
      </c>
      <c r="W692" s="359">
        <v>0</v>
      </c>
      <c r="X692" s="359">
        <v>0</v>
      </c>
    </row>
    <row r="693" spans="1:24" s="202" customFormat="1" x14ac:dyDescent="0.2">
      <c r="B693" s="201"/>
      <c r="C693" s="201"/>
      <c r="D693" s="201"/>
      <c r="E693" s="201"/>
      <c r="F693" s="201"/>
      <c r="G693" s="201"/>
      <c r="H693" s="201"/>
      <c r="I693" s="201"/>
      <c r="J693" s="201"/>
      <c r="K693" s="201"/>
      <c r="L693" s="16"/>
      <c r="M693" s="186">
        <v>91</v>
      </c>
      <c r="N693" s="180" t="s">
        <v>290</v>
      </c>
      <c r="O693" s="188">
        <v>0</v>
      </c>
      <c r="P693" s="188">
        <v>0</v>
      </c>
      <c r="Q693" s="188">
        <v>0</v>
      </c>
      <c r="R693" s="188">
        <v>0</v>
      </c>
      <c r="S693" s="188">
        <v>0</v>
      </c>
      <c r="T693" s="77">
        <f t="shared" si="616"/>
        <v>0</v>
      </c>
      <c r="U693" s="397">
        <v>0</v>
      </c>
      <c r="V693" s="397">
        <v>0</v>
      </c>
      <c r="W693" s="359">
        <v>0</v>
      </c>
      <c r="X693" s="359">
        <v>0</v>
      </c>
    </row>
    <row r="694" spans="1:24" s="177" customFormat="1" x14ac:dyDescent="0.2">
      <c r="B694" s="176"/>
      <c r="C694" s="176"/>
      <c r="D694" s="176"/>
      <c r="E694" s="176"/>
      <c r="F694" s="176"/>
      <c r="G694" s="176"/>
      <c r="H694" s="176"/>
      <c r="I694" s="201"/>
      <c r="J694" s="201"/>
      <c r="K694" s="201"/>
      <c r="L694" s="16"/>
      <c r="M694" s="178"/>
      <c r="N694" s="84"/>
      <c r="O694" s="144"/>
      <c r="P694" s="144"/>
      <c r="Q694" s="144"/>
      <c r="R694" s="144"/>
      <c r="S694" s="144"/>
      <c r="T694" s="77"/>
      <c r="U694" s="295"/>
      <c r="V694" s="295"/>
      <c r="W694" s="359"/>
      <c r="X694" s="359"/>
    </row>
    <row r="695" spans="1:24" s="286" customFormat="1" x14ac:dyDescent="0.2">
      <c r="B695" s="289"/>
      <c r="C695" s="289"/>
      <c r="D695" s="289"/>
      <c r="E695" s="289"/>
      <c r="F695" s="289">
        <v>5</v>
      </c>
      <c r="G695" s="289">
        <v>6</v>
      </c>
      <c r="H695" s="289"/>
      <c r="I695" s="289"/>
      <c r="J695" s="289">
        <v>9</v>
      </c>
      <c r="K695" s="289"/>
      <c r="L695" s="16" t="s">
        <v>184</v>
      </c>
      <c r="M695" s="285" t="s">
        <v>56</v>
      </c>
      <c r="N695" s="287" t="s">
        <v>116</v>
      </c>
      <c r="O695" s="113">
        <v>0</v>
      </c>
      <c r="P695" s="113">
        <f t="shared" ref="P695:S696" si="640">SUM(P696)</f>
        <v>10000</v>
      </c>
      <c r="Q695" s="113">
        <f t="shared" si="640"/>
        <v>10000</v>
      </c>
      <c r="R695" s="113">
        <f t="shared" si="640"/>
        <v>10000</v>
      </c>
      <c r="S695" s="113">
        <f t="shared" si="640"/>
        <v>10000</v>
      </c>
      <c r="T695" s="77">
        <f t="shared" si="616"/>
        <v>0</v>
      </c>
      <c r="U695" s="295"/>
      <c r="V695" s="295"/>
      <c r="W695" s="359"/>
      <c r="X695" s="359"/>
    </row>
    <row r="696" spans="1:24" s="38" customFormat="1" x14ac:dyDescent="0.2">
      <c r="B696" s="9"/>
      <c r="C696" s="9"/>
      <c r="D696" s="9"/>
      <c r="E696" s="9"/>
      <c r="F696" s="350">
        <v>5</v>
      </c>
      <c r="G696" s="9">
        <v>6</v>
      </c>
      <c r="H696" s="9"/>
      <c r="I696" s="9"/>
      <c r="J696" s="289">
        <v>9</v>
      </c>
      <c r="K696" s="9"/>
      <c r="L696" s="18" t="s">
        <v>184</v>
      </c>
      <c r="M696" s="283" t="s">
        <v>61</v>
      </c>
      <c r="N696" s="70" t="s">
        <v>3</v>
      </c>
      <c r="O696" s="114">
        <v>0</v>
      </c>
      <c r="P696" s="114">
        <f t="shared" si="640"/>
        <v>10000</v>
      </c>
      <c r="Q696" s="114">
        <f t="shared" si="640"/>
        <v>10000</v>
      </c>
      <c r="R696" s="114">
        <f t="shared" si="640"/>
        <v>10000</v>
      </c>
      <c r="S696" s="114">
        <f t="shared" si="640"/>
        <v>10000</v>
      </c>
      <c r="T696" s="77">
        <f t="shared" si="616"/>
        <v>0</v>
      </c>
      <c r="U696" s="295">
        <v>10000</v>
      </c>
      <c r="V696" s="295">
        <v>10000</v>
      </c>
      <c r="W696" s="359">
        <f t="shared" si="619"/>
        <v>100</v>
      </c>
      <c r="X696" s="359">
        <f t="shared" si="620"/>
        <v>100</v>
      </c>
    </row>
    <row r="697" spans="1:24" s="286" customFormat="1" x14ac:dyDescent="0.2">
      <c r="B697" s="289"/>
      <c r="C697" s="289"/>
      <c r="D697" s="289"/>
      <c r="E697" s="289"/>
      <c r="F697" s="289">
        <v>5</v>
      </c>
      <c r="G697" s="289">
        <v>6</v>
      </c>
      <c r="H697" s="289"/>
      <c r="I697" s="289"/>
      <c r="J697" s="289">
        <v>9</v>
      </c>
      <c r="K697" s="289"/>
      <c r="L697" s="16" t="s">
        <v>184</v>
      </c>
      <c r="M697" s="285" t="s">
        <v>64</v>
      </c>
      <c r="N697" s="287" t="s">
        <v>6</v>
      </c>
      <c r="O697" s="113">
        <v>0</v>
      </c>
      <c r="P697" s="113">
        <v>10000</v>
      </c>
      <c r="Q697" s="113">
        <v>10000</v>
      </c>
      <c r="R697" s="113">
        <v>10000</v>
      </c>
      <c r="S697" s="113">
        <v>10000</v>
      </c>
      <c r="T697" s="77">
        <f t="shared" si="616"/>
        <v>0</v>
      </c>
      <c r="U697" s="295"/>
      <c r="V697" s="295"/>
      <c r="W697" s="359"/>
      <c r="X697" s="359"/>
    </row>
    <row r="698" spans="1:24" s="286" customFormat="1" x14ac:dyDescent="0.2">
      <c r="B698" s="289"/>
      <c r="C698" s="289"/>
      <c r="D698" s="289"/>
      <c r="E698" s="289"/>
      <c r="F698" s="289">
        <v>5</v>
      </c>
      <c r="G698" s="289">
        <v>6</v>
      </c>
      <c r="H698" s="289"/>
      <c r="I698" s="289"/>
      <c r="J698" s="289"/>
      <c r="K698" s="289"/>
      <c r="L698" s="16"/>
      <c r="M698" s="285"/>
      <c r="N698" s="287"/>
      <c r="O698" s="144"/>
      <c r="P698" s="144"/>
      <c r="Q698" s="144"/>
      <c r="R698" s="144"/>
      <c r="S698" s="144"/>
      <c r="T698" s="77"/>
      <c r="U698" s="295"/>
      <c r="V698" s="295"/>
      <c r="W698" s="359"/>
      <c r="X698" s="359"/>
    </row>
    <row r="699" spans="1:24" s="159" customFormat="1" ht="25.5" x14ac:dyDescent="0.2">
      <c r="B699" s="158"/>
      <c r="C699" s="158"/>
      <c r="D699" s="158"/>
      <c r="E699" s="158"/>
      <c r="F699" s="158">
        <v>5</v>
      </c>
      <c r="G699" s="158">
        <v>6</v>
      </c>
      <c r="H699" s="158"/>
      <c r="I699" s="201"/>
      <c r="J699" s="201">
        <v>9</v>
      </c>
      <c r="K699" s="201"/>
      <c r="L699" s="16" t="s">
        <v>184</v>
      </c>
      <c r="M699" s="160" t="s">
        <v>76</v>
      </c>
      <c r="N699" s="84" t="s">
        <v>170</v>
      </c>
      <c r="O699" s="113">
        <f t="shared" ref="O699:S700" si="641">SUM(O700)</f>
        <v>0</v>
      </c>
      <c r="P699" s="113">
        <f t="shared" si="641"/>
        <v>0</v>
      </c>
      <c r="Q699" s="113">
        <f t="shared" si="641"/>
        <v>0</v>
      </c>
      <c r="R699" s="113">
        <f t="shared" si="641"/>
        <v>0</v>
      </c>
      <c r="S699" s="113">
        <f t="shared" si="641"/>
        <v>0</v>
      </c>
      <c r="T699" s="77">
        <f t="shared" si="616"/>
        <v>0</v>
      </c>
      <c r="U699" s="295"/>
      <c r="V699" s="295"/>
      <c r="W699" s="359"/>
      <c r="X699" s="359"/>
    </row>
    <row r="700" spans="1:24" s="159" customFormat="1" ht="38.25" x14ac:dyDescent="0.2">
      <c r="A700" s="38"/>
      <c r="B700" s="158"/>
      <c r="C700" s="158"/>
      <c r="D700" s="158"/>
      <c r="E700" s="158"/>
      <c r="F700" s="158">
        <v>5</v>
      </c>
      <c r="G700" s="158">
        <v>6</v>
      </c>
      <c r="H700" s="158"/>
      <c r="I700" s="201"/>
      <c r="J700" s="201">
        <v>9</v>
      </c>
      <c r="K700" s="201"/>
      <c r="L700" s="16" t="s">
        <v>184</v>
      </c>
      <c r="M700" s="92" t="s">
        <v>80</v>
      </c>
      <c r="N700" s="70" t="s">
        <v>9</v>
      </c>
      <c r="O700" s="114">
        <f t="shared" si="641"/>
        <v>0</v>
      </c>
      <c r="P700" s="114">
        <f t="shared" si="641"/>
        <v>0</v>
      </c>
      <c r="Q700" s="114">
        <f t="shared" si="641"/>
        <v>0</v>
      </c>
      <c r="R700" s="114">
        <f t="shared" si="641"/>
        <v>0</v>
      </c>
      <c r="S700" s="114">
        <f t="shared" si="641"/>
        <v>0</v>
      </c>
      <c r="T700" s="77">
        <f t="shared" si="616"/>
        <v>0</v>
      </c>
      <c r="U700" s="295">
        <v>0</v>
      </c>
      <c r="V700" s="295">
        <v>0</v>
      </c>
      <c r="W700" s="359">
        <v>0</v>
      </c>
      <c r="X700" s="359">
        <v>0</v>
      </c>
    </row>
    <row r="701" spans="1:24" s="159" customFormat="1" x14ac:dyDescent="0.2">
      <c r="B701" s="158"/>
      <c r="C701" s="158"/>
      <c r="D701" s="158"/>
      <c r="E701" s="158"/>
      <c r="F701" s="158">
        <v>5</v>
      </c>
      <c r="G701" s="158">
        <v>6</v>
      </c>
      <c r="H701" s="158"/>
      <c r="I701" s="201"/>
      <c r="J701" s="201">
        <v>9</v>
      </c>
      <c r="K701" s="201"/>
      <c r="L701" s="16" t="s">
        <v>184</v>
      </c>
      <c r="M701" s="160" t="s">
        <v>81</v>
      </c>
      <c r="N701" s="84" t="s">
        <v>172</v>
      </c>
      <c r="O701" s="113">
        <v>0</v>
      </c>
      <c r="P701" s="113">
        <v>0</v>
      </c>
      <c r="Q701" s="113">
        <v>0</v>
      </c>
      <c r="R701" s="113">
        <v>0</v>
      </c>
      <c r="S701" s="113">
        <v>0</v>
      </c>
      <c r="T701" s="77">
        <f t="shared" ref="T701:T764" si="642">S701-R701</f>
        <v>0</v>
      </c>
      <c r="U701" s="295"/>
      <c r="V701" s="295"/>
      <c r="W701" s="359"/>
      <c r="X701" s="359"/>
    </row>
    <row r="702" spans="1:24" s="221" customFormat="1" x14ac:dyDescent="0.2">
      <c r="B702" s="220"/>
      <c r="C702" s="220"/>
      <c r="D702" s="220"/>
      <c r="E702" s="220"/>
      <c r="F702" s="220"/>
      <c r="G702" s="220"/>
      <c r="H702" s="220"/>
      <c r="I702" s="220"/>
      <c r="J702" s="220"/>
      <c r="K702" s="220"/>
      <c r="L702" s="289"/>
      <c r="M702" s="286"/>
      <c r="N702" s="286"/>
      <c r="O702" s="286"/>
      <c r="P702" s="322"/>
      <c r="Q702" s="322"/>
      <c r="R702" s="322"/>
      <c r="S702" s="322"/>
      <c r="T702" s="77"/>
      <c r="U702" s="421"/>
      <c r="V702" s="400"/>
      <c r="W702" s="359"/>
      <c r="X702" s="359"/>
    </row>
    <row r="703" spans="1:24" s="159" customFormat="1" ht="25.5" x14ac:dyDescent="0.2">
      <c r="A703" s="127" t="s">
        <v>269</v>
      </c>
      <c r="B703" s="158"/>
      <c r="C703" s="158"/>
      <c r="D703" s="158"/>
      <c r="E703" s="158"/>
      <c r="F703" s="158"/>
      <c r="G703" s="158"/>
      <c r="H703" s="158"/>
      <c r="I703" s="201"/>
      <c r="J703" s="201"/>
      <c r="K703" s="201"/>
      <c r="L703" s="36" t="s">
        <v>184</v>
      </c>
      <c r="M703" s="106"/>
      <c r="N703" s="107" t="s">
        <v>270</v>
      </c>
      <c r="O703" s="144">
        <f t="shared" ref="O703" si="643">SUM(O710)</f>
        <v>0</v>
      </c>
      <c r="P703" s="144">
        <f t="shared" ref="P703:Q703" si="644">SUM(P710)</f>
        <v>1000</v>
      </c>
      <c r="Q703" s="144">
        <f t="shared" si="644"/>
        <v>0</v>
      </c>
      <c r="R703" s="144">
        <f t="shared" ref="R703:S703" si="645">SUM(R710)</f>
        <v>0</v>
      </c>
      <c r="S703" s="144">
        <f t="shared" si="645"/>
        <v>0</v>
      </c>
      <c r="T703" s="77">
        <f t="shared" si="642"/>
        <v>0</v>
      </c>
      <c r="U703" s="419">
        <f>SUM(U711)</f>
        <v>0</v>
      </c>
      <c r="V703" s="419">
        <f>SUM(V711)</f>
        <v>0</v>
      </c>
      <c r="W703" s="359">
        <v>0</v>
      </c>
      <c r="X703" s="359">
        <v>0</v>
      </c>
    </row>
    <row r="704" spans="1:24" s="159" customFormat="1" x14ac:dyDescent="0.2">
      <c r="B704" s="158"/>
      <c r="C704" s="158"/>
      <c r="D704" s="158"/>
      <c r="E704" s="158"/>
      <c r="F704" s="158"/>
      <c r="G704" s="158"/>
      <c r="H704" s="158"/>
      <c r="I704" s="201"/>
      <c r="J704" s="201"/>
      <c r="K704" s="201"/>
      <c r="L704" s="16"/>
      <c r="M704" s="160"/>
      <c r="N704" s="84"/>
      <c r="O704" s="144"/>
      <c r="P704" s="144"/>
      <c r="Q704" s="144"/>
      <c r="R704" s="144"/>
      <c r="S704" s="144"/>
      <c r="T704" s="77"/>
      <c r="U704" s="295"/>
      <c r="V704" s="295"/>
      <c r="W704" s="359"/>
      <c r="X704" s="359"/>
    </row>
    <row r="705" spans="1:24" s="177" customFormat="1" x14ac:dyDescent="0.2">
      <c r="B705" s="176"/>
      <c r="C705" s="176"/>
      <c r="D705" s="176"/>
      <c r="E705" s="176"/>
      <c r="F705" s="176"/>
      <c r="G705" s="176"/>
      <c r="H705" s="176"/>
      <c r="I705" s="201"/>
      <c r="J705" s="201"/>
      <c r="K705" s="201"/>
      <c r="L705" s="16"/>
      <c r="M705" s="178"/>
      <c r="N705" s="180" t="s">
        <v>285</v>
      </c>
      <c r="O705" s="188">
        <f t="shared" ref="O705" si="646">SUM(O706:O708)</f>
        <v>0</v>
      </c>
      <c r="P705" s="188">
        <f t="shared" ref="P705:Q705" si="647">SUM(P706:P708)</f>
        <v>1000</v>
      </c>
      <c r="Q705" s="188">
        <f t="shared" si="647"/>
        <v>0</v>
      </c>
      <c r="R705" s="188">
        <f t="shared" ref="R705:S705" si="648">SUM(R706:R708)</f>
        <v>0</v>
      </c>
      <c r="S705" s="188">
        <f t="shared" si="648"/>
        <v>0</v>
      </c>
      <c r="T705" s="77">
        <f t="shared" si="642"/>
        <v>0</v>
      </c>
      <c r="U705" s="397">
        <f>SUM(U706:U708)</f>
        <v>0</v>
      </c>
      <c r="V705" s="397">
        <f>SUM(V706:V708)</f>
        <v>0</v>
      </c>
      <c r="W705" s="359">
        <v>0</v>
      </c>
      <c r="X705" s="359">
        <v>0</v>
      </c>
    </row>
    <row r="706" spans="1:24" s="229" customFormat="1" x14ac:dyDescent="0.2">
      <c r="B706" s="228"/>
      <c r="C706" s="228"/>
      <c r="D706" s="228"/>
      <c r="E706" s="228"/>
      <c r="F706" s="228"/>
      <c r="G706" s="228"/>
      <c r="H706" s="228"/>
      <c r="I706" s="228"/>
      <c r="J706" s="228"/>
      <c r="K706" s="228"/>
      <c r="L706" s="16"/>
      <c r="M706" s="186">
        <v>43</v>
      </c>
      <c r="N706" s="187" t="s">
        <v>102</v>
      </c>
      <c r="O706" s="188">
        <v>0</v>
      </c>
      <c r="P706" s="188">
        <v>0</v>
      </c>
      <c r="Q706" s="188">
        <v>0</v>
      </c>
      <c r="R706" s="188">
        <v>0</v>
      </c>
      <c r="S706" s="188">
        <v>0</v>
      </c>
      <c r="T706" s="77">
        <f t="shared" si="642"/>
        <v>0</v>
      </c>
      <c r="U706" s="397">
        <v>0</v>
      </c>
      <c r="V706" s="397">
        <v>0</v>
      </c>
      <c r="W706" s="359">
        <v>0</v>
      </c>
      <c r="X706" s="359">
        <v>0</v>
      </c>
    </row>
    <row r="707" spans="1:24" s="271" customFormat="1" x14ac:dyDescent="0.2">
      <c r="B707" s="270"/>
      <c r="C707" s="270"/>
      <c r="D707" s="270"/>
      <c r="E707" s="270"/>
      <c r="F707" s="270"/>
      <c r="G707" s="270"/>
      <c r="H707" s="270"/>
      <c r="I707" s="270"/>
      <c r="J707" s="270"/>
      <c r="K707" s="270"/>
      <c r="L707" s="16"/>
      <c r="M707" s="189" t="s">
        <v>354</v>
      </c>
      <c r="N707" s="180" t="s">
        <v>287</v>
      </c>
      <c r="O707" s="188">
        <v>0</v>
      </c>
      <c r="P707" s="188">
        <v>1000</v>
      </c>
      <c r="Q707" s="188">
        <v>0</v>
      </c>
      <c r="R707" s="188">
        <v>0</v>
      </c>
      <c r="S707" s="188">
        <v>0</v>
      </c>
      <c r="T707" s="77">
        <f t="shared" si="642"/>
        <v>0</v>
      </c>
      <c r="U707" s="397">
        <v>0</v>
      </c>
      <c r="V707" s="397">
        <v>0</v>
      </c>
      <c r="W707" s="359">
        <v>0</v>
      </c>
      <c r="X707" s="359">
        <v>0</v>
      </c>
    </row>
    <row r="708" spans="1:24" s="177" customFormat="1" x14ac:dyDescent="0.2">
      <c r="B708" s="176"/>
      <c r="C708" s="176"/>
      <c r="D708" s="176"/>
      <c r="E708" s="176"/>
      <c r="F708" s="176"/>
      <c r="G708" s="176"/>
      <c r="H708" s="176"/>
      <c r="I708" s="201"/>
      <c r="J708" s="201"/>
      <c r="K708" s="201"/>
      <c r="L708" s="16"/>
      <c r="M708" s="186">
        <v>91</v>
      </c>
      <c r="N708" s="180" t="s">
        <v>290</v>
      </c>
      <c r="O708" s="188">
        <v>0</v>
      </c>
      <c r="P708" s="188">
        <v>0</v>
      </c>
      <c r="Q708" s="188">
        <v>0</v>
      </c>
      <c r="R708" s="188">
        <v>0</v>
      </c>
      <c r="S708" s="188">
        <v>0</v>
      </c>
      <c r="T708" s="77">
        <f t="shared" si="642"/>
        <v>0</v>
      </c>
      <c r="U708" s="397">
        <v>0</v>
      </c>
      <c r="V708" s="397">
        <v>0</v>
      </c>
      <c r="W708" s="359">
        <v>0</v>
      </c>
      <c r="X708" s="359">
        <v>0</v>
      </c>
    </row>
    <row r="709" spans="1:24" s="177" customFormat="1" x14ac:dyDescent="0.2">
      <c r="B709" s="176"/>
      <c r="C709" s="176"/>
      <c r="D709" s="176"/>
      <c r="E709" s="176"/>
      <c r="F709" s="176"/>
      <c r="G709" s="176"/>
      <c r="H709" s="176"/>
      <c r="I709" s="201"/>
      <c r="J709" s="201"/>
      <c r="K709" s="201"/>
      <c r="L709" s="16"/>
      <c r="M709" s="178"/>
      <c r="N709" s="180"/>
      <c r="O709" s="144"/>
      <c r="P709" s="144"/>
      <c r="Q709" s="144"/>
      <c r="R709" s="144"/>
      <c r="S709" s="144"/>
      <c r="T709" s="77"/>
      <c r="U709" s="295"/>
      <c r="V709" s="295"/>
      <c r="W709" s="359"/>
      <c r="X709" s="359"/>
    </row>
    <row r="710" spans="1:24" s="159" customFormat="1" x14ac:dyDescent="0.2">
      <c r="D710" s="158"/>
      <c r="E710" s="270">
        <v>4</v>
      </c>
      <c r="F710" s="270">
        <v>5</v>
      </c>
      <c r="I710" s="202"/>
      <c r="J710" s="201">
        <v>9</v>
      </c>
      <c r="K710" s="202"/>
      <c r="L710" s="16" t="s">
        <v>184</v>
      </c>
      <c r="M710" s="161">
        <v>3</v>
      </c>
      <c r="N710" s="84" t="s">
        <v>116</v>
      </c>
      <c r="O710" s="113">
        <f t="shared" ref="O710:S711" si="649">SUM(O711)</f>
        <v>0</v>
      </c>
      <c r="P710" s="113">
        <f t="shared" si="649"/>
        <v>1000</v>
      </c>
      <c r="Q710" s="113">
        <f t="shared" si="649"/>
        <v>0</v>
      </c>
      <c r="R710" s="113">
        <f t="shared" si="649"/>
        <v>0</v>
      </c>
      <c r="S710" s="113">
        <f t="shared" si="649"/>
        <v>0</v>
      </c>
      <c r="T710" s="77">
        <f t="shared" si="642"/>
        <v>0</v>
      </c>
      <c r="U710" s="295"/>
      <c r="V710" s="295"/>
      <c r="W710" s="359"/>
      <c r="X710" s="359"/>
    </row>
    <row r="711" spans="1:24" s="159" customFormat="1" x14ac:dyDescent="0.2">
      <c r="D711" s="158"/>
      <c r="E711" s="270">
        <v>4</v>
      </c>
      <c r="F711" s="270">
        <v>5</v>
      </c>
      <c r="I711" s="202"/>
      <c r="J711" s="201">
        <v>9</v>
      </c>
      <c r="K711" s="202"/>
      <c r="L711" s="16" t="s">
        <v>184</v>
      </c>
      <c r="M711" s="71">
        <v>32</v>
      </c>
      <c r="N711" s="70" t="s">
        <v>3</v>
      </c>
      <c r="O711" s="114">
        <f t="shared" si="649"/>
        <v>0</v>
      </c>
      <c r="P711" s="114">
        <f t="shared" si="649"/>
        <v>1000</v>
      </c>
      <c r="Q711" s="114">
        <f t="shared" si="649"/>
        <v>0</v>
      </c>
      <c r="R711" s="114">
        <f t="shared" si="649"/>
        <v>0</v>
      </c>
      <c r="S711" s="114">
        <f t="shared" si="649"/>
        <v>0</v>
      </c>
      <c r="T711" s="77">
        <f t="shared" si="642"/>
        <v>0</v>
      </c>
      <c r="U711" s="295">
        <v>0</v>
      </c>
      <c r="V711" s="295">
        <v>0</v>
      </c>
      <c r="W711" s="359">
        <v>0</v>
      </c>
      <c r="X711" s="359">
        <v>0</v>
      </c>
    </row>
    <row r="712" spans="1:24" s="159" customFormat="1" x14ac:dyDescent="0.2">
      <c r="D712" s="158"/>
      <c r="E712" s="270">
        <v>4</v>
      </c>
      <c r="F712" s="270">
        <v>5</v>
      </c>
      <c r="I712" s="202"/>
      <c r="J712" s="201">
        <v>9</v>
      </c>
      <c r="K712" s="202"/>
      <c r="L712" s="16" t="s">
        <v>184</v>
      </c>
      <c r="M712" s="161">
        <v>323</v>
      </c>
      <c r="N712" s="96" t="s">
        <v>6</v>
      </c>
      <c r="O712" s="113">
        <v>0</v>
      </c>
      <c r="P712" s="113">
        <v>1000</v>
      </c>
      <c r="Q712" s="113">
        <v>0</v>
      </c>
      <c r="R712" s="113">
        <v>0</v>
      </c>
      <c r="S712" s="113">
        <v>0</v>
      </c>
      <c r="T712" s="77">
        <f t="shared" si="642"/>
        <v>0</v>
      </c>
      <c r="U712" s="295"/>
      <c r="V712" s="295"/>
      <c r="W712" s="359"/>
      <c r="X712" s="359"/>
    </row>
    <row r="713" spans="1:24" s="159" customFormat="1" x14ac:dyDescent="0.2">
      <c r="D713" s="158"/>
      <c r="E713" s="158"/>
      <c r="I713" s="202"/>
      <c r="J713" s="202"/>
      <c r="K713" s="202"/>
      <c r="L713" s="16"/>
      <c r="M713" s="161"/>
      <c r="N713" s="96"/>
      <c r="O713" s="113"/>
      <c r="P713" s="113"/>
      <c r="Q713" s="113"/>
      <c r="R713" s="113"/>
      <c r="S713" s="113"/>
      <c r="T713" s="77"/>
      <c r="U713" s="295"/>
      <c r="V713" s="295"/>
      <c r="W713" s="359"/>
      <c r="X713" s="359"/>
    </row>
    <row r="714" spans="1:24" s="15" customFormat="1" ht="38.25" x14ac:dyDescent="0.2">
      <c r="A714" s="51" t="s">
        <v>231</v>
      </c>
      <c r="B714" s="55"/>
      <c r="C714" s="32"/>
      <c r="D714" s="55">
        <v>3</v>
      </c>
      <c r="E714" s="55"/>
      <c r="F714" s="55">
        <v>5</v>
      </c>
      <c r="G714" s="55"/>
      <c r="H714" s="55">
        <v>7</v>
      </c>
      <c r="I714" s="32"/>
      <c r="J714" s="55">
        <v>9</v>
      </c>
      <c r="K714" s="32"/>
      <c r="L714" s="33"/>
      <c r="M714" s="101"/>
      <c r="N714" s="73" t="s">
        <v>271</v>
      </c>
      <c r="O714" s="115">
        <f t="shared" ref="O714" si="650">SUM(O716)</f>
        <v>0</v>
      </c>
      <c r="P714" s="115">
        <f t="shared" ref="P714" si="651">SUM(P716)</f>
        <v>40000</v>
      </c>
      <c r="Q714" s="115">
        <f>SUM(Q716+Q736)</f>
        <v>110000</v>
      </c>
      <c r="R714" s="115">
        <f>SUM(R716+R736)</f>
        <v>110000</v>
      </c>
      <c r="S714" s="115">
        <f>SUM(S716+S736)</f>
        <v>110000</v>
      </c>
      <c r="T714" s="77">
        <f t="shared" si="642"/>
        <v>0</v>
      </c>
      <c r="U714" s="413">
        <f>SUM(U718)</f>
        <v>250000</v>
      </c>
      <c r="V714" s="413">
        <f>SUM(V718)</f>
        <v>250000</v>
      </c>
      <c r="W714" s="359">
        <f t="shared" ref="W714:W764" si="652">U714/S714*100</f>
        <v>227.27272727272728</v>
      </c>
      <c r="X714" s="359">
        <f t="shared" ref="X714:X764" si="653">V714/S714*100</f>
        <v>227.27272727272728</v>
      </c>
    </row>
    <row r="715" spans="1:24" s="15" customFormat="1" x14ac:dyDescent="0.2">
      <c r="A715" s="53"/>
      <c r="I715" s="202"/>
      <c r="J715" s="202"/>
      <c r="K715" s="202"/>
      <c r="L715" s="31"/>
      <c r="M715" s="103"/>
      <c r="N715" s="104"/>
      <c r="O715" s="144"/>
      <c r="P715" s="144"/>
      <c r="Q715" s="144"/>
      <c r="R715" s="144"/>
      <c r="S715" s="144"/>
      <c r="T715" s="77"/>
      <c r="U715" s="295"/>
      <c r="V715" s="295"/>
      <c r="W715" s="359"/>
      <c r="X715" s="359"/>
    </row>
    <row r="716" spans="1:24" s="65" customFormat="1" ht="25.5" x14ac:dyDescent="0.2">
      <c r="A716" s="53" t="s">
        <v>152</v>
      </c>
      <c r="I716" s="202"/>
      <c r="J716" s="202"/>
      <c r="K716" s="202"/>
      <c r="L716" s="31" t="s">
        <v>201</v>
      </c>
      <c r="M716" s="103"/>
      <c r="N716" s="104" t="s">
        <v>145</v>
      </c>
      <c r="O716" s="116">
        <f t="shared" ref="O716" si="654">SUM(O718)</f>
        <v>0</v>
      </c>
      <c r="P716" s="116">
        <f t="shared" ref="P716:Q716" si="655">SUM(P718)</f>
        <v>40000</v>
      </c>
      <c r="Q716" s="116">
        <f t="shared" si="655"/>
        <v>40000</v>
      </c>
      <c r="R716" s="116">
        <f t="shared" ref="R716:S716" si="656">SUM(R718)</f>
        <v>40000</v>
      </c>
      <c r="S716" s="116">
        <f t="shared" si="656"/>
        <v>40000</v>
      </c>
      <c r="T716" s="77">
        <f t="shared" si="642"/>
        <v>0</v>
      </c>
      <c r="U716" s="415">
        <f t="shared" ref="U716" si="657">SUM(U718)</f>
        <v>250000</v>
      </c>
      <c r="V716" s="415">
        <f t="shared" ref="V716" si="658">SUM(V718)</f>
        <v>250000</v>
      </c>
      <c r="W716" s="359">
        <f t="shared" si="652"/>
        <v>625</v>
      </c>
      <c r="X716" s="359">
        <f t="shared" si="653"/>
        <v>625</v>
      </c>
    </row>
    <row r="717" spans="1:24" s="15" customFormat="1" x14ac:dyDescent="0.2">
      <c r="I717" s="202"/>
      <c r="J717" s="202"/>
      <c r="K717" s="202"/>
      <c r="L717" s="16"/>
      <c r="M717" s="83"/>
      <c r="N717" s="84"/>
      <c r="O717" s="147"/>
      <c r="P717" s="147"/>
      <c r="Q717" s="147"/>
      <c r="R717" s="147"/>
      <c r="S717" s="147"/>
      <c r="T717" s="77"/>
      <c r="U717" s="412"/>
      <c r="V717" s="412"/>
      <c r="W717" s="359"/>
      <c r="X717" s="359"/>
    </row>
    <row r="718" spans="1:24" s="15" customFormat="1" ht="38.25" x14ac:dyDescent="0.2">
      <c r="A718" s="54" t="s">
        <v>232</v>
      </c>
      <c r="I718" s="202"/>
      <c r="J718" s="202"/>
      <c r="K718" s="202"/>
      <c r="L718" s="36" t="s">
        <v>323</v>
      </c>
      <c r="M718" s="106"/>
      <c r="N718" s="268" t="s">
        <v>339</v>
      </c>
      <c r="O718" s="144">
        <f t="shared" ref="O718" si="659">SUM(O726+O729)</f>
        <v>0</v>
      </c>
      <c r="P718" s="144">
        <f>SUM(P726+P729)</f>
        <v>40000</v>
      </c>
      <c r="Q718" s="144">
        <f>SUM(Q726+Q729)</f>
        <v>40000</v>
      </c>
      <c r="R718" s="144">
        <f>SUM(R726+R729)</f>
        <v>40000</v>
      </c>
      <c r="S718" s="144">
        <f>SUM(S726+S729)</f>
        <v>40000</v>
      </c>
      <c r="T718" s="77">
        <f t="shared" si="642"/>
        <v>0</v>
      </c>
      <c r="U718" s="411">
        <f>SUM(U727+U730+U733)</f>
        <v>250000</v>
      </c>
      <c r="V718" s="411">
        <f>SUM(V727+V730+V733)</f>
        <v>250000</v>
      </c>
      <c r="W718" s="359">
        <f t="shared" si="652"/>
        <v>625</v>
      </c>
      <c r="X718" s="359">
        <f t="shared" si="653"/>
        <v>625</v>
      </c>
    </row>
    <row r="719" spans="1:24" s="15" customFormat="1" x14ac:dyDescent="0.2">
      <c r="I719" s="202"/>
      <c r="J719" s="202"/>
      <c r="K719" s="202"/>
      <c r="L719" s="16"/>
      <c r="M719" s="83"/>
      <c r="N719" s="84"/>
      <c r="O719" s="147"/>
      <c r="P719" s="147"/>
      <c r="Q719" s="147"/>
      <c r="R719" s="147"/>
      <c r="S719" s="147"/>
      <c r="T719" s="77"/>
      <c r="U719" s="412"/>
      <c r="V719" s="412"/>
      <c r="W719" s="359"/>
      <c r="X719" s="359"/>
    </row>
    <row r="720" spans="1:24" s="177" customFormat="1" x14ac:dyDescent="0.2">
      <c r="I720" s="202"/>
      <c r="J720" s="202"/>
      <c r="K720" s="202"/>
      <c r="L720" s="16"/>
      <c r="M720" s="178"/>
      <c r="N720" s="180" t="s">
        <v>285</v>
      </c>
      <c r="O720" s="188">
        <f t="shared" ref="O720" si="660">SUM(O721:O724)</f>
        <v>0</v>
      </c>
      <c r="P720" s="188">
        <f>SUM(P721:P724)</f>
        <v>40000</v>
      </c>
      <c r="Q720" s="188">
        <f>SUM(Q721:Q724)</f>
        <v>40000</v>
      </c>
      <c r="R720" s="188">
        <f>SUM(R721:R724)</f>
        <v>40000</v>
      </c>
      <c r="S720" s="188">
        <f>SUM(S721:S724)</f>
        <v>40000</v>
      </c>
      <c r="T720" s="77">
        <f t="shared" si="642"/>
        <v>0</v>
      </c>
      <c r="U720" s="397">
        <f t="shared" ref="U720" si="661">SUM(U721:U724)</f>
        <v>250000</v>
      </c>
      <c r="V720" s="397">
        <f t="shared" ref="V720" si="662">SUM(V721:V724)</f>
        <v>250000</v>
      </c>
      <c r="W720" s="359">
        <f t="shared" si="652"/>
        <v>625</v>
      </c>
      <c r="X720" s="359">
        <f t="shared" si="653"/>
        <v>625</v>
      </c>
    </row>
    <row r="721" spans="1:24" s="177" customFormat="1" x14ac:dyDescent="0.2">
      <c r="I721" s="202"/>
      <c r="J721" s="202"/>
      <c r="K721" s="202"/>
      <c r="L721" s="16"/>
      <c r="M721" s="189" t="s">
        <v>57</v>
      </c>
      <c r="N721" s="180" t="s">
        <v>101</v>
      </c>
      <c r="O721" s="188">
        <v>0</v>
      </c>
      <c r="P721" s="188">
        <v>0</v>
      </c>
      <c r="Q721" s="188">
        <v>0</v>
      </c>
      <c r="R721" s="188">
        <v>0</v>
      </c>
      <c r="S721" s="188">
        <v>0</v>
      </c>
      <c r="T721" s="77">
        <f t="shared" si="642"/>
        <v>0</v>
      </c>
      <c r="U721" s="397">
        <v>0</v>
      </c>
      <c r="V721" s="397">
        <v>20000</v>
      </c>
      <c r="W721" s="359">
        <v>0</v>
      </c>
      <c r="X721" s="359">
        <v>0</v>
      </c>
    </row>
    <row r="722" spans="1:24" s="177" customFormat="1" ht="39" customHeight="1" x14ac:dyDescent="0.2">
      <c r="I722" s="202"/>
      <c r="J722" s="202"/>
      <c r="K722" s="202"/>
      <c r="L722" s="16"/>
      <c r="M722" s="189" t="s">
        <v>52</v>
      </c>
      <c r="N722" s="190" t="s">
        <v>105</v>
      </c>
      <c r="O722" s="188">
        <v>0</v>
      </c>
      <c r="P722" s="188">
        <v>0</v>
      </c>
      <c r="Q722" s="188">
        <v>0</v>
      </c>
      <c r="R722" s="188">
        <v>0</v>
      </c>
      <c r="S722" s="188">
        <v>0</v>
      </c>
      <c r="T722" s="77">
        <f t="shared" si="642"/>
        <v>0</v>
      </c>
      <c r="U722" s="397">
        <v>0</v>
      </c>
      <c r="V722" s="397">
        <v>0</v>
      </c>
      <c r="W722" s="359">
        <v>0</v>
      </c>
      <c r="X722" s="359">
        <v>0</v>
      </c>
    </row>
    <row r="723" spans="1:24" s="204" customFormat="1" ht="13.5" customHeight="1" x14ac:dyDescent="0.2">
      <c r="L723" s="16"/>
      <c r="M723" s="189" t="s">
        <v>354</v>
      </c>
      <c r="N723" s="180" t="s">
        <v>287</v>
      </c>
      <c r="O723" s="188">
        <v>0</v>
      </c>
      <c r="P723" s="188">
        <v>40000</v>
      </c>
      <c r="Q723" s="188">
        <v>40000</v>
      </c>
      <c r="R723" s="188">
        <v>40000</v>
      </c>
      <c r="S723" s="188">
        <v>40000</v>
      </c>
      <c r="T723" s="77">
        <f t="shared" si="642"/>
        <v>0</v>
      </c>
      <c r="U723" s="397">
        <v>250000</v>
      </c>
      <c r="V723" s="397">
        <v>230000</v>
      </c>
      <c r="W723" s="359">
        <f t="shared" si="652"/>
        <v>625</v>
      </c>
      <c r="X723" s="359">
        <f t="shared" si="653"/>
        <v>575</v>
      </c>
    </row>
    <row r="724" spans="1:24" s="243" customFormat="1" ht="13.5" customHeight="1" x14ac:dyDescent="0.2">
      <c r="L724" s="16"/>
      <c r="M724" s="189" t="s">
        <v>352</v>
      </c>
      <c r="N724" s="187" t="s">
        <v>289</v>
      </c>
      <c r="O724" s="188">
        <v>0</v>
      </c>
      <c r="P724" s="188">
        <v>0</v>
      </c>
      <c r="Q724" s="188">
        <v>0</v>
      </c>
      <c r="R724" s="188">
        <v>0</v>
      </c>
      <c r="S724" s="188">
        <v>0</v>
      </c>
      <c r="T724" s="77">
        <f t="shared" si="642"/>
        <v>0</v>
      </c>
      <c r="U724" s="397">
        <v>0</v>
      </c>
      <c r="V724" s="397">
        <v>0</v>
      </c>
      <c r="W724" s="359">
        <v>0</v>
      </c>
      <c r="X724" s="359">
        <v>0</v>
      </c>
    </row>
    <row r="725" spans="1:24" s="177" customFormat="1" x14ac:dyDescent="0.2">
      <c r="I725" s="202"/>
      <c r="J725" s="202"/>
      <c r="K725" s="202"/>
      <c r="L725" s="16"/>
      <c r="M725" s="178"/>
      <c r="N725" s="84"/>
      <c r="O725" s="147"/>
      <c r="P725" s="147"/>
      <c r="Q725" s="147"/>
      <c r="R725" s="147"/>
      <c r="S725" s="147"/>
      <c r="T725" s="77"/>
      <c r="U725" s="412"/>
      <c r="V725" s="412"/>
      <c r="W725" s="359"/>
      <c r="X725" s="359"/>
    </row>
    <row r="726" spans="1:24" s="238" customFormat="1" x14ac:dyDescent="0.2">
      <c r="D726" s="289">
        <v>3</v>
      </c>
      <c r="E726" s="286"/>
      <c r="F726" s="289">
        <v>5</v>
      </c>
      <c r="G726" s="286"/>
      <c r="H726" s="350">
        <v>7</v>
      </c>
      <c r="I726" s="286"/>
      <c r="J726" s="289">
        <v>9</v>
      </c>
      <c r="K726" s="286"/>
      <c r="L726" s="16" t="s">
        <v>323</v>
      </c>
      <c r="M726" s="239" t="s">
        <v>56</v>
      </c>
      <c r="N726" s="240" t="s">
        <v>116</v>
      </c>
      <c r="O726" s="113">
        <f t="shared" ref="O726:S727" si="663">SUM(O727)</f>
        <v>0</v>
      </c>
      <c r="P726" s="113">
        <f t="shared" si="663"/>
        <v>20000</v>
      </c>
      <c r="Q726" s="113">
        <f t="shared" si="663"/>
        <v>20000</v>
      </c>
      <c r="R726" s="113">
        <f t="shared" si="663"/>
        <v>20000</v>
      </c>
      <c r="S726" s="113">
        <f t="shared" si="663"/>
        <v>20000</v>
      </c>
      <c r="T726" s="77">
        <f t="shared" si="642"/>
        <v>0</v>
      </c>
      <c r="U726" s="422"/>
      <c r="V726" s="422"/>
      <c r="W726" s="359"/>
      <c r="X726" s="359"/>
    </row>
    <row r="727" spans="1:24" s="38" customFormat="1" x14ac:dyDescent="0.2">
      <c r="D727" s="289">
        <v>3</v>
      </c>
      <c r="E727" s="286"/>
      <c r="F727" s="289">
        <v>5</v>
      </c>
      <c r="H727" s="350">
        <v>7</v>
      </c>
      <c r="J727" s="289">
        <v>9</v>
      </c>
      <c r="L727" s="16" t="s">
        <v>323</v>
      </c>
      <c r="M727" s="241" t="s">
        <v>61</v>
      </c>
      <c r="N727" s="70" t="s">
        <v>3</v>
      </c>
      <c r="O727" s="114">
        <f t="shared" si="663"/>
        <v>0</v>
      </c>
      <c r="P727" s="114">
        <f t="shared" si="663"/>
        <v>20000</v>
      </c>
      <c r="Q727" s="114">
        <f t="shared" si="663"/>
        <v>20000</v>
      </c>
      <c r="R727" s="114">
        <f t="shared" si="663"/>
        <v>20000</v>
      </c>
      <c r="S727" s="114">
        <f t="shared" si="663"/>
        <v>20000</v>
      </c>
      <c r="T727" s="77">
        <f t="shared" si="642"/>
        <v>0</v>
      </c>
      <c r="U727" s="295">
        <v>50000</v>
      </c>
      <c r="V727" s="295">
        <v>50000</v>
      </c>
      <c r="W727" s="359">
        <f t="shared" si="652"/>
        <v>250</v>
      </c>
      <c r="X727" s="359">
        <f t="shared" si="653"/>
        <v>250</v>
      </c>
    </row>
    <row r="728" spans="1:24" s="238" customFormat="1" x14ac:dyDescent="0.2">
      <c r="D728" s="289">
        <v>3</v>
      </c>
      <c r="E728" s="286"/>
      <c r="F728" s="289">
        <v>5</v>
      </c>
      <c r="G728" s="286"/>
      <c r="H728" s="350">
        <v>7</v>
      </c>
      <c r="I728" s="286"/>
      <c r="J728" s="289">
        <v>9</v>
      </c>
      <c r="K728" s="286"/>
      <c r="L728" s="16" t="s">
        <v>323</v>
      </c>
      <c r="M728" s="239" t="s">
        <v>64</v>
      </c>
      <c r="N728" s="96" t="s">
        <v>6</v>
      </c>
      <c r="O728" s="113">
        <v>0</v>
      </c>
      <c r="P728" s="113">
        <v>20000</v>
      </c>
      <c r="Q728" s="113">
        <v>20000</v>
      </c>
      <c r="R728" s="113">
        <v>20000</v>
      </c>
      <c r="S728" s="113">
        <v>20000</v>
      </c>
      <c r="T728" s="77">
        <f t="shared" si="642"/>
        <v>0</v>
      </c>
      <c r="U728" s="412"/>
      <c r="V728" s="412"/>
      <c r="W728" s="359"/>
      <c r="X728" s="359"/>
    </row>
    <row r="729" spans="1:24" s="43" customFormat="1" ht="25.5" x14ac:dyDescent="0.2">
      <c r="B729" s="48"/>
      <c r="C729" s="48"/>
      <c r="D729" s="289">
        <v>3</v>
      </c>
      <c r="E729" s="289"/>
      <c r="F729" s="289">
        <v>5</v>
      </c>
      <c r="G729" s="48"/>
      <c r="H729" s="350">
        <v>7</v>
      </c>
      <c r="I729" s="201"/>
      <c r="J729" s="289">
        <v>9</v>
      </c>
      <c r="K729" s="201"/>
      <c r="L729" s="16" t="s">
        <v>323</v>
      </c>
      <c r="M729" s="83" t="s">
        <v>76</v>
      </c>
      <c r="N729" s="84" t="s">
        <v>170</v>
      </c>
      <c r="O729" s="113">
        <f t="shared" ref="O729" si="664">SUM(O730)</f>
        <v>0</v>
      </c>
      <c r="P729" s="113">
        <f>SUM(P730+P733)</f>
        <v>20000</v>
      </c>
      <c r="Q729" s="113">
        <f>SUM(Q730+Q733)</f>
        <v>20000</v>
      </c>
      <c r="R729" s="113">
        <f>SUM(R730+R733)</f>
        <v>20000</v>
      </c>
      <c r="S729" s="113">
        <f>SUM(S730+S733)</f>
        <v>20000</v>
      </c>
      <c r="T729" s="77">
        <f t="shared" si="642"/>
        <v>0</v>
      </c>
      <c r="U729" s="295"/>
      <c r="V729" s="295"/>
      <c r="W729" s="359"/>
      <c r="X729" s="359"/>
    </row>
    <row r="730" spans="1:24" s="15" customFormat="1" ht="38.25" x14ac:dyDescent="0.2">
      <c r="B730" s="48"/>
      <c r="C730" s="48"/>
      <c r="D730" s="289">
        <v>3</v>
      </c>
      <c r="E730" s="289"/>
      <c r="F730" s="289">
        <v>5</v>
      </c>
      <c r="G730" s="48"/>
      <c r="H730" s="350">
        <v>7</v>
      </c>
      <c r="I730" s="201"/>
      <c r="J730" s="289">
        <v>9</v>
      </c>
      <c r="K730" s="201"/>
      <c r="L730" s="16" t="s">
        <v>323</v>
      </c>
      <c r="M730" s="92" t="s">
        <v>77</v>
      </c>
      <c r="N730" s="70" t="s">
        <v>171</v>
      </c>
      <c r="O730" s="114">
        <f t="shared" ref="O730" si="665">SUM(O731:O732)</f>
        <v>0</v>
      </c>
      <c r="P730" s="114">
        <f t="shared" ref="P730:Q730" si="666">SUM(P731:P732)</f>
        <v>0</v>
      </c>
      <c r="Q730" s="114">
        <f t="shared" si="666"/>
        <v>0</v>
      </c>
      <c r="R730" s="114">
        <f t="shared" ref="R730:S730" si="667">SUM(R731:R732)</f>
        <v>0</v>
      </c>
      <c r="S730" s="114">
        <f t="shared" si="667"/>
        <v>0</v>
      </c>
      <c r="T730" s="77">
        <f t="shared" si="642"/>
        <v>0</v>
      </c>
      <c r="U730" s="295">
        <v>100000</v>
      </c>
      <c r="V730" s="295">
        <v>100000</v>
      </c>
      <c r="W730" s="359">
        <v>0</v>
      </c>
      <c r="X730" s="359">
        <v>0</v>
      </c>
    </row>
    <row r="731" spans="1:24" s="15" customFormat="1" x14ac:dyDescent="0.2">
      <c r="B731" s="48"/>
      <c r="C731" s="48"/>
      <c r="D731" s="289">
        <v>3</v>
      </c>
      <c r="E731" s="289"/>
      <c r="F731" s="289">
        <v>5</v>
      </c>
      <c r="G731" s="48"/>
      <c r="H731" s="350">
        <v>7</v>
      </c>
      <c r="I731" s="201"/>
      <c r="J731" s="289">
        <v>9</v>
      </c>
      <c r="K731" s="201"/>
      <c r="L731" s="16" t="s">
        <v>323</v>
      </c>
      <c r="M731" s="83" t="s">
        <v>78</v>
      </c>
      <c r="N731" s="84" t="s">
        <v>26</v>
      </c>
      <c r="O731" s="113">
        <v>0</v>
      </c>
      <c r="P731" s="113">
        <v>0</v>
      </c>
      <c r="Q731" s="113">
        <v>0</v>
      </c>
      <c r="R731" s="113">
        <v>0</v>
      </c>
      <c r="S731" s="113">
        <v>0</v>
      </c>
      <c r="T731" s="77">
        <f t="shared" si="642"/>
        <v>0</v>
      </c>
      <c r="U731" s="295"/>
      <c r="V731" s="295"/>
      <c r="W731" s="359"/>
      <c r="X731" s="359"/>
    </row>
    <row r="732" spans="1:24" s="45" customFormat="1" x14ac:dyDescent="0.2">
      <c r="B732" s="48"/>
      <c r="C732" s="48"/>
      <c r="D732" s="289">
        <v>3</v>
      </c>
      <c r="E732" s="289"/>
      <c r="F732" s="289">
        <v>5</v>
      </c>
      <c r="G732" s="48"/>
      <c r="H732" s="350">
        <v>7</v>
      </c>
      <c r="I732" s="201"/>
      <c r="J732" s="289">
        <v>9</v>
      </c>
      <c r="K732" s="201"/>
      <c r="L732" s="16" t="s">
        <v>323</v>
      </c>
      <c r="M732" s="83" t="s">
        <v>79</v>
      </c>
      <c r="N732" s="84" t="s">
        <v>32</v>
      </c>
      <c r="O732" s="113">
        <v>0</v>
      </c>
      <c r="P732" s="113">
        <v>0</v>
      </c>
      <c r="Q732" s="113">
        <v>0</v>
      </c>
      <c r="R732" s="113">
        <v>0</v>
      </c>
      <c r="S732" s="113">
        <v>0</v>
      </c>
      <c r="T732" s="77">
        <f t="shared" si="642"/>
        <v>0</v>
      </c>
      <c r="U732" s="295"/>
      <c r="V732" s="295"/>
      <c r="W732" s="359"/>
      <c r="X732" s="359"/>
    </row>
    <row r="733" spans="1:24" s="286" customFormat="1" ht="38.25" x14ac:dyDescent="0.2">
      <c r="B733" s="289"/>
      <c r="C733" s="289"/>
      <c r="D733" s="289">
        <v>3</v>
      </c>
      <c r="E733" s="289"/>
      <c r="F733" s="289">
        <v>5</v>
      </c>
      <c r="G733" s="289"/>
      <c r="H733" s="350">
        <v>7</v>
      </c>
      <c r="I733" s="289"/>
      <c r="J733" s="289">
        <v>9</v>
      </c>
      <c r="K733" s="289"/>
      <c r="L733" s="16" t="s">
        <v>323</v>
      </c>
      <c r="M733" s="283" t="s">
        <v>80</v>
      </c>
      <c r="N733" s="70" t="s">
        <v>9</v>
      </c>
      <c r="O733" s="114">
        <v>0</v>
      </c>
      <c r="P733" s="114">
        <f>SUM(P734)</f>
        <v>20000</v>
      </c>
      <c r="Q733" s="114">
        <f>SUM(Q734)</f>
        <v>20000</v>
      </c>
      <c r="R733" s="114">
        <f>SUM(R734)</f>
        <v>20000</v>
      </c>
      <c r="S733" s="114">
        <f>SUM(S734)</f>
        <v>20000</v>
      </c>
      <c r="T733" s="77">
        <f t="shared" si="642"/>
        <v>0</v>
      </c>
      <c r="U733" s="295">
        <v>100000</v>
      </c>
      <c r="V733" s="295">
        <v>100000</v>
      </c>
      <c r="W733" s="359">
        <f t="shared" si="652"/>
        <v>500</v>
      </c>
      <c r="X733" s="359">
        <f t="shared" si="653"/>
        <v>500</v>
      </c>
    </row>
    <row r="734" spans="1:24" s="286" customFormat="1" x14ac:dyDescent="0.2">
      <c r="B734" s="289"/>
      <c r="C734" s="289"/>
      <c r="D734" s="289">
        <v>3</v>
      </c>
      <c r="E734" s="289"/>
      <c r="F734" s="289">
        <v>5</v>
      </c>
      <c r="G734" s="289"/>
      <c r="H734" s="350">
        <v>7</v>
      </c>
      <c r="I734" s="289"/>
      <c r="J734" s="289">
        <v>9</v>
      </c>
      <c r="K734" s="289"/>
      <c r="L734" s="16" t="s">
        <v>323</v>
      </c>
      <c r="M734" s="285" t="s">
        <v>81</v>
      </c>
      <c r="N734" s="287" t="s">
        <v>172</v>
      </c>
      <c r="O734" s="113">
        <v>0</v>
      </c>
      <c r="P734" s="113">
        <v>20000</v>
      </c>
      <c r="Q734" s="113">
        <v>20000</v>
      </c>
      <c r="R734" s="113">
        <v>20000</v>
      </c>
      <c r="S734" s="113">
        <v>20000</v>
      </c>
      <c r="T734" s="77">
        <f t="shared" si="642"/>
        <v>0</v>
      </c>
      <c r="U734" s="295"/>
      <c r="V734" s="295"/>
      <c r="W734" s="359"/>
      <c r="X734" s="359"/>
    </row>
    <row r="735" spans="1:24" s="322" customFormat="1" x14ac:dyDescent="0.2">
      <c r="B735" s="443"/>
      <c r="C735" s="443"/>
      <c r="D735" s="443"/>
      <c r="E735" s="443"/>
      <c r="F735" s="443"/>
      <c r="G735" s="443"/>
      <c r="H735" s="443"/>
      <c r="I735" s="443"/>
      <c r="J735" s="443"/>
      <c r="K735" s="443"/>
      <c r="L735" s="16"/>
      <c r="M735" s="444"/>
      <c r="N735" s="447"/>
      <c r="O735" s="113"/>
      <c r="P735" s="113"/>
      <c r="Q735" s="113"/>
      <c r="R735" s="113"/>
      <c r="S735" s="113"/>
      <c r="T735" s="77"/>
      <c r="U735" s="295"/>
      <c r="V735" s="295"/>
      <c r="W735" s="359"/>
      <c r="X735" s="359"/>
    </row>
    <row r="736" spans="1:24" s="322" customFormat="1" ht="25.5" x14ac:dyDescent="0.2">
      <c r="A736" s="53" t="s">
        <v>152</v>
      </c>
      <c r="L736" s="31" t="s">
        <v>201</v>
      </c>
      <c r="M736" s="103"/>
      <c r="N736" s="104" t="s">
        <v>145</v>
      </c>
      <c r="O736" s="116">
        <f t="shared" ref="O736:V736" si="668">SUM(O738)</f>
        <v>0</v>
      </c>
      <c r="P736" s="116">
        <f t="shared" si="668"/>
        <v>0</v>
      </c>
      <c r="Q736" s="116">
        <f t="shared" si="668"/>
        <v>70000</v>
      </c>
      <c r="R736" s="116">
        <f t="shared" ref="R736:S736" si="669">SUM(R738)</f>
        <v>70000</v>
      </c>
      <c r="S736" s="116">
        <f t="shared" si="669"/>
        <v>70000</v>
      </c>
      <c r="T736" s="77">
        <f t="shared" si="642"/>
        <v>0</v>
      </c>
      <c r="U736" s="116">
        <f t="shared" si="668"/>
        <v>0</v>
      </c>
      <c r="V736" s="116">
        <f t="shared" si="668"/>
        <v>0</v>
      </c>
      <c r="W736" s="359">
        <f t="shared" si="652"/>
        <v>0</v>
      </c>
      <c r="X736" s="359">
        <f t="shared" si="653"/>
        <v>0</v>
      </c>
    </row>
    <row r="737" spans="1:24" s="322" customFormat="1" x14ac:dyDescent="0.2">
      <c r="L737" s="16"/>
      <c r="M737" s="444"/>
      <c r="N737" s="447"/>
      <c r="O737" s="147"/>
      <c r="P737" s="147"/>
      <c r="Q737" s="147"/>
      <c r="R737" s="147"/>
      <c r="S737" s="147"/>
      <c r="T737" s="77"/>
      <c r="U737" s="295"/>
      <c r="V737" s="295"/>
      <c r="W737" s="359"/>
      <c r="X737" s="359"/>
    </row>
    <row r="738" spans="1:24" s="322" customFormat="1" ht="38.25" x14ac:dyDescent="0.2">
      <c r="A738" s="54" t="s">
        <v>405</v>
      </c>
      <c r="L738" s="36" t="s">
        <v>184</v>
      </c>
      <c r="M738" s="106"/>
      <c r="N738" s="268" t="s">
        <v>406</v>
      </c>
      <c r="O738" s="144">
        <f t="shared" ref="O738" si="670">SUM(O744+O747)</f>
        <v>0</v>
      </c>
      <c r="P738" s="144">
        <f>SUM(P744+P747)</f>
        <v>0</v>
      </c>
      <c r="Q738" s="144">
        <f>SUM(Q744+Q747)</f>
        <v>70000</v>
      </c>
      <c r="R738" s="144">
        <f>SUM(R744+R747)</f>
        <v>70000</v>
      </c>
      <c r="S738" s="144">
        <f>SUM(S744+S747)</f>
        <v>70000</v>
      </c>
      <c r="T738" s="77">
        <f t="shared" si="642"/>
        <v>0</v>
      </c>
      <c r="U738" s="144">
        <f t="shared" ref="U738:V738" si="671">SUM(U744+U747)</f>
        <v>0</v>
      </c>
      <c r="V738" s="144">
        <f t="shared" si="671"/>
        <v>0</v>
      </c>
      <c r="W738" s="359">
        <f t="shared" si="652"/>
        <v>0</v>
      </c>
      <c r="X738" s="359">
        <f t="shared" si="653"/>
        <v>0</v>
      </c>
    </row>
    <row r="739" spans="1:24" s="322" customFormat="1" x14ac:dyDescent="0.2">
      <c r="L739" s="16"/>
      <c r="M739" s="444"/>
      <c r="N739" s="447"/>
      <c r="O739" s="147"/>
      <c r="P739" s="147"/>
      <c r="Q739" s="147"/>
      <c r="R739" s="147"/>
      <c r="S739" s="147"/>
      <c r="T739" s="77"/>
      <c r="U739" s="147"/>
      <c r="V739" s="147"/>
      <c r="W739" s="359"/>
      <c r="X739" s="359"/>
    </row>
    <row r="740" spans="1:24" s="322" customFormat="1" x14ac:dyDescent="0.2">
      <c r="L740" s="16"/>
      <c r="M740" s="444"/>
      <c r="N740" s="180" t="s">
        <v>285</v>
      </c>
      <c r="O740" s="188">
        <f>SUM(O741:O742)</f>
        <v>0</v>
      </c>
      <c r="P740" s="188">
        <f>SUM(P741:P742)</f>
        <v>0</v>
      </c>
      <c r="Q740" s="188">
        <f>SUM(Q741:Q742)</f>
        <v>70000</v>
      </c>
      <c r="R740" s="188">
        <f>SUM(R741:R742)</f>
        <v>70000</v>
      </c>
      <c r="S740" s="188">
        <f>SUM(S741:S742)</f>
        <v>70000</v>
      </c>
      <c r="T740" s="77">
        <f t="shared" si="642"/>
        <v>0</v>
      </c>
      <c r="U740" s="188">
        <f t="shared" ref="U740:V740" si="672">SUM(U741:U742)</f>
        <v>0</v>
      </c>
      <c r="V740" s="188">
        <f t="shared" si="672"/>
        <v>0</v>
      </c>
      <c r="W740" s="359">
        <f t="shared" si="652"/>
        <v>0</v>
      </c>
      <c r="X740" s="359">
        <f t="shared" si="653"/>
        <v>0</v>
      </c>
    </row>
    <row r="741" spans="1:24" s="322" customFormat="1" x14ac:dyDescent="0.2">
      <c r="L741" s="16"/>
      <c r="M741" s="189" t="s">
        <v>354</v>
      </c>
      <c r="N741" s="180" t="s">
        <v>287</v>
      </c>
      <c r="O741" s="188">
        <v>0</v>
      </c>
      <c r="P741" s="188">
        <v>0</v>
      </c>
      <c r="Q741" s="188">
        <v>70000</v>
      </c>
      <c r="R741" s="188">
        <v>70000</v>
      </c>
      <c r="S741" s="188">
        <v>70000</v>
      </c>
      <c r="T741" s="77">
        <f t="shared" si="642"/>
        <v>0</v>
      </c>
      <c r="U741" s="188">
        <v>0</v>
      </c>
      <c r="V741" s="188">
        <v>0</v>
      </c>
      <c r="W741" s="359">
        <f t="shared" si="652"/>
        <v>0</v>
      </c>
      <c r="X741" s="359">
        <f t="shared" si="653"/>
        <v>0</v>
      </c>
    </row>
    <row r="742" spans="1:24" s="322" customFormat="1" x14ac:dyDescent="0.2">
      <c r="L742" s="16"/>
      <c r="M742" s="189" t="s">
        <v>352</v>
      </c>
      <c r="N742" s="187" t="s">
        <v>289</v>
      </c>
      <c r="O742" s="188">
        <v>0</v>
      </c>
      <c r="P742" s="188">
        <v>0</v>
      </c>
      <c r="Q742" s="188">
        <v>0</v>
      </c>
      <c r="R742" s="188">
        <v>0</v>
      </c>
      <c r="S742" s="188">
        <v>0</v>
      </c>
      <c r="T742" s="77">
        <f t="shared" si="642"/>
        <v>0</v>
      </c>
      <c r="U742" s="188">
        <v>0</v>
      </c>
      <c r="V742" s="188">
        <v>0</v>
      </c>
      <c r="W742" s="359">
        <v>0</v>
      </c>
      <c r="X742" s="359">
        <v>0</v>
      </c>
    </row>
    <row r="743" spans="1:24" s="322" customFormat="1" x14ac:dyDescent="0.2">
      <c r="L743" s="16"/>
      <c r="M743" s="444"/>
      <c r="N743" s="447"/>
      <c r="O743" s="147"/>
      <c r="P743" s="147"/>
      <c r="Q743" s="147"/>
      <c r="R743" s="147"/>
      <c r="S743" s="147"/>
      <c r="T743" s="77"/>
      <c r="U743" s="295"/>
      <c r="V743" s="295"/>
      <c r="W743" s="359"/>
      <c r="X743" s="359"/>
    </row>
    <row r="744" spans="1:24" s="322" customFormat="1" x14ac:dyDescent="0.2">
      <c r="D744" s="443">
        <v>3</v>
      </c>
      <c r="F744" s="443">
        <v>5</v>
      </c>
      <c r="H744" s="443">
        <v>7</v>
      </c>
      <c r="J744" s="443">
        <v>9</v>
      </c>
      <c r="L744" s="16" t="s">
        <v>184</v>
      </c>
      <c r="M744" s="444" t="s">
        <v>76</v>
      </c>
      <c r="N744" s="447" t="s">
        <v>116</v>
      </c>
      <c r="O744" s="113">
        <f t="shared" ref="O744:S745" si="673">SUM(O745)</f>
        <v>0</v>
      </c>
      <c r="P744" s="113">
        <f t="shared" si="673"/>
        <v>0</v>
      </c>
      <c r="Q744" s="113">
        <f t="shared" si="673"/>
        <v>70000</v>
      </c>
      <c r="R744" s="113">
        <f t="shared" si="673"/>
        <v>70000</v>
      </c>
      <c r="S744" s="113">
        <f t="shared" si="673"/>
        <v>70000</v>
      </c>
      <c r="T744" s="77">
        <f t="shared" si="642"/>
        <v>0</v>
      </c>
      <c r="U744" s="295">
        <f>SUM(U745)</f>
        <v>0</v>
      </c>
      <c r="V744" s="295">
        <f>SUM(V745)</f>
        <v>0</v>
      </c>
      <c r="W744" s="359">
        <f t="shared" si="652"/>
        <v>0</v>
      </c>
      <c r="X744" s="359">
        <f t="shared" si="653"/>
        <v>0</v>
      </c>
    </row>
    <row r="745" spans="1:24" s="322" customFormat="1" ht="38.25" x14ac:dyDescent="0.2">
      <c r="A745" s="38"/>
      <c r="B745" s="38"/>
      <c r="C745" s="38"/>
      <c r="D745" s="443">
        <v>3</v>
      </c>
      <c r="F745" s="443">
        <v>5</v>
      </c>
      <c r="G745" s="38"/>
      <c r="H745" s="443">
        <v>7</v>
      </c>
      <c r="I745" s="38"/>
      <c r="J745" s="443">
        <v>9</v>
      </c>
      <c r="K745" s="38"/>
      <c r="L745" s="16" t="s">
        <v>184</v>
      </c>
      <c r="M745" s="309" t="s">
        <v>77</v>
      </c>
      <c r="N745" s="442" t="s">
        <v>171</v>
      </c>
      <c r="O745" s="114">
        <f t="shared" si="673"/>
        <v>0</v>
      </c>
      <c r="P745" s="114">
        <f t="shared" si="673"/>
        <v>0</v>
      </c>
      <c r="Q745" s="114">
        <f t="shared" si="673"/>
        <v>70000</v>
      </c>
      <c r="R745" s="114">
        <f t="shared" si="673"/>
        <v>70000</v>
      </c>
      <c r="S745" s="114">
        <f t="shared" si="673"/>
        <v>70000</v>
      </c>
      <c r="T745" s="77">
        <f t="shared" si="642"/>
        <v>0</v>
      </c>
      <c r="U745" s="295">
        <v>0</v>
      </c>
      <c r="V745" s="295">
        <v>0</v>
      </c>
      <c r="W745" s="359">
        <f t="shared" si="652"/>
        <v>0</v>
      </c>
      <c r="X745" s="359">
        <f t="shared" si="653"/>
        <v>0</v>
      </c>
    </row>
    <row r="746" spans="1:24" s="322" customFormat="1" x14ac:dyDescent="0.2">
      <c r="D746" s="443">
        <v>3</v>
      </c>
      <c r="F746" s="443">
        <v>5</v>
      </c>
      <c r="H746" s="443">
        <v>7</v>
      </c>
      <c r="J746" s="443">
        <v>9</v>
      </c>
      <c r="L746" s="16" t="s">
        <v>184</v>
      </c>
      <c r="M746" s="444" t="s">
        <v>79</v>
      </c>
      <c r="N746" s="96" t="s">
        <v>32</v>
      </c>
      <c r="O746" s="113">
        <v>0</v>
      </c>
      <c r="P746" s="113">
        <v>0</v>
      </c>
      <c r="Q746" s="113">
        <v>70000</v>
      </c>
      <c r="R746" s="113">
        <v>70000</v>
      </c>
      <c r="S746" s="113">
        <v>70000</v>
      </c>
      <c r="T746" s="77">
        <f t="shared" si="642"/>
        <v>0</v>
      </c>
      <c r="U746" s="295"/>
      <c r="V746" s="295"/>
      <c r="W746" s="359"/>
      <c r="X746" s="359"/>
    </row>
    <row r="747" spans="1:24" s="322" customFormat="1" x14ac:dyDescent="0.2">
      <c r="B747" s="443"/>
      <c r="C747" s="443"/>
      <c r="D747" s="443"/>
      <c r="E747" s="443"/>
      <c r="F747" s="443"/>
      <c r="G747" s="443"/>
      <c r="H747" s="443"/>
      <c r="I747" s="443"/>
      <c r="J747" s="443"/>
      <c r="K747" s="443"/>
      <c r="L747" s="16"/>
      <c r="M747" s="444"/>
      <c r="N747" s="447"/>
      <c r="O747" s="113"/>
      <c r="P747" s="113"/>
      <c r="Q747" s="113"/>
      <c r="R747" s="113"/>
      <c r="S747" s="113"/>
      <c r="T747" s="77"/>
      <c r="U747" s="295"/>
      <c r="V747" s="295"/>
      <c r="W747" s="359"/>
      <c r="X747" s="359"/>
    </row>
    <row r="748" spans="1:24" s="177" customFormat="1" x14ac:dyDescent="0.2">
      <c r="B748" s="176"/>
      <c r="C748" s="176"/>
      <c r="D748" s="176"/>
      <c r="E748" s="176"/>
      <c r="F748" s="176"/>
      <c r="G748" s="176"/>
      <c r="H748" s="176"/>
      <c r="I748" s="201"/>
      <c r="J748" s="201"/>
      <c r="K748" s="201"/>
      <c r="L748" s="16"/>
      <c r="M748" s="178"/>
      <c r="N748" s="84"/>
      <c r="O748" s="113"/>
      <c r="P748" s="113"/>
      <c r="Q748" s="113"/>
      <c r="R748" s="113"/>
      <c r="S748" s="113"/>
      <c r="T748" s="77"/>
      <c r="U748" s="295"/>
      <c r="V748" s="295"/>
      <c r="W748" s="359"/>
      <c r="X748" s="359"/>
    </row>
    <row r="749" spans="1:24" s="126" customFormat="1" ht="25.5" x14ac:dyDescent="0.2">
      <c r="A749" s="51" t="s">
        <v>273</v>
      </c>
      <c r="B749" s="55">
        <v>1</v>
      </c>
      <c r="C749" s="55"/>
      <c r="D749" s="55">
        <v>3</v>
      </c>
      <c r="E749" s="55">
        <v>4</v>
      </c>
      <c r="F749" s="55">
        <v>5</v>
      </c>
      <c r="G749" s="55"/>
      <c r="H749" s="55">
        <v>7</v>
      </c>
      <c r="I749" s="55"/>
      <c r="J749" s="55">
        <v>9</v>
      </c>
      <c r="K749" s="55"/>
      <c r="L749" s="33"/>
      <c r="M749" s="101"/>
      <c r="N749" s="73" t="s">
        <v>274</v>
      </c>
      <c r="O749" s="115">
        <f>SUM(O751+O767+O780+O805+O820+O850+O862+O875+O890+O902)</f>
        <v>467798.11</v>
      </c>
      <c r="P749" s="115">
        <f>SUM(P751+P767+P780+P805+P820+P850+P862+P875+P890+P902)</f>
        <v>993600</v>
      </c>
      <c r="Q749" s="115">
        <f>SUM(Q751+Q767+Q780+Q805+Q820+Q837+Q850+Q862+Q875+Q890+Q902+Q914+Q926+Q938)</f>
        <v>1135000</v>
      </c>
      <c r="R749" s="115">
        <f>SUM(R751+R767+R780+R805+R820+R837+R850+R862+R875+R890+R902+R914+R926+R938)</f>
        <v>1565000</v>
      </c>
      <c r="S749" s="115">
        <f>SUM(S751+S767+S780+S805+S820+S837+S850+S862+S875+S890+S902+S914+S926+S938)</f>
        <v>1285000</v>
      </c>
      <c r="T749" s="77">
        <f t="shared" si="642"/>
        <v>-280000</v>
      </c>
      <c r="U749" s="115">
        <f t="shared" ref="U749:V749" si="674">SUM(U751+U767+U780+U805+U820+U837+U850+U862+U875+U890+U902+U914+U926+U938)</f>
        <v>1071700</v>
      </c>
      <c r="V749" s="115">
        <f t="shared" si="674"/>
        <v>1060700</v>
      </c>
      <c r="W749" s="359">
        <f t="shared" si="652"/>
        <v>83.400778210116727</v>
      </c>
      <c r="X749" s="359">
        <f t="shared" si="653"/>
        <v>82.54474708171206</v>
      </c>
    </row>
    <row r="750" spans="1:24" s="126" customFormat="1" x14ac:dyDescent="0.2">
      <c r="B750" s="124"/>
      <c r="C750" s="124"/>
      <c r="D750" s="124"/>
      <c r="E750" s="124"/>
      <c r="F750" s="124"/>
      <c r="G750" s="124"/>
      <c r="H750" s="124"/>
      <c r="I750" s="201"/>
      <c r="J750" s="201"/>
      <c r="K750" s="201"/>
      <c r="L750" s="16"/>
      <c r="M750" s="125"/>
      <c r="N750" s="84"/>
      <c r="O750" s="144"/>
      <c r="P750" s="144"/>
      <c r="Q750" s="144"/>
      <c r="R750" s="144"/>
      <c r="S750" s="144"/>
      <c r="T750" s="77"/>
      <c r="U750" s="295"/>
      <c r="V750" s="295"/>
      <c r="W750" s="359"/>
      <c r="X750" s="359"/>
    </row>
    <row r="751" spans="1:24" s="47" customFormat="1" ht="25.5" x14ac:dyDescent="0.2">
      <c r="A751" s="53" t="s">
        <v>152</v>
      </c>
      <c r="I751" s="202"/>
      <c r="J751" s="202"/>
      <c r="K751" s="202"/>
      <c r="L751" s="31" t="s">
        <v>189</v>
      </c>
      <c r="M751" s="103"/>
      <c r="N751" s="104" t="s">
        <v>145</v>
      </c>
      <c r="O751" s="116">
        <f>SUM(O753)</f>
        <v>204786.36</v>
      </c>
      <c r="P751" s="116">
        <f t="shared" ref="P751:U751" si="675">SUM(P753)</f>
        <v>70000</v>
      </c>
      <c r="Q751" s="116">
        <f t="shared" si="675"/>
        <v>50000</v>
      </c>
      <c r="R751" s="116">
        <f t="shared" ref="R751:S751" si="676">SUM(R753)</f>
        <v>600000</v>
      </c>
      <c r="S751" s="116">
        <f t="shared" si="676"/>
        <v>600000</v>
      </c>
      <c r="T751" s="77">
        <f t="shared" si="642"/>
        <v>0</v>
      </c>
      <c r="U751" s="116">
        <f t="shared" si="675"/>
        <v>241700</v>
      </c>
      <c r="V751" s="116">
        <f t="shared" ref="V751" si="677">SUM(V753)</f>
        <v>275700</v>
      </c>
      <c r="W751" s="359">
        <f t="shared" si="652"/>
        <v>40.283333333333331</v>
      </c>
      <c r="X751" s="359">
        <f t="shared" si="653"/>
        <v>45.95</v>
      </c>
    </row>
    <row r="752" spans="1:24" s="322" customFormat="1" x14ac:dyDescent="0.2">
      <c r="A752" s="53"/>
      <c r="L752" s="31"/>
      <c r="M752" s="103"/>
      <c r="N752" s="104"/>
      <c r="O752" s="116"/>
      <c r="P752" s="116"/>
      <c r="Q752" s="116"/>
      <c r="R752" s="116"/>
      <c r="S752" s="116"/>
      <c r="T752" s="77"/>
      <c r="U752" s="116"/>
      <c r="V752" s="116"/>
      <c r="W752" s="359"/>
      <c r="X752" s="359"/>
    </row>
    <row r="753" spans="1:24" s="43" customFormat="1" ht="38.25" x14ac:dyDescent="0.2">
      <c r="A753" s="54" t="s">
        <v>321</v>
      </c>
      <c r="I753" s="202"/>
      <c r="J753" s="202"/>
      <c r="K753" s="202"/>
      <c r="L753" s="36" t="s">
        <v>178</v>
      </c>
      <c r="M753" s="83"/>
      <c r="N753" s="107" t="s">
        <v>312</v>
      </c>
      <c r="O753" s="144">
        <f t="shared" ref="O753" si="678">SUM(O763)</f>
        <v>204786.36</v>
      </c>
      <c r="P753" s="233">
        <f t="shared" ref="P753:Q753" si="679">SUM(P763)</f>
        <v>70000</v>
      </c>
      <c r="Q753" s="233">
        <f t="shared" si="679"/>
        <v>50000</v>
      </c>
      <c r="R753" s="233">
        <f t="shared" ref="R753:S753" si="680">SUM(R763)</f>
        <v>600000</v>
      </c>
      <c r="S753" s="233">
        <f t="shared" si="680"/>
        <v>600000</v>
      </c>
      <c r="T753" s="77">
        <f t="shared" si="642"/>
        <v>0</v>
      </c>
      <c r="U753" s="411">
        <f>SUM(U764)</f>
        <v>241700</v>
      </c>
      <c r="V753" s="411">
        <f>SUM(V764)</f>
        <v>275700</v>
      </c>
      <c r="W753" s="359">
        <f t="shared" si="652"/>
        <v>40.283333333333331</v>
      </c>
      <c r="X753" s="359">
        <f t="shared" si="653"/>
        <v>45.95</v>
      </c>
    </row>
    <row r="754" spans="1:24" s="177" customFormat="1" x14ac:dyDescent="0.2">
      <c r="A754" s="54"/>
      <c r="I754" s="202"/>
      <c r="J754" s="202"/>
      <c r="K754" s="202"/>
      <c r="L754" s="36"/>
      <c r="M754" s="178"/>
      <c r="N754" s="107"/>
      <c r="O754" s="144"/>
      <c r="P754" s="144"/>
      <c r="Q754" s="144"/>
      <c r="R754" s="144"/>
      <c r="S754" s="144"/>
      <c r="T754" s="77"/>
      <c r="U754" s="411"/>
      <c r="V754" s="411"/>
      <c r="W754" s="359"/>
      <c r="X754" s="359"/>
    </row>
    <row r="755" spans="1:24" s="177" customFormat="1" x14ac:dyDescent="0.2">
      <c r="A755" s="54"/>
      <c r="I755" s="202"/>
      <c r="J755" s="202"/>
      <c r="K755" s="202"/>
      <c r="L755" s="36"/>
      <c r="M755" s="178"/>
      <c r="N755" s="180" t="s">
        <v>285</v>
      </c>
      <c r="O755" s="188">
        <f>SUM(O756:O761)</f>
        <v>204786.36</v>
      </c>
      <c r="P755" s="188">
        <f>SUM(P756:P761)</f>
        <v>70000</v>
      </c>
      <c r="Q755" s="188">
        <f>SUM(Q756:Q761)</f>
        <v>50000</v>
      </c>
      <c r="R755" s="188">
        <f>SUM(R756:R761)</f>
        <v>600000</v>
      </c>
      <c r="S755" s="188">
        <f>SUM(S756:S761)</f>
        <v>600000</v>
      </c>
      <c r="T755" s="77">
        <f t="shared" si="642"/>
        <v>0</v>
      </c>
      <c r="U755" s="397">
        <f>SUM(U756:U761)</f>
        <v>241700</v>
      </c>
      <c r="V755" s="397">
        <f>SUM(V756:V761)</f>
        <v>275700</v>
      </c>
      <c r="W755" s="359">
        <f t="shared" si="652"/>
        <v>40.283333333333331</v>
      </c>
      <c r="X755" s="359">
        <f t="shared" si="653"/>
        <v>45.95</v>
      </c>
    </row>
    <row r="756" spans="1:24" s="310" customFormat="1" x14ac:dyDescent="0.2">
      <c r="A756" s="54"/>
      <c r="L756" s="36"/>
      <c r="M756" s="189" t="s">
        <v>353</v>
      </c>
      <c r="N756" s="180" t="s">
        <v>286</v>
      </c>
      <c r="O756" s="185">
        <v>62191.73</v>
      </c>
      <c r="P756" s="185">
        <v>17500</v>
      </c>
      <c r="Q756" s="185">
        <v>0</v>
      </c>
      <c r="R756" s="185">
        <v>2800</v>
      </c>
      <c r="S756" s="185">
        <v>0</v>
      </c>
      <c r="T756" s="77">
        <f t="shared" si="642"/>
        <v>-2800</v>
      </c>
      <c r="U756" s="397">
        <v>136400</v>
      </c>
      <c r="V756" s="397">
        <v>125000</v>
      </c>
      <c r="W756" s="359">
        <v>0</v>
      </c>
      <c r="X756" s="359">
        <v>0</v>
      </c>
    </row>
    <row r="757" spans="1:24" s="322" customFormat="1" x14ac:dyDescent="0.2">
      <c r="A757" s="54"/>
      <c r="L757" s="36"/>
      <c r="M757" s="189" t="s">
        <v>57</v>
      </c>
      <c r="N757" s="180" t="s">
        <v>380</v>
      </c>
      <c r="O757" s="185">
        <v>0</v>
      </c>
      <c r="P757" s="185">
        <v>0</v>
      </c>
      <c r="Q757" s="185">
        <v>0</v>
      </c>
      <c r="R757" s="185">
        <v>0</v>
      </c>
      <c r="S757" s="185">
        <v>0</v>
      </c>
      <c r="T757" s="77">
        <f t="shared" si="642"/>
        <v>0</v>
      </c>
      <c r="U757" s="397">
        <v>0</v>
      </c>
      <c r="V757" s="397">
        <v>0</v>
      </c>
      <c r="W757" s="359">
        <v>0</v>
      </c>
      <c r="X757" s="359">
        <v>0</v>
      </c>
    </row>
    <row r="758" spans="1:24" s="177" customFormat="1" x14ac:dyDescent="0.2">
      <c r="A758" s="54"/>
      <c r="I758" s="202"/>
      <c r="J758" s="202"/>
      <c r="K758" s="202"/>
      <c r="L758" s="36"/>
      <c r="M758" s="189" t="s">
        <v>355</v>
      </c>
      <c r="N758" s="180" t="s">
        <v>288</v>
      </c>
      <c r="O758" s="188">
        <v>42594.63</v>
      </c>
      <c r="P758" s="188">
        <v>21293.4</v>
      </c>
      <c r="Q758" s="188">
        <v>19993.400000000001</v>
      </c>
      <c r="R758" s="188">
        <v>19993.400000000001</v>
      </c>
      <c r="S758" s="188">
        <v>20293.400000000001</v>
      </c>
      <c r="T758" s="77">
        <f t="shared" si="642"/>
        <v>300</v>
      </c>
      <c r="U758" s="397">
        <v>0</v>
      </c>
      <c r="V758" s="397">
        <v>10000</v>
      </c>
      <c r="W758" s="359">
        <f t="shared" si="652"/>
        <v>0</v>
      </c>
      <c r="X758" s="359">
        <f t="shared" si="653"/>
        <v>49.277104871534583</v>
      </c>
    </row>
    <row r="759" spans="1:24" s="177" customFormat="1" x14ac:dyDescent="0.2">
      <c r="A759" s="54"/>
      <c r="I759" s="202"/>
      <c r="J759" s="202"/>
      <c r="K759" s="202"/>
      <c r="L759" s="36"/>
      <c r="M759" s="189" t="s">
        <v>354</v>
      </c>
      <c r="N759" s="180" t="s">
        <v>287</v>
      </c>
      <c r="O759" s="188">
        <v>100000</v>
      </c>
      <c r="P759" s="188">
        <v>13500</v>
      </c>
      <c r="Q759" s="188">
        <v>30006.6</v>
      </c>
      <c r="R759" s="188">
        <v>308847.94</v>
      </c>
      <c r="S759" s="188">
        <v>311347.94</v>
      </c>
      <c r="T759" s="77">
        <f t="shared" si="642"/>
        <v>2500</v>
      </c>
      <c r="U759" s="397">
        <v>105300</v>
      </c>
      <c r="V759" s="397">
        <v>140700</v>
      </c>
      <c r="W759" s="359">
        <f t="shared" si="652"/>
        <v>33.820683059602061</v>
      </c>
      <c r="X759" s="359">
        <f t="shared" si="653"/>
        <v>45.190599301861447</v>
      </c>
    </row>
    <row r="760" spans="1:24" s="269" customFormat="1" ht="51" x14ac:dyDescent="0.2">
      <c r="A760" s="54"/>
      <c r="L760" s="36"/>
      <c r="M760" s="189" t="s">
        <v>52</v>
      </c>
      <c r="N760" s="190" t="s">
        <v>105</v>
      </c>
      <c r="O760" s="188">
        <v>0</v>
      </c>
      <c r="P760" s="188">
        <v>0</v>
      </c>
      <c r="Q760" s="188">
        <v>0</v>
      </c>
      <c r="R760" s="188">
        <v>0</v>
      </c>
      <c r="S760" s="188">
        <v>0</v>
      </c>
      <c r="T760" s="77">
        <f t="shared" si="642"/>
        <v>0</v>
      </c>
      <c r="U760" s="397">
        <v>0</v>
      </c>
      <c r="V760" s="397">
        <v>0</v>
      </c>
      <c r="W760" s="359">
        <v>0</v>
      </c>
      <c r="X760" s="359">
        <v>0</v>
      </c>
    </row>
    <row r="761" spans="1:24" s="322" customFormat="1" x14ac:dyDescent="0.2">
      <c r="A761" s="54"/>
      <c r="L761" s="36"/>
      <c r="M761" s="189" t="s">
        <v>352</v>
      </c>
      <c r="N761" s="180" t="s">
        <v>289</v>
      </c>
      <c r="O761" s="188">
        <v>0</v>
      </c>
      <c r="P761" s="188">
        <v>17706.599999999999</v>
      </c>
      <c r="Q761" s="188">
        <v>0</v>
      </c>
      <c r="R761" s="188">
        <v>268358.65999999997</v>
      </c>
      <c r="S761" s="188">
        <v>268358.65999999997</v>
      </c>
      <c r="T761" s="77">
        <f t="shared" si="642"/>
        <v>0</v>
      </c>
      <c r="U761" s="397">
        <v>0</v>
      </c>
      <c r="V761" s="397">
        <v>0</v>
      </c>
      <c r="W761" s="359">
        <f t="shared" si="652"/>
        <v>0</v>
      </c>
      <c r="X761" s="359">
        <f t="shared" si="653"/>
        <v>0</v>
      </c>
    </row>
    <row r="762" spans="1:24" s="43" customFormat="1" x14ac:dyDescent="0.2">
      <c r="I762" s="202"/>
      <c r="J762" s="202"/>
      <c r="K762" s="202"/>
      <c r="L762" s="16"/>
      <c r="M762" s="83"/>
      <c r="N762" s="84"/>
      <c r="O762" s="148"/>
      <c r="P762" s="148"/>
      <c r="Q762" s="148"/>
      <c r="R762" s="148"/>
      <c r="S762" s="148"/>
      <c r="T762" s="77"/>
      <c r="U762" s="422"/>
      <c r="V762" s="422"/>
      <c r="W762" s="359"/>
      <c r="X762" s="359"/>
    </row>
    <row r="763" spans="1:24" s="43" customFormat="1" ht="25.5" x14ac:dyDescent="0.2">
      <c r="B763" s="48">
        <v>1</v>
      </c>
      <c r="C763" s="48"/>
      <c r="D763" s="48"/>
      <c r="E763" s="48">
        <v>4</v>
      </c>
      <c r="F763" s="48">
        <v>5</v>
      </c>
      <c r="G763" s="48"/>
      <c r="H763" s="48">
        <v>7</v>
      </c>
      <c r="I763" s="201"/>
      <c r="J763" s="201"/>
      <c r="K763" s="201"/>
      <c r="L763" s="16" t="s">
        <v>178</v>
      </c>
      <c r="M763" s="83" t="s">
        <v>76</v>
      </c>
      <c r="N763" s="84" t="s">
        <v>170</v>
      </c>
      <c r="O763" s="113">
        <f t="shared" ref="O763:S764" si="681">SUM(O764)</f>
        <v>204786.36</v>
      </c>
      <c r="P763" s="113">
        <f t="shared" si="681"/>
        <v>70000</v>
      </c>
      <c r="Q763" s="113">
        <f t="shared" si="681"/>
        <v>50000</v>
      </c>
      <c r="R763" s="113">
        <f t="shared" si="681"/>
        <v>600000</v>
      </c>
      <c r="S763" s="113">
        <f t="shared" si="681"/>
        <v>600000</v>
      </c>
      <c r="T763" s="77">
        <f t="shared" si="642"/>
        <v>0</v>
      </c>
      <c r="U763" s="295"/>
      <c r="V763" s="295"/>
      <c r="W763" s="359"/>
      <c r="X763" s="359"/>
    </row>
    <row r="764" spans="1:24" s="43" customFormat="1" ht="38.25" x14ac:dyDescent="0.2">
      <c r="B764" s="48">
        <v>1</v>
      </c>
      <c r="C764" s="48"/>
      <c r="D764" s="48"/>
      <c r="E764" s="48">
        <v>4</v>
      </c>
      <c r="F764" s="48">
        <v>5</v>
      </c>
      <c r="G764" s="48"/>
      <c r="H764" s="48">
        <v>7</v>
      </c>
      <c r="I764" s="201"/>
      <c r="J764" s="201"/>
      <c r="K764" s="201"/>
      <c r="L764" s="16" t="s">
        <v>178</v>
      </c>
      <c r="M764" s="92" t="s">
        <v>80</v>
      </c>
      <c r="N764" s="70" t="s">
        <v>9</v>
      </c>
      <c r="O764" s="114">
        <f t="shared" si="681"/>
        <v>204786.36</v>
      </c>
      <c r="P764" s="114">
        <f t="shared" si="681"/>
        <v>70000</v>
      </c>
      <c r="Q764" s="114">
        <f t="shared" si="681"/>
        <v>50000</v>
      </c>
      <c r="R764" s="114">
        <f t="shared" si="681"/>
        <v>600000</v>
      </c>
      <c r="S764" s="114">
        <f t="shared" si="681"/>
        <v>600000</v>
      </c>
      <c r="T764" s="77">
        <f t="shared" si="642"/>
        <v>0</v>
      </c>
      <c r="U764" s="295">
        <v>241700</v>
      </c>
      <c r="V764" s="295">
        <v>275700</v>
      </c>
      <c r="W764" s="359">
        <f t="shared" si="652"/>
        <v>40.283333333333331</v>
      </c>
      <c r="X764" s="359">
        <f t="shared" si="653"/>
        <v>45.95</v>
      </c>
    </row>
    <row r="765" spans="1:24" s="43" customFormat="1" x14ac:dyDescent="0.2">
      <c r="B765" s="48">
        <v>1</v>
      </c>
      <c r="C765" s="48"/>
      <c r="D765" s="48"/>
      <c r="E765" s="48">
        <v>4</v>
      </c>
      <c r="F765" s="48">
        <v>5</v>
      </c>
      <c r="G765" s="48"/>
      <c r="H765" s="48">
        <v>7</v>
      </c>
      <c r="I765" s="201"/>
      <c r="J765" s="201"/>
      <c r="K765" s="201"/>
      <c r="L765" s="16" t="s">
        <v>178</v>
      </c>
      <c r="M765" s="83" t="s">
        <v>81</v>
      </c>
      <c r="N765" s="84" t="s">
        <v>172</v>
      </c>
      <c r="O765" s="113">
        <v>204786.36</v>
      </c>
      <c r="P765" s="113">
        <v>70000</v>
      </c>
      <c r="Q765" s="113">
        <v>50000</v>
      </c>
      <c r="R765" s="113">
        <v>600000</v>
      </c>
      <c r="S765" s="113">
        <v>600000</v>
      </c>
      <c r="T765" s="77">
        <f t="shared" ref="T765:T827" si="682">S765-R765</f>
        <v>0</v>
      </c>
      <c r="U765" s="295"/>
      <c r="V765" s="295"/>
      <c r="W765" s="359"/>
      <c r="X765" s="359"/>
    </row>
    <row r="766" spans="1:24" s="65" customFormat="1" x14ac:dyDescent="0.2">
      <c r="B766" s="64"/>
      <c r="C766" s="64"/>
      <c r="D766" s="64"/>
      <c r="E766" s="64"/>
      <c r="F766" s="64"/>
      <c r="G766" s="64"/>
      <c r="H766" s="64"/>
      <c r="I766" s="201"/>
      <c r="J766" s="201"/>
      <c r="K766" s="201"/>
      <c r="L766" s="16"/>
      <c r="M766" s="83"/>
      <c r="N766" s="84"/>
      <c r="O766" s="144"/>
      <c r="P766" s="144"/>
      <c r="Q766" s="144"/>
      <c r="R766" s="144"/>
      <c r="S766" s="144"/>
      <c r="T766" s="77"/>
      <c r="U766" s="295"/>
      <c r="V766" s="295"/>
      <c r="W766" s="359"/>
      <c r="X766" s="359"/>
    </row>
    <row r="767" spans="1:24" s="47" customFormat="1" ht="38.25" x14ac:dyDescent="0.2">
      <c r="A767" s="53" t="s">
        <v>173</v>
      </c>
      <c r="I767" s="202"/>
      <c r="J767" s="202"/>
      <c r="K767" s="202"/>
      <c r="L767" s="31" t="s">
        <v>124</v>
      </c>
      <c r="M767" s="103"/>
      <c r="N767" s="104" t="s">
        <v>147</v>
      </c>
      <c r="O767" s="116">
        <f t="shared" ref="O767" si="683">SUM(O769)</f>
        <v>0</v>
      </c>
      <c r="P767" s="116">
        <f t="shared" ref="P767:Q767" si="684">SUM(P769)</f>
        <v>20000</v>
      </c>
      <c r="Q767" s="116">
        <f t="shared" si="684"/>
        <v>20000</v>
      </c>
      <c r="R767" s="116">
        <f t="shared" ref="R767:S767" si="685">SUM(R769)</f>
        <v>10000</v>
      </c>
      <c r="S767" s="116">
        <f t="shared" si="685"/>
        <v>10000</v>
      </c>
      <c r="T767" s="77">
        <f t="shared" si="682"/>
        <v>0</v>
      </c>
      <c r="U767" s="415">
        <f t="shared" ref="U767" si="686">SUM(U769)</f>
        <v>0</v>
      </c>
      <c r="V767" s="415">
        <f t="shared" ref="V767" si="687">SUM(V769)</f>
        <v>0</v>
      </c>
      <c r="W767" s="359">
        <f t="shared" ref="W767:W816" si="688">U767/S767*100</f>
        <v>0</v>
      </c>
      <c r="X767" s="359">
        <f t="shared" ref="X767:X816" si="689">V767/S767*100</f>
        <v>0</v>
      </c>
    </row>
    <row r="768" spans="1:24" s="47" customFormat="1" x14ac:dyDescent="0.2">
      <c r="I768" s="202"/>
      <c r="J768" s="202"/>
      <c r="K768" s="202"/>
      <c r="L768" s="16"/>
      <c r="M768" s="83"/>
      <c r="N768" s="84"/>
      <c r="O768" s="145"/>
      <c r="P768" s="145"/>
      <c r="Q768" s="145"/>
      <c r="R768" s="145"/>
      <c r="S768" s="145"/>
      <c r="T768" s="77"/>
      <c r="U768" s="417"/>
      <c r="V768" s="417"/>
      <c r="W768" s="359"/>
      <c r="X768" s="359"/>
    </row>
    <row r="769" spans="1:24" s="43" customFormat="1" ht="63.75" x14ac:dyDescent="0.2">
      <c r="A769" s="54" t="s">
        <v>275</v>
      </c>
      <c r="B769" s="48"/>
      <c r="C769" s="48"/>
      <c r="D769" s="48"/>
      <c r="E769" s="48"/>
      <c r="F769" s="48"/>
      <c r="G769" s="48"/>
      <c r="H769" s="48"/>
      <c r="I769" s="201"/>
      <c r="J769" s="201"/>
      <c r="K769" s="201"/>
      <c r="L769" s="66" t="s">
        <v>177</v>
      </c>
      <c r="M769" s="83"/>
      <c r="N769" s="268" t="s">
        <v>325</v>
      </c>
      <c r="O769" s="144">
        <f t="shared" ref="O769" si="690">SUM(O776)</f>
        <v>0</v>
      </c>
      <c r="P769" s="233">
        <f t="shared" ref="P769:Q769" si="691">SUM(P776)</f>
        <v>20000</v>
      </c>
      <c r="Q769" s="233">
        <f t="shared" si="691"/>
        <v>20000</v>
      </c>
      <c r="R769" s="233">
        <f t="shared" ref="R769:S769" si="692">SUM(R776)</f>
        <v>10000</v>
      </c>
      <c r="S769" s="233">
        <f t="shared" si="692"/>
        <v>10000</v>
      </c>
      <c r="T769" s="77">
        <f t="shared" si="682"/>
        <v>0</v>
      </c>
      <c r="U769" s="411">
        <f>SUM(U777)</f>
        <v>0</v>
      </c>
      <c r="V769" s="411">
        <f>SUM(V777)</f>
        <v>0</v>
      </c>
      <c r="W769" s="359">
        <f t="shared" si="688"/>
        <v>0</v>
      </c>
      <c r="X769" s="359">
        <f t="shared" si="689"/>
        <v>0</v>
      </c>
    </row>
    <row r="770" spans="1:24" s="43" customFormat="1" x14ac:dyDescent="0.2">
      <c r="B770" s="48"/>
      <c r="C770" s="48"/>
      <c r="D770" s="48"/>
      <c r="E770" s="48"/>
      <c r="F770" s="48"/>
      <c r="G770" s="48"/>
      <c r="H770" s="48"/>
      <c r="I770" s="201"/>
      <c r="J770" s="201"/>
      <c r="K770" s="201"/>
      <c r="L770" s="16"/>
      <c r="M770" s="83"/>
      <c r="N770" s="84"/>
      <c r="O770" s="144"/>
      <c r="P770" s="144"/>
      <c r="Q770" s="144"/>
      <c r="R770" s="144"/>
      <c r="S770" s="144"/>
      <c r="T770" s="77"/>
      <c r="U770" s="295"/>
      <c r="V770" s="295"/>
      <c r="W770" s="359"/>
      <c r="X770" s="359"/>
    </row>
    <row r="771" spans="1:24" s="177" customFormat="1" x14ac:dyDescent="0.2">
      <c r="B771" s="176"/>
      <c r="C771" s="176"/>
      <c r="D771" s="176"/>
      <c r="E771" s="176"/>
      <c r="F771" s="176"/>
      <c r="G771" s="176"/>
      <c r="H771" s="176"/>
      <c r="I771" s="201"/>
      <c r="J771" s="201"/>
      <c r="K771" s="201"/>
      <c r="L771" s="16"/>
      <c r="M771" s="178"/>
      <c r="N771" s="180" t="s">
        <v>285</v>
      </c>
      <c r="O771" s="188">
        <f t="shared" ref="O771" si="693">SUM(O772:O774)</f>
        <v>0</v>
      </c>
      <c r="P771" s="188">
        <f>SUM(P772:P774)</f>
        <v>20000</v>
      </c>
      <c r="Q771" s="188">
        <f>SUM(Q772:Q774)</f>
        <v>20000</v>
      </c>
      <c r="R771" s="188">
        <f>SUM(R772:R774)</f>
        <v>10000</v>
      </c>
      <c r="S771" s="188">
        <f>SUM(S772:S774)</f>
        <v>10000</v>
      </c>
      <c r="T771" s="77">
        <f t="shared" si="682"/>
        <v>0</v>
      </c>
      <c r="U771" s="397">
        <f t="shared" ref="U771:V771" si="694">SUM(U772:U774)</f>
        <v>0</v>
      </c>
      <c r="V771" s="397">
        <f t="shared" si="694"/>
        <v>0</v>
      </c>
      <c r="W771" s="359">
        <f t="shared" si="688"/>
        <v>0</v>
      </c>
      <c r="X771" s="359">
        <f t="shared" si="689"/>
        <v>0</v>
      </c>
    </row>
    <row r="772" spans="1:24" s="177" customFormat="1" x14ac:dyDescent="0.2">
      <c r="B772" s="176"/>
      <c r="C772" s="176"/>
      <c r="D772" s="176"/>
      <c r="E772" s="176"/>
      <c r="F772" s="176"/>
      <c r="G772" s="176"/>
      <c r="H772" s="176"/>
      <c r="I772" s="201"/>
      <c r="J772" s="201"/>
      <c r="K772" s="201"/>
      <c r="L772" s="16"/>
      <c r="M772" s="189" t="s">
        <v>355</v>
      </c>
      <c r="N772" s="180" t="s">
        <v>288</v>
      </c>
      <c r="O772" s="188">
        <v>0</v>
      </c>
      <c r="P772" s="188">
        <v>0</v>
      </c>
      <c r="Q772" s="188">
        <v>0</v>
      </c>
      <c r="R772" s="188">
        <v>0</v>
      </c>
      <c r="S772" s="188">
        <v>0</v>
      </c>
      <c r="T772" s="77">
        <f t="shared" si="682"/>
        <v>0</v>
      </c>
      <c r="U772" s="397">
        <v>0</v>
      </c>
      <c r="V772" s="397">
        <v>0</v>
      </c>
      <c r="W772" s="359">
        <v>0</v>
      </c>
      <c r="X772" s="359">
        <v>0</v>
      </c>
    </row>
    <row r="773" spans="1:24" s="177" customFormat="1" x14ac:dyDescent="0.2">
      <c r="B773" s="176"/>
      <c r="C773" s="176"/>
      <c r="D773" s="176"/>
      <c r="E773" s="176"/>
      <c r="F773" s="176"/>
      <c r="G773" s="176"/>
      <c r="H773" s="176"/>
      <c r="I773" s="201"/>
      <c r="J773" s="201"/>
      <c r="K773" s="201"/>
      <c r="L773" s="16"/>
      <c r="M773" s="189" t="s">
        <v>354</v>
      </c>
      <c r="N773" s="180" t="s">
        <v>287</v>
      </c>
      <c r="O773" s="188">
        <v>0</v>
      </c>
      <c r="P773" s="188">
        <v>20000</v>
      </c>
      <c r="Q773" s="188">
        <v>20000</v>
      </c>
      <c r="R773" s="188">
        <v>10000</v>
      </c>
      <c r="S773" s="188">
        <v>10000</v>
      </c>
      <c r="T773" s="77">
        <f t="shared" si="682"/>
        <v>0</v>
      </c>
      <c r="U773" s="397">
        <v>0</v>
      </c>
      <c r="V773" s="397">
        <v>0</v>
      </c>
      <c r="W773" s="359">
        <f t="shared" si="688"/>
        <v>0</v>
      </c>
      <c r="X773" s="359">
        <f t="shared" si="689"/>
        <v>0</v>
      </c>
    </row>
    <row r="774" spans="1:24" s="194" customFormat="1" x14ac:dyDescent="0.2">
      <c r="B774" s="193"/>
      <c r="C774" s="193"/>
      <c r="D774" s="193"/>
      <c r="E774" s="193"/>
      <c r="F774" s="193"/>
      <c r="G774" s="193"/>
      <c r="H774" s="193"/>
      <c r="I774" s="201"/>
      <c r="J774" s="201"/>
      <c r="K774" s="201"/>
      <c r="L774" s="16"/>
      <c r="M774" s="189" t="s">
        <v>352</v>
      </c>
      <c r="N774" s="180" t="s">
        <v>289</v>
      </c>
      <c r="O774" s="188">
        <v>0</v>
      </c>
      <c r="P774" s="188">
        <v>0</v>
      </c>
      <c r="Q774" s="188">
        <v>0</v>
      </c>
      <c r="R774" s="188">
        <v>0</v>
      </c>
      <c r="S774" s="188">
        <v>0</v>
      </c>
      <c r="T774" s="77">
        <f t="shared" si="682"/>
        <v>0</v>
      </c>
      <c r="U774" s="397">
        <v>0</v>
      </c>
      <c r="V774" s="397">
        <v>0</v>
      </c>
      <c r="W774" s="359">
        <v>0</v>
      </c>
      <c r="X774" s="359">
        <v>0</v>
      </c>
    </row>
    <row r="775" spans="1:24" s="177" customFormat="1" x14ac:dyDescent="0.2">
      <c r="B775" s="176"/>
      <c r="C775" s="176"/>
      <c r="D775" s="176"/>
      <c r="E775" s="176"/>
      <c r="F775" s="176"/>
      <c r="G775" s="176"/>
      <c r="H775" s="176"/>
      <c r="I775" s="201"/>
      <c r="J775" s="201"/>
      <c r="K775" s="201"/>
      <c r="L775" s="16"/>
      <c r="M775" s="178"/>
      <c r="N775" s="84"/>
      <c r="O775" s="144"/>
      <c r="P775" s="144"/>
      <c r="Q775" s="144"/>
      <c r="R775" s="144"/>
      <c r="S775" s="144"/>
      <c r="T775" s="77"/>
      <c r="U775" s="295"/>
      <c r="V775" s="295"/>
      <c r="W775" s="359"/>
      <c r="X775" s="359"/>
    </row>
    <row r="776" spans="1:24" s="43" customFormat="1" ht="25.5" x14ac:dyDescent="0.2">
      <c r="B776" s="48"/>
      <c r="C776" s="48"/>
      <c r="D776" s="48"/>
      <c r="E776" s="48">
        <v>4</v>
      </c>
      <c r="F776" s="48">
        <v>5</v>
      </c>
      <c r="G776" s="48"/>
      <c r="H776" s="48"/>
      <c r="I776" s="201"/>
      <c r="J776" s="201">
        <v>9</v>
      </c>
      <c r="K776" s="201"/>
      <c r="L776" s="16" t="s">
        <v>177</v>
      </c>
      <c r="M776" s="83" t="s">
        <v>76</v>
      </c>
      <c r="N776" s="84" t="s">
        <v>170</v>
      </c>
      <c r="O776" s="113">
        <f t="shared" ref="O776" si="695">SUM(O778)</f>
        <v>0</v>
      </c>
      <c r="P776" s="113">
        <f t="shared" ref="P776:Q776" si="696">SUM(P778)</f>
        <v>20000</v>
      </c>
      <c r="Q776" s="113">
        <f t="shared" si="696"/>
        <v>20000</v>
      </c>
      <c r="R776" s="113">
        <f t="shared" ref="R776:S776" si="697">SUM(R778)</f>
        <v>10000</v>
      </c>
      <c r="S776" s="113">
        <f t="shared" si="697"/>
        <v>10000</v>
      </c>
      <c r="T776" s="77">
        <f t="shared" si="682"/>
        <v>0</v>
      </c>
      <c r="U776" s="295"/>
      <c r="V776" s="295"/>
      <c r="W776" s="359"/>
      <c r="X776" s="359"/>
    </row>
    <row r="777" spans="1:24" s="43" customFormat="1" ht="38.25" x14ac:dyDescent="0.2">
      <c r="B777" s="48"/>
      <c r="C777" s="48"/>
      <c r="D777" s="48"/>
      <c r="E777" s="48">
        <v>4</v>
      </c>
      <c r="F777" s="48">
        <v>5</v>
      </c>
      <c r="G777" s="48"/>
      <c r="H777" s="48"/>
      <c r="I777" s="201"/>
      <c r="J777" s="201">
        <v>9</v>
      </c>
      <c r="K777" s="201"/>
      <c r="L777" s="16" t="s">
        <v>177</v>
      </c>
      <c r="M777" s="92" t="s">
        <v>80</v>
      </c>
      <c r="N777" s="70" t="s">
        <v>9</v>
      </c>
      <c r="O777" s="114">
        <f t="shared" ref="O777:S777" si="698">SUM(O778)</f>
        <v>0</v>
      </c>
      <c r="P777" s="114">
        <f t="shared" si="698"/>
        <v>20000</v>
      </c>
      <c r="Q777" s="114">
        <f t="shared" si="698"/>
        <v>20000</v>
      </c>
      <c r="R777" s="114">
        <f t="shared" si="698"/>
        <v>10000</v>
      </c>
      <c r="S777" s="114">
        <f t="shared" si="698"/>
        <v>10000</v>
      </c>
      <c r="T777" s="77">
        <f t="shared" si="682"/>
        <v>0</v>
      </c>
      <c r="U777" s="295">
        <v>0</v>
      </c>
      <c r="V777" s="295">
        <v>0</v>
      </c>
      <c r="W777" s="359">
        <f t="shared" si="688"/>
        <v>0</v>
      </c>
      <c r="X777" s="359">
        <f t="shared" si="689"/>
        <v>0</v>
      </c>
    </row>
    <row r="778" spans="1:24" s="43" customFormat="1" x14ac:dyDescent="0.2">
      <c r="B778" s="48"/>
      <c r="C778" s="48"/>
      <c r="D778" s="48"/>
      <c r="E778" s="48">
        <v>4</v>
      </c>
      <c r="F778" s="48">
        <v>5</v>
      </c>
      <c r="G778" s="48"/>
      <c r="H778" s="48"/>
      <c r="I778" s="201"/>
      <c r="J778" s="201">
        <v>9</v>
      </c>
      <c r="K778" s="201"/>
      <c r="L778" s="16" t="s">
        <v>177</v>
      </c>
      <c r="M778" s="83" t="s">
        <v>81</v>
      </c>
      <c r="N778" s="84" t="s">
        <v>172</v>
      </c>
      <c r="O778" s="113">
        <v>0</v>
      </c>
      <c r="P778" s="113">
        <v>20000</v>
      </c>
      <c r="Q778" s="113">
        <v>20000</v>
      </c>
      <c r="R778" s="113">
        <v>10000</v>
      </c>
      <c r="S778" s="113">
        <v>10000</v>
      </c>
      <c r="T778" s="77">
        <f t="shared" si="682"/>
        <v>0</v>
      </c>
      <c r="U778" s="295"/>
      <c r="V778" s="295"/>
      <c r="W778" s="359"/>
      <c r="X778" s="359"/>
    </row>
    <row r="779" spans="1:24" s="43" customFormat="1" x14ac:dyDescent="0.2">
      <c r="I779" s="202"/>
      <c r="J779" s="202"/>
      <c r="K779" s="202"/>
      <c r="L779" s="16"/>
      <c r="M779" s="83"/>
      <c r="N779" s="84"/>
      <c r="O779" s="147"/>
      <c r="P779" s="147"/>
      <c r="Q779" s="147"/>
      <c r="R779" s="147"/>
      <c r="S779" s="147"/>
      <c r="T779" s="77"/>
      <c r="U779" s="412"/>
      <c r="V779" s="412"/>
      <c r="W779" s="359"/>
      <c r="X779" s="359"/>
    </row>
    <row r="780" spans="1:24" s="47" customFormat="1" ht="38.25" x14ac:dyDescent="0.2">
      <c r="A780" s="53" t="s">
        <v>173</v>
      </c>
      <c r="I780" s="202"/>
      <c r="J780" s="202"/>
      <c r="K780" s="202"/>
      <c r="L780" s="31" t="s">
        <v>377</v>
      </c>
      <c r="M780" s="103"/>
      <c r="N780" s="104" t="s">
        <v>147</v>
      </c>
      <c r="O780" s="116">
        <f t="shared" ref="O780" si="699">SUM(O782)</f>
        <v>0</v>
      </c>
      <c r="P780" s="116">
        <f>SUM(P782+P792)</f>
        <v>70000</v>
      </c>
      <c r="Q780" s="116">
        <f>SUM(Q782+Q792)</f>
        <v>250000</v>
      </c>
      <c r="R780" s="116">
        <f>SUM(R782+R792)</f>
        <v>350000</v>
      </c>
      <c r="S780" s="116">
        <f>SUM(S782+S792)</f>
        <v>70000</v>
      </c>
      <c r="T780" s="77">
        <f t="shared" si="682"/>
        <v>-280000</v>
      </c>
      <c r="U780" s="415">
        <f t="shared" ref="U780" si="700">SUM(U782+U792)</f>
        <v>50000</v>
      </c>
      <c r="V780" s="415">
        <f t="shared" ref="V780" si="701">SUM(V782+V792)</f>
        <v>50000</v>
      </c>
      <c r="W780" s="359">
        <f t="shared" si="688"/>
        <v>71.428571428571431</v>
      </c>
      <c r="X780" s="359">
        <f t="shared" si="689"/>
        <v>71.428571428571431</v>
      </c>
    </row>
    <row r="781" spans="1:24" s="43" customFormat="1" x14ac:dyDescent="0.2">
      <c r="I781" s="202"/>
      <c r="J781" s="202"/>
      <c r="K781" s="202"/>
      <c r="L781" s="16"/>
      <c r="M781" s="83"/>
      <c r="N781" s="84"/>
      <c r="O781" s="148"/>
      <c r="P781" s="148"/>
      <c r="Q781" s="148"/>
      <c r="R781" s="148"/>
      <c r="S781" s="148"/>
      <c r="T781" s="77"/>
      <c r="U781" s="422"/>
      <c r="V781" s="422"/>
      <c r="W781" s="359"/>
      <c r="X781" s="359"/>
    </row>
    <row r="782" spans="1:24" s="43" customFormat="1" ht="25.5" x14ac:dyDescent="0.2">
      <c r="A782" s="54" t="s">
        <v>276</v>
      </c>
      <c r="I782" s="202"/>
      <c r="J782" s="202"/>
      <c r="K782" s="202"/>
      <c r="L782" s="66" t="s">
        <v>376</v>
      </c>
      <c r="M782" s="83"/>
      <c r="N782" s="107" t="s">
        <v>318</v>
      </c>
      <c r="O782" s="144">
        <f t="shared" ref="O782" si="702">SUM(O788)</f>
        <v>0</v>
      </c>
      <c r="P782" s="144">
        <f t="shared" ref="P782:Q782" si="703">SUM(P788)</f>
        <v>30000</v>
      </c>
      <c r="Q782" s="144">
        <f t="shared" si="703"/>
        <v>50000</v>
      </c>
      <c r="R782" s="144">
        <f t="shared" ref="R782:S782" si="704">SUM(R788)</f>
        <v>50000</v>
      </c>
      <c r="S782" s="144">
        <f t="shared" si="704"/>
        <v>50000</v>
      </c>
      <c r="T782" s="77">
        <f t="shared" si="682"/>
        <v>0</v>
      </c>
      <c r="U782" s="411">
        <f>SUM(U789)</f>
        <v>30000</v>
      </c>
      <c r="V782" s="411">
        <f>SUM(V789)</f>
        <v>30000</v>
      </c>
      <c r="W782" s="359">
        <f t="shared" si="688"/>
        <v>60</v>
      </c>
      <c r="X782" s="359">
        <f t="shared" si="689"/>
        <v>60</v>
      </c>
    </row>
    <row r="783" spans="1:24" s="43" customFormat="1" x14ac:dyDescent="0.2">
      <c r="I783" s="202"/>
      <c r="J783" s="202"/>
      <c r="K783" s="202"/>
      <c r="L783" s="16"/>
      <c r="M783" s="83"/>
      <c r="N783" s="84"/>
      <c r="O783" s="148"/>
      <c r="P783" s="148"/>
      <c r="Q783" s="148"/>
      <c r="R783" s="148"/>
      <c r="S783" s="148"/>
      <c r="T783" s="77"/>
      <c r="U783" s="422"/>
      <c r="V783" s="422"/>
      <c r="W783" s="359"/>
      <c r="X783" s="359"/>
    </row>
    <row r="784" spans="1:24" s="177" customFormat="1" x14ac:dyDescent="0.2">
      <c r="I784" s="202"/>
      <c r="J784" s="202"/>
      <c r="K784" s="202"/>
      <c r="L784" s="16"/>
      <c r="M784" s="178"/>
      <c r="N784" s="180" t="s">
        <v>285</v>
      </c>
      <c r="O784" s="188">
        <f t="shared" ref="O784" si="705">SUM(O785:O786)</f>
        <v>0</v>
      </c>
      <c r="P784" s="188">
        <f t="shared" ref="P784:Q784" si="706">SUM(P785:P786)</f>
        <v>30000</v>
      </c>
      <c r="Q784" s="188">
        <f t="shared" si="706"/>
        <v>50000</v>
      </c>
      <c r="R784" s="188">
        <f t="shared" ref="R784:S784" si="707">SUM(R785:R786)</f>
        <v>50000</v>
      </c>
      <c r="S784" s="188">
        <f t="shared" si="707"/>
        <v>50000</v>
      </c>
      <c r="T784" s="77">
        <f t="shared" si="682"/>
        <v>0</v>
      </c>
      <c r="U784" s="397">
        <f t="shared" ref="U784" si="708">SUM(U785:U786)</f>
        <v>30000</v>
      </c>
      <c r="V784" s="397">
        <f t="shared" ref="V784" si="709">SUM(V785:V786)</f>
        <v>30000</v>
      </c>
      <c r="W784" s="359">
        <f t="shared" si="688"/>
        <v>60</v>
      </c>
      <c r="X784" s="359">
        <f t="shared" si="689"/>
        <v>60</v>
      </c>
    </row>
    <row r="785" spans="1:24" s="177" customFormat="1" x14ac:dyDescent="0.2">
      <c r="I785" s="202"/>
      <c r="J785" s="202"/>
      <c r="K785" s="202"/>
      <c r="L785" s="16"/>
      <c r="M785" s="189" t="s">
        <v>355</v>
      </c>
      <c r="N785" s="180" t="s">
        <v>288</v>
      </c>
      <c r="O785" s="188">
        <v>0</v>
      </c>
      <c r="P785" s="188">
        <v>0</v>
      </c>
      <c r="Q785" s="188">
        <v>20000</v>
      </c>
      <c r="R785" s="188">
        <v>20000</v>
      </c>
      <c r="S785" s="188">
        <v>50000</v>
      </c>
      <c r="T785" s="77">
        <f t="shared" si="682"/>
        <v>30000</v>
      </c>
      <c r="U785" s="397">
        <v>30000</v>
      </c>
      <c r="V785" s="397">
        <v>0</v>
      </c>
      <c r="W785" s="359">
        <f t="shared" si="688"/>
        <v>60</v>
      </c>
      <c r="X785" s="359">
        <f t="shared" si="689"/>
        <v>0</v>
      </c>
    </row>
    <row r="786" spans="1:24" s="205" customFormat="1" x14ac:dyDescent="0.2">
      <c r="L786" s="16"/>
      <c r="M786" s="189" t="s">
        <v>354</v>
      </c>
      <c r="N786" s="180" t="s">
        <v>287</v>
      </c>
      <c r="O786" s="188">
        <v>0</v>
      </c>
      <c r="P786" s="188">
        <v>30000</v>
      </c>
      <c r="Q786" s="188">
        <v>30000</v>
      </c>
      <c r="R786" s="188">
        <v>30000</v>
      </c>
      <c r="S786" s="188">
        <v>0</v>
      </c>
      <c r="T786" s="77">
        <f t="shared" si="682"/>
        <v>-30000</v>
      </c>
      <c r="U786" s="397">
        <v>0</v>
      </c>
      <c r="V786" s="397">
        <v>30000</v>
      </c>
      <c r="W786" s="359">
        <v>0</v>
      </c>
      <c r="X786" s="359">
        <v>0</v>
      </c>
    </row>
    <row r="787" spans="1:24" s="177" customFormat="1" x14ac:dyDescent="0.2">
      <c r="I787" s="202"/>
      <c r="J787" s="202"/>
      <c r="K787" s="202"/>
      <c r="L787" s="16"/>
      <c r="M787" s="178"/>
      <c r="N787" s="84"/>
      <c r="O787" s="148"/>
      <c r="P787" s="148"/>
      <c r="Q787" s="148"/>
      <c r="R787" s="148"/>
      <c r="S787" s="148"/>
      <c r="T787" s="77"/>
      <c r="U787" s="422"/>
      <c r="V787" s="422"/>
      <c r="W787" s="359"/>
      <c r="X787" s="359"/>
    </row>
    <row r="788" spans="1:24" s="43" customFormat="1" ht="25.5" x14ac:dyDescent="0.2">
      <c r="B788" s="48"/>
      <c r="C788" s="48"/>
      <c r="D788" s="48"/>
      <c r="E788" s="48">
        <v>4</v>
      </c>
      <c r="F788" s="48">
        <v>5</v>
      </c>
      <c r="G788" s="48"/>
      <c r="H788" s="48"/>
      <c r="I788" s="201"/>
      <c r="J788" s="201"/>
      <c r="K788" s="201"/>
      <c r="L788" s="16" t="s">
        <v>376</v>
      </c>
      <c r="M788" s="83" t="s">
        <v>76</v>
      </c>
      <c r="N788" s="84" t="s">
        <v>170</v>
      </c>
      <c r="O788" s="113">
        <f t="shared" ref="O788:S789" si="710">SUM(O789)</f>
        <v>0</v>
      </c>
      <c r="P788" s="113">
        <f t="shared" si="710"/>
        <v>30000</v>
      </c>
      <c r="Q788" s="113">
        <f t="shared" si="710"/>
        <v>50000</v>
      </c>
      <c r="R788" s="113">
        <f t="shared" si="710"/>
        <v>50000</v>
      </c>
      <c r="S788" s="113">
        <f t="shared" si="710"/>
        <v>50000</v>
      </c>
      <c r="T788" s="77">
        <f t="shared" si="682"/>
        <v>0</v>
      </c>
      <c r="U788" s="295"/>
      <c r="V788" s="295"/>
      <c r="W788" s="359"/>
      <c r="X788" s="359"/>
    </row>
    <row r="789" spans="1:24" s="43" customFormat="1" ht="38.25" x14ac:dyDescent="0.2">
      <c r="B789" s="48"/>
      <c r="C789" s="48"/>
      <c r="D789" s="48"/>
      <c r="E789" s="48">
        <v>4</v>
      </c>
      <c r="F789" s="48">
        <v>5</v>
      </c>
      <c r="G789" s="48"/>
      <c r="H789" s="48"/>
      <c r="I789" s="201"/>
      <c r="J789" s="201"/>
      <c r="K789" s="201"/>
      <c r="L789" s="16" t="s">
        <v>376</v>
      </c>
      <c r="M789" s="92" t="s">
        <v>80</v>
      </c>
      <c r="N789" s="70" t="s">
        <v>9</v>
      </c>
      <c r="O789" s="114">
        <f t="shared" si="710"/>
        <v>0</v>
      </c>
      <c r="P789" s="114">
        <f t="shared" si="710"/>
        <v>30000</v>
      </c>
      <c r="Q789" s="114">
        <f t="shared" si="710"/>
        <v>50000</v>
      </c>
      <c r="R789" s="114">
        <f t="shared" si="710"/>
        <v>50000</v>
      </c>
      <c r="S789" s="114">
        <f t="shared" si="710"/>
        <v>50000</v>
      </c>
      <c r="T789" s="77">
        <f t="shared" si="682"/>
        <v>0</v>
      </c>
      <c r="U789" s="295">
        <v>30000</v>
      </c>
      <c r="V789" s="295">
        <v>30000</v>
      </c>
      <c r="W789" s="359">
        <f t="shared" si="688"/>
        <v>60</v>
      </c>
      <c r="X789" s="359">
        <f t="shared" si="689"/>
        <v>60</v>
      </c>
    </row>
    <row r="790" spans="1:24" s="43" customFormat="1" x14ac:dyDescent="0.2">
      <c r="B790" s="48"/>
      <c r="C790" s="48"/>
      <c r="D790" s="48"/>
      <c r="E790" s="48">
        <v>4</v>
      </c>
      <c r="F790" s="48">
        <v>5</v>
      </c>
      <c r="G790" s="48"/>
      <c r="H790" s="48"/>
      <c r="I790" s="201"/>
      <c r="J790" s="201"/>
      <c r="K790" s="201"/>
      <c r="L790" s="16" t="s">
        <v>376</v>
      </c>
      <c r="M790" s="83" t="s">
        <v>81</v>
      </c>
      <c r="N790" s="84" t="s">
        <v>172</v>
      </c>
      <c r="O790" s="113">
        <v>0</v>
      </c>
      <c r="P790" s="113">
        <v>30000</v>
      </c>
      <c r="Q790" s="113">
        <v>50000</v>
      </c>
      <c r="R790" s="113">
        <v>50000</v>
      </c>
      <c r="S790" s="113">
        <v>50000</v>
      </c>
      <c r="T790" s="77">
        <f t="shared" si="682"/>
        <v>0</v>
      </c>
      <c r="U790" s="295"/>
      <c r="V790" s="295"/>
      <c r="W790" s="359"/>
      <c r="X790" s="359"/>
    </row>
    <row r="791" spans="1:24" s="322" customFormat="1" x14ac:dyDescent="0.2">
      <c r="B791" s="364"/>
      <c r="C791" s="364"/>
      <c r="D791" s="364"/>
      <c r="E791" s="364"/>
      <c r="F791" s="364"/>
      <c r="G791" s="364"/>
      <c r="H791" s="364"/>
      <c r="I791" s="364"/>
      <c r="J791" s="364"/>
      <c r="K791" s="364"/>
      <c r="L791" s="16"/>
      <c r="M791" s="365"/>
      <c r="N791" s="366"/>
      <c r="O791" s="113"/>
      <c r="P791" s="113"/>
      <c r="Q791" s="113"/>
      <c r="R791" s="113"/>
      <c r="S791" s="113"/>
      <c r="T791" s="77"/>
      <c r="U791" s="295"/>
      <c r="V791" s="295"/>
      <c r="W791" s="359"/>
      <c r="X791" s="359"/>
    </row>
    <row r="792" spans="1:24" s="322" customFormat="1" ht="25.5" x14ac:dyDescent="0.2">
      <c r="A792" s="54" t="s">
        <v>388</v>
      </c>
      <c r="L792" s="36" t="s">
        <v>376</v>
      </c>
      <c r="M792" s="365"/>
      <c r="N792" s="107" t="s">
        <v>384</v>
      </c>
      <c r="O792" s="144">
        <f t="shared" ref="O792" si="711">SUM(O800)</f>
        <v>0</v>
      </c>
      <c r="P792" s="144">
        <f t="shared" ref="P792:Q792" si="712">SUM(P800)</f>
        <v>40000</v>
      </c>
      <c r="Q792" s="144">
        <f t="shared" si="712"/>
        <v>200000</v>
      </c>
      <c r="R792" s="144">
        <f t="shared" ref="R792:S792" si="713">SUM(R800)</f>
        <v>300000</v>
      </c>
      <c r="S792" s="144">
        <f t="shared" si="713"/>
        <v>20000</v>
      </c>
      <c r="T792" s="77">
        <f t="shared" si="682"/>
        <v>-280000</v>
      </c>
      <c r="U792" s="411">
        <f>SUM(U801)</f>
        <v>20000</v>
      </c>
      <c r="V792" s="411">
        <f>SUM(V801)</f>
        <v>20000</v>
      </c>
      <c r="W792" s="359">
        <f t="shared" si="688"/>
        <v>100</v>
      </c>
      <c r="X792" s="359">
        <f t="shared" si="689"/>
        <v>100</v>
      </c>
    </row>
    <row r="793" spans="1:24" s="322" customFormat="1" x14ac:dyDescent="0.2">
      <c r="L793" s="16"/>
      <c r="M793" s="365"/>
      <c r="N793" s="366"/>
      <c r="O793" s="144"/>
      <c r="P793" s="144"/>
      <c r="Q793" s="144"/>
      <c r="R793" s="144"/>
      <c r="S793" s="144"/>
      <c r="T793" s="77"/>
      <c r="U793" s="295"/>
      <c r="V793" s="295"/>
      <c r="W793" s="359"/>
      <c r="X793" s="359"/>
    </row>
    <row r="794" spans="1:24" s="322" customFormat="1" x14ac:dyDescent="0.2">
      <c r="L794" s="16"/>
      <c r="M794" s="365"/>
      <c r="N794" s="180" t="s">
        <v>285</v>
      </c>
      <c r="O794" s="188">
        <f t="shared" ref="O794" si="714">SUM(O795:O798)</f>
        <v>0</v>
      </c>
      <c r="P794" s="188">
        <f t="shared" ref="P794:Q794" si="715">SUM(P795:P798)</f>
        <v>40000</v>
      </c>
      <c r="Q794" s="188">
        <f t="shared" si="715"/>
        <v>200000</v>
      </c>
      <c r="R794" s="188">
        <f t="shared" ref="R794:S794" si="716">SUM(R795:R798)</f>
        <v>300000</v>
      </c>
      <c r="S794" s="188">
        <f t="shared" si="716"/>
        <v>20000</v>
      </c>
      <c r="T794" s="77">
        <f t="shared" si="682"/>
        <v>-280000</v>
      </c>
      <c r="U794" s="397">
        <f>SUM(U795:U798)</f>
        <v>20000</v>
      </c>
      <c r="V794" s="397">
        <f>SUM(V795:V798)</f>
        <v>20000</v>
      </c>
      <c r="W794" s="359">
        <f t="shared" si="688"/>
        <v>100</v>
      </c>
      <c r="X794" s="359">
        <f t="shared" si="689"/>
        <v>100</v>
      </c>
    </row>
    <row r="795" spans="1:24" s="322" customFormat="1" x14ac:dyDescent="0.2">
      <c r="L795" s="16"/>
      <c r="M795" s="189" t="s">
        <v>57</v>
      </c>
      <c r="N795" s="180" t="s">
        <v>101</v>
      </c>
      <c r="O795" s="188">
        <v>0</v>
      </c>
      <c r="P795" s="188">
        <v>0</v>
      </c>
      <c r="Q795" s="188">
        <v>0</v>
      </c>
      <c r="R795" s="188">
        <v>0</v>
      </c>
      <c r="S795" s="188">
        <v>0</v>
      </c>
      <c r="T795" s="77">
        <f t="shared" si="682"/>
        <v>0</v>
      </c>
      <c r="U795" s="397">
        <v>0</v>
      </c>
      <c r="V795" s="397">
        <v>0</v>
      </c>
      <c r="W795" s="359">
        <v>0</v>
      </c>
      <c r="X795" s="359">
        <v>0</v>
      </c>
    </row>
    <row r="796" spans="1:24" s="322" customFormat="1" x14ac:dyDescent="0.2">
      <c r="L796" s="16"/>
      <c r="M796" s="189" t="s">
        <v>354</v>
      </c>
      <c r="N796" s="180" t="s">
        <v>287</v>
      </c>
      <c r="O796" s="188">
        <v>0</v>
      </c>
      <c r="P796" s="188">
        <v>40000</v>
      </c>
      <c r="Q796" s="188">
        <v>200000</v>
      </c>
      <c r="R796" s="188">
        <v>0</v>
      </c>
      <c r="S796" s="188">
        <v>0</v>
      </c>
      <c r="T796" s="77">
        <f t="shared" si="682"/>
        <v>0</v>
      </c>
      <c r="U796" s="397">
        <v>20000</v>
      </c>
      <c r="V796" s="397">
        <v>20000</v>
      </c>
      <c r="W796" s="359">
        <v>0</v>
      </c>
      <c r="X796" s="359">
        <v>0</v>
      </c>
    </row>
    <row r="797" spans="1:24" s="322" customFormat="1" ht="38.25" customHeight="1" x14ac:dyDescent="0.2">
      <c r="L797" s="16"/>
      <c r="M797" s="189" t="s">
        <v>52</v>
      </c>
      <c r="N797" s="190" t="s">
        <v>105</v>
      </c>
      <c r="O797" s="185">
        <v>0</v>
      </c>
      <c r="P797" s="185">
        <v>0</v>
      </c>
      <c r="Q797" s="185">
        <v>0</v>
      </c>
      <c r="R797" s="185">
        <v>0</v>
      </c>
      <c r="S797" s="185">
        <v>0</v>
      </c>
      <c r="T797" s="77">
        <f t="shared" si="682"/>
        <v>0</v>
      </c>
      <c r="U797" s="418">
        <v>0</v>
      </c>
      <c r="V797" s="418">
        <v>0</v>
      </c>
      <c r="W797" s="359">
        <v>0</v>
      </c>
      <c r="X797" s="359">
        <v>0</v>
      </c>
    </row>
    <row r="798" spans="1:24" s="322" customFormat="1" x14ac:dyDescent="0.2">
      <c r="L798" s="16"/>
      <c r="M798" s="189" t="s">
        <v>352</v>
      </c>
      <c r="N798" s="180" t="s">
        <v>289</v>
      </c>
      <c r="O798" s="188">
        <v>0</v>
      </c>
      <c r="P798" s="188">
        <v>0</v>
      </c>
      <c r="Q798" s="188">
        <v>0</v>
      </c>
      <c r="R798" s="188">
        <v>300000</v>
      </c>
      <c r="S798" s="188">
        <v>20000</v>
      </c>
      <c r="T798" s="77">
        <f t="shared" si="682"/>
        <v>-280000</v>
      </c>
      <c r="U798" s="397">
        <v>0</v>
      </c>
      <c r="V798" s="397">
        <v>0</v>
      </c>
      <c r="W798" s="359">
        <f t="shared" si="688"/>
        <v>0</v>
      </c>
      <c r="X798" s="359">
        <f t="shared" si="689"/>
        <v>0</v>
      </c>
    </row>
    <row r="799" spans="1:24" s="322" customFormat="1" x14ac:dyDescent="0.2">
      <c r="L799" s="16"/>
      <c r="M799" s="189"/>
      <c r="N799" s="180"/>
      <c r="O799" s="188"/>
      <c r="P799" s="188"/>
      <c r="Q799" s="188"/>
      <c r="R799" s="188"/>
      <c r="S799" s="188"/>
      <c r="T799" s="77"/>
      <c r="U799" s="397"/>
      <c r="V799" s="397"/>
      <c r="W799" s="359"/>
      <c r="X799" s="359"/>
    </row>
    <row r="800" spans="1:24" s="322" customFormat="1" ht="25.5" x14ac:dyDescent="0.2">
      <c r="B800" s="364"/>
      <c r="C800" s="364"/>
      <c r="D800" s="364">
        <v>3</v>
      </c>
      <c r="E800" s="364"/>
      <c r="F800" s="364">
        <v>5</v>
      </c>
      <c r="G800" s="364"/>
      <c r="H800" s="364">
        <v>7</v>
      </c>
      <c r="I800" s="364"/>
      <c r="J800" s="364">
        <v>9</v>
      </c>
      <c r="K800" s="364"/>
      <c r="L800" s="16" t="s">
        <v>376</v>
      </c>
      <c r="M800" s="365" t="s">
        <v>76</v>
      </c>
      <c r="N800" s="366" t="s">
        <v>170</v>
      </c>
      <c r="O800" s="113">
        <f t="shared" ref="O800:S801" si="717">SUM(O801)</f>
        <v>0</v>
      </c>
      <c r="P800" s="113">
        <f t="shared" si="717"/>
        <v>40000</v>
      </c>
      <c r="Q800" s="113">
        <f t="shared" si="717"/>
        <v>200000</v>
      </c>
      <c r="R800" s="113">
        <f t="shared" si="717"/>
        <v>300000</v>
      </c>
      <c r="S800" s="113">
        <f t="shared" si="717"/>
        <v>20000</v>
      </c>
      <c r="T800" s="77">
        <f t="shared" si="682"/>
        <v>-280000</v>
      </c>
      <c r="U800" s="295"/>
      <c r="V800" s="295"/>
      <c r="W800" s="359"/>
      <c r="X800" s="359"/>
    </row>
    <row r="801" spans="1:24" s="322" customFormat="1" ht="38.25" x14ac:dyDescent="0.2">
      <c r="B801" s="364"/>
      <c r="C801" s="364"/>
      <c r="D801" s="364">
        <v>3</v>
      </c>
      <c r="E801" s="364"/>
      <c r="F801" s="364">
        <v>5</v>
      </c>
      <c r="G801" s="364"/>
      <c r="H801" s="364">
        <v>7</v>
      </c>
      <c r="I801" s="364"/>
      <c r="J801" s="364">
        <v>9</v>
      </c>
      <c r="K801" s="364"/>
      <c r="L801" s="16" t="s">
        <v>376</v>
      </c>
      <c r="M801" s="309" t="s">
        <v>80</v>
      </c>
      <c r="N801" s="367" t="s">
        <v>9</v>
      </c>
      <c r="O801" s="114">
        <f t="shared" si="717"/>
        <v>0</v>
      </c>
      <c r="P801" s="114">
        <f t="shared" si="717"/>
        <v>40000</v>
      </c>
      <c r="Q801" s="114">
        <f t="shared" si="717"/>
        <v>200000</v>
      </c>
      <c r="R801" s="114">
        <f t="shared" si="717"/>
        <v>300000</v>
      </c>
      <c r="S801" s="114">
        <f t="shared" si="717"/>
        <v>20000</v>
      </c>
      <c r="T801" s="77">
        <f t="shared" si="682"/>
        <v>-280000</v>
      </c>
      <c r="U801" s="295">
        <v>20000</v>
      </c>
      <c r="V801" s="295">
        <v>20000</v>
      </c>
      <c r="W801" s="359">
        <f t="shared" si="688"/>
        <v>100</v>
      </c>
      <c r="X801" s="359">
        <f t="shared" si="689"/>
        <v>100</v>
      </c>
    </row>
    <row r="802" spans="1:24" s="322" customFormat="1" x14ac:dyDescent="0.2">
      <c r="B802" s="364"/>
      <c r="C802" s="364"/>
      <c r="D802" s="364">
        <v>3</v>
      </c>
      <c r="E802" s="364"/>
      <c r="F802" s="364">
        <v>5</v>
      </c>
      <c r="G802" s="364"/>
      <c r="H802" s="364">
        <v>7</v>
      </c>
      <c r="I802" s="364"/>
      <c r="J802" s="364">
        <v>9</v>
      </c>
      <c r="K802" s="364"/>
      <c r="L802" s="16" t="s">
        <v>376</v>
      </c>
      <c r="M802" s="365" t="s">
        <v>81</v>
      </c>
      <c r="N802" s="366" t="s">
        <v>172</v>
      </c>
      <c r="O802" s="113">
        <v>0</v>
      </c>
      <c r="P802" s="113">
        <v>40000</v>
      </c>
      <c r="Q802" s="113">
        <v>200000</v>
      </c>
      <c r="R802" s="113">
        <v>300000</v>
      </c>
      <c r="S802" s="113">
        <v>20000</v>
      </c>
      <c r="T802" s="77">
        <f t="shared" si="682"/>
        <v>-280000</v>
      </c>
      <c r="U802" s="295"/>
      <c r="V802" s="295"/>
      <c r="W802" s="359"/>
      <c r="X802" s="359"/>
    </row>
    <row r="803" spans="1:24" s="322" customFormat="1" x14ac:dyDescent="0.2">
      <c r="B803" s="379"/>
      <c r="C803" s="379"/>
      <c r="D803" s="379"/>
      <c r="E803" s="379"/>
      <c r="F803" s="379"/>
      <c r="G803" s="379"/>
      <c r="H803" s="379"/>
      <c r="I803" s="379"/>
      <c r="J803" s="379"/>
      <c r="K803" s="379"/>
      <c r="L803" s="16"/>
      <c r="M803" s="378"/>
      <c r="N803" s="377"/>
      <c r="O803" s="113"/>
      <c r="P803" s="113"/>
      <c r="Q803" s="113"/>
      <c r="R803" s="113"/>
      <c r="S803" s="113"/>
      <c r="T803" s="77"/>
      <c r="U803" s="295"/>
      <c r="V803" s="295"/>
      <c r="W803" s="359"/>
      <c r="X803" s="359"/>
    </row>
    <row r="804" spans="1:24" s="322" customFormat="1" x14ac:dyDescent="0.2">
      <c r="B804" s="379"/>
      <c r="C804" s="379"/>
      <c r="D804" s="379"/>
      <c r="E804" s="379"/>
      <c r="F804" s="379"/>
      <c r="G804" s="379"/>
      <c r="H804" s="379"/>
      <c r="I804" s="379"/>
      <c r="J804" s="379"/>
      <c r="K804" s="379"/>
      <c r="L804" s="16"/>
      <c r="M804" s="378"/>
      <c r="N804" s="377"/>
      <c r="O804" s="113"/>
      <c r="P804" s="113"/>
      <c r="Q804" s="113"/>
      <c r="R804" s="113"/>
      <c r="S804" s="113"/>
      <c r="T804" s="77"/>
      <c r="U804" s="295"/>
      <c r="V804" s="295"/>
      <c r="W804" s="359"/>
      <c r="X804" s="359"/>
    </row>
    <row r="805" spans="1:24" s="322" customFormat="1" ht="25.5" x14ac:dyDescent="0.2">
      <c r="A805" s="53" t="s">
        <v>153</v>
      </c>
      <c r="B805" s="379"/>
      <c r="C805" s="379"/>
      <c r="D805" s="379"/>
      <c r="E805" s="379"/>
      <c r="F805" s="379"/>
      <c r="G805" s="379"/>
      <c r="H805" s="379"/>
      <c r="I805" s="379"/>
      <c r="J805" s="379"/>
      <c r="K805" s="379"/>
      <c r="L805" s="31" t="s">
        <v>394</v>
      </c>
      <c r="M805" s="103"/>
      <c r="N805" s="104" t="s">
        <v>146</v>
      </c>
      <c r="O805" s="116">
        <f t="shared" ref="O805" si="718">SUM(O807)</f>
        <v>0</v>
      </c>
      <c r="P805" s="116">
        <f>SUM(P807)</f>
        <v>10000</v>
      </c>
      <c r="Q805" s="116">
        <f>SUM(Q807)</f>
        <v>10000</v>
      </c>
      <c r="R805" s="116">
        <f>SUM(R807)</f>
        <v>10000</v>
      </c>
      <c r="S805" s="116">
        <f>SUM(S807)</f>
        <v>10000</v>
      </c>
      <c r="T805" s="77">
        <f t="shared" si="682"/>
        <v>0</v>
      </c>
      <c r="U805" s="415">
        <f t="shared" ref="U805" si="719">SUM(U807)</f>
        <v>20000</v>
      </c>
      <c r="V805" s="415">
        <f t="shared" ref="V805" si="720">SUM(V807)</f>
        <v>20000</v>
      </c>
      <c r="W805" s="359">
        <f t="shared" si="688"/>
        <v>200</v>
      </c>
      <c r="X805" s="359">
        <f t="shared" si="689"/>
        <v>200</v>
      </c>
    </row>
    <row r="806" spans="1:24" s="322" customFormat="1" x14ac:dyDescent="0.2">
      <c r="B806" s="364"/>
      <c r="C806" s="364"/>
      <c r="D806" s="364"/>
      <c r="E806" s="364"/>
      <c r="F806" s="364"/>
      <c r="G806" s="364"/>
      <c r="H806" s="364"/>
      <c r="I806" s="364"/>
      <c r="J806" s="364"/>
      <c r="K806" s="364"/>
      <c r="L806" s="31"/>
      <c r="M806" s="103"/>
      <c r="N806" s="104"/>
      <c r="O806" s="113"/>
      <c r="P806" s="113"/>
      <c r="Q806" s="113"/>
      <c r="R806" s="113"/>
      <c r="S806" s="113"/>
      <c r="T806" s="77"/>
      <c r="U806" s="295"/>
      <c r="V806" s="295"/>
      <c r="W806" s="359"/>
      <c r="X806" s="359"/>
    </row>
    <row r="807" spans="1:24" s="322" customFormat="1" ht="38.25" x14ac:dyDescent="0.2">
      <c r="A807" s="54" t="s">
        <v>391</v>
      </c>
      <c r="L807" s="36" t="s">
        <v>393</v>
      </c>
      <c r="M807" s="374"/>
      <c r="N807" s="107" t="s">
        <v>392</v>
      </c>
      <c r="O807" s="144">
        <f t="shared" ref="O807" si="721">SUM(O815)</f>
        <v>0</v>
      </c>
      <c r="P807" s="144">
        <f t="shared" ref="P807:Q807" si="722">SUM(P815)</f>
        <v>10000</v>
      </c>
      <c r="Q807" s="144">
        <f t="shared" si="722"/>
        <v>10000</v>
      </c>
      <c r="R807" s="144">
        <f t="shared" ref="R807:S807" si="723">SUM(R815)</f>
        <v>10000</v>
      </c>
      <c r="S807" s="144">
        <f t="shared" si="723"/>
        <v>10000</v>
      </c>
      <c r="T807" s="77">
        <f t="shared" si="682"/>
        <v>0</v>
      </c>
      <c r="U807" s="411">
        <f>SUM(U816)</f>
        <v>20000</v>
      </c>
      <c r="V807" s="411">
        <f>SUM(V816)</f>
        <v>20000</v>
      </c>
      <c r="W807" s="359">
        <f t="shared" si="688"/>
        <v>200</v>
      </c>
      <c r="X807" s="359">
        <f t="shared" si="689"/>
        <v>200</v>
      </c>
    </row>
    <row r="808" spans="1:24" s="322" customFormat="1" x14ac:dyDescent="0.2">
      <c r="L808" s="16"/>
      <c r="M808" s="374"/>
      <c r="N808" s="375"/>
      <c r="O808" s="144"/>
      <c r="P808" s="144"/>
      <c r="Q808" s="144"/>
      <c r="R808" s="144"/>
      <c r="S808" s="144"/>
      <c r="T808" s="77"/>
      <c r="U808" s="295"/>
      <c r="V808" s="295"/>
      <c r="W808" s="359"/>
      <c r="X808" s="359"/>
    </row>
    <row r="809" spans="1:24" s="322" customFormat="1" x14ac:dyDescent="0.2">
      <c r="L809" s="16"/>
      <c r="M809" s="374"/>
      <c r="N809" s="180" t="s">
        <v>285</v>
      </c>
      <c r="O809" s="188">
        <f t="shared" ref="O809" si="724">SUM(O810:O813)</f>
        <v>0</v>
      </c>
      <c r="P809" s="188">
        <f t="shared" ref="P809:Q809" si="725">SUM(P810:P813)</f>
        <v>10000</v>
      </c>
      <c r="Q809" s="188">
        <f t="shared" si="725"/>
        <v>10000</v>
      </c>
      <c r="R809" s="188">
        <f t="shared" ref="R809:S809" si="726">SUM(R810:R813)</f>
        <v>10000</v>
      </c>
      <c r="S809" s="188">
        <f t="shared" si="726"/>
        <v>10000</v>
      </c>
      <c r="T809" s="77">
        <f t="shared" si="682"/>
        <v>0</v>
      </c>
      <c r="U809" s="397">
        <f>SUM(U810:U813)</f>
        <v>20000</v>
      </c>
      <c r="V809" s="397">
        <f>SUM(V810:V813)</f>
        <v>20000</v>
      </c>
      <c r="W809" s="359">
        <f t="shared" si="688"/>
        <v>200</v>
      </c>
      <c r="X809" s="359">
        <f t="shared" si="689"/>
        <v>200</v>
      </c>
    </row>
    <row r="810" spans="1:24" s="322" customFormat="1" x14ac:dyDescent="0.2">
      <c r="L810" s="16"/>
      <c r="M810" s="189" t="s">
        <v>57</v>
      </c>
      <c r="N810" s="180" t="s">
        <v>101</v>
      </c>
      <c r="O810" s="188">
        <v>0</v>
      </c>
      <c r="P810" s="188">
        <v>0</v>
      </c>
      <c r="Q810" s="188">
        <v>0</v>
      </c>
      <c r="R810" s="188">
        <v>0</v>
      </c>
      <c r="S810" s="188">
        <v>0</v>
      </c>
      <c r="T810" s="77">
        <f t="shared" si="682"/>
        <v>0</v>
      </c>
      <c r="U810" s="397">
        <v>0</v>
      </c>
      <c r="V810" s="397">
        <v>0</v>
      </c>
      <c r="W810" s="359">
        <v>0</v>
      </c>
      <c r="X810" s="359">
        <v>0</v>
      </c>
    </row>
    <row r="811" spans="1:24" s="322" customFormat="1" x14ac:dyDescent="0.2">
      <c r="L811" s="16"/>
      <c r="M811" s="189" t="s">
        <v>354</v>
      </c>
      <c r="N811" s="180" t="s">
        <v>287</v>
      </c>
      <c r="O811" s="188">
        <v>0</v>
      </c>
      <c r="P811" s="188">
        <v>10000</v>
      </c>
      <c r="Q811" s="188">
        <v>10000</v>
      </c>
      <c r="R811" s="188">
        <v>10000</v>
      </c>
      <c r="S811" s="188">
        <v>10000</v>
      </c>
      <c r="T811" s="77">
        <f t="shared" si="682"/>
        <v>0</v>
      </c>
      <c r="U811" s="397">
        <v>15000</v>
      </c>
      <c r="V811" s="397">
        <v>15000</v>
      </c>
      <c r="W811" s="359">
        <f t="shared" si="688"/>
        <v>150</v>
      </c>
      <c r="X811" s="359">
        <f t="shared" si="689"/>
        <v>150</v>
      </c>
    </row>
    <row r="812" spans="1:24" s="322" customFormat="1" ht="39" customHeight="1" x14ac:dyDescent="0.2">
      <c r="L812" s="16"/>
      <c r="M812" s="189" t="s">
        <v>52</v>
      </c>
      <c r="N812" s="190" t="s">
        <v>105</v>
      </c>
      <c r="O812" s="185">
        <v>0</v>
      </c>
      <c r="P812" s="185">
        <v>0</v>
      </c>
      <c r="Q812" s="185">
        <v>0</v>
      </c>
      <c r="R812" s="185">
        <v>0</v>
      </c>
      <c r="S812" s="185">
        <v>0</v>
      </c>
      <c r="T812" s="77">
        <f t="shared" si="682"/>
        <v>0</v>
      </c>
      <c r="U812" s="418">
        <v>5000</v>
      </c>
      <c r="V812" s="418">
        <v>5000</v>
      </c>
      <c r="W812" s="359">
        <v>0</v>
      </c>
      <c r="X812" s="359">
        <v>0</v>
      </c>
    </row>
    <row r="813" spans="1:24" s="322" customFormat="1" x14ac:dyDescent="0.2">
      <c r="L813" s="16"/>
      <c r="M813" s="189" t="s">
        <v>352</v>
      </c>
      <c r="N813" s="180" t="s">
        <v>289</v>
      </c>
      <c r="O813" s="188">
        <v>0</v>
      </c>
      <c r="P813" s="188">
        <v>0</v>
      </c>
      <c r="Q813" s="188">
        <v>0</v>
      </c>
      <c r="R813" s="188">
        <v>0</v>
      </c>
      <c r="S813" s="188">
        <v>0</v>
      </c>
      <c r="T813" s="77">
        <f t="shared" si="682"/>
        <v>0</v>
      </c>
      <c r="U813" s="397">
        <v>0</v>
      </c>
      <c r="V813" s="397">
        <v>0</v>
      </c>
      <c r="W813" s="359">
        <v>0</v>
      </c>
      <c r="X813" s="359">
        <v>0</v>
      </c>
    </row>
    <row r="814" spans="1:24" s="322" customFormat="1" x14ac:dyDescent="0.2">
      <c r="L814" s="16"/>
      <c r="M814" s="189"/>
      <c r="N814" s="180"/>
      <c r="O814" s="188"/>
      <c r="P814" s="188"/>
      <c r="Q814" s="188"/>
      <c r="R814" s="188"/>
      <c r="S814" s="188"/>
      <c r="T814" s="77"/>
      <c r="U814" s="397"/>
      <c r="V814" s="397"/>
      <c r="W814" s="359"/>
      <c r="X814" s="359"/>
    </row>
    <row r="815" spans="1:24" s="322" customFormat="1" ht="25.5" x14ac:dyDescent="0.2">
      <c r="B815" s="373"/>
      <c r="C815" s="373"/>
      <c r="D815" s="373">
        <v>3</v>
      </c>
      <c r="E815" s="373"/>
      <c r="F815" s="373">
        <v>5</v>
      </c>
      <c r="G815" s="373"/>
      <c r="H815" s="373">
        <v>7</v>
      </c>
      <c r="I815" s="373"/>
      <c r="J815" s="373">
        <v>9</v>
      </c>
      <c r="K815" s="373"/>
      <c r="L815" s="16" t="s">
        <v>393</v>
      </c>
      <c r="M815" s="374" t="s">
        <v>76</v>
      </c>
      <c r="N815" s="375" t="s">
        <v>170</v>
      </c>
      <c r="O815" s="113">
        <f t="shared" ref="O815:S816" si="727">SUM(O816)</f>
        <v>0</v>
      </c>
      <c r="P815" s="113">
        <f t="shared" si="727"/>
        <v>10000</v>
      </c>
      <c r="Q815" s="113">
        <f t="shared" si="727"/>
        <v>10000</v>
      </c>
      <c r="R815" s="113">
        <f t="shared" si="727"/>
        <v>10000</v>
      </c>
      <c r="S815" s="113">
        <f t="shared" si="727"/>
        <v>10000</v>
      </c>
      <c r="T815" s="77">
        <f t="shared" si="682"/>
        <v>0</v>
      </c>
      <c r="U815" s="295"/>
      <c r="V815" s="295"/>
      <c r="W815" s="359"/>
      <c r="X815" s="359"/>
    </row>
    <row r="816" spans="1:24" s="322" customFormat="1" ht="38.25" x14ac:dyDescent="0.2">
      <c r="B816" s="373"/>
      <c r="C816" s="373"/>
      <c r="D816" s="373">
        <v>3</v>
      </c>
      <c r="E816" s="373"/>
      <c r="F816" s="373">
        <v>5</v>
      </c>
      <c r="G816" s="373"/>
      <c r="H816" s="373">
        <v>7</v>
      </c>
      <c r="I816" s="373"/>
      <c r="J816" s="373">
        <v>9</v>
      </c>
      <c r="K816" s="373"/>
      <c r="L816" s="16" t="s">
        <v>393</v>
      </c>
      <c r="M816" s="309" t="s">
        <v>80</v>
      </c>
      <c r="N816" s="376" t="s">
        <v>9</v>
      </c>
      <c r="O816" s="114">
        <f t="shared" si="727"/>
        <v>0</v>
      </c>
      <c r="P816" s="114">
        <f t="shared" si="727"/>
        <v>10000</v>
      </c>
      <c r="Q816" s="114">
        <f t="shared" si="727"/>
        <v>10000</v>
      </c>
      <c r="R816" s="114">
        <f t="shared" si="727"/>
        <v>10000</v>
      </c>
      <c r="S816" s="114">
        <f t="shared" si="727"/>
        <v>10000</v>
      </c>
      <c r="T816" s="77">
        <f t="shared" si="682"/>
        <v>0</v>
      </c>
      <c r="U816" s="295">
        <v>20000</v>
      </c>
      <c r="V816" s="295">
        <v>20000</v>
      </c>
      <c r="W816" s="359">
        <f t="shared" si="688"/>
        <v>200</v>
      </c>
      <c r="X816" s="359">
        <f t="shared" si="689"/>
        <v>200</v>
      </c>
    </row>
    <row r="817" spans="1:24" s="322" customFormat="1" x14ac:dyDescent="0.2">
      <c r="B817" s="373">
        <v>1</v>
      </c>
      <c r="C817" s="373"/>
      <c r="D817" s="373">
        <v>3</v>
      </c>
      <c r="E817" s="373"/>
      <c r="F817" s="373">
        <v>5</v>
      </c>
      <c r="G817" s="373"/>
      <c r="H817" s="373">
        <v>7</v>
      </c>
      <c r="I817" s="373"/>
      <c r="J817" s="373">
        <v>9</v>
      </c>
      <c r="K817" s="373"/>
      <c r="L817" s="16" t="s">
        <v>393</v>
      </c>
      <c r="M817" s="374" t="s">
        <v>81</v>
      </c>
      <c r="N817" s="375" t="s">
        <v>172</v>
      </c>
      <c r="O817" s="113">
        <v>0</v>
      </c>
      <c r="P817" s="113">
        <v>10000</v>
      </c>
      <c r="Q817" s="113">
        <v>10000</v>
      </c>
      <c r="R817" s="113">
        <v>10000</v>
      </c>
      <c r="S817" s="113">
        <v>10000</v>
      </c>
      <c r="T817" s="77">
        <f t="shared" si="682"/>
        <v>0</v>
      </c>
      <c r="U817" s="295"/>
      <c r="V817" s="295"/>
      <c r="W817" s="359"/>
      <c r="X817" s="359"/>
    </row>
    <row r="818" spans="1:24" s="322" customFormat="1" x14ac:dyDescent="0.2">
      <c r="B818" s="373"/>
      <c r="C818" s="373"/>
      <c r="D818" s="373"/>
      <c r="E818" s="373"/>
      <c r="F818" s="373"/>
      <c r="G818" s="373"/>
      <c r="H818" s="373"/>
      <c r="I818" s="373"/>
      <c r="J818" s="373"/>
      <c r="K818" s="373"/>
      <c r="L818" s="16"/>
      <c r="M818" s="374"/>
      <c r="N818" s="375"/>
      <c r="O818" s="113"/>
      <c r="P818" s="113"/>
      <c r="Q818" s="113"/>
      <c r="R818" s="113"/>
      <c r="S818" s="113"/>
      <c r="T818" s="77"/>
      <c r="U818" s="295"/>
      <c r="V818" s="295"/>
      <c r="W818" s="359"/>
      <c r="X818" s="359"/>
    </row>
    <row r="819" spans="1:24" s="133" customFormat="1" x14ac:dyDescent="0.2">
      <c r="B819" s="131"/>
      <c r="C819" s="131"/>
      <c r="D819" s="131"/>
      <c r="E819" s="131"/>
      <c r="F819" s="131"/>
      <c r="G819" s="131"/>
      <c r="H819" s="131"/>
      <c r="I819" s="201"/>
      <c r="J819" s="201"/>
      <c r="K819" s="201"/>
      <c r="L819" s="16"/>
      <c r="M819" s="132"/>
      <c r="N819" s="84"/>
      <c r="O819" s="144"/>
      <c r="P819" s="144"/>
      <c r="Q819" s="144"/>
      <c r="R819" s="144"/>
      <c r="S819" s="144"/>
      <c r="T819" s="77"/>
      <c r="U819" s="295"/>
      <c r="V819" s="295"/>
      <c r="W819" s="359"/>
      <c r="X819" s="359"/>
    </row>
    <row r="820" spans="1:24" s="46" customFormat="1" ht="38.25" x14ac:dyDescent="0.2">
      <c r="A820" s="53" t="s">
        <v>173</v>
      </c>
      <c r="I820" s="202"/>
      <c r="J820" s="202"/>
      <c r="K820" s="202"/>
      <c r="L820" s="31" t="s">
        <v>377</v>
      </c>
      <c r="M820" s="103"/>
      <c r="N820" s="104" t="s">
        <v>147</v>
      </c>
      <c r="O820" s="116">
        <f t="shared" ref="O820" si="728">SUM(O822)</f>
        <v>23875</v>
      </c>
      <c r="P820" s="116">
        <f t="shared" ref="P820:Q820" si="729">SUM(P822)</f>
        <v>0</v>
      </c>
      <c r="Q820" s="116">
        <f t="shared" si="729"/>
        <v>0</v>
      </c>
      <c r="R820" s="116">
        <f t="shared" ref="R820:S820" si="730">SUM(R822)</f>
        <v>0</v>
      </c>
      <c r="S820" s="116">
        <f t="shared" si="730"/>
        <v>0</v>
      </c>
      <c r="T820" s="77">
        <f t="shared" si="682"/>
        <v>0</v>
      </c>
      <c r="U820" s="415">
        <f t="shared" ref="U820:V820" si="731">SUM(U822)</f>
        <v>0</v>
      </c>
      <c r="V820" s="415">
        <f t="shared" si="731"/>
        <v>0</v>
      </c>
      <c r="W820" s="359">
        <v>0</v>
      </c>
      <c r="X820" s="359">
        <v>0</v>
      </c>
    </row>
    <row r="821" spans="1:24" s="159" customFormat="1" x14ac:dyDescent="0.2">
      <c r="A821" s="53"/>
      <c r="I821" s="202"/>
      <c r="J821" s="202"/>
      <c r="K821" s="202"/>
      <c r="L821" s="31"/>
      <c r="M821" s="103"/>
      <c r="N821" s="104"/>
      <c r="O821" s="144"/>
      <c r="P821" s="144"/>
      <c r="Q821" s="144"/>
      <c r="R821" s="144"/>
      <c r="S821" s="144"/>
      <c r="T821" s="77"/>
      <c r="U821" s="415"/>
      <c r="V821" s="415"/>
      <c r="W821" s="359"/>
      <c r="X821" s="359"/>
    </row>
    <row r="822" spans="1:24" s="46" customFormat="1" ht="90" customHeight="1" x14ac:dyDescent="0.2">
      <c r="A822" s="54" t="s">
        <v>277</v>
      </c>
      <c r="I822" s="202"/>
      <c r="J822" s="202"/>
      <c r="K822" s="202"/>
      <c r="L822" s="66" t="s">
        <v>376</v>
      </c>
      <c r="M822" s="83"/>
      <c r="N822" s="121" t="s">
        <v>378</v>
      </c>
      <c r="O822" s="144">
        <f t="shared" ref="O822" si="732">SUM(O829)</f>
        <v>23875</v>
      </c>
      <c r="P822" s="233">
        <f t="shared" ref="P822:Q822" si="733">SUM(P829)</f>
        <v>0</v>
      </c>
      <c r="Q822" s="233">
        <f t="shared" si="733"/>
        <v>0</v>
      </c>
      <c r="R822" s="233">
        <f t="shared" ref="R822:S822" si="734">SUM(R829)</f>
        <v>0</v>
      </c>
      <c r="S822" s="233">
        <f t="shared" si="734"/>
        <v>0</v>
      </c>
      <c r="T822" s="77">
        <f t="shared" si="682"/>
        <v>0</v>
      </c>
      <c r="U822" s="411">
        <f>SUM(U830+U833)</f>
        <v>0</v>
      </c>
      <c r="V822" s="411">
        <f>SUM(V830+V833)</f>
        <v>0</v>
      </c>
      <c r="W822" s="359">
        <v>0</v>
      </c>
      <c r="X822" s="359">
        <v>0</v>
      </c>
    </row>
    <row r="823" spans="1:24" s="177" customFormat="1" x14ac:dyDescent="0.2">
      <c r="A823" s="54"/>
      <c r="I823" s="202"/>
      <c r="J823" s="202"/>
      <c r="K823" s="202"/>
      <c r="L823" s="16"/>
      <c r="M823" s="178"/>
      <c r="N823" s="107"/>
      <c r="O823" s="144"/>
      <c r="P823" s="144"/>
      <c r="Q823" s="144"/>
      <c r="R823" s="144"/>
      <c r="S823" s="144"/>
      <c r="T823" s="77"/>
      <c r="U823" s="411"/>
      <c r="V823" s="411"/>
      <c r="W823" s="359"/>
      <c r="X823" s="359"/>
    </row>
    <row r="824" spans="1:24" s="171" customFormat="1" x14ac:dyDescent="0.2">
      <c r="A824" s="54"/>
      <c r="I824" s="202"/>
      <c r="J824" s="202"/>
      <c r="K824" s="202"/>
      <c r="L824" s="16"/>
      <c r="M824" s="172"/>
      <c r="N824" s="180" t="s">
        <v>285</v>
      </c>
      <c r="O824" s="188">
        <f t="shared" ref="O824" si="735">SUM(O825:O827)</f>
        <v>23875</v>
      </c>
      <c r="P824" s="188">
        <f t="shared" ref="P824:Q824" si="736">SUM(P825:P827)</f>
        <v>0</v>
      </c>
      <c r="Q824" s="188">
        <f t="shared" si="736"/>
        <v>0</v>
      </c>
      <c r="R824" s="188">
        <f t="shared" ref="R824:S824" si="737">SUM(R825:R827)</f>
        <v>0</v>
      </c>
      <c r="S824" s="188">
        <f t="shared" si="737"/>
        <v>0</v>
      </c>
      <c r="T824" s="77">
        <f t="shared" si="682"/>
        <v>0</v>
      </c>
      <c r="U824" s="397">
        <f t="shared" ref="U824" si="738">SUM(U825:U827)</f>
        <v>0</v>
      </c>
      <c r="V824" s="397">
        <f t="shared" ref="V824" si="739">SUM(V825:V827)</f>
        <v>0</v>
      </c>
      <c r="W824" s="359">
        <v>0</v>
      </c>
      <c r="X824" s="359">
        <v>0</v>
      </c>
    </row>
    <row r="825" spans="1:24" s="204" customFormat="1" x14ac:dyDescent="0.2">
      <c r="A825" s="54"/>
      <c r="L825" s="16"/>
      <c r="M825" s="189" t="s">
        <v>354</v>
      </c>
      <c r="N825" s="180" t="s">
        <v>287</v>
      </c>
      <c r="O825" s="188">
        <v>23875</v>
      </c>
      <c r="P825" s="188">
        <v>0</v>
      </c>
      <c r="Q825" s="188">
        <v>0</v>
      </c>
      <c r="R825" s="188">
        <v>0</v>
      </c>
      <c r="S825" s="188">
        <v>0</v>
      </c>
      <c r="T825" s="77">
        <f t="shared" si="682"/>
        <v>0</v>
      </c>
      <c r="U825" s="397">
        <v>0</v>
      </c>
      <c r="V825" s="397">
        <v>0</v>
      </c>
      <c r="W825" s="359">
        <v>0</v>
      </c>
      <c r="X825" s="359">
        <v>0</v>
      </c>
    </row>
    <row r="826" spans="1:24" s="322" customFormat="1" ht="25.5" x14ac:dyDescent="0.2">
      <c r="A826" s="54"/>
      <c r="L826" s="16"/>
      <c r="M826" s="189" t="s">
        <v>351</v>
      </c>
      <c r="N826" s="180" t="s">
        <v>106</v>
      </c>
      <c r="O826" s="188">
        <v>0</v>
      </c>
      <c r="P826" s="188">
        <v>0</v>
      </c>
      <c r="Q826" s="188">
        <v>0</v>
      </c>
      <c r="R826" s="188">
        <v>0</v>
      </c>
      <c r="S826" s="188">
        <v>0</v>
      </c>
      <c r="T826" s="77">
        <f t="shared" si="682"/>
        <v>0</v>
      </c>
      <c r="U826" s="397">
        <v>0</v>
      </c>
      <c r="V826" s="397">
        <v>0</v>
      </c>
      <c r="W826" s="359">
        <v>0</v>
      </c>
      <c r="X826" s="359">
        <v>0</v>
      </c>
    </row>
    <row r="827" spans="1:24" s="177" customFormat="1" x14ac:dyDescent="0.2">
      <c r="A827" s="54"/>
      <c r="I827" s="202"/>
      <c r="J827" s="202"/>
      <c r="K827" s="202"/>
      <c r="L827" s="16"/>
      <c r="M827" s="189" t="s">
        <v>352</v>
      </c>
      <c r="N827" s="187" t="s">
        <v>289</v>
      </c>
      <c r="O827" s="188">
        <v>0</v>
      </c>
      <c r="P827" s="188">
        <v>0</v>
      </c>
      <c r="Q827" s="188">
        <v>0</v>
      </c>
      <c r="R827" s="188">
        <v>0</v>
      </c>
      <c r="S827" s="188">
        <v>0</v>
      </c>
      <c r="T827" s="77">
        <f t="shared" si="682"/>
        <v>0</v>
      </c>
      <c r="U827" s="397">
        <v>0</v>
      </c>
      <c r="V827" s="397">
        <v>0</v>
      </c>
      <c r="W827" s="359">
        <v>0</v>
      </c>
      <c r="X827" s="359">
        <v>0</v>
      </c>
    </row>
    <row r="828" spans="1:24" s="177" customFormat="1" x14ac:dyDescent="0.2">
      <c r="A828" s="54"/>
      <c r="I828" s="202"/>
      <c r="J828" s="202"/>
      <c r="K828" s="202"/>
      <c r="L828" s="16"/>
      <c r="M828" s="178"/>
      <c r="N828" s="107"/>
      <c r="O828" s="144"/>
      <c r="P828" s="144"/>
      <c r="Q828" s="144"/>
      <c r="R828" s="144"/>
      <c r="S828" s="144"/>
      <c r="T828" s="77"/>
      <c r="U828" s="411"/>
      <c r="V828" s="411"/>
      <c r="W828" s="359"/>
      <c r="X828" s="359"/>
    </row>
    <row r="829" spans="1:24" s="46" customFormat="1" ht="25.5" x14ac:dyDescent="0.2">
      <c r="B829" s="48"/>
      <c r="C829" s="48"/>
      <c r="D829" s="48"/>
      <c r="E829" s="48"/>
      <c r="F829" s="48">
        <v>5</v>
      </c>
      <c r="G829" s="48"/>
      <c r="H829" s="48"/>
      <c r="I829" s="201">
        <v>8</v>
      </c>
      <c r="J829" s="201">
        <v>9</v>
      </c>
      <c r="K829" s="201"/>
      <c r="L829" s="16" t="s">
        <v>376</v>
      </c>
      <c r="M829" s="83" t="s">
        <v>76</v>
      </c>
      <c r="N829" s="84" t="s">
        <v>170</v>
      </c>
      <c r="O829" s="113">
        <f t="shared" ref="O829:S830" si="740">SUM(O830)</f>
        <v>23875</v>
      </c>
      <c r="P829" s="113">
        <f t="shared" si="740"/>
        <v>0</v>
      </c>
      <c r="Q829" s="113">
        <f t="shared" si="740"/>
        <v>0</v>
      </c>
      <c r="R829" s="113">
        <f t="shared" si="740"/>
        <v>0</v>
      </c>
      <c r="S829" s="113">
        <f t="shared" si="740"/>
        <v>0</v>
      </c>
      <c r="T829" s="77">
        <f t="shared" ref="T829:T892" si="741">S829-R829</f>
        <v>0</v>
      </c>
      <c r="U829" s="295"/>
      <c r="V829" s="295"/>
      <c r="W829" s="359"/>
      <c r="X829" s="359"/>
    </row>
    <row r="830" spans="1:24" s="46" customFormat="1" ht="38.25" x14ac:dyDescent="0.2">
      <c r="B830" s="48"/>
      <c r="C830" s="48"/>
      <c r="D830" s="48"/>
      <c r="E830" s="48"/>
      <c r="F830" s="48">
        <v>5</v>
      </c>
      <c r="G830" s="48"/>
      <c r="H830" s="48"/>
      <c r="I830" s="201"/>
      <c r="J830" s="201">
        <v>9</v>
      </c>
      <c r="K830" s="201"/>
      <c r="L830" s="16" t="s">
        <v>376</v>
      </c>
      <c r="M830" s="92" t="s">
        <v>80</v>
      </c>
      <c r="N830" s="70" t="s">
        <v>9</v>
      </c>
      <c r="O830" s="114">
        <f t="shared" si="740"/>
        <v>23875</v>
      </c>
      <c r="P830" s="114">
        <f t="shared" si="740"/>
        <v>0</v>
      </c>
      <c r="Q830" s="114">
        <f t="shared" si="740"/>
        <v>0</v>
      </c>
      <c r="R830" s="114">
        <f t="shared" si="740"/>
        <v>0</v>
      </c>
      <c r="S830" s="114">
        <f t="shared" si="740"/>
        <v>0</v>
      </c>
      <c r="T830" s="77">
        <f t="shared" si="741"/>
        <v>0</v>
      </c>
      <c r="U830" s="295">
        <v>0</v>
      </c>
      <c r="V830" s="295">
        <v>0</v>
      </c>
      <c r="W830" s="359">
        <v>0</v>
      </c>
      <c r="X830" s="359">
        <v>0</v>
      </c>
    </row>
    <row r="831" spans="1:24" s="46" customFormat="1" x14ac:dyDescent="0.2">
      <c r="B831" s="48"/>
      <c r="C831" s="48"/>
      <c r="D831" s="48"/>
      <c r="E831" s="48"/>
      <c r="F831" s="48">
        <v>5</v>
      </c>
      <c r="G831" s="48"/>
      <c r="H831" s="48"/>
      <c r="I831" s="201"/>
      <c r="J831" s="201">
        <v>9</v>
      </c>
      <c r="K831" s="201"/>
      <c r="L831" s="16" t="s">
        <v>376</v>
      </c>
      <c r="M831" s="83" t="s">
        <v>81</v>
      </c>
      <c r="N831" s="84" t="s">
        <v>172</v>
      </c>
      <c r="O831" s="113">
        <v>23875</v>
      </c>
      <c r="P831" s="113">
        <v>0</v>
      </c>
      <c r="Q831" s="113">
        <v>0</v>
      </c>
      <c r="R831" s="113">
        <v>0</v>
      </c>
      <c r="S831" s="113">
        <v>0</v>
      </c>
      <c r="T831" s="77">
        <f t="shared" si="741"/>
        <v>0</v>
      </c>
      <c r="U831" s="295"/>
      <c r="V831" s="295"/>
      <c r="W831" s="359"/>
      <c r="X831" s="359"/>
    </row>
    <row r="832" spans="1:24" s="322" customFormat="1" ht="25.5" x14ac:dyDescent="0.2">
      <c r="B832" s="354"/>
      <c r="C832" s="354"/>
      <c r="D832" s="354"/>
      <c r="E832" s="354"/>
      <c r="F832" s="354"/>
      <c r="G832" s="354"/>
      <c r="H832" s="354"/>
      <c r="I832" s="354">
        <v>8</v>
      </c>
      <c r="J832" s="354"/>
      <c r="K832" s="354"/>
      <c r="L832" s="16"/>
      <c r="M832" s="352" t="s">
        <v>33</v>
      </c>
      <c r="N832" s="353" t="s">
        <v>86</v>
      </c>
      <c r="O832" s="113">
        <v>0</v>
      </c>
      <c r="P832" s="113">
        <v>0</v>
      </c>
      <c r="Q832" s="113">
        <v>0</v>
      </c>
      <c r="R832" s="113">
        <v>0</v>
      </c>
      <c r="S832" s="113">
        <v>0</v>
      </c>
      <c r="T832" s="77">
        <f t="shared" si="741"/>
        <v>0</v>
      </c>
      <c r="U832" s="295"/>
      <c r="V832" s="295"/>
      <c r="W832" s="359"/>
      <c r="X832" s="359"/>
    </row>
    <row r="833" spans="1:24" s="38" customFormat="1" ht="25.5" x14ac:dyDescent="0.2">
      <c r="B833" s="9"/>
      <c r="C833" s="9"/>
      <c r="D833" s="9"/>
      <c r="E833" s="9"/>
      <c r="F833" s="9"/>
      <c r="G833" s="9"/>
      <c r="H833" s="9"/>
      <c r="I833" s="9">
        <v>8</v>
      </c>
      <c r="J833" s="9"/>
      <c r="K833" s="9"/>
      <c r="L833" s="18"/>
      <c r="M833" s="309" t="s">
        <v>296</v>
      </c>
      <c r="N833" s="353" t="s">
        <v>298</v>
      </c>
      <c r="O833" s="114">
        <v>0</v>
      </c>
      <c r="P833" s="114">
        <v>0</v>
      </c>
      <c r="Q833" s="114">
        <v>0</v>
      </c>
      <c r="R833" s="114">
        <v>0</v>
      </c>
      <c r="S833" s="114">
        <v>0</v>
      </c>
      <c r="T833" s="77">
        <f t="shared" si="741"/>
        <v>0</v>
      </c>
      <c r="U833" s="295">
        <v>0</v>
      </c>
      <c r="V833" s="295">
        <v>0</v>
      </c>
      <c r="W833" s="359">
        <v>0</v>
      </c>
      <c r="X833" s="359">
        <v>0</v>
      </c>
    </row>
    <row r="834" spans="1:24" s="322" customFormat="1" ht="51" x14ac:dyDescent="0.2">
      <c r="B834" s="354"/>
      <c r="C834" s="354"/>
      <c r="D834" s="354"/>
      <c r="E834" s="354"/>
      <c r="F834" s="354"/>
      <c r="G834" s="354"/>
      <c r="H834" s="354"/>
      <c r="I834" s="354">
        <v>8</v>
      </c>
      <c r="J834" s="354"/>
      <c r="K834" s="354"/>
      <c r="L834" s="16"/>
      <c r="M834" s="352" t="s">
        <v>297</v>
      </c>
      <c r="N834" s="351" t="s">
        <v>317</v>
      </c>
      <c r="O834" s="113">
        <v>0</v>
      </c>
      <c r="P834" s="113">
        <v>0</v>
      </c>
      <c r="Q834" s="113">
        <v>0</v>
      </c>
      <c r="R834" s="113">
        <v>0</v>
      </c>
      <c r="S834" s="113">
        <v>0</v>
      </c>
      <c r="T834" s="77">
        <f t="shared" si="741"/>
        <v>0</v>
      </c>
      <c r="U834" s="295"/>
      <c r="V834" s="295"/>
      <c r="W834" s="359"/>
      <c r="X834" s="359"/>
    </row>
    <row r="835" spans="1:24" s="322" customFormat="1" x14ac:dyDescent="0.2">
      <c r="B835" s="439"/>
      <c r="C835" s="439"/>
      <c r="D835" s="439"/>
      <c r="E835" s="439"/>
      <c r="F835" s="439"/>
      <c r="G835" s="439"/>
      <c r="H835" s="439"/>
      <c r="I835" s="439"/>
      <c r="J835" s="439"/>
      <c r="K835" s="439"/>
      <c r="L835" s="16"/>
      <c r="M835" s="440"/>
      <c r="N835" s="441"/>
      <c r="O835" s="113"/>
      <c r="P835" s="113"/>
      <c r="Q835" s="113"/>
      <c r="R835" s="113"/>
      <c r="S835" s="113"/>
      <c r="T835" s="77"/>
      <c r="U835" s="295"/>
      <c r="V835" s="295"/>
      <c r="W835" s="359"/>
      <c r="X835" s="359"/>
    </row>
    <row r="836" spans="1:24" s="322" customFormat="1" x14ac:dyDescent="0.2">
      <c r="B836" s="443"/>
      <c r="C836" s="443"/>
      <c r="D836" s="443"/>
      <c r="E836" s="443"/>
      <c r="F836" s="443"/>
      <c r="G836" s="443"/>
      <c r="H836" s="443"/>
      <c r="I836" s="443"/>
      <c r="J836" s="443"/>
      <c r="K836" s="443"/>
      <c r="L836" s="16"/>
      <c r="M836" s="444"/>
      <c r="N836" s="447"/>
      <c r="O836" s="113"/>
      <c r="P836" s="113"/>
      <c r="Q836" s="113"/>
      <c r="R836" s="113"/>
      <c r="S836" s="113"/>
      <c r="T836" s="77"/>
      <c r="U836" s="295"/>
      <c r="V836" s="295"/>
      <c r="W836" s="359"/>
      <c r="X836" s="359"/>
    </row>
    <row r="837" spans="1:24" s="322" customFormat="1" ht="38.25" x14ac:dyDescent="0.2">
      <c r="A837" s="53" t="s">
        <v>173</v>
      </c>
      <c r="L837" s="31" t="s">
        <v>202</v>
      </c>
      <c r="M837" s="103"/>
      <c r="N837" s="104" t="s">
        <v>147</v>
      </c>
      <c r="O837" s="116">
        <f t="shared" ref="O837:Q837" si="742">SUM(O839)</f>
        <v>0</v>
      </c>
      <c r="P837" s="116">
        <f t="shared" si="742"/>
        <v>0</v>
      </c>
      <c r="Q837" s="116">
        <f t="shared" si="742"/>
        <v>300000</v>
      </c>
      <c r="R837" s="116">
        <f t="shared" ref="R837:S837" si="743">SUM(R839)</f>
        <v>50000</v>
      </c>
      <c r="S837" s="116">
        <f t="shared" si="743"/>
        <v>20000</v>
      </c>
      <c r="T837" s="77">
        <f t="shared" si="741"/>
        <v>-30000</v>
      </c>
      <c r="U837" s="415">
        <f t="shared" ref="U837:V837" si="744">SUM(U839)</f>
        <v>100000</v>
      </c>
      <c r="V837" s="415">
        <f t="shared" si="744"/>
        <v>100000</v>
      </c>
      <c r="W837" s="359">
        <f t="shared" ref="W837:W894" si="745">U837/S837*100</f>
        <v>500</v>
      </c>
      <c r="X837" s="359">
        <f t="shared" ref="X837:X894" si="746">V837/S837*100</f>
        <v>500</v>
      </c>
    </row>
    <row r="838" spans="1:24" s="322" customFormat="1" x14ac:dyDescent="0.2">
      <c r="A838" s="53"/>
      <c r="L838" s="31"/>
      <c r="M838" s="103"/>
      <c r="N838" s="104"/>
      <c r="O838" s="144"/>
      <c r="P838" s="144"/>
      <c r="Q838" s="144"/>
      <c r="R838" s="144"/>
      <c r="S838" s="144"/>
      <c r="T838" s="77"/>
      <c r="U838" s="415"/>
      <c r="V838" s="415"/>
      <c r="W838" s="359"/>
      <c r="X838" s="359"/>
    </row>
    <row r="839" spans="1:24" s="322" customFormat="1" ht="51" x14ac:dyDescent="0.2">
      <c r="A839" s="54" t="s">
        <v>415</v>
      </c>
      <c r="L839" s="66" t="s">
        <v>185</v>
      </c>
      <c r="M839" s="444"/>
      <c r="N839" s="107" t="s">
        <v>404</v>
      </c>
      <c r="O839" s="144">
        <f t="shared" ref="O839:Q839" si="747">SUM(O845)</f>
        <v>0</v>
      </c>
      <c r="P839" s="233">
        <f t="shared" si="747"/>
        <v>0</v>
      </c>
      <c r="Q839" s="233">
        <f t="shared" si="747"/>
        <v>300000</v>
      </c>
      <c r="R839" s="233">
        <f t="shared" ref="R839:S839" si="748">SUM(R845)</f>
        <v>50000</v>
      </c>
      <c r="S839" s="233">
        <f t="shared" si="748"/>
        <v>20000</v>
      </c>
      <c r="T839" s="77">
        <f t="shared" si="741"/>
        <v>-30000</v>
      </c>
      <c r="U839" s="411">
        <f>SUM(U846)</f>
        <v>100000</v>
      </c>
      <c r="V839" s="411">
        <f>SUM(V846)</f>
        <v>100000</v>
      </c>
      <c r="W839" s="359">
        <f t="shared" si="745"/>
        <v>500</v>
      </c>
      <c r="X839" s="359">
        <f t="shared" si="746"/>
        <v>500</v>
      </c>
    </row>
    <row r="840" spans="1:24" s="322" customFormat="1" x14ac:dyDescent="0.2">
      <c r="A840" s="54"/>
      <c r="L840" s="16"/>
      <c r="M840" s="444"/>
      <c r="N840" s="107"/>
      <c r="O840" s="144"/>
      <c r="P840" s="144"/>
      <c r="Q840" s="144"/>
      <c r="R840" s="144"/>
      <c r="S840" s="144"/>
      <c r="T840" s="77"/>
      <c r="U840" s="411"/>
      <c r="V840" s="411"/>
      <c r="W840" s="359"/>
      <c r="X840" s="359"/>
    </row>
    <row r="841" spans="1:24" s="322" customFormat="1" x14ac:dyDescent="0.2">
      <c r="A841" s="54"/>
      <c r="L841" s="16"/>
      <c r="M841" s="444"/>
      <c r="N841" s="180" t="s">
        <v>285</v>
      </c>
      <c r="O841" s="188">
        <f t="shared" ref="O841:Q841" si="749">SUM(O842:O843)</f>
        <v>0</v>
      </c>
      <c r="P841" s="188">
        <f t="shared" si="749"/>
        <v>0</v>
      </c>
      <c r="Q841" s="188">
        <f t="shared" si="749"/>
        <v>300000</v>
      </c>
      <c r="R841" s="188">
        <f t="shared" ref="R841:S841" si="750">SUM(R842:R843)</f>
        <v>50000</v>
      </c>
      <c r="S841" s="188">
        <f t="shared" si="750"/>
        <v>20000</v>
      </c>
      <c r="T841" s="77">
        <f t="shared" si="741"/>
        <v>-30000</v>
      </c>
      <c r="U841" s="397">
        <f t="shared" ref="U841:V841" si="751">SUM(U842:U843)</f>
        <v>100000</v>
      </c>
      <c r="V841" s="397">
        <f t="shared" si="751"/>
        <v>100000</v>
      </c>
      <c r="W841" s="359">
        <f t="shared" si="745"/>
        <v>500</v>
      </c>
      <c r="X841" s="359">
        <f t="shared" si="746"/>
        <v>500</v>
      </c>
    </row>
    <row r="842" spans="1:24" s="322" customFormat="1" x14ac:dyDescent="0.2">
      <c r="A842" s="54"/>
      <c r="L842" s="16"/>
      <c r="M842" s="189" t="s">
        <v>354</v>
      </c>
      <c r="N842" s="180" t="s">
        <v>287</v>
      </c>
      <c r="O842" s="188">
        <v>0</v>
      </c>
      <c r="P842" s="188">
        <v>0</v>
      </c>
      <c r="Q842" s="188">
        <v>100000</v>
      </c>
      <c r="R842" s="188">
        <v>50000</v>
      </c>
      <c r="S842" s="188">
        <v>20000</v>
      </c>
      <c r="T842" s="77">
        <f t="shared" si="741"/>
        <v>-30000</v>
      </c>
      <c r="U842" s="397">
        <v>0</v>
      </c>
      <c r="V842" s="397">
        <v>0</v>
      </c>
      <c r="W842" s="359">
        <f t="shared" si="745"/>
        <v>0</v>
      </c>
      <c r="X842" s="359">
        <f t="shared" si="746"/>
        <v>0</v>
      </c>
    </row>
    <row r="843" spans="1:24" s="322" customFormat="1" x14ac:dyDescent="0.2">
      <c r="A843" s="54"/>
      <c r="L843" s="16"/>
      <c r="M843" s="189" t="s">
        <v>352</v>
      </c>
      <c r="N843" s="187" t="s">
        <v>289</v>
      </c>
      <c r="O843" s="188">
        <v>0</v>
      </c>
      <c r="P843" s="188">
        <v>0</v>
      </c>
      <c r="Q843" s="188">
        <v>200000</v>
      </c>
      <c r="R843" s="188">
        <v>0</v>
      </c>
      <c r="S843" s="188">
        <v>0</v>
      </c>
      <c r="T843" s="77">
        <f t="shared" si="741"/>
        <v>0</v>
      </c>
      <c r="U843" s="397">
        <v>100000</v>
      </c>
      <c r="V843" s="397">
        <v>100000</v>
      </c>
      <c r="W843" s="359">
        <v>0</v>
      </c>
      <c r="X843" s="359">
        <v>0</v>
      </c>
    </row>
    <row r="844" spans="1:24" s="322" customFormat="1" x14ac:dyDescent="0.2">
      <c r="A844" s="54"/>
      <c r="L844" s="16"/>
      <c r="M844" s="189"/>
      <c r="N844" s="187"/>
      <c r="O844" s="144"/>
      <c r="P844" s="144"/>
      <c r="Q844" s="144"/>
      <c r="R844" s="144"/>
      <c r="S844" s="144"/>
      <c r="T844" s="77"/>
      <c r="U844" s="411"/>
      <c r="V844" s="411"/>
      <c r="W844" s="359"/>
      <c r="X844" s="359"/>
    </row>
    <row r="845" spans="1:24" s="322" customFormat="1" ht="25.5" x14ac:dyDescent="0.2">
      <c r="B845" s="443"/>
      <c r="C845" s="443"/>
      <c r="D845" s="443"/>
      <c r="E845" s="443"/>
      <c r="F845" s="443">
        <v>5</v>
      </c>
      <c r="G845" s="443"/>
      <c r="H845" s="443"/>
      <c r="I845" s="443"/>
      <c r="J845" s="443">
        <v>9</v>
      </c>
      <c r="K845" s="443"/>
      <c r="L845" s="16" t="s">
        <v>185</v>
      </c>
      <c r="M845" s="444" t="s">
        <v>76</v>
      </c>
      <c r="N845" s="447" t="s">
        <v>170</v>
      </c>
      <c r="O845" s="113">
        <f t="shared" ref="O845:S846" si="752">SUM(O846)</f>
        <v>0</v>
      </c>
      <c r="P845" s="113">
        <f t="shared" si="752"/>
        <v>0</v>
      </c>
      <c r="Q845" s="113">
        <f t="shared" si="752"/>
        <v>300000</v>
      </c>
      <c r="R845" s="113">
        <f t="shared" si="752"/>
        <v>50000</v>
      </c>
      <c r="S845" s="113">
        <f t="shared" si="752"/>
        <v>20000</v>
      </c>
      <c r="T845" s="77">
        <f t="shared" si="741"/>
        <v>-30000</v>
      </c>
      <c r="U845" s="295"/>
      <c r="V845" s="295"/>
      <c r="W845" s="359"/>
      <c r="X845" s="359"/>
    </row>
    <row r="846" spans="1:24" s="322" customFormat="1" ht="38.25" x14ac:dyDescent="0.2">
      <c r="B846" s="443"/>
      <c r="C846" s="443"/>
      <c r="D846" s="443"/>
      <c r="E846" s="443"/>
      <c r="F846" s="443">
        <v>5</v>
      </c>
      <c r="G846" s="443"/>
      <c r="H846" s="443"/>
      <c r="I846" s="443"/>
      <c r="J846" s="443">
        <v>9</v>
      </c>
      <c r="K846" s="443"/>
      <c r="L846" s="16" t="s">
        <v>185</v>
      </c>
      <c r="M846" s="309" t="s">
        <v>80</v>
      </c>
      <c r="N846" s="442" t="s">
        <v>9</v>
      </c>
      <c r="O846" s="114">
        <f t="shared" si="752"/>
        <v>0</v>
      </c>
      <c r="P846" s="114">
        <f t="shared" si="752"/>
        <v>0</v>
      </c>
      <c r="Q846" s="114">
        <f t="shared" si="752"/>
        <v>300000</v>
      </c>
      <c r="R846" s="114">
        <f t="shared" si="752"/>
        <v>50000</v>
      </c>
      <c r="S846" s="114">
        <f t="shared" si="752"/>
        <v>20000</v>
      </c>
      <c r="T846" s="77">
        <f t="shared" si="741"/>
        <v>-30000</v>
      </c>
      <c r="U846" s="295">
        <v>100000</v>
      </c>
      <c r="V846" s="295">
        <v>100000</v>
      </c>
      <c r="W846" s="359">
        <f t="shared" si="745"/>
        <v>500</v>
      </c>
      <c r="X846" s="359">
        <f t="shared" si="746"/>
        <v>500</v>
      </c>
    </row>
    <row r="847" spans="1:24" s="322" customFormat="1" x14ac:dyDescent="0.2">
      <c r="B847" s="443"/>
      <c r="C847" s="443"/>
      <c r="D847" s="443"/>
      <c r="E847" s="443"/>
      <c r="F847" s="443">
        <v>5</v>
      </c>
      <c r="G847" s="443"/>
      <c r="H847" s="443"/>
      <c r="I847" s="443"/>
      <c r="J847" s="443">
        <v>9</v>
      </c>
      <c r="K847" s="443"/>
      <c r="L847" s="16" t="s">
        <v>185</v>
      </c>
      <c r="M847" s="444" t="s">
        <v>81</v>
      </c>
      <c r="N847" s="447" t="s">
        <v>172</v>
      </c>
      <c r="O847" s="113">
        <v>0</v>
      </c>
      <c r="P847" s="113">
        <v>0</v>
      </c>
      <c r="Q847" s="113">
        <v>300000</v>
      </c>
      <c r="R847" s="113">
        <v>50000</v>
      </c>
      <c r="S847" s="113">
        <v>20000</v>
      </c>
      <c r="T847" s="77">
        <f t="shared" si="741"/>
        <v>-30000</v>
      </c>
      <c r="U847" s="295"/>
      <c r="V847" s="295"/>
      <c r="W847" s="359"/>
      <c r="X847" s="359"/>
    </row>
    <row r="848" spans="1:24" s="322" customFormat="1" x14ac:dyDescent="0.2">
      <c r="B848" s="439"/>
      <c r="C848" s="439"/>
      <c r="D848" s="439"/>
      <c r="E848" s="439"/>
      <c r="F848" s="439"/>
      <c r="G848" s="439"/>
      <c r="H848" s="439"/>
      <c r="I848" s="439"/>
      <c r="J848" s="439"/>
      <c r="K848" s="439"/>
      <c r="L848" s="16"/>
      <c r="M848" s="440"/>
      <c r="N848" s="441"/>
      <c r="O848" s="113"/>
      <c r="P848" s="113"/>
      <c r="Q848" s="113"/>
      <c r="R848" s="113"/>
      <c r="S848" s="113"/>
      <c r="T848" s="77"/>
      <c r="U848" s="295"/>
      <c r="V848" s="295"/>
      <c r="W848" s="359"/>
      <c r="X848" s="359"/>
    </row>
    <row r="849" spans="1:25" s="56" customFormat="1" x14ac:dyDescent="0.2">
      <c r="B849" s="57"/>
      <c r="C849" s="57"/>
      <c r="D849" s="57"/>
      <c r="E849" s="57"/>
      <c r="F849" s="57"/>
      <c r="G849" s="57"/>
      <c r="H849" s="57"/>
      <c r="I849" s="201"/>
      <c r="J849" s="201"/>
      <c r="K849" s="201"/>
      <c r="L849" s="16"/>
      <c r="M849" s="83"/>
      <c r="N849" s="84"/>
      <c r="O849" s="144"/>
      <c r="P849" s="144"/>
      <c r="Q849" s="144"/>
      <c r="R849" s="144"/>
      <c r="S849" s="144"/>
      <c r="T849" s="77"/>
      <c r="U849" s="295"/>
      <c r="V849" s="295"/>
      <c r="W849" s="359"/>
      <c r="X849" s="359"/>
    </row>
    <row r="850" spans="1:25" s="46" customFormat="1" ht="38.25" x14ac:dyDescent="0.2">
      <c r="A850" s="53" t="s">
        <v>173</v>
      </c>
      <c r="I850" s="202"/>
      <c r="J850" s="202"/>
      <c r="K850" s="202"/>
      <c r="L850" s="31" t="s">
        <v>202</v>
      </c>
      <c r="M850" s="103"/>
      <c r="N850" s="104" t="s">
        <v>147</v>
      </c>
      <c r="O850" s="116">
        <f t="shared" ref="O850" si="753">SUM(O852)</f>
        <v>0</v>
      </c>
      <c r="P850" s="116">
        <f t="shared" ref="P850:Q850" si="754">SUM(P852)</f>
        <v>0</v>
      </c>
      <c r="Q850" s="116">
        <f t="shared" si="754"/>
        <v>100000</v>
      </c>
      <c r="R850" s="116">
        <f t="shared" ref="R850:S850" si="755">SUM(R852)</f>
        <v>20000</v>
      </c>
      <c r="S850" s="116">
        <f t="shared" si="755"/>
        <v>20000</v>
      </c>
      <c r="T850" s="77">
        <f t="shared" si="741"/>
        <v>0</v>
      </c>
      <c r="U850" s="415">
        <f t="shared" ref="U850" si="756">SUM(U852)</f>
        <v>100000</v>
      </c>
      <c r="V850" s="415">
        <f t="shared" ref="V850" si="757">SUM(V852)</f>
        <v>65000</v>
      </c>
      <c r="W850" s="359">
        <f t="shared" si="745"/>
        <v>500</v>
      </c>
      <c r="X850" s="359">
        <f t="shared" si="746"/>
        <v>325</v>
      </c>
    </row>
    <row r="851" spans="1:25" s="159" customFormat="1" x14ac:dyDescent="0.2">
      <c r="A851" s="53"/>
      <c r="I851" s="202"/>
      <c r="J851" s="202"/>
      <c r="K851" s="202"/>
      <c r="L851" s="31"/>
      <c r="M851" s="103"/>
      <c r="N851" s="104"/>
      <c r="O851" s="144"/>
      <c r="P851" s="144"/>
      <c r="Q851" s="144"/>
      <c r="R851" s="144"/>
      <c r="S851" s="144"/>
      <c r="T851" s="77"/>
      <c r="U851" s="415"/>
      <c r="V851" s="415"/>
      <c r="W851" s="359"/>
      <c r="X851" s="359"/>
    </row>
    <row r="852" spans="1:25" s="46" customFormat="1" ht="38.25" x14ac:dyDescent="0.2">
      <c r="A852" s="54" t="s">
        <v>278</v>
      </c>
      <c r="I852" s="202"/>
      <c r="J852" s="202"/>
      <c r="K852" s="202"/>
      <c r="L852" s="66" t="s">
        <v>185</v>
      </c>
      <c r="M852" s="83"/>
      <c r="N852" s="107" t="s">
        <v>324</v>
      </c>
      <c r="O852" s="144">
        <f t="shared" ref="O852" si="758">SUM(O858)</f>
        <v>0</v>
      </c>
      <c r="P852" s="233">
        <f t="shared" ref="P852:Q852" si="759">SUM(P858)</f>
        <v>0</v>
      </c>
      <c r="Q852" s="233">
        <f t="shared" si="759"/>
        <v>100000</v>
      </c>
      <c r="R852" s="233">
        <f t="shared" ref="R852:S852" si="760">SUM(R858)</f>
        <v>20000</v>
      </c>
      <c r="S852" s="233">
        <f t="shared" si="760"/>
        <v>20000</v>
      </c>
      <c r="T852" s="77">
        <f t="shared" si="741"/>
        <v>0</v>
      </c>
      <c r="U852" s="411">
        <f>SUM(U859)</f>
        <v>100000</v>
      </c>
      <c r="V852" s="411">
        <f>SUM(V859)</f>
        <v>65000</v>
      </c>
      <c r="W852" s="359">
        <f t="shared" si="745"/>
        <v>500</v>
      </c>
      <c r="X852" s="359">
        <f t="shared" si="746"/>
        <v>325</v>
      </c>
    </row>
    <row r="853" spans="1:25" s="171" customFormat="1" x14ac:dyDescent="0.2">
      <c r="A853" s="54"/>
      <c r="I853" s="202"/>
      <c r="J853" s="202"/>
      <c r="K853" s="202"/>
      <c r="L853" s="16"/>
      <c r="M853" s="172"/>
      <c r="N853" s="107"/>
      <c r="O853" s="144"/>
      <c r="P853" s="144"/>
      <c r="Q853" s="144"/>
      <c r="R853" s="144"/>
      <c r="S853" s="144"/>
      <c r="T853" s="77"/>
      <c r="U853" s="411"/>
      <c r="V853" s="411"/>
      <c r="W853" s="359"/>
      <c r="X853" s="359"/>
    </row>
    <row r="854" spans="1:25" s="177" customFormat="1" x14ac:dyDescent="0.2">
      <c r="A854" s="54"/>
      <c r="I854" s="202"/>
      <c r="J854" s="202"/>
      <c r="K854" s="202"/>
      <c r="L854" s="16"/>
      <c r="M854" s="178"/>
      <c r="N854" s="180" t="s">
        <v>285</v>
      </c>
      <c r="O854" s="188">
        <f t="shared" ref="O854" si="761">SUM(O855:O856)</f>
        <v>0</v>
      </c>
      <c r="P854" s="188">
        <f t="shared" ref="P854:Q854" si="762">SUM(P855:P856)</f>
        <v>0</v>
      </c>
      <c r="Q854" s="188">
        <f t="shared" si="762"/>
        <v>100000</v>
      </c>
      <c r="R854" s="188">
        <f t="shared" ref="R854:S854" si="763">SUM(R855:R856)</f>
        <v>20000</v>
      </c>
      <c r="S854" s="188">
        <f t="shared" si="763"/>
        <v>20000</v>
      </c>
      <c r="T854" s="77">
        <f t="shared" si="741"/>
        <v>0</v>
      </c>
      <c r="U854" s="397">
        <f t="shared" ref="U854" si="764">SUM(U855:U856)</f>
        <v>100000</v>
      </c>
      <c r="V854" s="397">
        <f t="shared" ref="V854" si="765">SUM(V855:V856)</f>
        <v>65000</v>
      </c>
      <c r="W854" s="359">
        <f t="shared" si="745"/>
        <v>500</v>
      </c>
      <c r="X854" s="359">
        <f t="shared" si="746"/>
        <v>325</v>
      </c>
    </row>
    <row r="855" spans="1:25" s="204" customFormat="1" x14ac:dyDescent="0.2">
      <c r="A855" s="54"/>
      <c r="L855" s="16"/>
      <c r="M855" s="189" t="s">
        <v>354</v>
      </c>
      <c r="N855" s="180" t="s">
        <v>287</v>
      </c>
      <c r="O855" s="188">
        <v>0</v>
      </c>
      <c r="P855" s="188">
        <v>0</v>
      </c>
      <c r="Q855" s="188">
        <v>0</v>
      </c>
      <c r="R855" s="188">
        <v>20000</v>
      </c>
      <c r="S855" s="188">
        <v>20000</v>
      </c>
      <c r="T855" s="77">
        <f t="shared" si="741"/>
        <v>0</v>
      </c>
      <c r="U855" s="397">
        <v>100000</v>
      </c>
      <c r="V855" s="397">
        <v>65000</v>
      </c>
      <c r="W855" s="359">
        <f t="shared" si="745"/>
        <v>500</v>
      </c>
      <c r="X855" s="359">
        <f t="shared" si="746"/>
        <v>325</v>
      </c>
    </row>
    <row r="856" spans="1:25" s="177" customFormat="1" x14ac:dyDescent="0.2">
      <c r="A856" s="54"/>
      <c r="I856" s="202"/>
      <c r="J856" s="202"/>
      <c r="K856" s="202"/>
      <c r="L856" s="16"/>
      <c r="M856" s="189" t="s">
        <v>352</v>
      </c>
      <c r="N856" s="187" t="s">
        <v>289</v>
      </c>
      <c r="O856" s="188">
        <v>0</v>
      </c>
      <c r="P856" s="188">
        <v>0</v>
      </c>
      <c r="Q856" s="188">
        <v>100000</v>
      </c>
      <c r="R856" s="188">
        <v>0</v>
      </c>
      <c r="S856" s="188">
        <v>0</v>
      </c>
      <c r="T856" s="77">
        <f t="shared" si="741"/>
        <v>0</v>
      </c>
      <c r="U856" s="397">
        <v>0</v>
      </c>
      <c r="V856" s="397">
        <v>0</v>
      </c>
      <c r="W856" s="359">
        <v>0</v>
      </c>
      <c r="X856" s="359">
        <v>0</v>
      </c>
    </row>
    <row r="857" spans="1:25" s="177" customFormat="1" x14ac:dyDescent="0.2">
      <c r="A857" s="54"/>
      <c r="I857" s="202"/>
      <c r="J857" s="202"/>
      <c r="K857" s="202"/>
      <c r="L857" s="16"/>
      <c r="M857" s="189"/>
      <c r="N857" s="187"/>
      <c r="O857" s="144"/>
      <c r="P857" s="144"/>
      <c r="Q857" s="144"/>
      <c r="R857" s="144"/>
      <c r="S857" s="144"/>
      <c r="T857" s="77"/>
      <c r="U857" s="411"/>
      <c r="V857" s="411"/>
      <c r="W857" s="359"/>
      <c r="X857" s="359"/>
    </row>
    <row r="858" spans="1:25" s="43" customFormat="1" ht="25.5" x14ac:dyDescent="0.2">
      <c r="B858" s="48"/>
      <c r="C858" s="48"/>
      <c r="D858" s="48"/>
      <c r="E858" s="48"/>
      <c r="F858" s="48">
        <v>5</v>
      </c>
      <c r="G858" s="48"/>
      <c r="H858" s="48"/>
      <c r="I858" s="201"/>
      <c r="J858" s="201">
        <v>9</v>
      </c>
      <c r="K858" s="201"/>
      <c r="L858" s="16" t="s">
        <v>185</v>
      </c>
      <c r="M858" s="83" t="s">
        <v>76</v>
      </c>
      <c r="N858" s="84" t="s">
        <v>170</v>
      </c>
      <c r="O858" s="113">
        <f t="shared" ref="O858:S859" si="766">SUM(O859)</f>
        <v>0</v>
      </c>
      <c r="P858" s="113">
        <f t="shared" si="766"/>
        <v>0</v>
      </c>
      <c r="Q858" s="113">
        <f t="shared" si="766"/>
        <v>100000</v>
      </c>
      <c r="R858" s="113">
        <f t="shared" si="766"/>
        <v>20000</v>
      </c>
      <c r="S858" s="113">
        <f t="shared" si="766"/>
        <v>20000</v>
      </c>
      <c r="T858" s="77">
        <f t="shared" si="741"/>
        <v>0</v>
      </c>
      <c r="U858" s="295"/>
      <c r="V858" s="295"/>
      <c r="W858" s="359"/>
      <c r="X858" s="359"/>
    </row>
    <row r="859" spans="1:25" s="43" customFormat="1" ht="38.25" x14ac:dyDescent="0.2">
      <c r="B859" s="48"/>
      <c r="C859" s="48"/>
      <c r="D859" s="48"/>
      <c r="E859" s="48"/>
      <c r="F859" s="48">
        <v>5</v>
      </c>
      <c r="G859" s="48"/>
      <c r="H859" s="48"/>
      <c r="I859" s="201"/>
      <c r="J859" s="201">
        <v>9</v>
      </c>
      <c r="K859" s="201"/>
      <c r="L859" s="16" t="s">
        <v>185</v>
      </c>
      <c r="M859" s="92" t="s">
        <v>80</v>
      </c>
      <c r="N859" s="70" t="s">
        <v>9</v>
      </c>
      <c r="O859" s="114">
        <f t="shared" si="766"/>
        <v>0</v>
      </c>
      <c r="P859" s="114">
        <f t="shared" si="766"/>
        <v>0</v>
      </c>
      <c r="Q859" s="114">
        <f t="shared" si="766"/>
        <v>100000</v>
      </c>
      <c r="R859" s="114">
        <f t="shared" si="766"/>
        <v>20000</v>
      </c>
      <c r="S859" s="114">
        <f t="shared" si="766"/>
        <v>20000</v>
      </c>
      <c r="T859" s="77">
        <f t="shared" si="741"/>
        <v>0</v>
      </c>
      <c r="U859" s="295">
        <v>100000</v>
      </c>
      <c r="V859" s="295">
        <v>65000</v>
      </c>
      <c r="W859" s="359">
        <f t="shared" si="745"/>
        <v>500</v>
      </c>
      <c r="X859" s="359">
        <f t="shared" si="746"/>
        <v>325</v>
      </c>
      <c r="Y859" s="212"/>
    </row>
    <row r="860" spans="1:25" s="43" customFormat="1" x14ac:dyDescent="0.2">
      <c r="B860" s="48"/>
      <c r="C860" s="48"/>
      <c r="D860" s="48"/>
      <c r="E860" s="48"/>
      <c r="F860" s="48">
        <v>5</v>
      </c>
      <c r="G860" s="48"/>
      <c r="H860" s="48"/>
      <c r="I860" s="201"/>
      <c r="J860" s="201">
        <v>9</v>
      </c>
      <c r="K860" s="201"/>
      <c r="L860" s="16" t="s">
        <v>185</v>
      </c>
      <c r="M860" s="83" t="s">
        <v>81</v>
      </c>
      <c r="N860" s="84" t="s">
        <v>172</v>
      </c>
      <c r="O860" s="113">
        <v>0</v>
      </c>
      <c r="P860" s="113">
        <v>0</v>
      </c>
      <c r="Q860" s="113">
        <v>100000</v>
      </c>
      <c r="R860" s="113">
        <v>20000</v>
      </c>
      <c r="S860" s="113">
        <v>20000</v>
      </c>
      <c r="T860" s="77">
        <f t="shared" si="741"/>
        <v>0</v>
      </c>
      <c r="U860" s="295"/>
      <c r="V860" s="295"/>
      <c r="W860" s="359"/>
      <c r="X860" s="359"/>
    </row>
    <row r="861" spans="1:25" s="291" customFormat="1" x14ac:dyDescent="0.2">
      <c r="B861" s="290"/>
      <c r="C861" s="290"/>
      <c r="D861" s="290"/>
      <c r="E861" s="290"/>
      <c r="F861" s="290"/>
      <c r="G861" s="290"/>
      <c r="H861" s="290"/>
      <c r="I861" s="290"/>
      <c r="J861" s="290"/>
      <c r="K861" s="290"/>
      <c r="L861" s="16"/>
      <c r="M861" s="292"/>
      <c r="N861" s="293"/>
      <c r="O861" s="113"/>
      <c r="P861" s="113"/>
      <c r="Q861" s="113"/>
      <c r="R861" s="113"/>
      <c r="S861" s="113"/>
      <c r="T861" s="77"/>
      <c r="U861" s="295"/>
      <c r="V861" s="295"/>
      <c r="W861" s="359"/>
      <c r="X861" s="359"/>
    </row>
    <row r="862" spans="1:25" s="291" customFormat="1" ht="25.5" x14ac:dyDescent="0.2">
      <c r="A862" s="53" t="s">
        <v>152</v>
      </c>
      <c r="L862" s="31" t="s">
        <v>189</v>
      </c>
      <c r="M862" s="103"/>
      <c r="N862" s="104" t="s">
        <v>145</v>
      </c>
      <c r="O862" s="116">
        <f>SUM(O864)</f>
        <v>214516.25</v>
      </c>
      <c r="P862" s="116">
        <f>SUM(P864)</f>
        <v>27100</v>
      </c>
      <c r="Q862" s="116">
        <f>SUM(Q864)</f>
        <v>100000</v>
      </c>
      <c r="R862" s="116">
        <f>SUM(R864)</f>
        <v>20000</v>
      </c>
      <c r="S862" s="116">
        <f>SUM(S864)</f>
        <v>20000</v>
      </c>
      <c r="T862" s="77">
        <f t="shared" si="741"/>
        <v>0</v>
      </c>
      <c r="U862" s="415">
        <f t="shared" ref="U862" si="767">SUM(U864)</f>
        <v>500000</v>
      </c>
      <c r="V862" s="415">
        <f t="shared" ref="V862" si="768">SUM(V864)</f>
        <v>500000</v>
      </c>
      <c r="W862" s="359">
        <f t="shared" si="745"/>
        <v>2500</v>
      </c>
      <c r="X862" s="359">
        <f t="shared" si="746"/>
        <v>2500</v>
      </c>
    </row>
    <row r="863" spans="1:25" s="291" customFormat="1" x14ac:dyDescent="0.2">
      <c r="A863" s="53"/>
      <c r="L863" s="31"/>
      <c r="M863" s="103"/>
      <c r="N863" s="104"/>
      <c r="O863" s="113"/>
      <c r="P863" s="113"/>
      <c r="Q863" s="113"/>
      <c r="R863" s="113"/>
      <c r="S863" s="113"/>
      <c r="T863" s="77"/>
      <c r="U863" s="295"/>
      <c r="V863" s="295"/>
      <c r="W863" s="359"/>
      <c r="X863" s="359"/>
    </row>
    <row r="864" spans="1:25" s="291" customFormat="1" ht="38.25" x14ac:dyDescent="0.2">
      <c r="A864" s="54" t="s">
        <v>386</v>
      </c>
      <c r="L864" s="66" t="s">
        <v>178</v>
      </c>
      <c r="M864" s="292"/>
      <c r="N864" s="107" t="s">
        <v>340</v>
      </c>
      <c r="O864" s="233">
        <f>SUM(O870)</f>
        <v>214516.25</v>
      </c>
      <c r="P864" s="233">
        <f>SUM(P870)</f>
        <v>27100</v>
      </c>
      <c r="Q864" s="233">
        <f>SUM(Q870)</f>
        <v>100000</v>
      </c>
      <c r="R864" s="233">
        <f>SUM(R870)</f>
        <v>20000</v>
      </c>
      <c r="S864" s="233">
        <f>SUM(S870)</f>
        <v>20000</v>
      </c>
      <c r="T864" s="77">
        <f t="shared" si="741"/>
        <v>0</v>
      </c>
      <c r="U864" s="411">
        <f>SUM(U871)</f>
        <v>500000</v>
      </c>
      <c r="V864" s="411">
        <f>SUM(V871)</f>
        <v>500000</v>
      </c>
      <c r="W864" s="359">
        <f t="shared" si="745"/>
        <v>2500</v>
      </c>
      <c r="X864" s="359">
        <f t="shared" si="746"/>
        <v>2500</v>
      </c>
    </row>
    <row r="865" spans="1:24" s="291" customFormat="1" x14ac:dyDescent="0.2">
      <c r="A865" s="54"/>
      <c r="L865" s="16"/>
      <c r="M865" s="292"/>
      <c r="N865" s="107"/>
      <c r="O865" s="116"/>
      <c r="P865" s="116"/>
      <c r="Q865" s="116"/>
      <c r="R865" s="116"/>
      <c r="S865" s="116"/>
      <c r="T865" s="77"/>
      <c r="U865" s="295"/>
      <c r="V865" s="295"/>
      <c r="W865" s="359"/>
      <c r="X865" s="359"/>
    </row>
    <row r="866" spans="1:24" s="291" customFormat="1" x14ac:dyDescent="0.2">
      <c r="A866" s="54"/>
      <c r="L866" s="16"/>
      <c r="M866" s="292"/>
      <c r="N866" s="180" t="s">
        <v>285</v>
      </c>
      <c r="O866" s="188">
        <f>SUM(O867:O868)</f>
        <v>214516.25</v>
      </c>
      <c r="P866" s="188">
        <f>SUM(P867:P868)</f>
        <v>27100</v>
      </c>
      <c r="Q866" s="188">
        <f>SUM(Q867:Q868)</f>
        <v>100000</v>
      </c>
      <c r="R866" s="188">
        <f>SUM(R867:R868)</f>
        <v>20000</v>
      </c>
      <c r="S866" s="188">
        <f>SUM(S867:S868)</f>
        <v>20000</v>
      </c>
      <c r="T866" s="77">
        <f t="shared" si="741"/>
        <v>0</v>
      </c>
      <c r="U866" s="397">
        <f t="shared" ref="U866" si="769">SUM(U867:U868)</f>
        <v>500000</v>
      </c>
      <c r="V866" s="397">
        <f t="shared" ref="V866" si="770">SUM(V867:V868)</f>
        <v>500000</v>
      </c>
      <c r="W866" s="359">
        <f t="shared" si="745"/>
        <v>2500</v>
      </c>
      <c r="X866" s="359">
        <f t="shared" si="746"/>
        <v>2500</v>
      </c>
    </row>
    <row r="867" spans="1:24" s="291" customFormat="1" x14ac:dyDescent="0.2">
      <c r="A867" s="54"/>
      <c r="L867" s="16"/>
      <c r="M867" s="189" t="s">
        <v>354</v>
      </c>
      <c r="N867" s="180" t="s">
        <v>287</v>
      </c>
      <c r="O867" s="188">
        <v>214516.25</v>
      </c>
      <c r="P867" s="188">
        <v>0</v>
      </c>
      <c r="Q867" s="188">
        <v>0</v>
      </c>
      <c r="R867" s="188">
        <v>20000</v>
      </c>
      <c r="S867" s="188">
        <v>20000</v>
      </c>
      <c r="T867" s="77">
        <f t="shared" si="741"/>
        <v>0</v>
      </c>
      <c r="U867" s="397">
        <v>404000</v>
      </c>
      <c r="V867" s="397">
        <v>418000</v>
      </c>
      <c r="W867" s="359">
        <f t="shared" si="745"/>
        <v>2020</v>
      </c>
      <c r="X867" s="359">
        <f t="shared" si="746"/>
        <v>2090</v>
      </c>
    </row>
    <row r="868" spans="1:24" s="291" customFormat="1" x14ac:dyDescent="0.2">
      <c r="A868" s="54"/>
      <c r="L868" s="16"/>
      <c r="M868" s="189" t="s">
        <v>352</v>
      </c>
      <c r="N868" s="187" t="s">
        <v>289</v>
      </c>
      <c r="O868" s="188">
        <v>0</v>
      </c>
      <c r="P868" s="188">
        <v>27100</v>
      </c>
      <c r="Q868" s="188">
        <v>100000</v>
      </c>
      <c r="R868" s="188">
        <v>0</v>
      </c>
      <c r="S868" s="188">
        <v>0</v>
      </c>
      <c r="T868" s="77">
        <f t="shared" si="741"/>
        <v>0</v>
      </c>
      <c r="U868" s="397">
        <v>96000</v>
      </c>
      <c r="V868" s="397">
        <v>82000</v>
      </c>
      <c r="W868" s="359">
        <v>0</v>
      </c>
      <c r="X868" s="359">
        <v>0</v>
      </c>
    </row>
    <row r="869" spans="1:24" s="291" customFormat="1" x14ac:dyDescent="0.2">
      <c r="A869" s="54"/>
      <c r="L869" s="16"/>
      <c r="M869" s="189"/>
      <c r="N869" s="187"/>
      <c r="O869" s="116"/>
      <c r="P869" s="116"/>
      <c r="Q869" s="116"/>
      <c r="R869" s="116"/>
      <c r="S869" s="116"/>
      <c r="T869" s="77"/>
      <c r="U869" s="295"/>
      <c r="V869" s="295"/>
      <c r="W869" s="359"/>
      <c r="X869" s="359"/>
    </row>
    <row r="870" spans="1:24" s="291" customFormat="1" ht="25.5" x14ac:dyDescent="0.2">
      <c r="B870" s="290"/>
      <c r="C870" s="290"/>
      <c r="D870" s="290"/>
      <c r="E870" s="290"/>
      <c r="F870" s="290">
        <v>5</v>
      </c>
      <c r="G870" s="290"/>
      <c r="H870" s="290"/>
      <c r="I870" s="290"/>
      <c r="J870" s="290">
        <v>9</v>
      </c>
      <c r="K870" s="290"/>
      <c r="L870" s="16" t="s">
        <v>178</v>
      </c>
      <c r="M870" s="292" t="s">
        <v>76</v>
      </c>
      <c r="N870" s="293" t="s">
        <v>170</v>
      </c>
      <c r="O870" s="113">
        <f>SUM(O871)</f>
        <v>214516.25</v>
      </c>
      <c r="P870" s="113">
        <f t="shared" ref="P870:S871" si="771">SUM(P871)</f>
        <v>27100</v>
      </c>
      <c r="Q870" s="113">
        <f t="shared" si="771"/>
        <v>100000</v>
      </c>
      <c r="R870" s="113">
        <f t="shared" si="771"/>
        <v>20000</v>
      </c>
      <c r="S870" s="113">
        <f t="shared" si="771"/>
        <v>20000</v>
      </c>
      <c r="T870" s="77">
        <f t="shared" si="741"/>
        <v>0</v>
      </c>
      <c r="U870" s="295"/>
      <c r="V870" s="295"/>
      <c r="W870" s="359"/>
      <c r="X870" s="359"/>
    </row>
    <row r="871" spans="1:24" s="291" customFormat="1" ht="38.25" x14ac:dyDescent="0.2">
      <c r="B871" s="290"/>
      <c r="C871" s="290"/>
      <c r="D871" s="290"/>
      <c r="E871" s="290"/>
      <c r="F871" s="290">
        <v>5</v>
      </c>
      <c r="G871" s="290"/>
      <c r="H871" s="290"/>
      <c r="I871" s="290"/>
      <c r="J871" s="290">
        <v>9</v>
      </c>
      <c r="K871" s="290"/>
      <c r="L871" s="16" t="s">
        <v>178</v>
      </c>
      <c r="M871" s="294" t="s">
        <v>80</v>
      </c>
      <c r="N871" s="70" t="s">
        <v>9</v>
      </c>
      <c r="O871" s="114">
        <f>SUM(O872)</f>
        <v>214516.25</v>
      </c>
      <c r="P871" s="114">
        <f t="shared" si="771"/>
        <v>27100</v>
      </c>
      <c r="Q871" s="114">
        <f t="shared" si="771"/>
        <v>100000</v>
      </c>
      <c r="R871" s="114">
        <f t="shared" si="771"/>
        <v>20000</v>
      </c>
      <c r="S871" s="114">
        <f t="shared" si="771"/>
        <v>20000</v>
      </c>
      <c r="T871" s="77">
        <f t="shared" si="741"/>
        <v>0</v>
      </c>
      <c r="U871" s="295">
        <v>500000</v>
      </c>
      <c r="V871" s="295">
        <v>500000</v>
      </c>
      <c r="W871" s="359">
        <f t="shared" si="745"/>
        <v>2500</v>
      </c>
      <c r="X871" s="359">
        <f t="shared" si="746"/>
        <v>2500</v>
      </c>
    </row>
    <row r="872" spans="1:24" s="291" customFormat="1" x14ac:dyDescent="0.2">
      <c r="B872" s="290"/>
      <c r="C872" s="290"/>
      <c r="D872" s="290"/>
      <c r="E872" s="290"/>
      <c r="F872" s="290">
        <v>5</v>
      </c>
      <c r="G872" s="290"/>
      <c r="H872" s="290"/>
      <c r="I872" s="290"/>
      <c r="J872" s="290">
        <v>9</v>
      </c>
      <c r="K872" s="290"/>
      <c r="L872" s="16" t="s">
        <v>178</v>
      </c>
      <c r="M872" s="292" t="s">
        <v>81</v>
      </c>
      <c r="N872" s="293" t="s">
        <v>172</v>
      </c>
      <c r="O872" s="113">
        <v>214516.25</v>
      </c>
      <c r="P872" s="113">
        <v>27100</v>
      </c>
      <c r="Q872" s="113">
        <v>100000</v>
      </c>
      <c r="R872" s="113">
        <v>20000</v>
      </c>
      <c r="S872" s="113">
        <v>20000</v>
      </c>
      <c r="T872" s="77">
        <f t="shared" si="741"/>
        <v>0</v>
      </c>
      <c r="U872" s="295"/>
      <c r="V872" s="295"/>
      <c r="W872" s="359"/>
      <c r="X872" s="359"/>
    </row>
    <row r="873" spans="1:24" s="291" customFormat="1" x14ac:dyDescent="0.2">
      <c r="B873" s="290"/>
      <c r="C873" s="290"/>
      <c r="D873" s="290"/>
      <c r="E873" s="290"/>
      <c r="F873" s="290"/>
      <c r="G873" s="290"/>
      <c r="H873" s="290"/>
      <c r="I873" s="290"/>
      <c r="J873" s="290"/>
      <c r="K873" s="290"/>
      <c r="L873" s="16"/>
      <c r="M873" s="292"/>
      <c r="N873" s="293"/>
      <c r="O873" s="113"/>
      <c r="P873" s="113"/>
      <c r="Q873" s="113"/>
      <c r="R873" s="113"/>
      <c r="S873" s="113"/>
      <c r="T873" s="77"/>
      <c r="U873" s="295"/>
      <c r="V873" s="295"/>
      <c r="W873" s="359"/>
      <c r="X873" s="359"/>
    </row>
    <row r="874" spans="1:24" s="221" customFormat="1" x14ac:dyDescent="0.2">
      <c r="B874" s="220"/>
      <c r="C874" s="220"/>
      <c r="D874" s="220"/>
      <c r="E874" s="220"/>
      <c r="F874" s="220"/>
      <c r="G874" s="220"/>
      <c r="H874" s="220"/>
      <c r="I874" s="220"/>
      <c r="J874" s="220"/>
      <c r="K874" s="220"/>
      <c r="L874" s="16"/>
      <c r="M874" s="222"/>
      <c r="N874" s="223"/>
      <c r="O874" s="113"/>
      <c r="P874" s="113"/>
      <c r="Q874" s="113"/>
      <c r="R874" s="113"/>
      <c r="S874" s="113"/>
      <c r="T874" s="77"/>
      <c r="U874" s="295"/>
      <c r="V874" s="295"/>
      <c r="W874" s="359"/>
      <c r="X874" s="359"/>
    </row>
    <row r="875" spans="1:24" s="47" customFormat="1" ht="25.5" x14ac:dyDescent="0.2">
      <c r="A875" s="53" t="s">
        <v>111</v>
      </c>
      <c r="I875" s="202"/>
      <c r="J875" s="202"/>
      <c r="K875" s="202"/>
      <c r="L875" s="31" t="s">
        <v>112</v>
      </c>
      <c r="M875" s="103"/>
      <c r="N875" s="104" t="s">
        <v>118</v>
      </c>
      <c r="O875" s="116">
        <f t="shared" ref="O875" si="772">SUM(O877)</f>
        <v>24620.5</v>
      </c>
      <c r="P875" s="116">
        <f t="shared" ref="P875:Q875" si="773">SUM(P877)</f>
        <v>30000</v>
      </c>
      <c r="Q875" s="116">
        <f t="shared" si="773"/>
        <v>15000</v>
      </c>
      <c r="R875" s="116">
        <f t="shared" ref="R875:S875" si="774">SUM(R877)</f>
        <v>15000</v>
      </c>
      <c r="S875" s="116">
        <f t="shared" si="774"/>
        <v>25000</v>
      </c>
      <c r="T875" s="77">
        <f t="shared" si="741"/>
        <v>10000</v>
      </c>
      <c r="U875" s="415">
        <f t="shared" ref="U875" si="775">SUM(U877)</f>
        <v>30000</v>
      </c>
      <c r="V875" s="415">
        <f t="shared" ref="V875" si="776">SUM(V877)</f>
        <v>30000</v>
      </c>
      <c r="W875" s="359">
        <f t="shared" si="745"/>
        <v>120</v>
      </c>
      <c r="X875" s="359">
        <f t="shared" si="746"/>
        <v>120</v>
      </c>
    </row>
    <row r="876" spans="1:24" s="286" customFormat="1" x14ac:dyDescent="0.2">
      <c r="A876" s="53"/>
      <c r="L876" s="31"/>
      <c r="M876" s="103"/>
      <c r="N876" s="104"/>
      <c r="O876" s="116"/>
      <c r="P876" s="116"/>
      <c r="Q876" s="116"/>
      <c r="R876" s="116"/>
      <c r="S876" s="116"/>
      <c r="T876" s="77"/>
      <c r="U876" s="415"/>
      <c r="V876" s="415"/>
      <c r="W876" s="359"/>
      <c r="X876" s="359"/>
    </row>
    <row r="877" spans="1:24" s="43" customFormat="1" ht="38.25" x14ac:dyDescent="0.2">
      <c r="A877" s="54" t="s">
        <v>387</v>
      </c>
      <c r="I877" s="202"/>
      <c r="J877" s="202"/>
      <c r="K877" s="202"/>
      <c r="L877" s="66" t="s">
        <v>142</v>
      </c>
      <c r="M877" s="83"/>
      <c r="N877" s="107" t="s">
        <v>174</v>
      </c>
      <c r="O877" s="144">
        <f t="shared" ref="O877" si="777">SUM(O884)</f>
        <v>24620.5</v>
      </c>
      <c r="P877" s="144">
        <f t="shared" ref="P877:Q877" si="778">SUM(P884)</f>
        <v>30000</v>
      </c>
      <c r="Q877" s="144">
        <f t="shared" si="778"/>
        <v>15000</v>
      </c>
      <c r="R877" s="144">
        <f t="shared" ref="R877:S877" si="779">SUM(R884)</f>
        <v>15000</v>
      </c>
      <c r="S877" s="144">
        <f t="shared" si="779"/>
        <v>25000</v>
      </c>
      <c r="T877" s="77">
        <f t="shared" si="741"/>
        <v>10000</v>
      </c>
      <c r="U877" s="411">
        <f>SUM(U885)</f>
        <v>30000</v>
      </c>
      <c r="V877" s="411">
        <f>SUM(V885)</f>
        <v>30000</v>
      </c>
      <c r="W877" s="359">
        <f t="shared" si="745"/>
        <v>120</v>
      </c>
      <c r="X877" s="359">
        <f t="shared" si="746"/>
        <v>120</v>
      </c>
    </row>
    <row r="878" spans="1:24" s="171" customFormat="1" x14ac:dyDescent="0.2">
      <c r="A878" s="54"/>
      <c r="I878" s="202"/>
      <c r="J878" s="202"/>
      <c r="K878" s="202"/>
      <c r="L878" s="16"/>
      <c r="M878" s="172"/>
      <c r="N878" s="107"/>
      <c r="O878" s="144"/>
      <c r="P878" s="144"/>
      <c r="Q878" s="144"/>
      <c r="R878" s="144"/>
      <c r="S878" s="144"/>
      <c r="T878" s="77"/>
      <c r="U878" s="411"/>
      <c r="V878" s="411"/>
      <c r="W878" s="359"/>
      <c r="X878" s="359"/>
    </row>
    <row r="879" spans="1:24" s="177" customFormat="1" x14ac:dyDescent="0.2">
      <c r="A879" s="54"/>
      <c r="I879" s="202"/>
      <c r="J879" s="202"/>
      <c r="K879" s="202"/>
      <c r="L879" s="16"/>
      <c r="M879" s="178"/>
      <c r="N879" s="180" t="s">
        <v>285</v>
      </c>
      <c r="O879" s="188">
        <f>SUM(O880:O882)</f>
        <v>24620.5</v>
      </c>
      <c r="P879" s="188">
        <f>SUM(P880:P882)</f>
        <v>30000</v>
      </c>
      <c r="Q879" s="188">
        <f>SUM(Q880:Q882)</f>
        <v>15000</v>
      </c>
      <c r="R879" s="188">
        <f>SUM(R880:R882)</f>
        <v>15000</v>
      </c>
      <c r="S879" s="188">
        <f>SUM(S880:S882)</f>
        <v>25000</v>
      </c>
      <c r="T879" s="77">
        <f t="shared" si="741"/>
        <v>10000</v>
      </c>
      <c r="U879" s="397">
        <f t="shared" ref="U879" si="780">SUM(U882)</f>
        <v>30000</v>
      </c>
      <c r="V879" s="397">
        <f t="shared" ref="V879" si="781">SUM(V882)</f>
        <v>30000</v>
      </c>
      <c r="W879" s="359">
        <f t="shared" si="745"/>
        <v>120</v>
      </c>
      <c r="X879" s="359">
        <f t="shared" si="746"/>
        <v>120</v>
      </c>
    </row>
    <row r="880" spans="1:24" s="322" customFormat="1" x14ac:dyDescent="0.2">
      <c r="A880" s="54"/>
      <c r="L880" s="16"/>
      <c r="M880" s="186">
        <v>11</v>
      </c>
      <c r="N880" s="180" t="s">
        <v>286</v>
      </c>
      <c r="O880" s="188">
        <v>1250</v>
      </c>
      <c r="P880" s="188">
        <v>0</v>
      </c>
      <c r="Q880" s="188">
        <v>0</v>
      </c>
      <c r="R880" s="188">
        <v>15000</v>
      </c>
      <c r="S880" s="188">
        <v>25000</v>
      </c>
      <c r="T880" s="77">
        <f t="shared" si="741"/>
        <v>10000</v>
      </c>
      <c r="U880" s="397">
        <v>0</v>
      </c>
      <c r="V880" s="397">
        <v>0</v>
      </c>
      <c r="W880" s="359">
        <f t="shared" si="745"/>
        <v>0</v>
      </c>
      <c r="X880" s="359">
        <f t="shared" si="746"/>
        <v>0</v>
      </c>
    </row>
    <row r="881" spans="1:24" s="271" customFormat="1" x14ac:dyDescent="0.2">
      <c r="A881" s="54"/>
      <c r="L881" s="16"/>
      <c r="M881" s="189" t="s">
        <v>355</v>
      </c>
      <c r="N881" s="180" t="s">
        <v>288</v>
      </c>
      <c r="O881" s="188">
        <v>0</v>
      </c>
      <c r="P881" s="188">
        <v>0</v>
      </c>
      <c r="Q881" s="188">
        <v>0</v>
      </c>
      <c r="R881" s="188">
        <v>0</v>
      </c>
      <c r="S881" s="188">
        <v>0</v>
      </c>
      <c r="T881" s="77">
        <f t="shared" si="741"/>
        <v>0</v>
      </c>
      <c r="U881" s="397">
        <v>0</v>
      </c>
      <c r="V881" s="397">
        <v>0</v>
      </c>
      <c r="W881" s="359">
        <v>0</v>
      </c>
      <c r="X881" s="359">
        <v>0</v>
      </c>
    </row>
    <row r="882" spans="1:24" s="177" customFormat="1" x14ac:dyDescent="0.2">
      <c r="A882" s="54"/>
      <c r="I882" s="202"/>
      <c r="J882" s="202"/>
      <c r="K882" s="202"/>
      <c r="L882" s="16"/>
      <c r="M882" s="189" t="s">
        <v>352</v>
      </c>
      <c r="N882" s="180" t="s">
        <v>289</v>
      </c>
      <c r="O882" s="188">
        <v>23370.5</v>
      </c>
      <c r="P882" s="188">
        <v>30000</v>
      </c>
      <c r="Q882" s="188">
        <v>15000</v>
      </c>
      <c r="R882" s="188">
        <v>0</v>
      </c>
      <c r="S882" s="188">
        <v>0</v>
      </c>
      <c r="T882" s="77">
        <f t="shared" si="741"/>
        <v>0</v>
      </c>
      <c r="U882" s="397">
        <v>30000</v>
      </c>
      <c r="V882" s="397">
        <v>30000</v>
      </c>
      <c r="W882" s="359">
        <v>0</v>
      </c>
      <c r="X882" s="359">
        <v>0</v>
      </c>
    </row>
    <row r="883" spans="1:24" s="177" customFormat="1" x14ac:dyDescent="0.2">
      <c r="A883" s="54"/>
      <c r="I883" s="202"/>
      <c r="J883" s="202"/>
      <c r="K883" s="202"/>
      <c r="L883" s="16"/>
      <c r="M883" s="178"/>
      <c r="N883" s="107"/>
      <c r="O883" s="144"/>
      <c r="P883" s="144"/>
      <c r="Q883" s="144"/>
      <c r="R883" s="144"/>
      <c r="S883" s="144"/>
      <c r="T883" s="77"/>
      <c r="U883" s="411"/>
      <c r="V883" s="411"/>
      <c r="W883" s="359"/>
      <c r="X883" s="359"/>
    </row>
    <row r="884" spans="1:24" s="43" customFormat="1" ht="25.5" x14ac:dyDescent="0.2">
      <c r="B884" s="48">
        <v>1</v>
      </c>
      <c r="E884" s="270">
        <v>4</v>
      </c>
      <c r="I884" s="202"/>
      <c r="J884" s="202">
        <v>9</v>
      </c>
      <c r="K884" s="202"/>
      <c r="L884" s="16" t="s">
        <v>142</v>
      </c>
      <c r="M884" s="83" t="s">
        <v>76</v>
      </c>
      <c r="N884" s="84" t="s">
        <v>170</v>
      </c>
      <c r="O884" s="113">
        <f t="shared" ref="O884:S884" si="782">SUM(O885)</f>
        <v>24620.5</v>
      </c>
      <c r="P884" s="113">
        <f t="shared" si="782"/>
        <v>30000</v>
      </c>
      <c r="Q884" s="113">
        <f t="shared" si="782"/>
        <v>15000</v>
      </c>
      <c r="R884" s="113">
        <f t="shared" si="782"/>
        <v>15000</v>
      </c>
      <c r="S884" s="113">
        <f t="shared" si="782"/>
        <v>25000</v>
      </c>
      <c r="T884" s="77">
        <f t="shared" si="741"/>
        <v>10000</v>
      </c>
      <c r="U884" s="295"/>
      <c r="V884" s="295"/>
      <c r="W884" s="359"/>
      <c r="X884" s="359"/>
    </row>
    <row r="885" spans="1:24" s="43" customFormat="1" ht="38.25" x14ac:dyDescent="0.2">
      <c r="B885" s="48">
        <v>1</v>
      </c>
      <c r="E885" s="270">
        <v>4</v>
      </c>
      <c r="I885" s="202"/>
      <c r="J885" s="202">
        <v>9</v>
      </c>
      <c r="K885" s="202"/>
      <c r="L885" s="16" t="s">
        <v>142</v>
      </c>
      <c r="M885" s="92" t="s">
        <v>80</v>
      </c>
      <c r="N885" s="70" t="s">
        <v>9</v>
      </c>
      <c r="O885" s="114">
        <f t="shared" ref="O885" si="783">SUM(O886:O888)</f>
        <v>24620.5</v>
      </c>
      <c r="P885" s="114">
        <f t="shared" ref="P885:Q885" si="784">SUM(P886:P888)</f>
        <v>30000</v>
      </c>
      <c r="Q885" s="114">
        <f t="shared" si="784"/>
        <v>15000</v>
      </c>
      <c r="R885" s="114">
        <f t="shared" ref="R885:S885" si="785">SUM(R886:R888)</f>
        <v>15000</v>
      </c>
      <c r="S885" s="114">
        <f t="shared" si="785"/>
        <v>25000</v>
      </c>
      <c r="T885" s="77">
        <f t="shared" si="741"/>
        <v>10000</v>
      </c>
      <c r="U885" s="295">
        <v>30000</v>
      </c>
      <c r="V885" s="295">
        <v>30000</v>
      </c>
      <c r="W885" s="359">
        <f t="shared" si="745"/>
        <v>120</v>
      </c>
      <c r="X885" s="359">
        <f t="shared" si="746"/>
        <v>120</v>
      </c>
    </row>
    <row r="886" spans="1:24" s="44" customFormat="1" x14ac:dyDescent="0.2">
      <c r="B886" s="48">
        <v>1</v>
      </c>
      <c r="E886" s="270">
        <v>4</v>
      </c>
      <c r="I886" s="202"/>
      <c r="J886" s="202">
        <v>9</v>
      </c>
      <c r="K886" s="202"/>
      <c r="L886" s="16" t="s">
        <v>142</v>
      </c>
      <c r="M886" s="83" t="s">
        <v>81</v>
      </c>
      <c r="N886" s="84" t="s">
        <v>172</v>
      </c>
      <c r="O886" s="113">
        <v>0</v>
      </c>
      <c r="P886" s="113">
        <v>0</v>
      </c>
      <c r="Q886" s="113">
        <v>0</v>
      </c>
      <c r="R886" s="113">
        <v>0</v>
      </c>
      <c r="S886" s="113">
        <v>10000</v>
      </c>
      <c r="T886" s="77">
        <f t="shared" si="741"/>
        <v>10000</v>
      </c>
      <c r="U886" s="295"/>
      <c r="V886" s="295"/>
      <c r="W886" s="359"/>
      <c r="X886" s="359"/>
    </row>
    <row r="887" spans="1:24" s="43" customFormat="1" x14ac:dyDescent="0.2">
      <c r="B887" s="48">
        <v>1</v>
      </c>
      <c r="E887" s="270">
        <v>4</v>
      </c>
      <c r="I887" s="202"/>
      <c r="J887" s="202">
        <v>9</v>
      </c>
      <c r="K887" s="202"/>
      <c r="L887" s="16" t="s">
        <v>142</v>
      </c>
      <c r="M887" s="83" t="s">
        <v>82</v>
      </c>
      <c r="N887" s="84" t="s">
        <v>20</v>
      </c>
      <c r="O887" s="113">
        <v>23370.5</v>
      </c>
      <c r="P887" s="113">
        <v>25000</v>
      </c>
      <c r="Q887" s="113">
        <v>10000</v>
      </c>
      <c r="R887" s="113">
        <v>10000</v>
      </c>
      <c r="S887" s="113">
        <v>10000</v>
      </c>
      <c r="T887" s="77">
        <f t="shared" si="741"/>
        <v>0</v>
      </c>
      <c r="U887" s="295"/>
      <c r="V887" s="295"/>
      <c r="W887" s="359"/>
      <c r="X887" s="359"/>
    </row>
    <row r="888" spans="1:24" s="43" customFormat="1" ht="26.25" customHeight="1" x14ac:dyDescent="0.2">
      <c r="B888" s="48">
        <v>1</v>
      </c>
      <c r="E888" s="270">
        <v>4</v>
      </c>
      <c r="I888" s="202"/>
      <c r="J888" s="202">
        <v>9</v>
      </c>
      <c r="K888" s="202"/>
      <c r="L888" s="16" t="s">
        <v>142</v>
      </c>
      <c r="M888" s="83" t="s">
        <v>83</v>
      </c>
      <c r="N888" s="84" t="s">
        <v>23</v>
      </c>
      <c r="O888" s="113">
        <v>1250</v>
      </c>
      <c r="P888" s="113">
        <v>5000</v>
      </c>
      <c r="Q888" s="113">
        <v>5000</v>
      </c>
      <c r="R888" s="113">
        <v>5000</v>
      </c>
      <c r="S888" s="113">
        <v>5000</v>
      </c>
      <c r="T888" s="77">
        <f t="shared" si="741"/>
        <v>0</v>
      </c>
      <c r="U888" s="295"/>
      <c r="V888" s="295"/>
      <c r="W888" s="359"/>
      <c r="X888" s="359"/>
    </row>
    <row r="889" spans="1:24" s="256" customFormat="1" ht="11.25" customHeight="1" x14ac:dyDescent="0.2">
      <c r="B889" s="255"/>
      <c r="L889" s="16"/>
      <c r="M889" s="257"/>
      <c r="N889" s="258"/>
      <c r="O889" s="113"/>
      <c r="P889" s="113"/>
      <c r="Q889" s="113"/>
      <c r="R889" s="113"/>
      <c r="S889" s="113"/>
      <c r="T889" s="77"/>
      <c r="U889" s="295"/>
      <c r="V889" s="295"/>
      <c r="W889" s="359"/>
      <c r="X889" s="359"/>
    </row>
    <row r="890" spans="1:24" s="256" customFormat="1" ht="41.25" customHeight="1" x14ac:dyDescent="0.2">
      <c r="A890" s="53" t="s">
        <v>173</v>
      </c>
      <c r="B890" s="261"/>
      <c r="C890" s="261"/>
      <c r="D890" s="261"/>
      <c r="E890" s="261"/>
      <c r="F890" s="261"/>
      <c r="G890" s="261"/>
      <c r="H890" s="261"/>
      <c r="I890" s="261"/>
      <c r="J890" s="261"/>
      <c r="K890" s="261"/>
      <c r="L890" s="31" t="s">
        <v>202</v>
      </c>
      <c r="M890" s="103"/>
      <c r="N890" s="104" t="s">
        <v>147</v>
      </c>
      <c r="O890" s="116">
        <f t="shared" ref="O890" si="786">SUM(O892)</f>
        <v>0</v>
      </c>
      <c r="P890" s="116">
        <f t="shared" ref="P890:Q890" si="787">SUM(P892)</f>
        <v>266500</v>
      </c>
      <c r="Q890" s="116">
        <f t="shared" si="787"/>
        <v>200000</v>
      </c>
      <c r="R890" s="116">
        <f t="shared" ref="R890:S890" si="788">SUM(R892)</f>
        <v>200000</v>
      </c>
      <c r="S890" s="116">
        <f t="shared" si="788"/>
        <v>200000</v>
      </c>
      <c r="T890" s="77">
        <f t="shared" si="741"/>
        <v>0</v>
      </c>
      <c r="U890" s="415">
        <v>0</v>
      </c>
      <c r="V890" s="415">
        <f t="shared" ref="V890" si="789">SUM(V892)</f>
        <v>0</v>
      </c>
      <c r="W890" s="359">
        <f t="shared" si="745"/>
        <v>0</v>
      </c>
      <c r="X890" s="359">
        <f t="shared" si="746"/>
        <v>0</v>
      </c>
    </row>
    <row r="891" spans="1:24" s="256" customFormat="1" ht="12" customHeight="1" x14ac:dyDescent="0.2">
      <c r="A891" s="53"/>
      <c r="B891" s="261"/>
      <c r="C891" s="261"/>
      <c r="D891" s="261"/>
      <c r="E891" s="261"/>
      <c r="F891" s="261"/>
      <c r="G891" s="261"/>
      <c r="H891" s="261"/>
      <c r="I891" s="261"/>
      <c r="J891" s="261"/>
      <c r="K891" s="261"/>
      <c r="L891" s="31"/>
      <c r="M891" s="103"/>
      <c r="N891" s="104"/>
      <c r="O891" s="113"/>
      <c r="P891" s="113"/>
      <c r="Q891" s="113"/>
      <c r="R891" s="113"/>
      <c r="S891" s="113"/>
      <c r="T891" s="77"/>
      <c r="U891" s="295"/>
      <c r="V891" s="295"/>
      <c r="W891" s="359"/>
      <c r="X891" s="359"/>
    </row>
    <row r="892" spans="1:24" s="256" customFormat="1" ht="57" customHeight="1" x14ac:dyDescent="0.2">
      <c r="A892" s="54" t="s">
        <v>389</v>
      </c>
      <c r="B892" s="261"/>
      <c r="C892" s="261"/>
      <c r="D892" s="261"/>
      <c r="E892" s="261"/>
      <c r="F892" s="261"/>
      <c r="G892" s="261"/>
      <c r="H892" s="261"/>
      <c r="I892" s="261"/>
      <c r="J892" s="261"/>
      <c r="K892" s="261"/>
      <c r="L892" s="66" t="s">
        <v>185</v>
      </c>
      <c r="M892" s="260"/>
      <c r="N892" s="107" t="s">
        <v>382</v>
      </c>
      <c r="O892" s="233">
        <f t="shared" ref="O892" si="790">SUM(O898)</f>
        <v>0</v>
      </c>
      <c r="P892" s="233">
        <f t="shared" ref="P892:Q892" si="791">SUM(P898)</f>
        <v>266500</v>
      </c>
      <c r="Q892" s="233">
        <f t="shared" si="791"/>
        <v>200000</v>
      </c>
      <c r="R892" s="233">
        <f t="shared" ref="R892:S892" si="792">SUM(R898)</f>
        <v>200000</v>
      </c>
      <c r="S892" s="233">
        <f t="shared" si="792"/>
        <v>200000</v>
      </c>
      <c r="T892" s="77">
        <f t="shared" si="741"/>
        <v>0</v>
      </c>
      <c r="U892" s="411">
        <v>0</v>
      </c>
      <c r="V892" s="411">
        <f>SUM(V894)</f>
        <v>0</v>
      </c>
      <c r="W892" s="359">
        <f t="shared" si="745"/>
        <v>0</v>
      </c>
      <c r="X892" s="359">
        <f t="shared" si="746"/>
        <v>0</v>
      </c>
    </row>
    <row r="893" spans="1:24" s="256" customFormat="1" ht="14.25" customHeight="1" x14ac:dyDescent="0.2">
      <c r="A893" s="54"/>
      <c r="B893" s="261"/>
      <c r="C893" s="261"/>
      <c r="D893" s="261"/>
      <c r="E893" s="261"/>
      <c r="F893" s="261"/>
      <c r="G893" s="261"/>
      <c r="H893" s="261"/>
      <c r="I893" s="261"/>
      <c r="J893" s="261"/>
      <c r="K893" s="261"/>
      <c r="L893" s="16"/>
      <c r="M893" s="260"/>
      <c r="N893" s="107"/>
      <c r="O893" s="113"/>
      <c r="P893" s="113"/>
      <c r="Q893" s="113"/>
      <c r="R893" s="113"/>
      <c r="S893" s="113"/>
      <c r="T893" s="77"/>
      <c r="U893" s="295"/>
      <c r="V893" s="295"/>
      <c r="W893" s="359"/>
      <c r="X893" s="359"/>
    </row>
    <row r="894" spans="1:24" s="256" customFormat="1" ht="15.75" customHeight="1" x14ac:dyDescent="0.2">
      <c r="A894" s="54"/>
      <c r="B894" s="261"/>
      <c r="C894" s="261"/>
      <c r="D894" s="261"/>
      <c r="E894" s="261"/>
      <c r="F894" s="261"/>
      <c r="G894" s="261"/>
      <c r="H894" s="261"/>
      <c r="I894" s="261"/>
      <c r="J894" s="261"/>
      <c r="K894" s="261"/>
      <c r="L894" s="16"/>
      <c r="M894" s="260"/>
      <c r="N894" s="180" t="s">
        <v>285</v>
      </c>
      <c r="O894" s="188">
        <f t="shared" ref="O894" si="793">SUM(O895:O896)</f>
        <v>0</v>
      </c>
      <c r="P894" s="188">
        <f t="shared" ref="P894:Q894" si="794">SUM(P895:P896)</f>
        <v>266500</v>
      </c>
      <c r="Q894" s="188">
        <f t="shared" si="794"/>
        <v>200000</v>
      </c>
      <c r="R894" s="188">
        <f t="shared" ref="R894:S894" si="795">SUM(R895:R896)</f>
        <v>200000</v>
      </c>
      <c r="S894" s="188">
        <f t="shared" si="795"/>
        <v>200000</v>
      </c>
      <c r="T894" s="77">
        <f t="shared" ref="T894:T951" si="796">S894-R894</f>
        <v>0</v>
      </c>
      <c r="U894" s="397">
        <v>0</v>
      </c>
      <c r="V894" s="397">
        <f t="shared" ref="V894" si="797">SUM(V895:V896)</f>
        <v>0</v>
      </c>
      <c r="W894" s="359">
        <f t="shared" si="745"/>
        <v>0</v>
      </c>
      <c r="X894" s="359">
        <f t="shared" si="746"/>
        <v>0</v>
      </c>
    </row>
    <row r="895" spans="1:24" s="271" customFormat="1" ht="16.5" customHeight="1" x14ac:dyDescent="0.2">
      <c r="A895" s="54"/>
      <c r="L895" s="16"/>
      <c r="M895" s="189" t="s">
        <v>354</v>
      </c>
      <c r="N895" s="180" t="s">
        <v>287</v>
      </c>
      <c r="O895" s="188">
        <v>0</v>
      </c>
      <c r="P895" s="188">
        <v>216500</v>
      </c>
      <c r="Q895" s="188">
        <v>80600</v>
      </c>
      <c r="R895" s="188">
        <v>200000</v>
      </c>
      <c r="S895" s="188">
        <v>0</v>
      </c>
      <c r="T895" s="77">
        <f t="shared" si="796"/>
        <v>-200000</v>
      </c>
      <c r="U895" s="397">
        <v>0</v>
      </c>
      <c r="V895" s="397">
        <v>0</v>
      </c>
      <c r="W895" s="359">
        <v>0</v>
      </c>
      <c r="X895" s="359">
        <v>0</v>
      </c>
    </row>
    <row r="896" spans="1:24" s="256" customFormat="1" ht="12.75" customHeight="1" x14ac:dyDescent="0.2">
      <c r="A896" s="54"/>
      <c r="B896" s="261"/>
      <c r="C896" s="261"/>
      <c r="D896" s="261"/>
      <c r="E896" s="261"/>
      <c r="F896" s="261"/>
      <c r="G896" s="261"/>
      <c r="H896" s="261"/>
      <c r="I896" s="261"/>
      <c r="J896" s="261"/>
      <c r="K896" s="261"/>
      <c r="L896" s="16"/>
      <c r="M896" s="189" t="s">
        <v>352</v>
      </c>
      <c r="N896" s="187" t="s">
        <v>289</v>
      </c>
      <c r="O896" s="188">
        <v>0</v>
      </c>
      <c r="P896" s="188">
        <v>50000</v>
      </c>
      <c r="Q896" s="188">
        <v>119400</v>
      </c>
      <c r="R896" s="188">
        <v>0</v>
      </c>
      <c r="S896" s="188">
        <v>200000</v>
      </c>
      <c r="T896" s="77">
        <f t="shared" si="796"/>
        <v>200000</v>
      </c>
      <c r="U896" s="397">
        <v>0</v>
      </c>
      <c r="V896" s="397">
        <v>0</v>
      </c>
      <c r="W896" s="359">
        <f t="shared" ref="W896:W951" si="798">U896/S896*100</f>
        <v>0</v>
      </c>
      <c r="X896" s="359">
        <f t="shared" ref="X896:X951" si="799">V896/S896*100</f>
        <v>0</v>
      </c>
    </row>
    <row r="897" spans="1:24" s="256" customFormat="1" ht="12.75" customHeight="1" x14ac:dyDescent="0.2">
      <c r="A897" s="54"/>
      <c r="B897" s="261"/>
      <c r="C897" s="261"/>
      <c r="D897" s="261"/>
      <c r="E897" s="261"/>
      <c r="F897" s="261"/>
      <c r="G897" s="261"/>
      <c r="H897" s="261"/>
      <c r="I897" s="261"/>
      <c r="J897" s="261"/>
      <c r="K897" s="261"/>
      <c r="L897" s="16"/>
      <c r="M897" s="189"/>
      <c r="N897" s="187"/>
      <c r="O897" s="113"/>
      <c r="P897" s="113"/>
      <c r="Q897" s="113"/>
      <c r="R897" s="113"/>
      <c r="S897" s="113"/>
      <c r="T897" s="77"/>
      <c r="U897" s="295"/>
      <c r="V897" s="295"/>
      <c r="W897" s="359"/>
      <c r="X897" s="359"/>
    </row>
    <row r="898" spans="1:24" s="256" customFormat="1" ht="25.5" customHeight="1" x14ac:dyDescent="0.2">
      <c r="A898" s="261"/>
      <c r="B898" s="263"/>
      <c r="C898" s="263"/>
      <c r="D898" s="263"/>
      <c r="E898" s="263"/>
      <c r="F898" s="263">
        <v>5</v>
      </c>
      <c r="G898" s="263"/>
      <c r="H898" s="263"/>
      <c r="I898" s="263"/>
      <c r="J898" s="263">
        <v>9</v>
      </c>
      <c r="K898" s="263"/>
      <c r="L898" s="16" t="s">
        <v>185</v>
      </c>
      <c r="M898" s="260" t="s">
        <v>76</v>
      </c>
      <c r="N898" s="262" t="s">
        <v>170</v>
      </c>
      <c r="O898" s="113">
        <f t="shared" ref="O898:O899" si="800">SUM(O899)</f>
        <v>0</v>
      </c>
      <c r="P898" s="113">
        <f>SUM(P900)</f>
        <v>266500</v>
      </c>
      <c r="Q898" s="113">
        <f>SUM(Q900)</f>
        <v>200000</v>
      </c>
      <c r="R898" s="113">
        <f>SUM(R900)</f>
        <v>200000</v>
      </c>
      <c r="S898" s="113">
        <f>SUM(S900)</f>
        <v>200000</v>
      </c>
      <c r="T898" s="77">
        <f t="shared" si="796"/>
        <v>0</v>
      </c>
      <c r="U898" s="295"/>
      <c r="V898" s="295"/>
      <c r="W898" s="359"/>
      <c r="X898" s="359"/>
    </row>
    <row r="899" spans="1:24" s="256" customFormat="1" ht="37.5" customHeight="1" x14ac:dyDescent="0.2">
      <c r="A899" s="261"/>
      <c r="B899" s="263"/>
      <c r="C899" s="263"/>
      <c r="D899" s="263"/>
      <c r="E899" s="263"/>
      <c r="F899" s="263">
        <v>5</v>
      </c>
      <c r="G899" s="263"/>
      <c r="H899" s="263"/>
      <c r="I899" s="263"/>
      <c r="J899" s="263">
        <v>9</v>
      </c>
      <c r="K899" s="263"/>
      <c r="L899" s="16" t="s">
        <v>185</v>
      </c>
      <c r="M899" s="259" t="s">
        <v>80</v>
      </c>
      <c r="N899" s="70" t="s">
        <v>9</v>
      </c>
      <c r="O899" s="114">
        <f t="shared" si="800"/>
        <v>0</v>
      </c>
      <c r="P899" s="114">
        <f>SUM(P900)</f>
        <v>266500</v>
      </c>
      <c r="Q899" s="114">
        <f>SUM(Q900)</f>
        <v>200000</v>
      </c>
      <c r="R899" s="114">
        <f>SUM(R900)</f>
        <v>200000</v>
      </c>
      <c r="S899" s="114">
        <f>SUM(S900)</f>
        <v>200000</v>
      </c>
      <c r="T899" s="77">
        <f t="shared" si="796"/>
        <v>0</v>
      </c>
      <c r="U899" s="113">
        <v>0</v>
      </c>
      <c r="V899" s="113">
        <v>0</v>
      </c>
      <c r="W899" s="359">
        <f t="shared" si="798"/>
        <v>0</v>
      </c>
      <c r="X899" s="359">
        <f t="shared" si="799"/>
        <v>0</v>
      </c>
    </row>
    <row r="900" spans="1:24" s="256" customFormat="1" ht="20.25" customHeight="1" x14ac:dyDescent="0.2">
      <c r="A900" s="261"/>
      <c r="B900" s="263"/>
      <c r="C900" s="263"/>
      <c r="D900" s="263"/>
      <c r="E900" s="263"/>
      <c r="F900" s="263">
        <v>5</v>
      </c>
      <c r="G900" s="263"/>
      <c r="H900" s="263"/>
      <c r="I900" s="263"/>
      <c r="J900" s="263">
        <v>9</v>
      </c>
      <c r="K900" s="263"/>
      <c r="L900" s="16" t="s">
        <v>185</v>
      </c>
      <c r="M900" s="260" t="s">
        <v>81</v>
      </c>
      <c r="N900" s="262" t="s">
        <v>172</v>
      </c>
      <c r="O900" s="113">
        <v>0</v>
      </c>
      <c r="P900" s="113">
        <v>266500</v>
      </c>
      <c r="Q900" s="113">
        <v>200000</v>
      </c>
      <c r="R900" s="113">
        <v>200000</v>
      </c>
      <c r="S900" s="113">
        <v>200000</v>
      </c>
      <c r="T900" s="77">
        <f t="shared" si="796"/>
        <v>0</v>
      </c>
      <c r="U900" s="295"/>
      <c r="V900" s="295"/>
      <c r="W900" s="359"/>
      <c r="X900" s="359"/>
    </row>
    <row r="901" spans="1:24" s="322" customFormat="1" ht="11.25" customHeight="1" x14ac:dyDescent="0.2">
      <c r="B901" s="346"/>
      <c r="C901" s="346"/>
      <c r="D901" s="346"/>
      <c r="E901" s="346"/>
      <c r="F901" s="346"/>
      <c r="G901" s="346"/>
      <c r="H901" s="346"/>
      <c r="I901" s="346"/>
      <c r="J901" s="346"/>
      <c r="K901" s="346"/>
      <c r="L901" s="16"/>
      <c r="M901" s="347"/>
      <c r="N901" s="348"/>
      <c r="O901" s="113"/>
      <c r="P901" s="113"/>
      <c r="Q901" s="113"/>
      <c r="R901" s="113"/>
      <c r="S901" s="113"/>
      <c r="T901" s="77"/>
      <c r="U901" s="295"/>
      <c r="V901" s="295"/>
      <c r="W901" s="359"/>
      <c r="X901" s="359"/>
    </row>
    <row r="902" spans="1:24" s="322" customFormat="1" ht="39.75" customHeight="1" x14ac:dyDescent="0.2">
      <c r="A902" s="53" t="s">
        <v>173</v>
      </c>
      <c r="L902" s="31" t="s">
        <v>377</v>
      </c>
      <c r="M902" s="103"/>
      <c r="N902" s="104" t="s">
        <v>147</v>
      </c>
      <c r="O902" s="116">
        <v>0</v>
      </c>
      <c r="P902" s="116">
        <f>SUM(P904)</f>
        <v>500000</v>
      </c>
      <c r="Q902" s="116">
        <f>SUM(Q904)</f>
        <v>0</v>
      </c>
      <c r="R902" s="116">
        <f>SUM(R904)</f>
        <v>200000</v>
      </c>
      <c r="S902" s="116">
        <f>SUM(S904)</f>
        <v>200000</v>
      </c>
      <c r="T902" s="77">
        <f t="shared" si="796"/>
        <v>0</v>
      </c>
      <c r="U902" s="415">
        <v>0</v>
      </c>
      <c r="V902" s="415">
        <f>SUM(V904)</f>
        <v>0</v>
      </c>
      <c r="W902" s="359">
        <f t="shared" si="798"/>
        <v>0</v>
      </c>
      <c r="X902" s="359">
        <f t="shared" si="799"/>
        <v>0</v>
      </c>
    </row>
    <row r="903" spans="1:24" s="322" customFormat="1" ht="16.5" customHeight="1" x14ac:dyDescent="0.2">
      <c r="B903" s="337"/>
      <c r="C903" s="337"/>
      <c r="D903" s="337"/>
      <c r="E903" s="337"/>
      <c r="F903" s="337"/>
      <c r="G903" s="337"/>
      <c r="H903" s="337"/>
      <c r="I903" s="337"/>
      <c r="J903" s="337"/>
      <c r="K903" s="337"/>
      <c r="L903" s="16"/>
      <c r="M903" s="338"/>
      <c r="N903" s="339"/>
      <c r="O903" s="113"/>
      <c r="P903" s="113"/>
      <c r="Q903" s="113"/>
      <c r="R903" s="113"/>
      <c r="S903" s="113"/>
      <c r="T903" s="77"/>
      <c r="U903" s="295"/>
      <c r="V903" s="295"/>
      <c r="W903" s="359"/>
      <c r="X903" s="359"/>
    </row>
    <row r="904" spans="1:24" s="322" customFormat="1" ht="52.5" customHeight="1" x14ac:dyDescent="0.2">
      <c r="A904" s="54" t="s">
        <v>390</v>
      </c>
      <c r="L904" s="66" t="s">
        <v>376</v>
      </c>
      <c r="M904" s="347"/>
      <c r="N904" s="107" t="s">
        <v>383</v>
      </c>
      <c r="O904" s="233">
        <v>0</v>
      </c>
      <c r="P904" s="233">
        <f>SUM(P910)</f>
        <v>500000</v>
      </c>
      <c r="Q904" s="233">
        <f>SUM(Q910)</f>
        <v>0</v>
      </c>
      <c r="R904" s="233">
        <f>SUM(R910)</f>
        <v>200000</v>
      </c>
      <c r="S904" s="233">
        <f>SUM(S910)</f>
        <v>200000</v>
      </c>
      <c r="T904" s="77">
        <f t="shared" si="796"/>
        <v>0</v>
      </c>
      <c r="U904" s="419">
        <v>0</v>
      </c>
      <c r="V904" s="419">
        <f>SUM(V906)</f>
        <v>0</v>
      </c>
      <c r="W904" s="359">
        <f t="shared" si="798"/>
        <v>0</v>
      </c>
      <c r="X904" s="359">
        <f t="shared" si="799"/>
        <v>0</v>
      </c>
    </row>
    <row r="905" spans="1:24" s="322" customFormat="1" ht="12" customHeight="1" x14ac:dyDescent="0.2">
      <c r="B905" s="337"/>
      <c r="C905" s="337"/>
      <c r="D905" s="337"/>
      <c r="E905" s="337"/>
      <c r="F905" s="337"/>
      <c r="G905" s="337"/>
      <c r="H905" s="337"/>
      <c r="I905" s="337"/>
      <c r="J905" s="337"/>
      <c r="K905" s="337"/>
      <c r="L905" s="16"/>
      <c r="M905" s="338"/>
      <c r="N905" s="345"/>
      <c r="O905" s="113"/>
      <c r="P905" s="113"/>
      <c r="Q905" s="113"/>
      <c r="R905" s="113"/>
      <c r="S905" s="113"/>
      <c r="T905" s="77"/>
      <c r="U905" s="295"/>
      <c r="V905" s="295"/>
      <c r="W905" s="359"/>
      <c r="X905" s="359"/>
    </row>
    <row r="906" spans="1:24" s="322" customFormat="1" ht="13.5" customHeight="1" x14ac:dyDescent="0.2">
      <c r="A906" s="54"/>
      <c r="L906" s="16"/>
      <c r="M906" s="347"/>
      <c r="N906" s="180" t="s">
        <v>285</v>
      </c>
      <c r="O906" s="188">
        <v>0</v>
      </c>
      <c r="P906" s="188">
        <f>SUM(P907:P908)</f>
        <v>500000</v>
      </c>
      <c r="Q906" s="188">
        <f>SUM(Q907:Q908)</f>
        <v>0</v>
      </c>
      <c r="R906" s="188">
        <f>SUM(R907:R908)</f>
        <v>200000</v>
      </c>
      <c r="S906" s="188">
        <f>SUM(S907:S908)</f>
        <v>200000</v>
      </c>
      <c r="T906" s="77">
        <f t="shared" si="796"/>
        <v>0</v>
      </c>
      <c r="U906" s="397">
        <v>0</v>
      </c>
      <c r="V906" s="397">
        <v>0</v>
      </c>
      <c r="W906" s="359">
        <f t="shared" si="798"/>
        <v>0</v>
      </c>
      <c r="X906" s="359">
        <f t="shared" si="799"/>
        <v>0</v>
      </c>
    </row>
    <row r="907" spans="1:24" s="322" customFormat="1" ht="16.5" customHeight="1" x14ac:dyDescent="0.2">
      <c r="A907" s="54"/>
      <c r="L907" s="16"/>
      <c r="M907" s="189" t="s">
        <v>354</v>
      </c>
      <c r="N907" s="180" t="s">
        <v>287</v>
      </c>
      <c r="O907" s="188">
        <v>0</v>
      </c>
      <c r="P907" s="188">
        <v>200000</v>
      </c>
      <c r="Q907" s="188">
        <v>0</v>
      </c>
      <c r="R907" s="188">
        <v>0</v>
      </c>
      <c r="S907" s="188">
        <v>0</v>
      </c>
      <c r="T907" s="77">
        <f t="shared" si="796"/>
        <v>0</v>
      </c>
      <c r="U907" s="397">
        <v>0</v>
      </c>
      <c r="V907" s="397">
        <v>0</v>
      </c>
      <c r="W907" s="359">
        <v>0</v>
      </c>
      <c r="X907" s="359">
        <v>0</v>
      </c>
    </row>
    <row r="908" spans="1:24" s="322" customFormat="1" ht="13.5" customHeight="1" x14ac:dyDescent="0.2">
      <c r="A908" s="54"/>
      <c r="L908" s="16"/>
      <c r="M908" s="189" t="s">
        <v>352</v>
      </c>
      <c r="N908" s="187" t="s">
        <v>289</v>
      </c>
      <c r="O908" s="188">
        <v>0</v>
      </c>
      <c r="P908" s="188">
        <v>300000</v>
      </c>
      <c r="Q908" s="188">
        <v>0</v>
      </c>
      <c r="R908" s="188">
        <v>200000</v>
      </c>
      <c r="S908" s="188">
        <v>200000</v>
      </c>
      <c r="T908" s="77">
        <f t="shared" si="796"/>
        <v>0</v>
      </c>
      <c r="U908" s="397">
        <v>0</v>
      </c>
      <c r="V908" s="397">
        <v>0</v>
      </c>
      <c r="W908" s="359">
        <f t="shared" si="798"/>
        <v>0</v>
      </c>
      <c r="X908" s="359">
        <f t="shared" si="799"/>
        <v>0</v>
      </c>
    </row>
    <row r="909" spans="1:24" s="322" customFormat="1" ht="12.75" customHeight="1" x14ac:dyDescent="0.2">
      <c r="A909" s="54"/>
      <c r="L909" s="16"/>
      <c r="M909" s="189"/>
      <c r="N909" s="187"/>
      <c r="O909" s="113"/>
      <c r="P909" s="113"/>
      <c r="Q909" s="113"/>
      <c r="R909" s="113"/>
      <c r="S909" s="113"/>
      <c r="T909" s="77"/>
      <c r="U909" s="295"/>
      <c r="V909" s="295"/>
      <c r="W909" s="359"/>
      <c r="X909" s="359"/>
    </row>
    <row r="910" spans="1:24" s="322" customFormat="1" ht="29.25" customHeight="1" x14ac:dyDescent="0.2">
      <c r="B910" s="346"/>
      <c r="C910" s="346"/>
      <c r="D910" s="346"/>
      <c r="E910" s="346"/>
      <c r="F910" s="346">
        <v>5</v>
      </c>
      <c r="G910" s="346"/>
      <c r="H910" s="346"/>
      <c r="I910" s="346"/>
      <c r="J910" s="346">
        <v>9</v>
      </c>
      <c r="K910" s="346"/>
      <c r="L910" s="16" t="s">
        <v>376</v>
      </c>
      <c r="M910" s="347" t="s">
        <v>76</v>
      </c>
      <c r="N910" s="348" t="s">
        <v>170</v>
      </c>
      <c r="O910" s="113">
        <v>0</v>
      </c>
      <c r="P910" s="113">
        <f t="shared" ref="P910:S911" si="801">SUM(P911)</f>
        <v>500000</v>
      </c>
      <c r="Q910" s="113">
        <f t="shared" si="801"/>
        <v>0</v>
      </c>
      <c r="R910" s="113">
        <f t="shared" si="801"/>
        <v>200000</v>
      </c>
      <c r="S910" s="113">
        <f t="shared" si="801"/>
        <v>200000</v>
      </c>
      <c r="T910" s="77">
        <f t="shared" si="796"/>
        <v>0</v>
      </c>
      <c r="U910" s="295"/>
      <c r="V910" s="295"/>
      <c r="W910" s="359"/>
      <c r="X910" s="359"/>
    </row>
    <row r="911" spans="1:24" s="322" customFormat="1" ht="45" customHeight="1" x14ac:dyDescent="0.2">
      <c r="B911" s="346"/>
      <c r="C911" s="346"/>
      <c r="D911" s="346"/>
      <c r="E911" s="346"/>
      <c r="F911" s="346">
        <v>5</v>
      </c>
      <c r="G911" s="346"/>
      <c r="H911" s="346"/>
      <c r="I911" s="346"/>
      <c r="J911" s="346">
        <v>9</v>
      </c>
      <c r="K911" s="346"/>
      <c r="L911" s="16" t="s">
        <v>376</v>
      </c>
      <c r="M911" s="309" t="s">
        <v>80</v>
      </c>
      <c r="N911" s="349" t="s">
        <v>9</v>
      </c>
      <c r="O911" s="114">
        <v>0</v>
      </c>
      <c r="P911" s="114">
        <f t="shared" si="801"/>
        <v>500000</v>
      </c>
      <c r="Q911" s="114">
        <f t="shared" si="801"/>
        <v>0</v>
      </c>
      <c r="R911" s="114">
        <f t="shared" si="801"/>
        <v>200000</v>
      </c>
      <c r="S911" s="114">
        <f t="shared" si="801"/>
        <v>200000</v>
      </c>
      <c r="T911" s="77">
        <f t="shared" si="796"/>
        <v>0</v>
      </c>
      <c r="U911" s="295">
        <v>0</v>
      </c>
      <c r="V911" s="295">
        <v>0</v>
      </c>
      <c r="W911" s="359">
        <f t="shared" si="798"/>
        <v>0</v>
      </c>
      <c r="X911" s="359">
        <f t="shared" si="799"/>
        <v>0</v>
      </c>
    </row>
    <row r="912" spans="1:24" s="322" customFormat="1" ht="21.75" customHeight="1" x14ac:dyDescent="0.2">
      <c r="B912" s="346"/>
      <c r="C912" s="346"/>
      <c r="D912" s="346"/>
      <c r="E912" s="346"/>
      <c r="F912" s="346">
        <v>5</v>
      </c>
      <c r="G912" s="346"/>
      <c r="H912" s="346"/>
      <c r="I912" s="346"/>
      <c r="J912" s="346">
        <v>9</v>
      </c>
      <c r="K912" s="346"/>
      <c r="L912" s="16" t="s">
        <v>376</v>
      </c>
      <c r="M912" s="347" t="s">
        <v>81</v>
      </c>
      <c r="N912" s="348" t="s">
        <v>172</v>
      </c>
      <c r="O912" s="113">
        <v>0</v>
      </c>
      <c r="P912" s="113">
        <v>500000</v>
      </c>
      <c r="Q912" s="113">
        <v>0</v>
      </c>
      <c r="R912" s="113">
        <v>200000</v>
      </c>
      <c r="S912" s="113">
        <v>200000</v>
      </c>
      <c r="T912" s="77">
        <f t="shared" si="796"/>
        <v>0</v>
      </c>
      <c r="U912" s="295"/>
      <c r="V912" s="295"/>
      <c r="W912" s="359"/>
      <c r="X912" s="359"/>
    </row>
    <row r="913" spans="1:24" s="322" customFormat="1" ht="16.5" customHeight="1" x14ac:dyDescent="0.2">
      <c r="B913" s="439"/>
      <c r="C913" s="439"/>
      <c r="D913" s="439"/>
      <c r="E913" s="439"/>
      <c r="F913" s="439"/>
      <c r="G913" s="439"/>
      <c r="H913" s="439"/>
      <c r="I913" s="439"/>
      <c r="J913" s="439"/>
      <c r="K913" s="439"/>
      <c r="L913" s="16"/>
      <c r="M913" s="440"/>
      <c r="N913" s="441"/>
      <c r="O913" s="113"/>
      <c r="P913" s="113"/>
      <c r="Q913" s="113"/>
      <c r="R913" s="113"/>
      <c r="S913" s="113"/>
      <c r="T913" s="77"/>
      <c r="U913" s="295"/>
      <c r="V913" s="295"/>
      <c r="W913" s="359"/>
      <c r="X913" s="359"/>
    </row>
    <row r="914" spans="1:24" s="322" customFormat="1" ht="28.5" customHeight="1" x14ac:dyDescent="0.2">
      <c r="A914" s="53" t="s">
        <v>152</v>
      </c>
      <c r="L914" s="31" t="s">
        <v>189</v>
      </c>
      <c r="M914" s="103"/>
      <c r="N914" s="104" t="s">
        <v>145</v>
      </c>
      <c r="O914" s="116">
        <v>0</v>
      </c>
      <c r="P914" s="116">
        <f>SUM(P916)</f>
        <v>0</v>
      </c>
      <c r="Q914" s="116">
        <f>SUM(Q916)</f>
        <v>40000</v>
      </c>
      <c r="R914" s="116">
        <f>SUM(R916)</f>
        <v>40000</v>
      </c>
      <c r="S914" s="116">
        <f>SUM(S916)</f>
        <v>40000</v>
      </c>
      <c r="T914" s="77">
        <f t="shared" si="796"/>
        <v>0</v>
      </c>
      <c r="U914" s="116">
        <f t="shared" ref="U914:V914" si="802">SUM(U916)</f>
        <v>0</v>
      </c>
      <c r="V914" s="116">
        <f t="shared" si="802"/>
        <v>0</v>
      </c>
      <c r="W914" s="359">
        <f t="shared" si="798"/>
        <v>0</v>
      </c>
      <c r="X914" s="359">
        <f t="shared" si="799"/>
        <v>0</v>
      </c>
    </row>
    <row r="915" spans="1:24" s="322" customFormat="1" ht="11.25" customHeight="1" x14ac:dyDescent="0.2">
      <c r="A915" s="53"/>
      <c r="L915" s="31"/>
      <c r="M915" s="103"/>
      <c r="N915" s="104"/>
      <c r="O915" s="113"/>
      <c r="P915" s="113"/>
      <c r="Q915" s="113"/>
      <c r="R915" s="113"/>
      <c r="S915" s="113"/>
      <c r="T915" s="77"/>
      <c r="U915" s="295"/>
      <c r="V915" s="295"/>
      <c r="W915" s="359"/>
      <c r="X915" s="359"/>
    </row>
    <row r="916" spans="1:24" s="322" customFormat="1" ht="36.75" customHeight="1" x14ac:dyDescent="0.2">
      <c r="A916" s="54" t="s">
        <v>416</v>
      </c>
      <c r="L916" s="66" t="s">
        <v>178</v>
      </c>
      <c r="M916" s="444"/>
      <c r="N916" s="107" t="s">
        <v>414</v>
      </c>
      <c r="O916" s="233">
        <v>0</v>
      </c>
      <c r="P916" s="233">
        <v>0</v>
      </c>
      <c r="Q916" s="233">
        <f>SUM(Q922)</f>
        <v>40000</v>
      </c>
      <c r="R916" s="233">
        <f>SUM(R922)</f>
        <v>40000</v>
      </c>
      <c r="S916" s="233">
        <f>SUM(S922)</f>
        <v>40000</v>
      </c>
      <c r="T916" s="77">
        <f t="shared" si="796"/>
        <v>0</v>
      </c>
      <c r="U916" s="233">
        <f t="shared" ref="U916:V916" si="803">SUM(U922)</f>
        <v>0</v>
      </c>
      <c r="V916" s="233">
        <f t="shared" si="803"/>
        <v>0</v>
      </c>
      <c r="W916" s="359">
        <f t="shared" si="798"/>
        <v>0</v>
      </c>
      <c r="X916" s="359">
        <f t="shared" si="799"/>
        <v>0</v>
      </c>
    </row>
    <row r="917" spans="1:24" s="322" customFormat="1" ht="13.5" customHeight="1" x14ac:dyDescent="0.2">
      <c r="A917" s="54"/>
      <c r="L917" s="16"/>
      <c r="M917" s="444"/>
      <c r="N917" s="107"/>
      <c r="O917" s="116"/>
      <c r="P917" s="116"/>
      <c r="Q917" s="116"/>
      <c r="R917" s="116"/>
      <c r="S917" s="116"/>
      <c r="T917" s="77"/>
      <c r="U917" s="116"/>
      <c r="V917" s="116"/>
      <c r="W917" s="359"/>
      <c r="X917" s="359"/>
    </row>
    <row r="918" spans="1:24" s="322" customFormat="1" ht="14.25" customHeight="1" x14ac:dyDescent="0.2">
      <c r="A918" s="54"/>
      <c r="L918" s="16"/>
      <c r="M918" s="444"/>
      <c r="N918" s="180" t="s">
        <v>285</v>
      </c>
      <c r="O918" s="188">
        <v>0</v>
      </c>
      <c r="P918" s="188">
        <f>SUM(P919:P920)</f>
        <v>0</v>
      </c>
      <c r="Q918" s="188">
        <f>SUM(Q919:Q920)</f>
        <v>40000</v>
      </c>
      <c r="R918" s="188">
        <f>SUM(R919:R920)</f>
        <v>40000</v>
      </c>
      <c r="S918" s="188">
        <f>SUM(S919:S920)</f>
        <v>40000</v>
      </c>
      <c r="T918" s="77">
        <f t="shared" si="796"/>
        <v>0</v>
      </c>
      <c r="U918" s="188">
        <f t="shared" ref="U918:V918" si="804">SUM(U919:U920)</f>
        <v>0</v>
      </c>
      <c r="V918" s="188">
        <f t="shared" si="804"/>
        <v>0</v>
      </c>
      <c r="W918" s="359">
        <f t="shared" si="798"/>
        <v>0</v>
      </c>
      <c r="X918" s="359">
        <f t="shared" si="799"/>
        <v>0</v>
      </c>
    </row>
    <row r="919" spans="1:24" s="322" customFormat="1" ht="13.5" customHeight="1" x14ac:dyDescent="0.2">
      <c r="A919" s="54"/>
      <c r="L919" s="16"/>
      <c r="M919" s="189" t="s">
        <v>354</v>
      </c>
      <c r="N919" s="180" t="s">
        <v>287</v>
      </c>
      <c r="O919" s="188">
        <v>0</v>
      </c>
      <c r="P919" s="188">
        <v>0</v>
      </c>
      <c r="Q919" s="188">
        <v>40000</v>
      </c>
      <c r="R919" s="188">
        <v>40000</v>
      </c>
      <c r="S919" s="188">
        <v>10000</v>
      </c>
      <c r="T919" s="77">
        <f t="shared" si="796"/>
        <v>-30000</v>
      </c>
      <c r="U919" s="188">
        <v>0</v>
      </c>
      <c r="V919" s="188">
        <v>0</v>
      </c>
      <c r="W919" s="359">
        <f t="shared" si="798"/>
        <v>0</v>
      </c>
      <c r="X919" s="359">
        <f t="shared" si="799"/>
        <v>0</v>
      </c>
    </row>
    <row r="920" spans="1:24" s="322" customFormat="1" ht="15.75" customHeight="1" x14ac:dyDescent="0.2">
      <c r="A920" s="54"/>
      <c r="L920" s="16"/>
      <c r="M920" s="189" t="s">
        <v>352</v>
      </c>
      <c r="N920" s="187" t="s">
        <v>289</v>
      </c>
      <c r="O920" s="188">
        <v>0</v>
      </c>
      <c r="P920" s="188">
        <v>0</v>
      </c>
      <c r="Q920" s="188">
        <v>0</v>
      </c>
      <c r="R920" s="188">
        <v>0</v>
      </c>
      <c r="S920" s="188">
        <v>30000</v>
      </c>
      <c r="T920" s="77">
        <f t="shared" si="796"/>
        <v>30000</v>
      </c>
      <c r="U920" s="188">
        <v>0</v>
      </c>
      <c r="V920" s="188">
        <v>0</v>
      </c>
      <c r="W920" s="359">
        <f t="shared" si="798"/>
        <v>0</v>
      </c>
      <c r="X920" s="359">
        <f t="shared" si="799"/>
        <v>0</v>
      </c>
    </row>
    <row r="921" spans="1:24" s="322" customFormat="1" ht="12.75" customHeight="1" x14ac:dyDescent="0.2">
      <c r="A921" s="54"/>
      <c r="L921" s="16"/>
      <c r="M921" s="189"/>
      <c r="N921" s="187"/>
      <c r="O921" s="116"/>
      <c r="P921" s="116"/>
      <c r="Q921" s="116"/>
      <c r="R921" s="116"/>
      <c r="S921" s="116"/>
      <c r="T921" s="77"/>
      <c r="U921" s="116"/>
      <c r="V921" s="116"/>
      <c r="W921" s="359"/>
      <c r="X921" s="359"/>
    </row>
    <row r="922" spans="1:24" s="322" customFormat="1" ht="27.75" customHeight="1" x14ac:dyDescent="0.2">
      <c r="B922" s="443"/>
      <c r="C922" s="443"/>
      <c r="D922" s="443"/>
      <c r="E922" s="443"/>
      <c r="F922" s="443">
        <v>5</v>
      </c>
      <c r="G922" s="443"/>
      <c r="H922" s="443"/>
      <c r="I922" s="443"/>
      <c r="J922" s="443">
        <v>9</v>
      </c>
      <c r="K922" s="443"/>
      <c r="L922" s="16" t="s">
        <v>178</v>
      </c>
      <c r="M922" s="444" t="s">
        <v>76</v>
      </c>
      <c r="N922" s="454" t="s">
        <v>170</v>
      </c>
      <c r="O922" s="113">
        <f>SUM(O923)</f>
        <v>0</v>
      </c>
      <c r="P922" s="113">
        <f t="shared" ref="P922:V923" si="805">SUM(P923)</f>
        <v>0</v>
      </c>
      <c r="Q922" s="113">
        <f t="shared" si="805"/>
        <v>40000</v>
      </c>
      <c r="R922" s="113">
        <f t="shared" si="805"/>
        <v>40000</v>
      </c>
      <c r="S922" s="113">
        <f t="shared" si="805"/>
        <v>40000</v>
      </c>
      <c r="T922" s="77">
        <f t="shared" si="796"/>
        <v>0</v>
      </c>
      <c r="U922" s="113">
        <f t="shared" si="805"/>
        <v>0</v>
      </c>
      <c r="V922" s="113">
        <f t="shared" si="805"/>
        <v>0</v>
      </c>
      <c r="W922" s="359">
        <f t="shared" si="798"/>
        <v>0</v>
      </c>
      <c r="X922" s="359">
        <f t="shared" si="799"/>
        <v>0</v>
      </c>
    </row>
    <row r="923" spans="1:24" s="322" customFormat="1" ht="40.5" customHeight="1" x14ac:dyDescent="0.2">
      <c r="B923" s="443"/>
      <c r="C923" s="443"/>
      <c r="D923" s="443"/>
      <c r="E923" s="443"/>
      <c r="F923" s="443">
        <v>5</v>
      </c>
      <c r="G923" s="443"/>
      <c r="H923" s="443"/>
      <c r="I923" s="443"/>
      <c r="J923" s="443">
        <v>9</v>
      </c>
      <c r="K923" s="443"/>
      <c r="L923" s="16" t="s">
        <v>178</v>
      </c>
      <c r="M923" s="309" t="s">
        <v>80</v>
      </c>
      <c r="N923" s="442" t="s">
        <v>9</v>
      </c>
      <c r="O923" s="114">
        <f>SUM(O924)</f>
        <v>0</v>
      </c>
      <c r="P923" s="114">
        <f t="shared" si="805"/>
        <v>0</v>
      </c>
      <c r="Q923" s="114">
        <f t="shared" si="805"/>
        <v>40000</v>
      </c>
      <c r="R923" s="114">
        <f t="shared" si="805"/>
        <v>40000</v>
      </c>
      <c r="S923" s="114">
        <f t="shared" si="805"/>
        <v>40000</v>
      </c>
      <c r="T923" s="77">
        <f t="shared" si="796"/>
        <v>0</v>
      </c>
      <c r="U923" s="295">
        <v>0</v>
      </c>
      <c r="V923" s="295">
        <v>0</v>
      </c>
      <c r="W923" s="359">
        <f t="shared" si="798"/>
        <v>0</v>
      </c>
      <c r="X923" s="359">
        <f t="shared" si="799"/>
        <v>0</v>
      </c>
    </row>
    <row r="924" spans="1:24" s="322" customFormat="1" ht="17.25" customHeight="1" x14ac:dyDescent="0.2">
      <c r="B924" s="443"/>
      <c r="C924" s="443"/>
      <c r="D924" s="443"/>
      <c r="E924" s="443"/>
      <c r="F924" s="443">
        <v>5</v>
      </c>
      <c r="G924" s="443"/>
      <c r="H924" s="443"/>
      <c r="I924" s="443"/>
      <c r="J924" s="443">
        <v>9</v>
      </c>
      <c r="K924" s="443"/>
      <c r="L924" s="16" t="s">
        <v>178</v>
      </c>
      <c r="M924" s="444" t="s">
        <v>81</v>
      </c>
      <c r="N924" s="447" t="s">
        <v>172</v>
      </c>
      <c r="O924" s="113">
        <v>0</v>
      </c>
      <c r="P924" s="113">
        <v>0</v>
      </c>
      <c r="Q924" s="113">
        <v>40000</v>
      </c>
      <c r="R924" s="113">
        <v>40000</v>
      </c>
      <c r="S924" s="113">
        <v>40000</v>
      </c>
      <c r="T924" s="77">
        <f t="shared" si="796"/>
        <v>0</v>
      </c>
      <c r="U924" s="295"/>
      <c r="V924" s="295"/>
      <c r="W924" s="359"/>
      <c r="X924" s="359"/>
    </row>
    <row r="925" spans="1:24" s="322" customFormat="1" ht="12.75" customHeight="1" x14ac:dyDescent="0.2">
      <c r="B925" s="439"/>
      <c r="C925" s="439"/>
      <c r="D925" s="439"/>
      <c r="E925" s="439"/>
      <c r="F925" s="439"/>
      <c r="G925" s="439"/>
      <c r="H925" s="439"/>
      <c r="I925" s="439"/>
      <c r="J925" s="439"/>
      <c r="K925" s="439"/>
      <c r="L925" s="16"/>
      <c r="M925" s="440"/>
      <c r="N925" s="441"/>
      <c r="O925" s="113"/>
      <c r="P925" s="113"/>
      <c r="Q925" s="113"/>
      <c r="R925" s="113"/>
      <c r="S925" s="113"/>
      <c r="T925" s="77"/>
      <c r="U925" s="295"/>
      <c r="V925" s="295"/>
      <c r="W925" s="359"/>
      <c r="X925" s="359"/>
    </row>
    <row r="926" spans="1:24" s="322" customFormat="1" ht="26.25" customHeight="1" x14ac:dyDescent="0.2">
      <c r="A926" s="53" t="s">
        <v>195</v>
      </c>
      <c r="L926" s="31" t="s">
        <v>203</v>
      </c>
      <c r="M926" s="103"/>
      <c r="N926" s="104" t="s">
        <v>148</v>
      </c>
      <c r="O926" s="116">
        <f t="shared" ref="O926:Q926" si="806">SUM(O928)</f>
        <v>0</v>
      </c>
      <c r="P926" s="116">
        <f t="shared" si="806"/>
        <v>0</v>
      </c>
      <c r="Q926" s="116">
        <f t="shared" si="806"/>
        <v>20000</v>
      </c>
      <c r="R926" s="116">
        <f t="shared" ref="R926:S926" si="807">SUM(R928)</f>
        <v>20000</v>
      </c>
      <c r="S926" s="116">
        <f t="shared" si="807"/>
        <v>20000</v>
      </c>
      <c r="T926" s="77">
        <f t="shared" si="796"/>
        <v>0</v>
      </c>
      <c r="U926" s="116">
        <f t="shared" ref="U926:V926" si="808">SUM(U928)</f>
        <v>30000</v>
      </c>
      <c r="V926" s="116">
        <f t="shared" si="808"/>
        <v>20000</v>
      </c>
      <c r="W926" s="359">
        <f t="shared" si="798"/>
        <v>150</v>
      </c>
      <c r="X926" s="359">
        <f t="shared" si="799"/>
        <v>100</v>
      </c>
    </row>
    <row r="927" spans="1:24" s="322" customFormat="1" ht="14.25" customHeight="1" x14ac:dyDescent="0.2">
      <c r="B927" s="443"/>
      <c r="C927" s="443"/>
      <c r="D927" s="443"/>
      <c r="E927" s="443"/>
      <c r="F927" s="443"/>
      <c r="G927" s="443"/>
      <c r="H927" s="443"/>
      <c r="I927" s="443"/>
      <c r="J927" s="443"/>
      <c r="K927" s="443"/>
      <c r="L927" s="16"/>
      <c r="M927" s="444"/>
      <c r="N927" s="447"/>
      <c r="O927" s="113"/>
      <c r="P927" s="113"/>
      <c r="Q927" s="113"/>
      <c r="R927" s="113"/>
      <c r="S927" s="113"/>
      <c r="T927" s="77"/>
      <c r="U927" s="113"/>
      <c r="V927" s="113"/>
      <c r="W927" s="359"/>
      <c r="X927" s="359"/>
    </row>
    <row r="928" spans="1:24" s="322" customFormat="1" ht="39.75" customHeight="1" x14ac:dyDescent="0.2">
      <c r="A928" s="54" t="s">
        <v>417</v>
      </c>
      <c r="L928" s="66" t="s">
        <v>186</v>
      </c>
      <c r="M928" s="444"/>
      <c r="N928" s="107" t="s">
        <v>407</v>
      </c>
      <c r="O928" s="233">
        <v>0</v>
      </c>
      <c r="P928" s="233">
        <v>0</v>
      </c>
      <c r="Q928" s="233">
        <f>SUM(Q934)</f>
        <v>20000</v>
      </c>
      <c r="R928" s="233">
        <f>SUM(R934)</f>
        <v>20000</v>
      </c>
      <c r="S928" s="233">
        <f>SUM(S934)</f>
        <v>20000</v>
      </c>
      <c r="T928" s="77">
        <f t="shared" si="796"/>
        <v>0</v>
      </c>
      <c r="U928" s="233">
        <f t="shared" ref="U928:V928" si="809">SUM(U934)</f>
        <v>30000</v>
      </c>
      <c r="V928" s="233">
        <f t="shared" si="809"/>
        <v>20000</v>
      </c>
      <c r="W928" s="359">
        <f t="shared" si="798"/>
        <v>150</v>
      </c>
      <c r="X928" s="359">
        <f t="shared" si="799"/>
        <v>100</v>
      </c>
    </row>
    <row r="929" spans="1:24" s="322" customFormat="1" ht="12.75" customHeight="1" x14ac:dyDescent="0.2">
      <c r="A929" s="54"/>
      <c r="L929" s="16"/>
      <c r="M929" s="444"/>
      <c r="N929" s="107"/>
      <c r="O929" s="116"/>
      <c r="P929" s="116"/>
      <c r="Q929" s="116"/>
      <c r="R929" s="116"/>
      <c r="S929" s="116"/>
      <c r="T929" s="77"/>
      <c r="U929" s="116"/>
      <c r="V929" s="116"/>
      <c r="W929" s="359"/>
      <c r="X929" s="359"/>
    </row>
    <row r="930" spans="1:24" s="322" customFormat="1" ht="14.25" customHeight="1" x14ac:dyDescent="0.2">
      <c r="A930" s="54"/>
      <c r="L930" s="16"/>
      <c r="M930" s="444"/>
      <c r="N930" s="180" t="s">
        <v>285</v>
      </c>
      <c r="O930" s="188">
        <v>0</v>
      </c>
      <c r="P930" s="188">
        <f>SUM(P931:P932)</f>
        <v>0</v>
      </c>
      <c r="Q930" s="188">
        <f>SUM(Q931:Q932)</f>
        <v>20000</v>
      </c>
      <c r="R930" s="188">
        <f>SUM(R931:R932)</f>
        <v>20000</v>
      </c>
      <c r="S930" s="188">
        <f>SUM(S931:S932)</f>
        <v>20000</v>
      </c>
      <c r="T930" s="77">
        <f t="shared" si="796"/>
        <v>0</v>
      </c>
      <c r="U930" s="188">
        <f t="shared" ref="U930:V930" si="810">SUM(U931:U932)</f>
        <v>30000</v>
      </c>
      <c r="V930" s="188">
        <f t="shared" si="810"/>
        <v>20000</v>
      </c>
      <c r="W930" s="359">
        <f t="shared" si="798"/>
        <v>150</v>
      </c>
      <c r="X930" s="359">
        <f t="shared" si="799"/>
        <v>100</v>
      </c>
    </row>
    <row r="931" spans="1:24" s="322" customFormat="1" ht="15.75" customHeight="1" x14ac:dyDescent="0.2">
      <c r="A931" s="54"/>
      <c r="L931" s="16"/>
      <c r="M931" s="189" t="s">
        <v>354</v>
      </c>
      <c r="N931" s="180" t="s">
        <v>287</v>
      </c>
      <c r="O931" s="188">
        <v>0</v>
      </c>
      <c r="P931" s="188">
        <v>0</v>
      </c>
      <c r="Q931" s="188">
        <v>10000</v>
      </c>
      <c r="R931" s="188">
        <v>20000</v>
      </c>
      <c r="S931" s="188">
        <v>20000</v>
      </c>
      <c r="T931" s="77">
        <f t="shared" si="796"/>
        <v>0</v>
      </c>
      <c r="U931" s="188">
        <v>0</v>
      </c>
      <c r="V931" s="188">
        <v>0</v>
      </c>
      <c r="W931" s="359">
        <f t="shared" si="798"/>
        <v>0</v>
      </c>
      <c r="X931" s="359">
        <f t="shared" si="799"/>
        <v>0</v>
      </c>
    </row>
    <row r="932" spans="1:24" s="322" customFormat="1" ht="13.5" customHeight="1" x14ac:dyDescent="0.2">
      <c r="A932" s="54"/>
      <c r="L932" s="16"/>
      <c r="M932" s="189" t="s">
        <v>352</v>
      </c>
      <c r="N932" s="187" t="s">
        <v>289</v>
      </c>
      <c r="O932" s="188">
        <v>0</v>
      </c>
      <c r="P932" s="188">
        <v>0</v>
      </c>
      <c r="Q932" s="188">
        <v>10000</v>
      </c>
      <c r="R932" s="188">
        <v>0</v>
      </c>
      <c r="S932" s="188">
        <v>0</v>
      </c>
      <c r="T932" s="77">
        <f t="shared" si="796"/>
        <v>0</v>
      </c>
      <c r="U932" s="188">
        <v>30000</v>
      </c>
      <c r="V932" s="188">
        <v>20000</v>
      </c>
      <c r="W932" s="359">
        <v>0</v>
      </c>
      <c r="X932" s="359">
        <v>0</v>
      </c>
    </row>
    <row r="933" spans="1:24" s="322" customFormat="1" ht="14.25" customHeight="1" x14ac:dyDescent="0.2">
      <c r="A933" s="54"/>
      <c r="L933" s="16"/>
      <c r="M933" s="189"/>
      <c r="N933" s="187"/>
      <c r="O933" s="116"/>
      <c r="P933" s="116"/>
      <c r="Q933" s="116"/>
      <c r="R933" s="116"/>
      <c r="S933" s="116"/>
      <c r="T933" s="77"/>
      <c r="U933" s="116"/>
      <c r="V933" s="116"/>
      <c r="W933" s="359"/>
      <c r="X933" s="359"/>
    </row>
    <row r="934" spans="1:24" s="322" customFormat="1" ht="25.5" customHeight="1" x14ac:dyDescent="0.2">
      <c r="B934" s="443"/>
      <c r="C934" s="443"/>
      <c r="D934" s="443"/>
      <c r="E934" s="443"/>
      <c r="F934" s="443">
        <v>5</v>
      </c>
      <c r="G934" s="443"/>
      <c r="H934" s="443"/>
      <c r="I934" s="443"/>
      <c r="J934" s="443">
        <v>9</v>
      </c>
      <c r="K934" s="443"/>
      <c r="L934" s="16" t="s">
        <v>186</v>
      </c>
      <c r="M934" s="444" t="s">
        <v>76</v>
      </c>
      <c r="N934" s="447" t="s">
        <v>170</v>
      </c>
      <c r="O934" s="113">
        <f>SUM(O935)</f>
        <v>0</v>
      </c>
      <c r="P934" s="113">
        <f t="shared" ref="P934:V935" si="811">SUM(P935)</f>
        <v>0</v>
      </c>
      <c r="Q934" s="113">
        <f t="shared" si="811"/>
        <v>20000</v>
      </c>
      <c r="R934" s="113">
        <f t="shared" si="811"/>
        <v>20000</v>
      </c>
      <c r="S934" s="113">
        <f t="shared" si="811"/>
        <v>20000</v>
      </c>
      <c r="T934" s="77">
        <f t="shared" si="796"/>
        <v>0</v>
      </c>
      <c r="U934" s="113">
        <f t="shared" si="811"/>
        <v>30000</v>
      </c>
      <c r="V934" s="113">
        <f t="shared" si="811"/>
        <v>20000</v>
      </c>
      <c r="W934" s="359">
        <f t="shared" si="798"/>
        <v>150</v>
      </c>
      <c r="X934" s="359">
        <f t="shared" si="799"/>
        <v>100</v>
      </c>
    </row>
    <row r="935" spans="1:24" s="322" customFormat="1" ht="41.25" customHeight="1" x14ac:dyDescent="0.2">
      <c r="B935" s="443"/>
      <c r="C935" s="443"/>
      <c r="D935" s="443"/>
      <c r="E935" s="443"/>
      <c r="F935" s="443">
        <v>5</v>
      </c>
      <c r="G935" s="443"/>
      <c r="H935" s="443"/>
      <c r="I935" s="443"/>
      <c r="J935" s="443">
        <v>9</v>
      </c>
      <c r="K935" s="443"/>
      <c r="L935" s="16" t="s">
        <v>186</v>
      </c>
      <c r="M935" s="309" t="s">
        <v>80</v>
      </c>
      <c r="N935" s="442" t="s">
        <v>9</v>
      </c>
      <c r="O935" s="114">
        <f>SUM(O936)</f>
        <v>0</v>
      </c>
      <c r="P935" s="114">
        <f t="shared" si="811"/>
        <v>0</v>
      </c>
      <c r="Q935" s="114">
        <f t="shared" si="811"/>
        <v>20000</v>
      </c>
      <c r="R935" s="114">
        <f t="shared" si="811"/>
        <v>20000</v>
      </c>
      <c r="S935" s="114">
        <f t="shared" si="811"/>
        <v>20000</v>
      </c>
      <c r="T935" s="77">
        <f t="shared" si="796"/>
        <v>0</v>
      </c>
      <c r="U935" s="295">
        <v>30000</v>
      </c>
      <c r="V935" s="295">
        <v>20000</v>
      </c>
      <c r="W935" s="359">
        <f t="shared" si="798"/>
        <v>150</v>
      </c>
      <c r="X935" s="359">
        <f t="shared" si="799"/>
        <v>100</v>
      </c>
    </row>
    <row r="936" spans="1:24" s="322" customFormat="1" ht="17.25" customHeight="1" x14ac:dyDescent="0.2">
      <c r="B936" s="443"/>
      <c r="C936" s="443"/>
      <c r="D936" s="443"/>
      <c r="E936" s="443"/>
      <c r="F936" s="443">
        <v>5</v>
      </c>
      <c r="G936" s="443"/>
      <c r="H936" s="443"/>
      <c r="I936" s="443"/>
      <c r="J936" s="443">
        <v>9</v>
      </c>
      <c r="K936" s="443"/>
      <c r="L936" s="16" t="s">
        <v>186</v>
      </c>
      <c r="M936" s="444" t="s">
        <v>81</v>
      </c>
      <c r="N936" s="447" t="s">
        <v>172</v>
      </c>
      <c r="O936" s="113">
        <v>0</v>
      </c>
      <c r="P936" s="113">
        <v>0</v>
      </c>
      <c r="Q936" s="113">
        <v>20000</v>
      </c>
      <c r="R936" s="113">
        <v>20000</v>
      </c>
      <c r="S936" s="113">
        <v>20000</v>
      </c>
      <c r="T936" s="77">
        <f t="shared" si="796"/>
        <v>0</v>
      </c>
      <c r="U936" s="295"/>
      <c r="V936" s="295"/>
      <c r="W936" s="359"/>
      <c r="X936" s="359"/>
    </row>
    <row r="937" spans="1:24" s="322" customFormat="1" ht="15" customHeight="1" x14ac:dyDescent="0.2">
      <c r="B937" s="443"/>
      <c r="C937" s="443"/>
      <c r="D937" s="443"/>
      <c r="E937" s="443"/>
      <c r="F937" s="443"/>
      <c r="G937" s="443"/>
      <c r="H937" s="443"/>
      <c r="I937" s="443"/>
      <c r="J937" s="443"/>
      <c r="K937" s="443"/>
      <c r="L937" s="16"/>
      <c r="M937" s="444"/>
      <c r="N937" s="447"/>
      <c r="O937" s="113"/>
      <c r="P937" s="113"/>
      <c r="Q937" s="113"/>
      <c r="R937" s="113"/>
      <c r="S937" s="113"/>
      <c r="T937" s="77"/>
      <c r="U937" s="295"/>
      <c r="V937" s="295"/>
      <c r="W937" s="359"/>
      <c r="X937" s="359"/>
    </row>
    <row r="938" spans="1:24" s="322" customFormat="1" ht="28.5" customHeight="1" x14ac:dyDescent="0.2">
      <c r="A938" s="53" t="s">
        <v>192</v>
      </c>
      <c r="L938" s="31" t="s">
        <v>198</v>
      </c>
      <c r="M938" s="103"/>
      <c r="N938" s="104" t="s">
        <v>150</v>
      </c>
      <c r="O938" s="116">
        <f t="shared" ref="O938:Q938" si="812">SUM(O940)</f>
        <v>0</v>
      </c>
      <c r="P938" s="116">
        <f t="shared" si="812"/>
        <v>0</v>
      </c>
      <c r="Q938" s="116">
        <f t="shared" si="812"/>
        <v>30000</v>
      </c>
      <c r="R938" s="116">
        <f t="shared" ref="R938:S938" si="813">SUM(R940)</f>
        <v>30000</v>
      </c>
      <c r="S938" s="116">
        <f t="shared" si="813"/>
        <v>50000</v>
      </c>
      <c r="T938" s="77">
        <f t="shared" si="796"/>
        <v>20000</v>
      </c>
      <c r="U938" s="116">
        <f t="shared" ref="U938:V938" si="814">SUM(U940)</f>
        <v>0</v>
      </c>
      <c r="V938" s="116">
        <f t="shared" si="814"/>
        <v>0</v>
      </c>
      <c r="W938" s="359">
        <f t="shared" si="798"/>
        <v>0</v>
      </c>
      <c r="X938" s="359">
        <f t="shared" si="799"/>
        <v>0</v>
      </c>
    </row>
    <row r="939" spans="1:24" s="322" customFormat="1" ht="15" customHeight="1" x14ac:dyDescent="0.2">
      <c r="B939" s="443"/>
      <c r="C939" s="443"/>
      <c r="D939" s="443"/>
      <c r="E939" s="443"/>
      <c r="F939" s="443"/>
      <c r="G939" s="443"/>
      <c r="H939" s="443"/>
      <c r="I939" s="443"/>
      <c r="J939" s="443"/>
      <c r="K939" s="443"/>
      <c r="L939" s="16"/>
      <c r="M939" s="444"/>
      <c r="N939" s="447"/>
      <c r="O939" s="113"/>
      <c r="P939" s="113"/>
      <c r="Q939" s="113"/>
      <c r="R939" s="113"/>
      <c r="S939" s="113"/>
      <c r="T939" s="77"/>
      <c r="U939" s="113"/>
      <c r="V939" s="113"/>
      <c r="W939" s="359"/>
      <c r="X939" s="359"/>
    </row>
    <row r="940" spans="1:24" s="322" customFormat="1" ht="39" customHeight="1" x14ac:dyDescent="0.2">
      <c r="A940" s="54" t="s">
        <v>418</v>
      </c>
      <c r="L940" s="66" t="s">
        <v>198</v>
      </c>
      <c r="M940" s="444"/>
      <c r="N940" s="107" t="s">
        <v>408</v>
      </c>
      <c r="O940" s="233">
        <v>0</v>
      </c>
      <c r="P940" s="233">
        <v>0</v>
      </c>
      <c r="Q940" s="233">
        <f>SUM(Q946)</f>
        <v>30000</v>
      </c>
      <c r="R940" s="233">
        <f>SUM(R946)</f>
        <v>30000</v>
      </c>
      <c r="S940" s="233">
        <f>SUM(S946)</f>
        <v>50000</v>
      </c>
      <c r="T940" s="77">
        <f t="shared" si="796"/>
        <v>20000</v>
      </c>
      <c r="U940" s="233">
        <f t="shared" ref="U940:V940" si="815">SUM(U946)</f>
        <v>0</v>
      </c>
      <c r="V940" s="233">
        <f t="shared" si="815"/>
        <v>0</v>
      </c>
      <c r="W940" s="359">
        <f t="shared" si="798"/>
        <v>0</v>
      </c>
      <c r="X940" s="359">
        <f t="shared" si="799"/>
        <v>0</v>
      </c>
    </row>
    <row r="941" spans="1:24" s="322" customFormat="1" ht="14.25" customHeight="1" x14ac:dyDescent="0.2">
      <c r="A941" s="54"/>
      <c r="L941" s="16"/>
      <c r="M941" s="444"/>
      <c r="N941" s="107"/>
      <c r="O941" s="116"/>
      <c r="P941" s="116"/>
      <c r="Q941" s="116"/>
      <c r="R941" s="116"/>
      <c r="S941" s="116"/>
      <c r="T941" s="77"/>
      <c r="U941" s="116"/>
      <c r="V941" s="116"/>
      <c r="W941" s="359"/>
      <c r="X941" s="359"/>
    </row>
    <row r="942" spans="1:24" s="322" customFormat="1" ht="16.5" customHeight="1" x14ac:dyDescent="0.2">
      <c r="A942" s="54"/>
      <c r="L942" s="16"/>
      <c r="M942" s="444"/>
      <c r="N942" s="180" t="s">
        <v>285</v>
      </c>
      <c r="O942" s="188">
        <v>0</v>
      </c>
      <c r="P942" s="188">
        <f>SUM(P943:P944)</f>
        <v>0</v>
      </c>
      <c r="Q942" s="188">
        <f>SUM(Q943:Q944)</f>
        <v>30000</v>
      </c>
      <c r="R942" s="188">
        <f>SUM(R943:R944)</f>
        <v>30000</v>
      </c>
      <c r="S942" s="188">
        <f>SUM(S943:S944)</f>
        <v>50000</v>
      </c>
      <c r="T942" s="77">
        <f t="shared" si="796"/>
        <v>20000</v>
      </c>
      <c r="U942" s="188">
        <f t="shared" ref="U942:V942" si="816">SUM(U943:U944)</f>
        <v>0</v>
      </c>
      <c r="V942" s="188">
        <f t="shared" si="816"/>
        <v>0</v>
      </c>
      <c r="W942" s="359">
        <f t="shared" si="798"/>
        <v>0</v>
      </c>
      <c r="X942" s="359">
        <f t="shared" si="799"/>
        <v>0</v>
      </c>
    </row>
    <row r="943" spans="1:24" s="322" customFormat="1" ht="15.75" customHeight="1" x14ac:dyDescent="0.2">
      <c r="A943" s="54"/>
      <c r="L943" s="16"/>
      <c r="M943" s="189" t="s">
        <v>354</v>
      </c>
      <c r="N943" s="180" t="s">
        <v>287</v>
      </c>
      <c r="O943" s="188">
        <v>0</v>
      </c>
      <c r="P943" s="188">
        <v>0</v>
      </c>
      <c r="Q943" s="188">
        <v>20600</v>
      </c>
      <c r="R943" s="188">
        <v>30000</v>
      </c>
      <c r="S943" s="188">
        <v>0</v>
      </c>
      <c r="T943" s="77">
        <f t="shared" si="796"/>
        <v>-30000</v>
      </c>
      <c r="U943" s="188">
        <v>0</v>
      </c>
      <c r="V943" s="188">
        <v>0</v>
      </c>
      <c r="W943" s="359">
        <v>0</v>
      </c>
      <c r="X943" s="359">
        <v>0</v>
      </c>
    </row>
    <row r="944" spans="1:24" s="322" customFormat="1" ht="12.75" customHeight="1" x14ac:dyDescent="0.2">
      <c r="A944" s="54"/>
      <c r="L944" s="16"/>
      <c r="M944" s="189" t="s">
        <v>352</v>
      </c>
      <c r="N944" s="187" t="s">
        <v>289</v>
      </c>
      <c r="O944" s="188">
        <v>0</v>
      </c>
      <c r="P944" s="188">
        <v>0</v>
      </c>
      <c r="Q944" s="188">
        <v>9400</v>
      </c>
      <c r="R944" s="188">
        <v>0</v>
      </c>
      <c r="S944" s="188">
        <v>50000</v>
      </c>
      <c r="T944" s="77">
        <f t="shared" si="796"/>
        <v>50000</v>
      </c>
      <c r="U944" s="188">
        <v>0</v>
      </c>
      <c r="V944" s="188">
        <v>0</v>
      </c>
      <c r="W944" s="359">
        <f t="shared" si="798"/>
        <v>0</v>
      </c>
      <c r="X944" s="359">
        <f t="shared" si="799"/>
        <v>0</v>
      </c>
    </row>
    <row r="945" spans="1:24" s="322" customFormat="1" ht="14.25" customHeight="1" x14ac:dyDescent="0.2">
      <c r="A945" s="54"/>
      <c r="L945" s="16"/>
      <c r="M945" s="189"/>
      <c r="N945" s="187"/>
      <c r="O945" s="116"/>
      <c r="P945" s="116"/>
      <c r="Q945" s="116"/>
      <c r="R945" s="116"/>
      <c r="S945" s="116"/>
      <c r="T945" s="77"/>
      <c r="U945" s="116"/>
      <c r="V945" s="116"/>
      <c r="W945" s="359"/>
      <c r="X945" s="359"/>
    </row>
    <row r="946" spans="1:24" s="322" customFormat="1" ht="27" customHeight="1" x14ac:dyDescent="0.2">
      <c r="B946" s="443"/>
      <c r="C946" s="443"/>
      <c r="D946" s="443"/>
      <c r="E946" s="443"/>
      <c r="F946" s="443">
        <v>5</v>
      </c>
      <c r="G946" s="443"/>
      <c r="H946" s="443"/>
      <c r="I946" s="443"/>
      <c r="J946" s="443">
        <v>9</v>
      </c>
      <c r="K946" s="443"/>
      <c r="L946" s="16" t="s">
        <v>303</v>
      </c>
      <c r="M946" s="444" t="s">
        <v>76</v>
      </c>
      <c r="N946" s="447" t="s">
        <v>170</v>
      </c>
      <c r="O946" s="113">
        <f>SUM(O947)</f>
        <v>0</v>
      </c>
      <c r="P946" s="113">
        <f t="shared" ref="P946:V947" si="817">SUM(P947)</f>
        <v>0</v>
      </c>
      <c r="Q946" s="113">
        <f t="shared" si="817"/>
        <v>30000</v>
      </c>
      <c r="R946" s="113">
        <f t="shared" si="817"/>
        <v>30000</v>
      </c>
      <c r="S946" s="113">
        <f t="shared" si="817"/>
        <v>50000</v>
      </c>
      <c r="T946" s="77">
        <f t="shared" si="796"/>
        <v>20000</v>
      </c>
      <c r="U946" s="113">
        <f t="shared" si="817"/>
        <v>0</v>
      </c>
      <c r="V946" s="113">
        <f t="shared" si="817"/>
        <v>0</v>
      </c>
      <c r="W946" s="359">
        <f t="shared" si="798"/>
        <v>0</v>
      </c>
      <c r="X946" s="359">
        <f t="shared" si="799"/>
        <v>0</v>
      </c>
    </row>
    <row r="947" spans="1:24" s="322" customFormat="1" ht="44.25" customHeight="1" x14ac:dyDescent="0.2">
      <c r="B947" s="443"/>
      <c r="C947" s="443"/>
      <c r="D947" s="443"/>
      <c r="E947" s="443"/>
      <c r="F947" s="443">
        <v>5</v>
      </c>
      <c r="G947" s="443"/>
      <c r="H947" s="443"/>
      <c r="I947" s="443"/>
      <c r="J947" s="443">
        <v>9</v>
      </c>
      <c r="K947" s="443"/>
      <c r="L947" s="16" t="s">
        <v>303</v>
      </c>
      <c r="M947" s="309" t="s">
        <v>80</v>
      </c>
      <c r="N947" s="442" t="s">
        <v>9</v>
      </c>
      <c r="O947" s="114">
        <f>SUM(O948)</f>
        <v>0</v>
      </c>
      <c r="P947" s="114">
        <f t="shared" si="817"/>
        <v>0</v>
      </c>
      <c r="Q947" s="114">
        <f>SUM(Q948:Q949)</f>
        <v>30000</v>
      </c>
      <c r="R947" s="114">
        <f>SUM(R948:R949)</f>
        <v>30000</v>
      </c>
      <c r="S947" s="114">
        <f>SUM(S948:S949)</f>
        <v>50000</v>
      </c>
      <c r="T947" s="77">
        <f t="shared" si="796"/>
        <v>20000</v>
      </c>
      <c r="U947" s="295">
        <v>0</v>
      </c>
      <c r="V947" s="295">
        <v>0</v>
      </c>
      <c r="W947" s="359">
        <f t="shared" si="798"/>
        <v>0</v>
      </c>
      <c r="X947" s="359">
        <f t="shared" si="799"/>
        <v>0</v>
      </c>
    </row>
    <row r="948" spans="1:24" s="322" customFormat="1" ht="17.25" customHeight="1" x14ac:dyDescent="0.2">
      <c r="B948" s="443"/>
      <c r="C948" s="443"/>
      <c r="D948" s="443"/>
      <c r="E948" s="443"/>
      <c r="F948" s="443">
        <v>5</v>
      </c>
      <c r="G948" s="443"/>
      <c r="H948" s="443"/>
      <c r="I948" s="443"/>
      <c r="J948" s="443">
        <v>9</v>
      </c>
      <c r="K948" s="443"/>
      <c r="L948" s="16" t="s">
        <v>303</v>
      </c>
      <c r="M948" s="444" t="s">
        <v>81</v>
      </c>
      <c r="N948" s="447" t="s">
        <v>172</v>
      </c>
      <c r="O948" s="113">
        <v>0</v>
      </c>
      <c r="P948" s="113">
        <v>0</v>
      </c>
      <c r="Q948" s="113">
        <v>10000</v>
      </c>
      <c r="R948" s="113">
        <v>10000</v>
      </c>
      <c r="S948" s="113">
        <v>20000</v>
      </c>
      <c r="T948" s="77">
        <f t="shared" si="796"/>
        <v>10000</v>
      </c>
      <c r="U948" s="295"/>
      <c r="V948" s="295"/>
      <c r="W948" s="359"/>
      <c r="X948" s="359"/>
    </row>
    <row r="949" spans="1:24" s="322" customFormat="1" ht="12.75" customHeight="1" x14ac:dyDescent="0.2">
      <c r="B949" s="443"/>
      <c r="C949" s="443"/>
      <c r="D949" s="443"/>
      <c r="E949" s="443"/>
      <c r="F949" s="443">
        <v>5</v>
      </c>
      <c r="G949" s="443"/>
      <c r="H949" s="443"/>
      <c r="I949" s="443"/>
      <c r="J949" s="443">
        <v>9</v>
      </c>
      <c r="K949" s="443"/>
      <c r="L949" s="16" t="s">
        <v>303</v>
      </c>
      <c r="M949" s="444" t="s">
        <v>82</v>
      </c>
      <c r="N949" s="447" t="s">
        <v>20</v>
      </c>
      <c r="O949" s="113">
        <v>0</v>
      </c>
      <c r="P949" s="113">
        <v>0</v>
      </c>
      <c r="Q949" s="113">
        <v>20000</v>
      </c>
      <c r="R949" s="113">
        <v>20000</v>
      </c>
      <c r="S949" s="113">
        <v>30000</v>
      </c>
      <c r="T949" s="77">
        <f t="shared" si="796"/>
        <v>10000</v>
      </c>
      <c r="U949" s="295"/>
      <c r="V949" s="295"/>
      <c r="W949" s="359"/>
      <c r="X949" s="359"/>
    </row>
    <row r="950" spans="1:24" s="213" customFormat="1" x14ac:dyDescent="0.2">
      <c r="A950" s="322"/>
      <c r="B950" s="443"/>
      <c r="C950" s="322"/>
      <c r="D950" s="322"/>
      <c r="E950" s="322"/>
      <c r="F950" s="322"/>
      <c r="G950" s="322"/>
      <c r="H950" s="322"/>
      <c r="I950" s="322"/>
      <c r="J950" s="322"/>
      <c r="K950" s="322"/>
      <c r="L950" s="16"/>
      <c r="M950" s="444"/>
      <c r="N950" s="447"/>
      <c r="O950" s="113"/>
      <c r="P950" s="113"/>
      <c r="Q950" s="113"/>
      <c r="R950" s="113"/>
      <c r="S950" s="113"/>
      <c r="T950" s="77"/>
      <c r="U950" s="295"/>
      <c r="V950" s="295"/>
      <c r="W950" s="359"/>
      <c r="X950" s="359"/>
    </row>
    <row r="951" spans="1:24" s="15" customFormat="1" ht="12.75" customHeight="1" x14ac:dyDescent="0.2">
      <c r="A951" s="322"/>
      <c r="B951" s="322"/>
      <c r="C951" s="322"/>
      <c r="D951" s="322"/>
      <c r="E951" s="322"/>
      <c r="F951" s="322"/>
      <c r="G951" s="322"/>
      <c r="H951" s="322"/>
      <c r="I951" s="322"/>
      <c r="J951" s="322"/>
      <c r="K951" s="322"/>
      <c r="L951" s="16"/>
      <c r="M951" s="480" t="s">
        <v>143</v>
      </c>
      <c r="N951" s="480"/>
      <c r="O951" s="122">
        <f>SUM(O189)</f>
        <v>1465028.8200000003</v>
      </c>
      <c r="P951" s="122">
        <f>SUM(P189)</f>
        <v>2712000</v>
      </c>
      <c r="Q951" s="122">
        <f>SUM(Q189)</f>
        <v>3017400</v>
      </c>
      <c r="R951" s="122">
        <f>SUM(R189)</f>
        <v>3453400</v>
      </c>
      <c r="S951" s="122">
        <f>SUM(S189)</f>
        <v>3173400</v>
      </c>
      <c r="T951" s="77">
        <f t="shared" si="796"/>
        <v>-280000</v>
      </c>
      <c r="U951" s="423">
        <f>SUM(U189)</f>
        <v>2970000</v>
      </c>
      <c r="V951" s="423">
        <f>SUM(V189)</f>
        <v>3004000</v>
      </c>
      <c r="W951" s="359">
        <f t="shared" si="798"/>
        <v>93.590470788428817</v>
      </c>
      <c r="X951" s="359">
        <f t="shared" si="799"/>
        <v>94.661876851326653</v>
      </c>
    </row>
    <row r="952" spans="1:24" s="322" customFormat="1" ht="12.75" customHeight="1" x14ac:dyDescent="0.2">
      <c r="L952" s="16"/>
      <c r="M952" s="457"/>
      <c r="N952" s="457"/>
      <c r="O952" s="122"/>
      <c r="P952" s="122"/>
      <c r="Q952" s="122"/>
      <c r="R952" s="122"/>
      <c r="S952" s="122"/>
      <c r="T952" s="122"/>
      <c r="U952" s="423"/>
      <c r="V952" s="423"/>
      <c r="W952" s="359"/>
      <c r="X952" s="359"/>
    </row>
    <row r="953" spans="1:24" s="227" customFormat="1" x14ac:dyDescent="0.2">
      <c r="A953" s="322"/>
      <c r="B953" s="322"/>
      <c r="C953" s="322"/>
      <c r="D953" s="322"/>
      <c r="E953" s="322"/>
      <c r="F953" s="322"/>
      <c r="G953" s="322"/>
      <c r="H953" s="322"/>
      <c r="I953" s="322"/>
      <c r="J953" s="322"/>
      <c r="K953" s="322"/>
      <c r="L953" s="16"/>
      <c r="M953" s="445"/>
      <c r="N953" s="446"/>
      <c r="O953" s="122"/>
      <c r="P953" s="122"/>
      <c r="Q953" s="122"/>
      <c r="R953" s="122"/>
      <c r="S953" s="122"/>
      <c r="T953" s="122"/>
      <c r="U953" s="423"/>
      <c r="V953" s="423"/>
      <c r="W953" s="359"/>
      <c r="X953" s="359"/>
    </row>
    <row r="954" spans="1:24" s="322" customFormat="1" x14ac:dyDescent="0.2">
      <c r="L954" s="16"/>
      <c r="M954" s="425"/>
      <c r="N954" s="426"/>
      <c r="O954" s="122"/>
      <c r="P954" s="122"/>
      <c r="Q954" s="468" t="s">
        <v>425</v>
      </c>
      <c r="R954" s="468"/>
      <c r="S954" s="468"/>
      <c r="T954" s="468"/>
      <c r="U954" s="469"/>
      <c r="V954" s="470"/>
      <c r="W954" s="359"/>
      <c r="X954" s="359"/>
    </row>
    <row r="955" spans="1:24" s="322" customFormat="1" x14ac:dyDescent="0.2">
      <c r="L955" s="16"/>
      <c r="M955" s="425"/>
      <c r="N955" s="426"/>
      <c r="O955" s="122"/>
      <c r="P955" s="122"/>
      <c r="Q955" s="468" t="s">
        <v>424</v>
      </c>
      <c r="R955" s="468"/>
      <c r="S955" s="468"/>
      <c r="T955" s="468"/>
      <c r="U955" s="469"/>
      <c r="V955" s="470"/>
      <c r="W955" s="359"/>
      <c r="X955" s="359"/>
    </row>
    <row r="956" spans="1:24" x14ac:dyDescent="0.2">
      <c r="U956" s="424"/>
      <c r="V956" s="424"/>
      <c r="W956" s="9"/>
    </row>
    <row r="960" spans="1:24" x14ac:dyDescent="0.2">
      <c r="A960" s="51"/>
      <c r="B960" s="55"/>
      <c r="C960" s="55"/>
      <c r="D960" s="55"/>
      <c r="E960" s="55"/>
      <c r="F960" s="55"/>
      <c r="G960" s="55"/>
      <c r="H960" s="55"/>
      <c r="I960" s="55"/>
      <c r="J960" s="55"/>
      <c r="K960" s="55"/>
      <c r="L960" s="33"/>
      <c r="M960" s="101"/>
      <c r="N960" s="73"/>
      <c r="O960" s="115"/>
      <c r="P960" s="115"/>
      <c r="Q960" s="115"/>
      <c r="R960" s="115"/>
      <c r="S960" s="115"/>
      <c r="T960" s="115"/>
    </row>
    <row r="961" spans="1:20" x14ac:dyDescent="0.2">
      <c r="A961" s="322"/>
      <c r="B961" s="452"/>
      <c r="C961" s="452"/>
      <c r="D961" s="452"/>
      <c r="E961" s="452"/>
      <c r="F961" s="452"/>
      <c r="G961" s="452"/>
      <c r="H961" s="452"/>
      <c r="I961" s="452"/>
      <c r="J961" s="452"/>
      <c r="K961" s="452"/>
      <c r="L961" s="16"/>
      <c r="M961" s="453"/>
      <c r="N961" s="454"/>
      <c r="O961" s="144"/>
      <c r="P961" s="144"/>
      <c r="Q961" s="144"/>
      <c r="R961" s="144"/>
      <c r="S961" s="144"/>
      <c r="T961" s="144"/>
    </row>
    <row r="962" spans="1:20" x14ac:dyDescent="0.2">
      <c r="A962" s="53"/>
      <c r="B962" s="322"/>
      <c r="C962" s="322"/>
      <c r="D962" s="322"/>
      <c r="E962" s="322"/>
      <c r="F962" s="322"/>
      <c r="G962" s="322"/>
      <c r="H962" s="322"/>
      <c r="I962" s="322"/>
      <c r="J962" s="322"/>
      <c r="K962" s="322"/>
      <c r="L962" s="31"/>
      <c r="M962" s="103"/>
      <c r="N962" s="104"/>
      <c r="O962" s="116"/>
      <c r="P962" s="116"/>
      <c r="Q962" s="116"/>
      <c r="R962" s="116"/>
      <c r="S962" s="116"/>
      <c r="T962" s="116"/>
    </row>
    <row r="963" spans="1:20" x14ac:dyDescent="0.2">
      <c r="A963" s="53"/>
      <c r="B963" s="322"/>
      <c r="C963" s="322"/>
      <c r="D963" s="322"/>
      <c r="E963" s="322"/>
      <c r="F963" s="322"/>
      <c r="G963" s="322"/>
      <c r="H963" s="322"/>
      <c r="I963" s="322"/>
      <c r="J963" s="322"/>
      <c r="K963" s="322"/>
      <c r="L963" s="31"/>
      <c r="M963" s="103"/>
      <c r="N963" s="104"/>
      <c r="O963" s="116"/>
      <c r="P963" s="116"/>
      <c r="Q963" s="116"/>
      <c r="R963" s="116"/>
      <c r="S963" s="116"/>
      <c r="T963" s="116"/>
    </row>
    <row r="964" spans="1:20" x14ac:dyDescent="0.2">
      <c r="A964" s="54"/>
      <c r="B964" s="322"/>
      <c r="C964" s="322"/>
      <c r="D964" s="322"/>
      <c r="E964" s="322"/>
      <c r="F964" s="322"/>
      <c r="G964" s="322"/>
      <c r="H964" s="322"/>
      <c r="I964" s="322"/>
      <c r="J964" s="322"/>
      <c r="K964" s="322"/>
      <c r="L964" s="36"/>
      <c r="M964" s="453"/>
      <c r="N964" s="107"/>
      <c r="O964" s="144"/>
      <c r="P964" s="233"/>
      <c r="Q964" s="233"/>
      <c r="R964" s="233"/>
      <c r="S964" s="233"/>
      <c r="T964" s="233"/>
    </row>
    <row r="965" spans="1:20" x14ac:dyDescent="0.2">
      <c r="A965" s="54"/>
      <c r="B965" s="322"/>
      <c r="C965" s="322"/>
      <c r="D965" s="322"/>
      <c r="E965" s="322"/>
      <c r="F965" s="322"/>
      <c r="G965" s="322"/>
      <c r="H965" s="322"/>
      <c r="I965" s="322"/>
      <c r="J965" s="322"/>
      <c r="K965" s="322"/>
      <c r="L965" s="36"/>
      <c r="M965" s="453"/>
      <c r="N965" s="107"/>
      <c r="O965" s="144"/>
      <c r="P965" s="144"/>
      <c r="Q965" s="144"/>
      <c r="R965" s="144"/>
      <c r="S965" s="144"/>
      <c r="T965" s="144"/>
    </row>
    <row r="966" spans="1:20" x14ac:dyDescent="0.2">
      <c r="A966" s="54"/>
      <c r="B966" s="322"/>
      <c r="C966" s="322"/>
      <c r="D966" s="322"/>
      <c r="E966" s="322"/>
      <c r="F966" s="322"/>
      <c r="G966" s="322"/>
      <c r="H966" s="322"/>
      <c r="I966" s="322"/>
      <c r="J966" s="322"/>
      <c r="K966" s="322"/>
      <c r="L966" s="36"/>
      <c r="M966" s="453"/>
      <c r="N966" s="180"/>
      <c r="O966" s="188"/>
      <c r="P966" s="188"/>
      <c r="Q966" s="188"/>
      <c r="R966" s="188"/>
      <c r="S966" s="188"/>
      <c r="T966" s="188"/>
    </row>
    <row r="967" spans="1:20" x14ac:dyDescent="0.2">
      <c r="A967" s="54"/>
      <c r="B967" s="322"/>
      <c r="C967" s="322"/>
      <c r="D967" s="322"/>
      <c r="E967" s="322"/>
      <c r="F967" s="322"/>
      <c r="G967" s="322"/>
      <c r="H967" s="322"/>
      <c r="I967" s="322"/>
      <c r="J967" s="322"/>
      <c r="K967" s="322"/>
      <c r="L967" s="36"/>
      <c r="M967" s="189"/>
      <c r="N967" s="180"/>
      <c r="O967" s="185"/>
      <c r="P967" s="185"/>
      <c r="Q967" s="185"/>
      <c r="R967" s="185"/>
      <c r="S967" s="185"/>
      <c r="T967" s="185"/>
    </row>
    <row r="968" spans="1:20" x14ac:dyDescent="0.2">
      <c r="A968" s="54"/>
      <c r="B968" s="322"/>
      <c r="C968" s="322"/>
      <c r="D968" s="322"/>
      <c r="E968" s="322"/>
      <c r="F968" s="322"/>
      <c r="G968" s="322"/>
      <c r="H968" s="322"/>
      <c r="I968" s="322"/>
      <c r="J968" s="322"/>
      <c r="K968" s="322"/>
      <c r="L968" s="36"/>
      <c r="M968" s="189"/>
      <c r="N968" s="180"/>
      <c r="O968" s="185"/>
      <c r="P968" s="185"/>
      <c r="Q968" s="185"/>
      <c r="R968" s="185"/>
      <c r="S968" s="185"/>
      <c r="T968" s="185"/>
    </row>
    <row r="969" spans="1:20" x14ac:dyDescent="0.2">
      <c r="A969" s="54"/>
      <c r="B969" s="322"/>
      <c r="C969" s="322"/>
      <c r="D969" s="322"/>
      <c r="E969" s="322"/>
      <c r="F969" s="322"/>
      <c r="G969" s="322"/>
      <c r="H969" s="322"/>
      <c r="I969" s="322"/>
      <c r="J969" s="322"/>
      <c r="K969" s="322"/>
      <c r="L969" s="36"/>
      <c r="M969" s="189"/>
      <c r="N969" s="180"/>
      <c r="O969" s="188"/>
      <c r="P969" s="188"/>
      <c r="Q969" s="188"/>
      <c r="R969" s="188"/>
      <c r="S969" s="188"/>
      <c r="T969" s="188"/>
    </row>
    <row r="970" spans="1:20" x14ac:dyDescent="0.2">
      <c r="A970" s="54"/>
      <c r="B970" s="322"/>
      <c r="C970" s="322"/>
      <c r="D970" s="322"/>
      <c r="E970" s="322"/>
      <c r="F970" s="322"/>
      <c r="G970" s="322"/>
      <c r="H970" s="322"/>
      <c r="I970" s="322"/>
      <c r="J970" s="322"/>
      <c r="K970" s="322"/>
      <c r="L970" s="36"/>
      <c r="M970" s="189"/>
      <c r="N970" s="180"/>
      <c r="O970" s="188"/>
      <c r="P970" s="188"/>
      <c r="Q970" s="188"/>
      <c r="R970" s="188"/>
      <c r="S970" s="188"/>
      <c r="T970" s="188"/>
    </row>
    <row r="971" spans="1:20" x14ac:dyDescent="0.2">
      <c r="A971" s="54"/>
      <c r="B971" s="322"/>
      <c r="C971" s="322"/>
      <c r="D971" s="322"/>
      <c r="E971" s="322"/>
      <c r="F971" s="322"/>
      <c r="G971" s="322"/>
      <c r="H971" s="322"/>
      <c r="I971" s="322"/>
      <c r="J971" s="322"/>
      <c r="K971" s="322"/>
      <c r="L971" s="36"/>
      <c r="M971" s="189"/>
      <c r="N971" s="190"/>
      <c r="O971" s="188"/>
      <c r="P971" s="188"/>
      <c r="Q971" s="188"/>
      <c r="R971" s="188"/>
      <c r="S971" s="188"/>
      <c r="T971" s="188"/>
    </row>
    <row r="972" spans="1:20" x14ac:dyDescent="0.2">
      <c r="A972" s="54"/>
      <c r="B972" s="322"/>
      <c r="C972" s="322"/>
      <c r="D972" s="322"/>
      <c r="E972" s="322"/>
      <c r="F972" s="322"/>
      <c r="G972" s="322"/>
      <c r="H972" s="322"/>
      <c r="I972" s="322"/>
      <c r="J972" s="322"/>
      <c r="K972" s="322"/>
      <c r="L972" s="36"/>
      <c r="M972" s="189"/>
      <c r="N972" s="180"/>
      <c r="O972" s="188"/>
      <c r="P972" s="188"/>
      <c r="Q972" s="188"/>
      <c r="R972" s="188"/>
      <c r="S972" s="188"/>
      <c r="T972" s="188"/>
    </row>
    <row r="973" spans="1:20" x14ac:dyDescent="0.2">
      <c r="A973" s="322"/>
      <c r="B973" s="322"/>
      <c r="C973" s="322"/>
      <c r="D973" s="322"/>
      <c r="E973" s="322"/>
      <c r="F973" s="322"/>
      <c r="G973" s="322"/>
      <c r="H973" s="322"/>
      <c r="I973" s="322"/>
      <c r="J973" s="322"/>
      <c r="K973" s="322"/>
      <c r="L973" s="16"/>
      <c r="M973" s="453"/>
      <c r="N973" s="454"/>
      <c r="O973" s="148"/>
      <c r="P973" s="148"/>
      <c r="Q973" s="148"/>
      <c r="R973" s="148"/>
      <c r="S973" s="148"/>
      <c r="T973" s="148"/>
    </row>
    <row r="974" spans="1:20" x14ac:dyDescent="0.2">
      <c r="A974" s="322"/>
      <c r="B974" s="452"/>
      <c r="C974" s="452"/>
      <c r="D974" s="452"/>
      <c r="E974" s="452"/>
      <c r="F974" s="452"/>
      <c r="G974" s="452"/>
      <c r="H974" s="452"/>
      <c r="I974" s="452"/>
      <c r="J974" s="452"/>
      <c r="K974" s="452"/>
      <c r="L974" s="16"/>
      <c r="M974" s="453"/>
      <c r="N974" s="454"/>
      <c r="O974" s="113"/>
      <c r="P974" s="113"/>
      <c r="Q974" s="113"/>
      <c r="R974" s="113"/>
      <c r="S974" s="113"/>
      <c r="T974" s="113"/>
    </row>
    <row r="975" spans="1:20" x14ac:dyDescent="0.2">
      <c r="A975" s="322"/>
      <c r="B975" s="452"/>
      <c r="C975" s="452"/>
      <c r="D975" s="452"/>
      <c r="E975" s="452"/>
      <c r="F975" s="452"/>
      <c r="G975" s="452"/>
      <c r="H975" s="452"/>
      <c r="I975" s="452"/>
      <c r="J975" s="452"/>
      <c r="K975" s="452"/>
      <c r="L975" s="16"/>
      <c r="M975" s="309"/>
      <c r="N975" s="451"/>
      <c r="O975" s="114"/>
      <c r="P975" s="114"/>
      <c r="Q975" s="114"/>
      <c r="R975" s="114"/>
      <c r="S975" s="114"/>
      <c r="T975" s="114"/>
    </row>
    <row r="976" spans="1:20" x14ac:dyDescent="0.2">
      <c r="A976" s="322"/>
      <c r="B976" s="452"/>
      <c r="C976" s="452"/>
      <c r="D976" s="452"/>
      <c r="E976" s="452"/>
      <c r="F976" s="452"/>
      <c r="G976" s="452"/>
      <c r="H976" s="452"/>
      <c r="I976" s="452"/>
      <c r="J976" s="452"/>
      <c r="K976" s="452"/>
      <c r="L976" s="16"/>
      <c r="M976" s="453"/>
      <c r="N976" s="454"/>
      <c r="O976" s="113"/>
      <c r="P976" s="113"/>
      <c r="Q976" s="113"/>
      <c r="R976" s="113"/>
      <c r="S976" s="113"/>
      <c r="T976" s="113"/>
    </row>
  </sheetData>
  <mergeCells count="22">
    <mergeCell ref="B1:J1"/>
    <mergeCell ref="M143:N143"/>
    <mergeCell ref="B184:H184"/>
    <mergeCell ref="M951:N951"/>
    <mergeCell ref="B33:J33"/>
    <mergeCell ref="M142:N142"/>
    <mergeCell ref="A150:D150"/>
    <mergeCell ref="M171:N171"/>
    <mergeCell ref="M175:N175"/>
    <mergeCell ref="A135:D135"/>
    <mergeCell ref="M157:N157"/>
    <mergeCell ref="M158:N158"/>
    <mergeCell ref="D180:H180"/>
    <mergeCell ref="L176:N176"/>
    <mergeCell ref="M172:N172"/>
    <mergeCell ref="Q955:V955"/>
    <mergeCell ref="L160:N160"/>
    <mergeCell ref="M145:N145"/>
    <mergeCell ref="N187:O187"/>
    <mergeCell ref="N194:Q194"/>
    <mergeCell ref="M173:N173"/>
    <mergeCell ref="Q954:V954"/>
  </mergeCells>
  <phoneticPr fontId="0" type="noConversion"/>
  <pageMargins left="0.74803149606299213" right="0.74803149606299213" top="0.78740157480314965" bottom="0.98425196850393704" header="0.51181102362204722" footer="0.51181102362204722"/>
  <pageSetup paperSize="9" scale="65" fitToHeight="0" orientation="landscape" r:id="rId1"/>
  <headerFooter alignWithMargins="0"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Ivana Jarmek</dc:creator>
  <cp:lastModifiedBy>Ivana</cp:lastModifiedBy>
  <cp:lastPrinted>2021-07-20T07:03:01Z</cp:lastPrinted>
  <dcterms:created xsi:type="dcterms:W3CDTF">2001-12-03T10:16:44Z</dcterms:created>
  <dcterms:modified xsi:type="dcterms:W3CDTF">2021-07-20T08:08:39Z</dcterms:modified>
</cp:coreProperties>
</file>