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GODIŠNJI OBRAČUN 2020\"/>
    </mc:Choice>
  </mc:AlternateContent>
  <xr:revisionPtr revIDLastSave="0" documentId="13_ncr:1_{08B3114F-5A97-4137-8FC6-E4C4ECE7BE37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</workbook>
</file>

<file path=xl/calcChain.xml><?xml version="1.0" encoding="utf-8"?>
<calcChain xmlns="http://schemas.openxmlformats.org/spreadsheetml/2006/main">
  <c r="R1003" i="1" l="1"/>
  <c r="R218" i="1"/>
  <c r="R456" i="1"/>
  <c r="R217" i="1"/>
  <c r="R681" i="1"/>
  <c r="R216" i="1"/>
  <c r="R215" i="1"/>
  <c r="R214" i="1"/>
  <c r="R213" i="1"/>
  <c r="R212" i="1"/>
  <c r="R211" i="1"/>
  <c r="R209" i="1"/>
  <c r="R1034" i="1"/>
  <c r="S118" i="1"/>
  <c r="R1030" i="1"/>
  <c r="R939" i="1"/>
  <c r="R1040" i="1"/>
  <c r="R1039" i="1" s="1"/>
  <c r="R1038" i="1" s="1"/>
  <c r="R1032" i="1" s="1"/>
  <c r="R915" i="1"/>
  <c r="R692" i="1"/>
  <c r="R653" i="1"/>
  <c r="R643" i="1"/>
  <c r="R543" i="1"/>
  <c r="R478" i="1"/>
  <c r="R319" i="1"/>
  <c r="R300" i="1"/>
  <c r="R39" i="1"/>
  <c r="R50" i="1"/>
  <c r="S52" i="1"/>
  <c r="S47" i="1"/>
  <c r="O1003" i="1"/>
  <c r="O753" i="1"/>
  <c r="O751" i="1" s="1"/>
  <c r="O710" i="1"/>
  <c r="O709" i="1" s="1"/>
  <c r="O653" i="1"/>
  <c r="O643" i="1"/>
  <c r="O629" i="1"/>
  <c r="O543" i="1"/>
  <c r="O531" i="1"/>
  <c r="O134" i="1" s="1"/>
  <c r="O519" i="1"/>
  <c r="O478" i="1"/>
  <c r="O441" i="1"/>
  <c r="O410" i="1"/>
  <c r="O319" i="1"/>
  <c r="O300" i="1"/>
  <c r="O42" i="1"/>
  <c r="O39" i="1"/>
  <c r="O59" i="1"/>
  <c r="O50" i="1"/>
  <c r="O45" i="1"/>
  <c r="P213" i="1"/>
  <c r="P681" i="1"/>
  <c r="T1040" i="1" l="1"/>
  <c r="T1036" i="1"/>
  <c r="T1035" i="1"/>
  <c r="T1028" i="1"/>
  <c r="T1024" i="1"/>
  <c r="T1006" i="1"/>
  <c r="T992" i="1"/>
  <c r="T954" i="1"/>
  <c r="T949" i="1"/>
  <c r="T939" i="1"/>
  <c r="T934" i="1"/>
  <c r="T928" i="1"/>
  <c r="T924" i="1"/>
  <c r="T897" i="1"/>
  <c r="T895" i="1"/>
  <c r="T894" i="1"/>
  <c r="T870" i="1"/>
  <c r="T864" i="1"/>
  <c r="T848" i="1"/>
  <c r="T833" i="1"/>
  <c r="T827" i="1"/>
  <c r="T813" i="1"/>
  <c r="T808" i="1"/>
  <c r="T797" i="1"/>
  <c r="T796" i="1"/>
  <c r="T791" i="1"/>
  <c r="T767" i="1"/>
  <c r="T763" i="1"/>
  <c r="T753" i="1"/>
  <c r="T746" i="1"/>
  <c r="T737" i="1"/>
  <c r="T732" i="1"/>
  <c r="T719" i="1"/>
  <c r="T710" i="1"/>
  <c r="T706" i="1"/>
  <c r="T682" i="1"/>
  <c r="T666" i="1"/>
  <c r="T664" i="1"/>
  <c r="T663" i="1"/>
  <c r="T653" i="1"/>
  <c r="T649" i="1"/>
  <c r="T643" i="1"/>
  <c r="T638" i="1"/>
  <c r="T624" i="1"/>
  <c r="T609" i="1"/>
  <c r="T600" i="1"/>
  <c r="T593" i="1"/>
  <c r="T581" i="1"/>
  <c r="T568" i="1"/>
  <c r="T554" i="1"/>
  <c r="T553" i="1"/>
  <c r="T543" i="1"/>
  <c r="T538" i="1"/>
  <c r="T519" i="1"/>
  <c r="T514" i="1"/>
  <c r="T504" i="1"/>
  <c r="T488" i="1"/>
  <c r="T478" i="1"/>
  <c r="T474" i="1"/>
  <c r="T473" i="1"/>
  <c r="T458" i="1"/>
  <c r="T457" i="1"/>
  <c r="T443" i="1"/>
  <c r="T442" i="1"/>
  <c r="T428" i="1"/>
  <c r="T412" i="1"/>
  <c r="T411" i="1"/>
  <c r="T377" i="1"/>
  <c r="T367" i="1"/>
  <c r="T354" i="1"/>
  <c r="T331" i="1"/>
  <c r="T288" i="1"/>
  <c r="T287" i="1"/>
  <c r="T74" i="1"/>
  <c r="T58" i="1"/>
  <c r="T53" i="1"/>
  <c r="S1016" i="1"/>
  <c r="S1013" i="1"/>
  <c r="S1012" i="1"/>
  <c r="S1004" i="1"/>
  <c r="S997" i="1"/>
  <c r="S991" i="1"/>
  <c r="S969" i="1"/>
  <c r="S962" i="1"/>
  <c r="S902" i="1"/>
  <c r="S892" i="1"/>
  <c r="S783" i="1"/>
  <c r="S781" i="1"/>
  <c r="S776" i="1"/>
  <c r="S725" i="1"/>
  <c r="S719" i="1"/>
  <c r="S697" i="1"/>
  <c r="S690" i="1"/>
  <c r="S689" i="1"/>
  <c r="S682" i="1"/>
  <c r="S675" i="1"/>
  <c r="S673" i="1"/>
  <c r="S663" i="1"/>
  <c r="S586" i="1"/>
  <c r="S581" i="1"/>
  <c r="S574" i="1"/>
  <c r="S559" i="1"/>
  <c r="S554" i="1"/>
  <c r="S553" i="1"/>
  <c r="S509" i="1"/>
  <c r="S494" i="1"/>
  <c r="S488" i="1"/>
  <c r="S464" i="1"/>
  <c r="S458" i="1"/>
  <c r="S449" i="1"/>
  <c r="S443" i="1"/>
  <c r="S437" i="1"/>
  <c r="S436" i="1"/>
  <c r="S435" i="1"/>
  <c r="S433" i="1"/>
  <c r="S428" i="1"/>
  <c r="S418" i="1"/>
  <c r="S412" i="1"/>
  <c r="S402" i="1"/>
  <c r="S397" i="1"/>
  <c r="S382" i="1"/>
  <c r="S377" i="1"/>
  <c r="S372" i="1"/>
  <c r="S367" i="1"/>
  <c r="S362" i="1"/>
  <c r="S360" i="1"/>
  <c r="S359" i="1"/>
  <c r="S354" i="1"/>
  <c r="S329" i="1"/>
  <c r="S328" i="1"/>
  <c r="S327" i="1"/>
  <c r="S324" i="1"/>
  <c r="S323" i="1"/>
  <c r="S322" i="1"/>
  <c r="S321" i="1"/>
  <c r="S318" i="1"/>
  <c r="S317" i="1"/>
  <c r="S316" i="1"/>
  <c r="S315" i="1"/>
  <c r="S314" i="1"/>
  <c r="S313" i="1"/>
  <c r="S312" i="1"/>
  <c r="S311" i="1"/>
  <c r="S309" i="1"/>
  <c r="S308" i="1"/>
  <c r="S307" i="1"/>
  <c r="S306" i="1"/>
  <c r="S304" i="1"/>
  <c r="S303" i="1"/>
  <c r="S302" i="1"/>
  <c r="S298" i="1"/>
  <c r="S296" i="1"/>
  <c r="S294" i="1"/>
  <c r="S287" i="1"/>
  <c r="S188" i="1"/>
  <c r="S164" i="1"/>
  <c r="S163" i="1"/>
  <c r="S160" i="1"/>
  <c r="S159" i="1"/>
  <c r="S148" i="1"/>
  <c r="S146" i="1"/>
  <c r="S142" i="1"/>
  <c r="S141" i="1"/>
  <c r="S128" i="1"/>
  <c r="S127" i="1"/>
  <c r="S126" i="1"/>
  <c r="S122" i="1"/>
  <c r="S121" i="1"/>
  <c r="S120" i="1"/>
  <c r="S119" i="1"/>
  <c r="S117" i="1"/>
  <c r="S115" i="1"/>
  <c r="S113" i="1"/>
  <c r="S112" i="1"/>
  <c r="S111" i="1"/>
  <c r="S110" i="1"/>
  <c r="S109" i="1"/>
  <c r="S108" i="1"/>
  <c r="S107" i="1"/>
  <c r="S106" i="1"/>
  <c r="S104" i="1"/>
  <c r="S103" i="1"/>
  <c r="S102" i="1"/>
  <c r="S101" i="1"/>
  <c r="S99" i="1"/>
  <c r="S98" i="1"/>
  <c r="S97" i="1"/>
  <c r="S93" i="1"/>
  <c r="S91" i="1"/>
  <c r="S89" i="1"/>
  <c r="S72" i="1"/>
  <c r="S71" i="1"/>
  <c r="S69" i="1"/>
  <c r="S68" i="1"/>
  <c r="S67" i="1"/>
  <c r="S64" i="1"/>
  <c r="S61" i="1"/>
  <c r="S51" i="1"/>
  <c r="S46" i="1"/>
  <c r="S44" i="1"/>
  <c r="S40" i="1"/>
  <c r="R1011" i="1" l="1"/>
  <c r="R629" i="1"/>
  <c r="T629" i="1" s="1"/>
  <c r="R614" i="1"/>
  <c r="R63" i="1"/>
  <c r="R59" i="1"/>
  <c r="R42" i="1"/>
  <c r="R1027" i="1"/>
  <c r="R1022" i="1"/>
  <c r="R1015" i="1"/>
  <c r="R996" i="1"/>
  <c r="R990" i="1"/>
  <c r="R983" i="1"/>
  <c r="R982" i="1" s="1"/>
  <c r="R976" i="1" s="1"/>
  <c r="R974" i="1" s="1"/>
  <c r="R978" i="1"/>
  <c r="R968" i="1"/>
  <c r="R961" i="1"/>
  <c r="R953" i="1"/>
  <c r="R947" i="1"/>
  <c r="R938" i="1"/>
  <c r="R932" i="1"/>
  <c r="R927" i="1"/>
  <c r="R922" i="1"/>
  <c r="R914" i="1"/>
  <c r="R913" i="1"/>
  <c r="R906" i="1" s="1"/>
  <c r="R904" i="1" s="1"/>
  <c r="R908" i="1"/>
  <c r="R901" i="1"/>
  <c r="R891" i="1"/>
  <c r="R885" i="1"/>
  <c r="R884" i="1" s="1"/>
  <c r="R877" i="1" s="1"/>
  <c r="R879" i="1"/>
  <c r="R866" i="1"/>
  <c r="R865" i="1" s="1"/>
  <c r="R863" i="1"/>
  <c r="R856" i="1"/>
  <c r="R847" i="1"/>
  <c r="R841" i="1"/>
  <c r="R836" i="1"/>
  <c r="R835" i="1" s="1"/>
  <c r="R824" i="1" s="1"/>
  <c r="R826" i="1"/>
  <c r="R799" i="1"/>
  <c r="R798" i="1" s="1"/>
  <c r="R795" i="1"/>
  <c r="R790" i="1"/>
  <c r="R785" i="1"/>
  <c r="R784" i="1" s="1"/>
  <c r="R782" i="1"/>
  <c r="R780" i="1"/>
  <c r="R774" i="1"/>
  <c r="R766" i="1"/>
  <c r="R762" i="1"/>
  <c r="R749" i="1"/>
  <c r="R748" i="1" s="1"/>
  <c r="R745" i="1"/>
  <c r="R736" i="1"/>
  <c r="R731" i="1"/>
  <c r="R724" i="1"/>
  <c r="R718" i="1"/>
  <c r="R709" i="1"/>
  <c r="R705" i="1"/>
  <c r="R696" i="1"/>
  <c r="R688" i="1"/>
  <c r="R674" i="1"/>
  <c r="R672" i="1"/>
  <c r="R669" i="1"/>
  <c r="R662" i="1"/>
  <c r="R652" i="1"/>
  <c r="R651" i="1" s="1"/>
  <c r="R646" i="1" s="1"/>
  <c r="R648" i="1"/>
  <c r="R642" i="1"/>
  <c r="R637" i="1"/>
  <c r="R623" i="1"/>
  <c r="R608" i="1"/>
  <c r="R597" i="1"/>
  <c r="R596" i="1" s="1"/>
  <c r="R592" i="1"/>
  <c r="R585" i="1"/>
  <c r="R580" i="1"/>
  <c r="R573" i="1"/>
  <c r="R567" i="1"/>
  <c r="R558" i="1"/>
  <c r="R552" i="1"/>
  <c r="R542" i="1"/>
  <c r="R537" i="1"/>
  <c r="R530" i="1"/>
  <c r="R529" i="1" s="1"/>
  <c r="R523" i="1" s="1"/>
  <c r="R525" i="1"/>
  <c r="R518" i="1"/>
  <c r="R513" i="1"/>
  <c r="R508" i="1"/>
  <c r="R502" i="1"/>
  <c r="R493" i="1"/>
  <c r="R487" i="1"/>
  <c r="R477" i="1"/>
  <c r="R472" i="1"/>
  <c r="R463" i="1"/>
  <c r="R448" i="1"/>
  <c r="R441" i="1"/>
  <c r="R434" i="1"/>
  <c r="R432" i="1"/>
  <c r="R426" i="1"/>
  <c r="R419" i="1"/>
  <c r="T419" i="1" s="1"/>
  <c r="R417" i="1"/>
  <c r="R410" i="1"/>
  <c r="R401" i="1"/>
  <c r="R395" i="1"/>
  <c r="R390" i="1"/>
  <c r="R389" i="1" s="1"/>
  <c r="R384" i="1" s="1"/>
  <c r="R386" i="1"/>
  <c r="R381" i="1"/>
  <c r="R376" i="1"/>
  <c r="R371" i="1"/>
  <c r="R366" i="1"/>
  <c r="R361" i="1"/>
  <c r="R358" i="1"/>
  <c r="R353" i="1"/>
  <c r="R345" i="1"/>
  <c r="R341" i="1"/>
  <c r="R335" i="1"/>
  <c r="R330" i="1"/>
  <c r="R326" i="1"/>
  <c r="R310" i="1"/>
  <c r="R305" i="1"/>
  <c r="R297" i="1"/>
  <c r="R295" i="1"/>
  <c r="R293" i="1"/>
  <c r="R286" i="1"/>
  <c r="R187" i="1"/>
  <c r="R179" i="1"/>
  <c r="R177" i="1"/>
  <c r="R174" i="1"/>
  <c r="R172" i="1"/>
  <c r="R155" i="1"/>
  <c r="R154" i="1"/>
  <c r="R149" i="1"/>
  <c r="R137" i="1"/>
  <c r="R131" i="1"/>
  <c r="R79" i="1"/>
  <c r="R77" i="1"/>
  <c r="R73" i="1"/>
  <c r="R70" i="1"/>
  <c r="R66" i="1"/>
  <c r="R45" i="1"/>
  <c r="R158" i="1" l="1"/>
  <c r="R105" i="1"/>
  <c r="R278" i="1"/>
  <c r="R628" i="1"/>
  <c r="R627" i="1" s="1"/>
  <c r="R621" i="1" s="1"/>
  <c r="R619" i="1" s="1"/>
  <c r="R250" i="1" s="1"/>
  <c r="R48" i="1"/>
  <c r="T50" i="1"/>
  <c r="R96" i="1"/>
  <c r="T300" i="1"/>
  <c r="R325" i="1"/>
  <c r="T326" i="1"/>
  <c r="T432" i="1"/>
  <c r="R147" i="1"/>
  <c r="T674" i="1"/>
  <c r="R846" i="1"/>
  <c r="R926" i="1"/>
  <c r="R952" i="1"/>
  <c r="R166" i="1"/>
  <c r="T1015" i="1"/>
  <c r="T42" i="1"/>
  <c r="T66" i="1"/>
  <c r="R88" i="1"/>
  <c r="T293" i="1"/>
  <c r="T305" i="1"/>
  <c r="R370" i="1"/>
  <c r="T371" i="1"/>
  <c r="T417" i="1"/>
  <c r="T434" i="1"/>
  <c r="R462" i="1"/>
  <c r="T463" i="1"/>
  <c r="R492" i="1"/>
  <c r="T493" i="1"/>
  <c r="R517" i="1"/>
  <c r="R541" i="1"/>
  <c r="R572" i="1"/>
  <c r="T573" i="1"/>
  <c r="R590" i="1"/>
  <c r="R708" i="1"/>
  <c r="R735" i="1"/>
  <c r="R765" i="1"/>
  <c r="R56" i="1"/>
  <c r="T59" i="1"/>
  <c r="R691" i="1"/>
  <c r="T692" i="1"/>
  <c r="T70" i="1"/>
  <c r="R130" i="1"/>
  <c r="T295" i="1"/>
  <c r="T310" i="1"/>
  <c r="T358" i="1"/>
  <c r="R641" i="1"/>
  <c r="R687" i="1"/>
  <c r="T688" i="1"/>
  <c r="R862" i="1"/>
  <c r="R937" i="1"/>
  <c r="R967" i="1"/>
  <c r="R995" i="1"/>
  <c r="T996" i="1"/>
  <c r="R1026" i="1"/>
  <c r="T63" i="1"/>
  <c r="T1011" i="1"/>
  <c r="T45" i="1"/>
  <c r="R199" i="1"/>
  <c r="R202" i="1"/>
  <c r="T187" i="1"/>
  <c r="R92" i="1"/>
  <c r="T297" i="1"/>
  <c r="T319" i="1"/>
  <c r="R114" i="1"/>
  <c r="T361" i="1"/>
  <c r="R380" i="1"/>
  <c r="T381" i="1"/>
  <c r="R400" i="1"/>
  <c r="R447" i="1"/>
  <c r="T448" i="1"/>
  <c r="R476" i="1"/>
  <c r="R507" i="1"/>
  <c r="T508" i="1"/>
  <c r="T558" i="1"/>
  <c r="R584" i="1"/>
  <c r="T585" i="1"/>
  <c r="T672" i="1"/>
  <c r="R695" i="1"/>
  <c r="T696" i="1"/>
  <c r="R723" i="1"/>
  <c r="T724" i="1"/>
  <c r="R743" i="1"/>
  <c r="R794" i="1"/>
  <c r="R900" i="1"/>
  <c r="T901" i="1"/>
  <c r="T39" i="1"/>
  <c r="R613" i="1"/>
  <c r="R612" i="1" s="1"/>
  <c r="R606" i="1" s="1"/>
  <c r="R604" i="1" s="1"/>
  <c r="R602" i="1" s="1"/>
  <c r="T614" i="1"/>
  <c r="R90" i="1"/>
  <c r="R134" i="1"/>
  <c r="R133" i="1" s="1"/>
  <c r="R29" i="1"/>
  <c r="R431" i="1"/>
  <c r="R125" i="1"/>
  <c r="R38" i="1"/>
  <c r="R76" i="1"/>
  <c r="R16" i="1" s="1"/>
  <c r="R116" i="1"/>
  <c r="R62" i="1"/>
  <c r="R100" i="1"/>
  <c r="R340" i="1"/>
  <c r="R333" i="1" s="1"/>
  <c r="R176" i="1"/>
  <c r="R24" i="1" s="1"/>
  <c r="R171" i="1"/>
  <c r="R23" i="1" s="1"/>
  <c r="R416" i="1"/>
  <c r="R140" i="1"/>
  <c r="R153" i="1"/>
  <c r="R299" i="1"/>
  <c r="R671" i="1"/>
  <c r="R186" i="1"/>
  <c r="R145" i="1"/>
  <c r="R292" i="1"/>
  <c r="R357" i="1"/>
  <c r="R557" i="1"/>
  <c r="R779" i="1"/>
  <c r="R1009" i="1"/>
  <c r="R162" i="1"/>
  <c r="R157" i="1" l="1"/>
  <c r="R95" i="1"/>
  <c r="R686" i="1"/>
  <c r="R87" i="1"/>
  <c r="R556" i="1"/>
  <c r="R144" i="1"/>
  <c r="R668" i="1"/>
  <c r="R679" i="1"/>
  <c r="R430" i="1"/>
  <c r="R722" i="1"/>
  <c r="R583" i="1"/>
  <c r="R994" i="1"/>
  <c r="R930" i="1"/>
  <c r="R729" i="1"/>
  <c r="R571" i="1"/>
  <c r="R511" i="1"/>
  <c r="R945" i="1"/>
  <c r="R839" i="1"/>
  <c r="R356" i="1"/>
  <c r="R139" i="1"/>
  <c r="R741" i="1"/>
  <c r="R506" i="1"/>
  <c r="R379" i="1"/>
  <c r="R1020" i="1"/>
  <c r="R196" i="1"/>
  <c r="R588" i="1"/>
  <c r="R369" i="1"/>
  <c r="R1008" i="1"/>
  <c r="R185" i="1"/>
  <c r="R415" i="1"/>
  <c r="R197" i="1"/>
  <c r="R194" i="1"/>
  <c r="R899" i="1"/>
  <c r="R446" i="1"/>
  <c r="R399" i="1"/>
  <c r="R966" i="1"/>
  <c r="R760" i="1"/>
  <c r="R703" i="1"/>
  <c r="R535" i="1"/>
  <c r="R461" i="1"/>
  <c r="R920" i="1"/>
  <c r="R918" i="1" s="1"/>
  <c r="R778" i="1"/>
  <c r="R788" i="1"/>
  <c r="R854" i="1"/>
  <c r="R124" i="1"/>
  <c r="R470" i="1"/>
  <c r="R634" i="1"/>
  <c r="R491" i="1"/>
  <c r="R198" i="1"/>
  <c r="R200" i="1"/>
  <c r="R37" i="1"/>
  <c r="R201" i="1"/>
  <c r="R291" i="1"/>
  <c r="O88" i="1"/>
  <c r="S88" i="1" s="1"/>
  <c r="O1015" i="1"/>
  <c r="S1015" i="1" s="1"/>
  <c r="O1011" i="1"/>
  <c r="S1011" i="1" s="1"/>
  <c r="O996" i="1"/>
  <c r="O990" i="1"/>
  <c r="S990" i="1" s="1"/>
  <c r="O968" i="1"/>
  <c r="S968" i="1" s="1"/>
  <c r="O901" i="1"/>
  <c r="S901" i="1" s="1"/>
  <c r="O782" i="1"/>
  <c r="S782" i="1" s="1"/>
  <c r="O780" i="1"/>
  <c r="S780" i="1" s="1"/>
  <c r="O724" i="1"/>
  <c r="S724" i="1" s="1"/>
  <c r="O688" i="1"/>
  <c r="S688" i="1" s="1"/>
  <c r="O696" i="1"/>
  <c r="S696" i="1" s="1"/>
  <c r="O672" i="1"/>
  <c r="S672" i="1" s="1"/>
  <c r="O674" i="1"/>
  <c r="O585" i="1"/>
  <c r="S585" i="1" s="1"/>
  <c r="O573" i="1"/>
  <c r="S573" i="1" s="1"/>
  <c r="O558" i="1"/>
  <c r="S558" i="1" s="1"/>
  <c r="O508" i="1"/>
  <c r="S508" i="1" s="1"/>
  <c r="O493" i="1"/>
  <c r="S493" i="1" s="1"/>
  <c r="O463" i="1"/>
  <c r="S463" i="1" s="1"/>
  <c r="O448" i="1"/>
  <c r="S448" i="1" s="1"/>
  <c r="O434" i="1"/>
  <c r="S434" i="1" s="1"/>
  <c r="O432" i="1"/>
  <c r="O419" i="1"/>
  <c r="O417" i="1"/>
  <c r="S417" i="1" s="1"/>
  <c r="O401" i="1"/>
  <c r="S401" i="1" s="1"/>
  <c r="O381" i="1"/>
  <c r="S381" i="1" s="1"/>
  <c r="O371" i="1"/>
  <c r="S371" i="1" s="1"/>
  <c r="O361" i="1"/>
  <c r="S361" i="1" s="1"/>
  <c r="O358" i="1"/>
  <c r="S358" i="1" s="1"/>
  <c r="O326" i="1"/>
  <c r="S326" i="1" s="1"/>
  <c r="S319" i="1"/>
  <c r="O310" i="1"/>
  <c r="O305" i="1"/>
  <c r="S305" i="1" s="1"/>
  <c r="S300" i="1"/>
  <c r="O297" i="1"/>
  <c r="S297" i="1" s="1"/>
  <c r="O295" i="1"/>
  <c r="S295" i="1" s="1"/>
  <c r="O293" i="1"/>
  <c r="S293" i="1" s="1"/>
  <c r="S674" i="1" l="1"/>
  <c r="O147" i="1"/>
  <c r="S310" i="1"/>
  <c r="O105" i="1"/>
  <c r="S432" i="1"/>
  <c r="O431" i="1"/>
  <c r="S431" i="1" s="1"/>
  <c r="R85" i="1"/>
  <c r="R632" i="1"/>
  <c r="R468" i="1"/>
  <c r="R758" i="1"/>
  <c r="R959" i="1"/>
  <c r="R374" i="1"/>
  <c r="R351" i="1"/>
  <c r="R943" i="1"/>
  <c r="O995" i="1"/>
  <c r="S996" i="1"/>
  <c r="R852" i="1"/>
  <c r="R772" i="1"/>
  <c r="R439" i="1"/>
  <c r="R889" i="1"/>
  <c r="R875" i="1" s="1"/>
  <c r="R739" i="1"/>
  <c r="R241" i="1"/>
  <c r="R565" i="1"/>
  <c r="R988" i="1"/>
  <c r="R716" i="1"/>
  <c r="R15" i="1"/>
  <c r="R151" i="1"/>
  <c r="R485" i="1"/>
  <c r="R454" i="1"/>
  <c r="R701" i="1"/>
  <c r="R393" i="1"/>
  <c r="R408" i="1"/>
  <c r="R1001" i="1"/>
  <c r="R364" i="1"/>
  <c r="R822" i="1"/>
  <c r="R578" i="1"/>
  <c r="R660" i="1"/>
  <c r="R284" i="1"/>
  <c r="R1018" i="1"/>
  <c r="R500" i="1"/>
  <c r="R498" i="1" s="1"/>
  <c r="R727" i="1"/>
  <c r="R424" i="1"/>
  <c r="R677" i="1"/>
  <c r="R550" i="1"/>
  <c r="R203" i="1"/>
  <c r="O357" i="1"/>
  <c r="S357" i="1" s="1"/>
  <c r="O416" i="1"/>
  <c r="S416" i="1" s="1"/>
  <c r="O299" i="1"/>
  <c r="S299" i="1" s="1"/>
  <c r="O158" i="1"/>
  <c r="S158" i="1" s="1"/>
  <c r="O671" i="1"/>
  <c r="S671" i="1" s="1"/>
  <c r="O779" i="1"/>
  <c r="S779" i="1" s="1"/>
  <c r="O1009" i="1"/>
  <c r="S1009" i="1" s="1"/>
  <c r="O292" i="1"/>
  <c r="S292" i="1" s="1"/>
  <c r="O187" i="1"/>
  <c r="S187" i="1" s="1"/>
  <c r="O70" i="1"/>
  <c r="S70" i="1" s="1"/>
  <c r="O66" i="1"/>
  <c r="S66" i="1" s="1"/>
  <c r="O63" i="1"/>
  <c r="S63" i="1" s="1"/>
  <c r="S59" i="1"/>
  <c r="S45" i="1"/>
  <c r="S42" i="1"/>
  <c r="S39" i="1"/>
  <c r="R873" i="1" l="1"/>
  <c r="R548" i="1"/>
  <c r="R820" i="1"/>
  <c r="R406" i="1"/>
  <c r="R244" i="1"/>
  <c r="R483" i="1"/>
  <c r="R617" i="1"/>
  <c r="R422" i="1"/>
  <c r="R576" i="1"/>
  <c r="R563" i="1"/>
  <c r="R770" i="1"/>
  <c r="O994" i="1"/>
  <c r="S995" i="1"/>
  <c r="O48" i="1"/>
  <c r="S48" i="1" s="1"/>
  <c r="S50" i="1"/>
  <c r="R658" i="1"/>
  <c r="R452" i="1"/>
  <c r="R7" i="1"/>
  <c r="R986" i="1"/>
  <c r="R957" i="1"/>
  <c r="R230" i="1"/>
  <c r="R282" i="1"/>
  <c r="R999" i="1"/>
  <c r="R18" i="1"/>
  <c r="R714" i="1"/>
  <c r="R251" i="1" s="1"/>
  <c r="R850" i="1"/>
  <c r="R466" i="1"/>
  <c r="R232" i="1"/>
  <c r="R17" i="1"/>
  <c r="O62" i="1"/>
  <c r="S62" i="1" s="1"/>
  <c r="P134" i="1"/>
  <c r="T134" i="1" s="1"/>
  <c r="R237" i="1" l="1"/>
  <c r="R561" i="1"/>
  <c r="R240" i="1"/>
  <c r="R404" i="1"/>
  <c r="R9" i="1"/>
  <c r="R235" i="1"/>
  <c r="R496" i="1"/>
  <c r="R245" i="1"/>
  <c r="R236" i="1"/>
  <c r="R234" i="1"/>
  <c r="R756" i="1"/>
  <c r="R481" i="1"/>
  <c r="R226" i="1"/>
  <c r="R280" i="1"/>
  <c r="R225" i="1"/>
  <c r="R224" i="1"/>
  <c r="R231" i="1"/>
  <c r="R233" i="1"/>
  <c r="R229" i="1"/>
  <c r="R656" i="1"/>
  <c r="R228" i="1"/>
  <c r="R249" i="1"/>
  <c r="R243" i="1"/>
  <c r="R239" i="1"/>
  <c r="O988" i="1"/>
  <c r="S994" i="1"/>
  <c r="R248" i="1"/>
  <c r="R699" i="1"/>
  <c r="R546" i="1"/>
  <c r="R246" i="1"/>
  <c r="R247" i="1"/>
  <c r="P691" i="1"/>
  <c r="T691" i="1" s="1"/>
  <c r="O986" i="1" l="1"/>
  <c r="S986" i="1" s="1"/>
  <c r="S988" i="1"/>
  <c r="R268" i="1"/>
  <c r="R275" i="1"/>
  <c r="R252" i="1"/>
  <c r="R11" i="1"/>
  <c r="P1039" i="1"/>
  <c r="T1039" i="1" s="1"/>
  <c r="P1034" i="1"/>
  <c r="T1034" i="1" s="1"/>
  <c r="P1027" i="1"/>
  <c r="T1027" i="1" s="1"/>
  <c r="P1026" i="1"/>
  <c r="T1026" i="1" s="1"/>
  <c r="P1022" i="1"/>
  <c r="T1022" i="1" s="1"/>
  <c r="P1009" i="1"/>
  <c r="T1009" i="1" s="1"/>
  <c r="P1003" i="1"/>
  <c r="T1003" i="1" s="1"/>
  <c r="P995" i="1"/>
  <c r="T995" i="1" s="1"/>
  <c r="P990" i="1"/>
  <c r="T990" i="1" s="1"/>
  <c r="P983" i="1"/>
  <c r="P978" i="1"/>
  <c r="P967" i="1"/>
  <c r="P961" i="1"/>
  <c r="P953" i="1"/>
  <c r="T953" i="1" s="1"/>
  <c r="P947" i="1"/>
  <c r="T947" i="1" s="1"/>
  <c r="P938" i="1"/>
  <c r="P932" i="1"/>
  <c r="T932" i="1" s="1"/>
  <c r="P927" i="1"/>
  <c r="P922" i="1"/>
  <c r="T922" i="1" s="1"/>
  <c r="P914" i="1"/>
  <c r="P913" i="1"/>
  <c r="P906" i="1" s="1"/>
  <c r="P908" i="1"/>
  <c r="P900" i="1"/>
  <c r="T900" i="1" s="1"/>
  <c r="P891" i="1"/>
  <c r="T891" i="1" s="1"/>
  <c r="P885" i="1"/>
  <c r="P884" i="1" s="1"/>
  <c r="P879" i="1"/>
  <c r="P869" i="1"/>
  <c r="T869" i="1" s="1"/>
  <c r="P866" i="1"/>
  <c r="P863" i="1"/>
  <c r="T863" i="1" s="1"/>
  <c r="P856" i="1"/>
  <c r="T856" i="1" s="1"/>
  <c r="P847" i="1"/>
  <c r="T847" i="1" s="1"/>
  <c r="P841" i="1"/>
  <c r="T841" i="1" s="1"/>
  <c r="P836" i="1"/>
  <c r="P832" i="1"/>
  <c r="T832" i="1" s="1"/>
  <c r="P826" i="1"/>
  <c r="T826" i="1" s="1"/>
  <c r="P816" i="1"/>
  <c r="P812" i="1"/>
  <c r="T812" i="1" s="1"/>
  <c r="P807" i="1"/>
  <c r="T807" i="1" s="1"/>
  <c r="P795" i="1"/>
  <c r="P790" i="1"/>
  <c r="T790" i="1" s="1"/>
  <c r="P779" i="1"/>
  <c r="P778" i="1" s="1"/>
  <c r="P774" i="1"/>
  <c r="P766" i="1"/>
  <c r="T766" i="1" s="1"/>
  <c r="P762" i="1"/>
  <c r="T762" i="1" s="1"/>
  <c r="P751" i="1"/>
  <c r="T751" i="1" s="1"/>
  <c r="P749" i="1"/>
  <c r="P745" i="1"/>
  <c r="T745" i="1" s="1"/>
  <c r="P736" i="1"/>
  <c r="T736" i="1" s="1"/>
  <c r="P731" i="1"/>
  <c r="T731" i="1" s="1"/>
  <c r="P723" i="1"/>
  <c r="T723" i="1" s="1"/>
  <c r="P718" i="1"/>
  <c r="T718" i="1" s="1"/>
  <c r="P709" i="1"/>
  <c r="P705" i="1"/>
  <c r="T705" i="1" s="1"/>
  <c r="P695" i="1"/>
  <c r="T695" i="1" s="1"/>
  <c r="P687" i="1"/>
  <c r="T687" i="1" s="1"/>
  <c r="T681" i="1"/>
  <c r="P671" i="1"/>
  <c r="T671" i="1" s="1"/>
  <c r="P669" i="1"/>
  <c r="P662" i="1"/>
  <c r="T662" i="1" s="1"/>
  <c r="P652" i="1"/>
  <c r="T652" i="1" s="1"/>
  <c r="P648" i="1"/>
  <c r="T648" i="1" s="1"/>
  <c r="P642" i="1"/>
  <c r="T642" i="1" s="1"/>
  <c r="P637" i="1"/>
  <c r="T637" i="1" s="1"/>
  <c r="P628" i="1"/>
  <c r="T628" i="1" s="1"/>
  <c r="P623" i="1"/>
  <c r="T623" i="1" s="1"/>
  <c r="P613" i="1"/>
  <c r="P608" i="1"/>
  <c r="T608" i="1" s="1"/>
  <c r="P599" i="1"/>
  <c r="T599" i="1" s="1"/>
  <c r="P597" i="1"/>
  <c r="P592" i="1"/>
  <c r="T592" i="1" s="1"/>
  <c r="P584" i="1"/>
  <c r="P580" i="1"/>
  <c r="T580" i="1" s="1"/>
  <c r="P572" i="1"/>
  <c r="T572" i="1" s="1"/>
  <c r="P567" i="1"/>
  <c r="T567" i="1" s="1"/>
  <c r="P557" i="1"/>
  <c r="T557" i="1" s="1"/>
  <c r="P552" i="1"/>
  <c r="T552" i="1" s="1"/>
  <c r="P542" i="1"/>
  <c r="T542" i="1" s="1"/>
  <c r="P537" i="1"/>
  <c r="T537" i="1" s="1"/>
  <c r="P530" i="1"/>
  <c r="P525" i="1"/>
  <c r="P518" i="1"/>
  <c r="T518" i="1" s="1"/>
  <c r="P513" i="1"/>
  <c r="T513" i="1" s="1"/>
  <c r="P507" i="1"/>
  <c r="T507" i="1" s="1"/>
  <c r="P502" i="1"/>
  <c r="T502" i="1" s="1"/>
  <c r="P492" i="1"/>
  <c r="T492" i="1" s="1"/>
  <c r="P487" i="1"/>
  <c r="T487" i="1" s="1"/>
  <c r="P477" i="1"/>
  <c r="T477" i="1" s="1"/>
  <c r="P472" i="1"/>
  <c r="T472" i="1" s="1"/>
  <c r="P462" i="1"/>
  <c r="T462" i="1" s="1"/>
  <c r="P456" i="1"/>
  <c r="T456" i="1" s="1"/>
  <c r="P447" i="1"/>
  <c r="T447" i="1" s="1"/>
  <c r="P441" i="1"/>
  <c r="T441" i="1" s="1"/>
  <c r="P431" i="1"/>
  <c r="P426" i="1"/>
  <c r="T426" i="1" s="1"/>
  <c r="P416" i="1"/>
  <c r="T416" i="1" s="1"/>
  <c r="P410" i="1"/>
  <c r="T410" i="1" s="1"/>
  <c r="P400" i="1"/>
  <c r="P395" i="1"/>
  <c r="P390" i="1"/>
  <c r="P386" i="1"/>
  <c r="P380" i="1"/>
  <c r="T380" i="1" s="1"/>
  <c r="P376" i="1"/>
  <c r="T376" i="1" s="1"/>
  <c r="P370" i="1"/>
  <c r="T370" i="1" s="1"/>
  <c r="P366" i="1"/>
  <c r="T366" i="1" s="1"/>
  <c r="P357" i="1"/>
  <c r="P353" i="1"/>
  <c r="T353" i="1" s="1"/>
  <c r="P345" i="1"/>
  <c r="P341" i="1"/>
  <c r="P335" i="1"/>
  <c r="P330" i="1"/>
  <c r="T330" i="1" s="1"/>
  <c r="P325" i="1"/>
  <c r="T325" i="1" s="1"/>
  <c r="P299" i="1"/>
  <c r="T299" i="1" s="1"/>
  <c r="P292" i="1"/>
  <c r="T292" i="1" s="1"/>
  <c r="P286" i="1"/>
  <c r="P217" i="1"/>
  <c r="T217" i="1" s="1"/>
  <c r="P216" i="1"/>
  <c r="P215" i="1"/>
  <c r="P214" i="1"/>
  <c r="T214" i="1" s="1"/>
  <c r="T213" i="1"/>
  <c r="P212" i="1"/>
  <c r="T212" i="1" s="1"/>
  <c r="P211" i="1"/>
  <c r="T211" i="1" s="1"/>
  <c r="P209" i="1"/>
  <c r="T209" i="1" s="1"/>
  <c r="P202" i="1"/>
  <c r="T202" i="1" s="1"/>
  <c r="P186" i="1"/>
  <c r="P179" i="1"/>
  <c r="P177" i="1"/>
  <c r="P174" i="1"/>
  <c r="P166" i="1"/>
  <c r="T166" i="1" s="1"/>
  <c r="P162" i="1"/>
  <c r="T162" i="1" s="1"/>
  <c r="P158" i="1"/>
  <c r="T158" i="1" s="1"/>
  <c r="P155" i="1"/>
  <c r="P154" i="1"/>
  <c r="P149" i="1"/>
  <c r="T149" i="1" s="1"/>
  <c r="P147" i="1"/>
  <c r="T147" i="1" s="1"/>
  <c r="P145" i="1"/>
  <c r="T145" i="1" s="1"/>
  <c r="P140" i="1"/>
  <c r="T140" i="1" s="1"/>
  <c r="P137" i="1"/>
  <c r="P131" i="1"/>
  <c r="T131" i="1" s="1"/>
  <c r="P125" i="1"/>
  <c r="T125" i="1" s="1"/>
  <c r="P116" i="1"/>
  <c r="T116" i="1" s="1"/>
  <c r="P114" i="1"/>
  <c r="T114" i="1" s="1"/>
  <c r="P105" i="1"/>
  <c r="T105" i="1" s="1"/>
  <c r="P100" i="1"/>
  <c r="T100" i="1" s="1"/>
  <c r="P96" i="1"/>
  <c r="T96" i="1" s="1"/>
  <c r="P92" i="1"/>
  <c r="T92" i="1" s="1"/>
  <c r="P90" i="1"/>
  <c r="T90" i="1" s="1"/>
  <c r="P88" i="1"/>
  <c r="T88" i="1" s="1"/>
  <c r="P79" i="1"/>
  <c r="P77" i="1"/>
  <c r="P73" i="1"/>
  <c r="P62" i="1"/>
  <c r="T62" i="1" s="1"/>
  <c r="P56" i="1"/>
  <c r="P48" i="1"/>
  <c r="P38" i="1"/>
  <c r="T38" i="1" s="1"/>
  <c r="P29" i="1"/>
  <c r="T29" i="1" s="1"/>
  <c r="T286" i="1" l="1"/>
  <c r="P278" i="1"/>
  <c r="T278" i="1" s="1"/>
  <c r="P583" i="1"/>
  <c r="T584" i="1"/>
  <c r="P794" i="1"/>
  <c r="T794" i="1" s="1"/>
  <c r="T795" i="1"/>
  <c r="P199" i="1"/>
  <c r="T199" i="1" s="1"/>
  <c r="T73" i="1"/>
  <c r="P926" i="1"/>
  <c r="T927" i="1"/>
  <c r="R273" i="1"/>
  <c r="P198" i="1"/>
  <c r="T198" i="1" s="1"/>
  <c r="T48" i="1"/>
  <c r="P356" i="1"/>
  <c r="T357" i="1"/>
  <c r="R266" i="1"/>
  <c r="P196" i="1"/>
  <c r="T196" i="1" s="1"/>
  <c r="T56" i="1"/>
  <c r="P185" i="1"/>
  <c r="T185" i="1" s="1"/>
  <c r="T186" i="1"/>
  <c r="P708" i="1"/>
  <c r="T708" i="1" s="1"/>
  <c r="T709" i="1"/>
  <c r="P937" i="1"/>
  <c r="T938" i="1"/>
  <c r="P612" i="1"/>
  <c r="T613" i="1"/>
  <c r="P430" i="1"/>
  <c r="T430" i="1" s="1"/>
  <c r="T431" i="1"/>
  <c r="P748" i="1"/>
  <c r="P291" i="1"/>
  <c r="P424" i="1"/>
  <c r="T424" i="1" s="1"/>
  <c r="P446" i="1"/>
  <c r="P865" i="1"/>
  <c r="T865" i="1" s="1"/>
  <c r="P87" i="1"/>
  <c r="T87" i="1" s="1"/>
  <c r="P124" i="1"/>
  <c r="T124" i="1" s="1"/>
  <c r="P139" i="1"/>
  <c r="T139" i="1" s="1"/>
  <c r="P153" i="1"/>
  <c r="P765" i="1"/>
  <c r="T765" i="1" s="1"/>
  <c r="P846" i="1"/>
  <c r="T846" i="1" s="1"/>
  <c r="P966" i="1"/>
  <c r="P1008" i="1"/>
  <c r="T1008" i="1" s="1"/>
  <c r="P176" i="1"/>
  <c r="P668" i="1"/>
  <c r="T668" i="1" s="1"/>
  <c r="P596" i="1"/>
  <c r="T596" i="1" s="1"/>
  <c r="P703" i="1"/>
  <c r="T703" i="1" s="1"/>
  <c r="P772" i="1"/>
  <c r="P831" i="1"/>
  <c r="T831" i="1" s="1"/>
  <c r="P877" i="1"/>
  <c r="P952" i="1"/>
  <c r="T952" i="1" s="1"/>
  <c r="P722" i="1"/>
  <c r="T722" i="1" s="1"/>
  <c r="P815" i="1"/>
  <c r="P76" i="1"/>
  <c r="P130" i="1"/>
  <c r="T130" i="1" s="1"/>
  <c r="P340" i="1"/>
  <c r="P415" i="1"/>
  <c r="T415" i="1" s="1"/>
  <c r="P133" i="1"/>
  <c r="T133" i="1" s="1"/>
  <c r="P171" i="1"/>
  <c r="P23" i="1" s="1"/>
  <c r="P491" i="1"/>
  <c r="T491" i="1" s="1"/>
  <c r="P735" i="1"/>
  <c r="T735" i="1" s="1"/>
  <c r="P811" i="1"/>
  <c r="T811" i="1" s="1"/>
  <c r="P835" i="1"/>
  <c r="P862" i="1"/>
  <c r="T862" i="1" s="1"/>
  <c r="P1038" i="1"/>
  <c r="T1038" i="1" s="1"/>
  <c r="P95" i="1"/>
  <c r="T95" i="1" s="1"/>
  <c r="P218" i="1"/>
  <c r="T218" i="1" s="1"/>
  <c r="P686" i="1"/>
  <c r="T686" i="1" s="1"/>
  <c r="P904" i="1"/>
  <c r="P982" i="1"/>
  <c r="P899" i="1"/>
  <c r="T899" i="1" s="1"/>
  <c r="P369" i="1"/>
  <c r="T369" i="1" s="1"/>
  <c r="P379" i="1"/>
  <c r="T379" i="1" s="1"/>
  <c r="P389" i="1"/>
  <c r="P399" i="1"/>
  <c r="P461" i="1"/>
  <c r="T461" i="1" s="1"/>
  <c r="P556" i="1"/>
  <c r="T556" i="1" s="1"/>
  <c r="P476" i="1"/>
  <c r="T476" i="1" s="1"/>
  <c r="P506" i="1"/>
  <c r="T506" i="1" s="1"/>
  <c r="P517" i="1"/>
  <c r="T517" i="1" s="1"/>
  <c r="P529" i="1"/>
  <c r="P541" i="1"/>
  <c r="T541" i="1" s="1"/>
  <c r="P571" i="1"/>
  <c r="T571" i="1" s="1"/>
  <c r="P627" i="1"/>
  <c r="T627" i="1" s="1"/>
  <c r="P641" i="1"/>
  <c r="T641" i="1" s="1"/>
  <c r="P651" i="1"/>
  <c r="T651" i="1" s="1"/>
  <c r="P37" i="1"/>
  <c r="P194" i="1"/>
  <c r="T194" i="1" s="1"/>
  <c r="P994" i="1"/>
  <c r="T994" i="1" s="1"/>
  <c r="P197" i="1"/>
  <c r="T197" i="1" s="1"/>
  <c r="P1020" i="1"/>
  <c r="T1020" i="1" s="1"/>
  <c r="P144" i="1"/>
  <c r="T144" i="1" s="1"/>
  <c r="P157" i="1"/>
  <c r="T157" i="1" s="1"/>
  <c r="P284" i="1" l="1"/>
  <c r="T284" i="1" s="1"/>
  <c r="T291" i="1"/>
  <c r="P930" i="1"/>
  <c r="T930" i="1" s="1"/>
  <c r="T937" i="1"/>
  <c r="R1044" i="1"/>
  <c r="P15" i="1"/>
  <c r="T15" i="1" s="1"/>
  <c r="T37" i="1"/>
  <c r="P743" i="1"/>
  <c r="T743" i="1" s="1"/>
  <c r="T748" i="1"/>
  <c r="P920" i="1"/>
  <c r="T926" i="1"/>
  <c r="P788" i="1"/>
  <c r="T788" i="1" s="1"/>
  <c r="P439" i="1"/>
  <c r="T439" i="1" s="1"/>
  <c r="T446" i="1"/>
  <c r="P351" i="1"/>
  <c r="T351" i="1" s="1"/>
  <c r="T356" i="1"/>
  <c r="P578" i="1"/>
  <c r="T583" i="1"/>
  <c r="P606" i="1"/>
  <c r="T612" i="1"/>
  <c r="P805" i="1"/>
  <c r="P201" i="1"/>
  <c r="P408" i="1"/>
  <c r="T408" i="1" s="1"/>
  <c r="P333" i="1"/>
  <c r="P945" i="1"/>
  <c r="T945" i="1" s="1"/>
  <c r="P701" i="1"/>
  <c r="T701" i="1" s="1"/>
  <c r="P660" i="1"/>
  <c r="T660" i="1" s="1"/>
  <c r="P1001" i="1"/>
  <c r="T1001" i="1" s="1"/>
  <c r="P839" i="1"/>
  <c r="T839" i="1" s="1"/>
  <c r="P729" i="1"/>
  <c r="T729" i="1" s="1"/>
  <c r="P854" i="1"/>
  <c r="T854" i="1" s="1"/>
  <c r="P200" i="1"/>
  <c r="P16" i="1"/>
  <c r="P590" i="1"/>
  <c r="T590" i="1" s="1"/>
  <c r="P1032" i="1"/>
  <c r="T1032" i="1" s="1"/>
  <c r="P24" i="1"/>
  <c r="P959" i="1"/>
  <c r="P824" i="1"/>
  <c r="T824" i="1" s="1"/>
  <c r="P485" i="1"/>
  <c r="T485" i="1" s="1"/>
  <c r="P716" i="1"/>
  <c r="T716" i="1" s="1"/>
  <c r="P760" i="1"/>
  <c r="T760" i="1" s="1"/>
  <c r="P85" i="1"/>
  <c r="T85" i="1" s="1"/>
  <c r="P976" i="1"/>
  <c r="P889" i="1"/>
  <c r="T889" i="1" s="1"/>
  <c r="P679" i="1"/>
  <c r="T679" i="1" s="1"/>
  <c r="P621" i="1"/>
  <c r="T621" i="1" s="1"/>
  <c r="P565" i="1"/>
  <c r="T565" i="1" s="1"/>
  <c r="P535" i="1"/>
  <c r="T535" i="1" s="1"/>
  <c r="P523" i="1"/>
  <c r="P511" i="1"/>
  <c r="T511" i="1" s="1"/>
  <c r="P500" i="1"/>
  <c r="T500" i="1" s="1"/>
  <c r="P470" i="1"/>
  <c r="T470" i="1" s="1"/>
  <c r="P550" i="1"/>
  <c r="T550" i="1" s="1"/>
  <c r="P454" i="1"/>
  <c r="T454" i="1" s="1"/>
  <c r="P646" i="1"/>
  <c r="T646" i="1" s="1"/>
  <c r="P634" i="1"/>
  <c r="T634" i="1" s="1"/>
  <c r="P393" i="1"/>
  <c r="P384" i="1"/>
  <c r="P374" i="1"/>
  <c r="T374" i="1" s="1"/>
  <c r="P364" i="1"/>
  <c r="T364" i="1" s="1"/>
  <c r="P988" i="1"/>
  <c r="T988" i="1" s="1"/>
  <c r="P151" i="1"/>
  <c r="T151" i="1" s="1"/>
  <c r="P1018" i="1"/>
  <c r="T1018" i="1" s="1"/>
  <c r="O891" i="1"/>
  <c r="S891" i="1" s="1"/>
  <c r="P7" i="1" l="1"/>
  <c r="T7" i="1" s="1"/>
  <c r="P422" i="1"/>
  <c r="T422" i="1" s="1"/>
  <c r="P741" i="1"/>
  <c r="T741" i="1" s="1"/>
  <c r="P770" i="1"/>
  <c r="T770" i="1" s="1"/>
  <c r="P803" i="1"/>
  <c r="T803" i="1" s="1"/>
  <c r="T805" i="1"/>
  <c r="T578" i="1"/>
  <c r="P576" i="1"/>
  <c r="T576" i="1" s="1"/>
  <c r="T920" i="1"/>
  <c r="P918" i="1"/>
  <c r="T918" i="1" s="1"/>
  <c r="P203" i="1"/>
  <c r="T203" i="1" s="1"/>
  <c r="T606" i="1"/>
  <c r="P604" i="1"/>
  <c r="P714" i="1"/>
  <c r="T714" i="1" s="1"/>
  <c r="P822" i="1"/>
  <c r="T822" i="1" s="1"/>
  <c r="P588" i="1"/>
  <c r="T588" i="1" s="1"/>
  <c r="P957" i="1"/>
  <c r="P852" i="1"/>
  <c r="T852" i="1" s="1"/>
  <c r="P658" i="1"/>
  <c r="T658" i="1" s="1"/>
  <c r="P943" i="1"/>
  <c r="T943" i="1" s="1"/>
  <c r="P406" i="1"/>
  <c r="T406" i="1" s="1"/>
  <c r="P758" i="1"/>
  <c r="T758" i="1" s="1"/>
  <c r="P483" i="1"/>
  <c r="T483" i="1" s="1"/>
  <c r="P1030" i="1"/>
  <c r="T1030" i="1" s="1"/>
  <c r="P727" i="1"/>
  <c r="P999" i="1"/>
  <c r="T999" i="1" s="1"/>
  <c r="P17" i="1"/>
  <c r="T17" i="1" s="1"/>
  <c r="P974" i="1"/>
  <c r="P875" i="1"/>
  <c r="T875" i="1" s="1"/>
  <c r="P677" i="1"/>
  <c r="T677" i="1" s="1"/>
  <c r="P468" i="1"/>
  <c r="T468" i="1" s="1"/>
  <c r="P498" i="1"/>
  <c r="T498" i="1" s="1"/>
  <c r="P563" i="1"/>
  <c r="T563" i="1" s="1"/>
  <c r="P282" i="1"/>
  <c r="T282" i="1" s="1"/>
  <c r="P632" i="1"/>
  <c r="T632" i="1" s="1"/>
  <c r="P452" i="1"/>
  <c r="T452" i="1" s="1"/>
  <c r="P548" i="1"/>
  <c r="T548" i="1" s="1"/>
  <c r="P619" i="1"/>
  <c r="T619" i="1" s="1"/>
  <c r="P986" i="1"/>
  <c r="T986" i="1" s="1"/>
  <c r="P18" i="1"/>
  <c r="T18" i="1" s="1"/>
  <c r="P241" i="1" l="1"/>
  <c r="T241" i="1" s="1"/>
  <c r="P739" i="1"/>
  <c r="T739" i="1" s="1"/>
  <c r="P243" i="1"/>
  <c r="T243" i="1" s="1"/>
  <c r="T727" i="1"/>
  <c r="T604" i="1"/>
  <c r="P602" i="1"/>
  <c r="T602" i="1" s="1"/>
  <c r="P873" i="1"/>
  <c r="T873" i="1" s="1"/>
  <c r="P481" i="1"/>
  <c r="T481" i="1" s="1"/>
  <c r="P820" i="1"/>
  <c r="T820" i="1" s="1"/>
  <c r="P237" i="1"/>
  <c r="T237" i="1" s="1"/>
  <c r="P699" i="1"/>
  <c r="T699" i="1" s="1"/>
  <c r="P756" i="1"/>
  <c r="T756" i="1" s="1"/>
  <c r="P850" i="1"/>
  <c r="T850" i="1" s="1"/>
  <c r="P656" i="1"/>
  <c r="T656" i="1" s="1"/>
  <c r="P228" i="1"/>
  <c r="T228" i="1" s="1"/>
  <c r="P617" i="1"/>
  <c r="T617" i="1" s="1"/>
  <c r="P249" i="1"/>
  <c r="T249" i="1" s="1"/>
  <c r="P224" i="1"/>
  <c r="T224" i="1" s="1"/>
  <c r="P280" i="1"/>
  <c r="T280" i="1" s="1"/>
  <c r="P561" i="1"/>
  <c r="T561" i="1" s="1"/>
  <c r="P546" i="1"/>
  <c r="T546" i="1" s="1"/>
  <c r="P246" i="1"/>
  <c r="T246" i="1" s="1"/>
  <c r="P404" i="1"/>
  <c r="T404" i="1" s="1"/>
  <c r="P496" i="1"/>
  <c r="T496" i="1" s="1"/>
  <c r="P234" i="1"/>
  <c r="T234" i="1" s="1"/>
  <c r="P466" i="1"/>
  <c r="T466" i="1" s="1"/>
  <c r="P231" i="1"/>
  <c r="T231" i="1" s="1"/>
  <c r="P9" i="1"/>
  <c r="T9" i="1" s="1"/>
  <c r="P275" i="1" l="1"/>
  <c r="T275" i="1" s="1"/>
  <c r="P268" i="1"/>
  <c r="T268" i="1" s="1"/>
  <c r="P252" i="1"/>
  <c r="T252" i="1" s="1"/>
  <c r="P11" i="1"/>
  <c r="T11" i="1" s="1"/>
  <c r="P273" i="1" l="1"/>
  <c r="T273" i="1" s="1"/>
  <c r="P266" i="1"/>
  <c r="T266" i="1" s="1"/>
  <c r="P1044" i="1" l="1"/>
  <c r="T1044" i="1" s="1"/>
  <c r="O953" i="1" l="1"/>
  <c r="O952" i="1" s="1"/>
  <c r="O945" i="1" s="1"/>
  <c r="O943" i="1" s="1"/>
  <c r="O947" i="1"/>
  <c r="O799" i="1" l="1"/>
  <c r="O798" i="1" s="1"/>
  <c r="O795" i="1"/>
  <c r="O794" i="1" s="1"/>
  <c r="O790" i="1"/>
  <c r="O788" i="1" l="1"/>
  <c r="O938" i="1"/>
  <c r="O937" i="1" s="1"/>
  <c r="O930" i="1" s="1"/>
  <c r="O932" i="1"/>
  <c r="O217" i="1" l="1"/>
  <c r="S217" i="1" s="1"/>
  <c r="O211" i="1"/>
  <c r="S211" i="1" s="1"/>
  <c r="O216" i="1"/>
  <c r="O215" i="1"/>
  <c r="O214" i="1"/>
  <c r="O213" i="1"/>
  <c r="S213" i="1" s="1"/>
  <c r="O212" i="1"/>
  <c r="S212" i="1" s="1"/>
  <c r="O209" i="1"/>
  <c r="S209" i="1" s="1"/>
  <c r="S1003" i="1"/>
  <c r="O774" i="1"/>
  <c r="S774" i="1" s="1"/>
  <c r="O637" i="1"/>
  <c r="O335" i="1"/>
  <c r="O218" i="1" l="1"/>
  <c r="S218" i="1" s="1"/>
  <c r="O116" i="1"/>
  <c r="S116" i="1" s="1"/>
  <c r="S105" i="1"/>
  <c r="O785" i="1" l="1"/>
  <c r="O784" i="1" s="1"/>
  <c r="O778" i="1"/>
  <c r="S778" i="1" s="1"/>
  <c r="O687" i="1"/>
  <c r="S687" i="1" s="1"/>
  <c r="O772" i="1" l="1"/>
  <c r="O770" i="1" l="1"/>
  <c r="S772" i="1"/>
  <c r="O542" i="1"/>
  <c r="O541" i="1" s="1"/>
  <c r="O535" i="1" s="1"/>
  <c r="O537" i="1"/>
  <c r="O245" i="1" l="1"/>
  <c r="S245" i="1" s="1"/>
  <c r="S770" i="1"/>
  <c r="O202" i="1"/>
  <c r="S202" i="1" s="1"/>
  <c r="O198" i="1"/>
  <c r="S198" i="1" s="1"/>
  <c r="O530" i="1" l="1"/>
  <c r="O529" i="1" s="1"/>
  <c r="O523" i="1" s="1"/>
  <c r="O525" i="1"/>
  <c r="O1022" i="1" l="1"/>
  <c r="O879" i="1"/>
  <c r="O286" i="1"/>
  <c r="O1027" i="1"/>
  <c r="O1026" i="1" s="1"/>
  <c r="O1020" i="1" s="1"/>
  <c r="O1018" i="1" s="1"/>
  <c r="S147" i="1"/>
  <c r="O731" i="1"/>
  <c r="O736" i="1"/>
  <c r="O735" i="1" s="1"/>
  <c r="O729" i="1" s="1"/>
  <c r="O727" i="1" s="1"/>
  <c r="O172" i="1"/>
  <c r="S286" i="1" l="1"/>
  <c r="O856" i="1"/>
  <c r="O567" i="1"/>
  <c r="S567" i="1" s="1"/>
  <c r="O863" i="1"/>
  <c r="O131" i="1"/>
  <c r="O841" i="1"/>
  <c r="O1008" i="1"/>
  <c r="O983" i="1"/>
  <c r="O982" i="1" s="1"/>
  <c r="O976" i="1" s="1"/>
  <c r="O974" i="1" s="1"/>
  <c r="O978" i="1"/>
  <c r="O967" i="1"/>
  <c r="O961" i="1"/>
  <c r="S961" i="1" s="1"/>
  <c r="O927" i="1"/>
  <c r="O926" i="1" s="1"/>
  <c r="O920" i="1" s="1"/>
  <c r="O918" i="1" s="1"/>
  <c r="O922" i="1"/>
  <c r="O914" i="1"/>
  <c r="O913" i="1"/>
  <c r="O906" i="1" s="1"/>
  <c r="O904" i="1" s="1"/>
  <c r="O908" i="1"/>
  <c r="O900" i="1"/>
  <c r="O885" i="1"/>
  <c r="O884" i="1" s="1"/>
  <c r="O877" i="1" s="1"/>
  <c r="O866" i="1"/>
  <c r="O865" i="1" s="1"/>
  <c r="O847" i="1"/>
  <c r="O846" i="1" s="1"/>
  <c r="O839" i="1" s="1"/>
  <c r="O836" i="1"/>
  <c r="O835" i="1" s="1"/>
  <c r="O824" i="1" s="1"/>
  <c r="O826" i="1"/>
  <c r="O766" i="1"/>
  <c r="O765" i="1" s="1"/>
  <c r="O760" i="1" s="1"/>
  <c r="O758" i="1" s="1"/>
  <c r="O756" i="1" s="1"/>
  <c r="S756" i="1" s="1"/>
  <c r="O762" i="1"/>
  <c r="O749" i="1"/>
  <c r="O745" i="1"/>
  <c r="O723" i="1"/>
  <c r="O718" i="1"/>
  <c r="S718" i="1" s="1"/>
  <c r="O708" i="1"/>
  <c r="O703" i="1" s="1"/>
  <c r="O701" i="1" s="1"/>
  <c r="O705" i="1"/>
  <c r="O695" i="1"/>
  <c r="O681" i="1"/>
  <c r="S681" i="1" s="1"/>
  <c r="O669" i="1"/>
  <c r="O662" i="1"/>
  <c r="S662" i="1" s="1"/>
  <c r="O652" i="1"/>
  <c r="O651" i="1" s="1"/>
  <c r="O646" i="1" s="1"/>
  <c r="O648" i="1"/>
  <c r="O642" i="1"/>
  <c r="O641" i="1" s="1"/>
  <c r="O634" i="1" s="1"/>
  <c r="O628" i="1"/>
  <c r="O627" i="1" s="1"/>
  <c r="O621" i="1" s="1"/>
  <c r="O619" i="1" s="1"/>
  <c r="O250" i="1" s="1"/>
  <c r="O623" i="1"/>
  <c r="O613" i="1"/>
  <c r="O612" i="1" s="1"/>
  <c r="O606" i="1" s="1"/>
  <c r="O604" i="1" s="1"/>
  <c r="O602" i="1" s="1"/>
  <c r="O608" i="1"/>
  <c r="O597" i="1"/>
  <c r="O596" i="1" s="1"/>
  <c r="O590" i="1" s="1"/>
  <c r="O588" i="1" s="1"/>
  <c r="O592" i="1"/>
  <c r="O584" i="1"/>
  <c r="O580" i="1"/>
  <c r="S580" i="1" s="1"/>
  <c r="O572" i="1"/>
  <c r="O557" i="1"/>
  <c r="O552" i="1"/>
  <c r="S552" i="1" s="1"/>
  <c r="O518" i="1"/>
  <c r="O517" i="1" s="1"/>
  <c r="O511" i="1" s="1"/>
  <c r="O513" i="1"/>
  <c r="O507" i="1"/>
  <c r="O502" i="1"/>
  <c r="S502" i="1" s="1"/>
  <c r="O492" i="1"/>
  <c r="O487" i="1"/>
  <c r="S487" i="1" s="1"/>
  <c r="O477" i="1"/>
  <c r="O476" i="1" s="1"/>
  <c r="O470" i="1" s="1"/>
  <c r="O468" i="1" s="1"/>
  <c r="O472" i="1"/>
  <c r="O462" i="1"/>
  <c r="O456" i="1"/>
  <c r="S456" i="1" s="1"/>
  <c r="O447" i="1"/>
  <c r="S441" i="1"/>
  <c r="O430" i="1"/>
  <c r="O426" i="1"/>
  <c r="S426" i="1" s="1"/>
  <c r="O415" i="1"/>
  <c r="S410" i="1"/>
  <c r="O400" i="1"/>
  <c r="O395" i="1"/>
  <c r="S395" i="1" s="1"/>
  <c r="O390" i="1"/>
  <c r="O389" i="1" s="1"/>
  <c r="O384" i="1" s="1"/>
  <c r="O386" i="1"/>
  <c r="O380" i="1"/>
  <c r="O376" i="1"/>
  <c r="S376" i="1" s="1"/>
  <c r="O370" i="1"/>
  <c r="O366" i="1"/>
  <c r="S366" i="1" s="1"/>
  <c r="O356" i="1"/>
  <c r="O353" i="1"/>
  <c r="S353" i="1" s="1"/>
  <c r="O345" i="1"/>
  <c r="O341" i="1"/>
  <c r="O330" i="1"/>
  <c r="O325" i="1"/>
  <c r="S325" i="1" s="1"/>
  <c r="O186" i="1"/>
  <c r="O179" i="1"/>
  <c r="O177" i="1"/>
  <c r="O174" i="1"/>
  <c r="O171" i="1" s="1"/>
  <c r="O201" i="1" s="1"/>
  <c r="O166" i="1"/>
  <c r="O162" i="1"/>
  <c r="S162" i="1" s="1"/>
  <c r="O155" i="1"/>
  <c r="O154" i="1"/>
  <c r="O149" i="1"/>
  <c r="O145" i="1"/>
  <c r="S145" i="1" s="1"/>
  <c r="O140" i="1"/>
  <c r="O137" i="1"/>
  <c r="O133" i="1" s="1"/>
  <c r="O125" i="1"/>
  <c r="O114" i="1"/>
  <c r="S114" i="1" s="1"/>
  <c r="O100" i="1"/>
  <c r="S100" i="1" s="1"/>
  <c r="O96" i="1"/>
  <c r="S96" i="1" s="1"/>
  <c r="O92" i="1"/>
  <c r="S92" i="1" s="1"/>
  <c r="O90" i="1"/>
  <c r="S90" i="1" s="1"/>
  <c r="O79" i="1"/>
  <c r="O77" i="1"/>
  <c r="O73" i="1"/>
  <c r="O199" i="1" s="1"/>
  <c r="O197" i="1"/>
  <c r="S197" i="1" s="1"/>
  <c r="O56" i="1"/>
  <c r="O38" i="1"/>
  <c r="S38" i="1" s="1"/>
  <c r="O29" i="1"/>
  <c r="S29" i="1" s="1"/>
  <c r="O278" i="1" l="1"/>
  <c r="O748" i="1"/>
  <c r="O743" i="1" s="1"/>
  <c r="O196" i="1"/>
  <c r="S196" i="1" s="1"/>
  <c r="S56" i="1"/>
  <c r="O139" i="1"/>
  <c r="S139" i="1" s="1"/>
  <c r="S140" i="1"/>
  <c r="O351" i="1"/>
  <c r="S351" i="1" s="1"/>
  <c r="S356" i="1"/>
  <c r="O379" i="1"/>
  <c r="S380" i="1"/>
  <c r="O399" i="1"/>
  <c r="S400" i="1"/>
  <c r="O424" i="1"/>
  <c r="S424" i="1" s="1"/>
  <c r="S430" i="1"/>
  <c r="O461" i="1"/>
  <c r="S462" i="1"/>
  <c r="O491" i="1"/>
  <c r="S492" i="1"/>
  <c r="O899" i="1"/>
  <c r="S900" i="1"/>
  <c r="O583" i="1"/>
  <c r="S584" i="1"/>
  <c r="O124" i="1"/>
  <c r="S124" i="1" s="1"/>
  <c r="S125" i="1"/>
  <c r="O185" i="1"/>
  <c r="S185" i="1" s="1"/>
  <c r="S186" i="1"/>
  <c r="O369" i="1"/>
  <c r="S370" i="1"/>
  <c r="O408" i="1"/>
  <c r="S415" i="1"/>
  <c r="O446" i="1"/>
  <c r="S447" i="1"/>
  <c r="O506" i="1"/>
  <c r="S507" i="1"/>
  <c r="O556" i="1"/>
  <c r="S557" i="1"/>
  <c r="O686" i="1"/>
  <c r="S686" i="1" s="1"/>
  <c r="S695" i="1"/>
  <c r="O722" i="1"/>
  <c r="S723" i="1"/>
  <c r="O1001" i="1"/>
  <c r="S1008" i="1"/>
  <c r="O571" i="1"/>
  <c r="S572" i="1"/>
  <c r="O966" i="1"/>
  <c r="S967" i="1"/>
  <c r="O87" i="1"/>
  <c r="S87" i="1" s="1"/>
  <c r="O144" i="1"/>
  <c r="S144" i="1" s="1"/>
  <c r="O157" i="1"/>
  <c r="S157" i="1" s="1"/>
  <c r="O243" i="1"/>
  <c r="S243" i="1" s="1"/>
  <c r="O244" i="1"/>
  <c r="O466" i="1"/>
  <c r="O232" i="1"/>
  <c r="O95" i="1"/>
  <c r="S95" i="1" s="1"/>
  <c r="O194" i="1"/>
  <c r="S194" i="1" s="1"/>
  <c r="O37" i="1"/>
  <c r="S278" i="1"/>
  <c r="O340" i="1"/>
  <c r="O333" i="1" s="1"/>
  <c r="O153" i="1"/>
  <c r="O76" i="1"/>
  <c r="O200" i="1" s="1"/>
  <c r="O176" i="1"/>
  <c r="O24" i="1" s="1"/>
  <c r="O23" i="1"/>
  <c r="O632" i="1"/>
  <c r="O291" i="1"/>
  <c r="O822" i="1"/>
  <c r="O820" i="1" s="1"/>
  <c r="O668" i="1"/>
  <c r="O862" i="1"/>
  <c r="O854" i="1" s="1"/>
  <c r="O130" i="1"/>
  <c r="O741" i="1" l="1"/>
  <c r="O241" i="1" s="1"/>
  <c r="O242" i="1"/>
  <c r="O679" i="1"/>
  <c r="S679" i="1" s="1"/>
  <c r="O677" i="1"/>
  <c r="O959" i="1"/>
  <c r="S966" i="1"/>
  <c r="O999" i="1"/>
  <c r="S999" i="1" s="1"/>
  <c r="S1001" i="1"/>
  <c r="O500" i="1"/>
  <c r="O498" i="1" s="1"/>
  <c r="S506" i="1"/>
  <c r="O406" i="1"/>
  <c r="S408" i="1"/>
  <c r="O578" i="1"/>
  <c r="S583" i="1"/>
  <c r="O485" i="1"/>
  <c r="S491" i="1"/>
  <c r="O374" i="1"/>
  <c r="S374" i="1" s="1"/>
  <c r="S379" i="1"/>
  <c r="O660" i="1"/>
  <c r="S668" i="1"/>
  <c r="O15" i="1"/>
  <c r="S15" i="1" s="1"/>
  <c r="S37" i="1"/>
  <c r="O284" i="1"/>
  <c r="S284" i="1" s="1"/>
  <c r="S291" i="1"/>
  <c r="O565" i="1"/>
  <c r="S571" i="1"/>
  <c r="O716" i="1"/>
  <c r="S722" i="1"/>
  <c r="O550" i="1"/>
  <c r="S556" i="1"/>
  <c r="O439" i="1"/>
  <c r="S439" i="1" s="1"/>
  <c r="S446" i="1"/>
  <c r="O364" i="1"/>
  <c r="S364" i="1" s="1"/>
  <c r="S369" i="1"/>
  <c r="O889" i="1"/>
  <c r="S899" i="1"/>
  <c r="O454" i="1"/>
  <c r="S461" i="1"/>
  <c r="O393" i="1"/>
  <c r="S393" i="1" s="1"/>
  <c r="S399" i="1"/>
  <c r="O203" i="1"/>
  <c r="S203" i="1" s="1"/>
  <c r="O16" i="1"/>
  <c r="O617" i="1"/>
  <c r="O151" i="1"/>
  <c r="O852" i="1"/>
  <c r="O85" i="1"/>
  <c r="S85" i="1" s="1"/>
  <c r="O739" i="1" l="1"/>
  <c r="O422" i="1"/>
  <c r="S422" i="1" s="1"/>
  <c r="O282" i="1"/>
  <c r="S282" i="1" s="1"/>
  <c r="O452" i="1"/>
  <c r="S454" i="1"/>
  <c r="O548" i="1"/>
  <c r="S550" i="1"/>
  <c r="O563" i="1"/>
  <c r="S565" i="1"/>
  <c r="O236" i="1"/>
  <c r="S236" i="1" s="1"/>
  <c r="O576" i="1"/>
  <c r="S578" i="1"/>
  <c r="S500" i="1"/>
  <c r="O957" i="1"/>
  <c r="O237" i="1" s="1"/>
  <c r="S237" i="1" s="1"/>
  <c r="S959" i="1"/>
  <c r="O7" i="1"/>
  <c r="S7" i="1" s="1"/>
  <c r="S889" i="1"/>
  <c r="O875" i="1"/>
  <c r="O714" i="1"/>
  <c r="S716" i="1"/>
  <c r="O18" i="1"/>
  <c r="S18" i="1" s="1"/>
  <c r="S151" i="1"/>
  <c r="O658" i="1"/>
  <c r="S660" i="1"/>
  <c r="O483" i="1"/>
  <c r="S485" i="1"/>
  <c r="O240" i="1"/>
  <c r="S240" i="1" s="1"/>
  <c r="S406" i="1"/>
  <c r="O230" i="1"/>
  <c r="S230" i="1" s="1"/>
  <c r="S677" i="1"/>
  <c r="O850" i="1"/>
  <c r="O17" i="1"/>
  <c r="S17" i="1" s="1"/>
  <c r="O225" i="1" l="1"/>
  <c r="S225" i="1" s="1"/>
  <c r="O404" i="1"/>
  <c r="S404" i="1" s="1"/>
  <c r="O224" i="1"/>
  <c r="S224" i="1" s="1"/>
  <c r="O280" i="1"/>
  <c r="S280" i="1" s="1"/>
  <c r="S483" i="1"/>
  <c r="O226" i="1"/>
  <c r="S226" i="1" s="1"/>
  <c r="O481" i="1"/>
  <c r="S481" i="1" s="1"/>
  <c r="S957" i="1"/>
  <c r="O239" i="1"/>
  <c r="S239" i="1" s="1"/>
  <c r="O248" i="1"/>
  <c r="S248" i="1" s="1"/>
  <c r="S576" i="1"/>
  <c r="S563" i="1"/>
  <c r="O561" i="1"/>
  <c r="S561" i="1" s="1"/>
  <c r="S452" i="1"/>
  <c r="O233" i="1"/>
  <c r="S233" i="1" s="1"/>
  <c r="O229" i="1"/>
  <c r="S229" i="1" s="1"/>
  <c r="S658" i="1"/>
  <c r="O228" i="1"/>
  <c r="S228" i="1" s="1"/>
  <c r="O656" i="1"/>
  <c r="S656" i="1" s="1"/>
  <c r="S714" i="1"/>
  <c r="O699" i="1"/>
  <c r="S699" i="1" s="1"/>
  <c r="O249" i="1"/>
  <c r="S249" i="1" s="1"/>
  <c r="O251" i="1"/>
  <c r="S251" i="1" s="1"/>
  <c r="S498" i="1"/>
  <c r="O235" i="1"/>
  <c r="S235" i="1" s="1"/>
  <c r="O234" i="1"/>
  <c r="S234" i="1" s="1"/>
  <c r="O496" i="1"/>
  <c r="S496" i="1" s="1"/>
  <c r="O873" i="1"/>
  <c r="S873" i="1" s="1"/>
  <c r="S875" i="1"/>
  <c r="O231" i="1"/>
  <c r="S231" i="1" s="1"/>
  <c r="S548" i="1"/>
  <c r="O247" i="1"/>
  <c r="S247" i="1" s="1"/>
  <c r="O546" i="1"/>
  <c r="S546" i="1" s="1"/>
  <c r="O246" i="1"/>
  <c r="S246" i="1" s="1"/>
  <c r="O9" i="1"/>
  <c r="O11" i="1" l="1"/>
  <c r="S11" i="1" s="1"/>
  <c r="S9" i="1"/>
  <c r="O275" i="1"/>
  <c r="O252" i="1"/>
  <c r="S252" i="1" s="1"/>
  <c r="O268" i="1"/>
  <c r="S268" i="1" s="1"/>
  <c r="O273" i="1" l="1"/>
  <c r="S273" i="1" s="1"/>
  <c r="S275" i="1"/>
  <c r="O266" i="1"/>
  <c r="S266" i="1" s="1"/>
  <c r="O1044" i="1" l="1"/>
  <c r="S1044" i="1" s="1"/>
</calcChain>
</file>

<file path=xl/sharedStrings.xml><?xml version="1.0" encoding="utf-8"?>
<sst xmlns="http://schemas.openxmlformats.org/spreadsheetml/2006/main" count="1570" uniqueCount="549">
  <si>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</si>
  <si>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</si>
  <si>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</si>
  <si>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</si>
  <si>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</si>
  <si>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</si>
  <si>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</si>
  <si>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</si>
  <si>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</si>
  <si>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</si>
  <si>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</si>
  <si>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</si>
  <si>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</si>
  <si>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</si>
  <si>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</si>
  <si>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</si>
  <si>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</si>
  <si>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</si>
  <si>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</si>
  <si>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</si>
  <si>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</si>
  <si>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</si>
  <si>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</si>
  <si>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</si>
  <si>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</si>
  <si>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</si>
  <si>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</si>
  <si>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</si>
  <si>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</si>
  <si>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</si>
  <si>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</si>
  <si>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</si>
  <si>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</si>
  <si>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</si>
  <si>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</si>
  <si>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</si>
  <si>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</si>
  <si>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</si>
  <si>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</si>
  <si>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</si>
  <si>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</si>
  <si>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</si>
  <si>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</si>
  <si>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</si>
  <si>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</si>
  <si>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</si>
  <si>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</si>
  <si>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</si>
  <si>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</si>
  <si>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</si>
  <si>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</si>
  <si>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</si>
  <si>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</si>
  <si>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</si>
  <si>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</si>
  <si>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</si>
  <si>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</si>
  <si>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</si>
  <si>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</si>
  <si>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</si>
  <si>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</si>
  <si>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</si>
  <si>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</si>
  <si>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</si>
  <si>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</si>
  <si>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</si>
  <si>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</si>
  <si>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</si>
  <si>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</si>
  <si>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</si>
  <si>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</si>
  <si>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</si>
  <si>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</si>
  <si>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</si>
  <si>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</si>
  <si>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</si>
  <si>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</si>
  <si>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</si>
  <si>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</si>
  <si>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</si>
  <si>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</si>
  <si>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</si>
  <si>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</si>
  <si>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</si>
  <si>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</si>
  <si>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</si>
  <si>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</si>
  <si>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</si>
  <si>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</si>
  <si>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</si>
  <si>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</si>
  <si>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</si>
  <si>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</si>
  <si>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</si>
  <si>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</si>
  <si>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</si>
  <si>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</si>
  <si>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</si>
  <si>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</si>
  <si>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</si>
  <si>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</si>
  <si>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</si>
  <si>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</si>
  <si>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</si>
  <si>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</si>
  <si>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</si>
  <si>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</si>
  <si>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</si>
  <si>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</si>
  <si>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</si>
  <si>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</si>
  <si>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</si>
  <si>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</si>
  <si>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</si>
  <si>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</si>
  <si>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</si>
  <si>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</si>
  <si>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</si>
  <si>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</si>
  <si>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</si>
  <si>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</si>
  <si>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</si>
  <si>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</si>
  <si>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</si>
  <si>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</si>
  <si>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</si>
  <si>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</si>
  <si>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</si>
  <si>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</si>
  <si>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</si>
  <si>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</si>
  <si>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</si>
  <si>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</si>
  <si>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</si>
  <si>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</si>
  <si>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</si>
  <si>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</si>
  <si>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</si>
  <si>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</si>
  <si>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</si>
  <si>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</si>
  <si>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</si>
  <si>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</si>
  <si>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</si>
  <si>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</si>
  <si>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</si>
  <si>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</si>
  <si>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</si>
  <si>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</si>
  <si>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</si>
  <si>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</si>
  <si>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</si>
  <si>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</si>
  <si>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</si>
  <si>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</si>
  <si>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</si>
  <si>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</si>
  <si>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</si>
  <si>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</si>
  <si>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</si>
  <si>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</si>
  <si>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</si>
  <si>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</si>
  <si>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</si>
  <si>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</si>
  <si>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</si>
  <si>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</si>
  <si>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</si>
  <si>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</si>
  <si>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</si>
  <si>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</si>
  <si>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</si>
  <si>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</si>
  <si>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</si>
  <si>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</si>
  <si>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</si>
  <si>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</si>
  <si>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</si>
  <si>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</si>
  <si>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</si>
  <si>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</si>
  <si>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</si>
  <si>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</si>
  <si>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</si>
  <si>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</si>
  <si>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</si>
  <si>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</si>
  <si>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</si>
  <si>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</si>
  <si>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</si>
  <si>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</si>
  <si>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</si>
  <si>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</si>
  <si>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</si>
  <si>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</si>
  <si>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</si>
  <si>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</si>
  <si>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</si>
  <si>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</si>
  <si>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</si>
  <si>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</si>
  <si>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</si>
  <si>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</si>
  <si>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</si>
  <si>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</si>
  <si>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</si>
  <si>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</si>
  <si>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</si>
  <si>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</si>
  <si>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</si>
  <si>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</si>
  <si>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</si>
  <si>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</si>
  <si>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</si>
  <si>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</si>
  <si>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</si>
  <si>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</si>
  <si>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</si>
  <si>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</si>
  <si>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</si>
  <si>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</si>
  <si>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</si>
  <si>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</si>
  <si>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</si>
  <si>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</si>
  <si>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</si>
  <si>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</si>
  <si>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</si>
  <si>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</si>
  <si>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</si>
  <si>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</si>
  <si>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</si>
  <si>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</si>
  <si>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</si>
  <si>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</si>
  <si>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</si>
  <si>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</si>
  <si>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</si>
  <si>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</si>
  <si>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</si>
  <si>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</si>
  <si>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</si>
  <si>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</si>
  <si>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</si>
  <si>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</si>
  <si>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</si>
  <si>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</si>
  <si>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</si>
  <si>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</si>
  <si>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</si>
  <si>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</si>
  <si>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</si>
  <si>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</si>
  <si>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</si>
  <si>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</si>
  <si>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</si>
  <si>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</si>
  <si>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</si>
  <si>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</si>
  <si>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</si>
  <si>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</si>
  <si>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</si>
  <si>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</si>
  <si>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</si>
  <si>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</si>
  <si>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</si>
  <si>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</si>
  <si>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</si>
  <si>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</si>
  <si>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</si>
  <si>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</si>
  <si>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</si>
  <si>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</si>
  <si>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</si>
  <si>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</si>
  <si>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</si>
  <si>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</si>
  <si>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</si>
  <si>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</si>
  <si>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</si>
  <si>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</si>
  <si>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</si>
  <si>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</si>
  <si>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</si>
  <si>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</si>
  <si>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</si>
  <si>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</si>
  <si>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</si>
  <si>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</si>
  <si>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</si>
  <si>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</si>
  <si>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</si>
  <si>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</si>
  <si>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</si>
  <si>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</si>
  <si>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</si>
  <si>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</si>
  <si>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</si>
  <si>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</si>
  <si>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</si>
  <si>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</si>
  <si>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</si>
  <si>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</si>
  <si>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</si>
  <si>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</si>
  <si>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</si>
  <si>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</si>
  <si>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</si>
  <si>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</si>
  <si>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</si>
  <si>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</si>
  <si>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</si>
  <si>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</si>
  <si>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</si>
  <si>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</si>
  <si>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</si>
  <si>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</si>
  <si>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</si>
  <si>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</si>
  <si>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</si>
  <si>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</si>
  <si>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</si>
  <si>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</si>
  <si>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</si>
  <si>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</si>
  <si>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</si>
  <si>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</si>
  <si>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</si>
  <si>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</si>
  <si>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</si>
  <si>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</si>
  <si>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</si>
  <si>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</si>
  <si>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</si>
  <si>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</si>
  <si>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</si>
  <si>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</si>
  <si>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</si>
  <si>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</si>
  <si>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</si>
  <si>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</si>
  <si>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</si>
  <si>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</si>
  <si>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</si>
  <si>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</si>
  <si>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</si>
  <si>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</si>
  <si>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</si>
  <si>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</si>
  <si>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</si>
  <si>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</si>
  <si>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</si>
  <si>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</si>
  <si>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</si>
  <si>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</si>
  <si>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</si>
  <si>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</si>
  <si>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</si>
  <si>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</si>
  <si>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</si>
  <si>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</si>
  <si>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</si>
  <si>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</si>
  <si>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</si>
  <si>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</si>
  <si>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</si>
  <si>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</si>
  <si>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</si>
  <si>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</si>
  <si>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</si>
  <si>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</si>
  <si>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</si>
  <si>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</si>
  <si>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</si>
  <si>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</si>
  <si>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</si>
  <si>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</si>
  <si>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</si>
  <si>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</si>
  <si>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</si>
  <si>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</si>
  <si>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</si>
  <si>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</si>
  <si>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</si>
  <si>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</si>
  <si>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</si>
  <si>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</si>
  <si>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</si>
  <si>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</si>
  <si>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</si>
  <si>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</si>
  <si>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</si>
  <si>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</si>
  <si>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</si>
  <si>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</si>
  <si>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</si>
  <si>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2</t>
  </si>
  <si>
    <t>Aktivnost: Tekući projekt manifestacija "Križanićevi dani"</t>
  </si>
  <si>
    <t>T1014 01</t>
  </si>
  <si>
    <t>T1013 04</t>
  </si>
  <si>
    <t xml:space="preserve">Kapitalne pomoći unutar općeg proračuna </t>
  </si>
  <si>
    <t>IZVORNI PLAN 2020.</t>
  </si>
  <si>
    <t>TEKUĆI PLAN 2020.</t>
  </si>
  <si>
    <t>INDEKS 4/1</t>
  </si>
  <si>
    <t>INDEKS 4/2</t>
  </si>
  <si>
    <t>6111</t>
  </si>
  <si>
    <t>6134</t>
  </si>
  <si>
    <t>6142</t>
  </si>
  <si>
    <t>6331</t>
  </si>
  <si>
    <t>6429</t>
  </si>
  <si>
    <t>6511</t>
  </si>
  <si>
    <t>6522</t>
  </si>
  <si>
    <t>6524</t>
  </si>
  <si>
    <t>6526</t>
  </si>
  <si>
    <t>6531</t>
  </si>
  <si>
    <t>6532</t>
  </si>
  <si>
    <t>9221</t>
  </si>
  <si>
    <t>raspoređuju se po nositeljima, korisnicima i potanjim namjenama u posebnom dijelu Proračuna kako slijedi:</t>
  </si>
  <si>
    <t>3294</t>
  </si>
  <si>
    <t>3234</t>
  </si>
  <si>
    <t>3721</t>
  </si>
  <si>
    <t>3722</t>
  </si>
  <si>
    <t>3811</t>
  </si>
  <si>
    <t>3821</t>
  </si>
  <si>
    <t>3293</t>
  </si>
  <si>
    <t>3299</t>
  </si>
  <si>
    <t>4213</t>
  </si>
  <si>
    <t>4212</t>
  </si>
  <si>
    <t>4221</t>
  </si>
  <si>
    <t>4222</t>
  </si>
  <si>
    <t>4262</t>
  </si>
  <si>
    <t>3111</t>
  </si>
  <si>
    <t>3121</t>
  </si>
  <si>
    <t>3132</t>
  </si>
  <si>
    <t>3212</t>
  </si>
  <si>
    <t>3213</t>
  </si>
  <si>
    <t>3214</t>
  </si>
  <si>
    <t>3221</t>
  </si>
  <si>
    <t>3223</t>
  </si>
  <si>
    <t>3224</t>
  </si>
  <si>
    <t>3225</t>
  </si>
  <si>
    <t>3231</t>
  </si>
  <si>
    <t>3232</t>
  </si>
  <si>
    <t>3233</t>
  </si>
  <si>
    <t>3236</t>
  </si>
  <si>
    <t>3237</t>
  </si>
  <si>
    <t>3238</t>
  </si>
  <si>
    <t>3239</t>
  </si>
  <si>
    <t>3241</t>
  </si>
  <si>
    <t>3295</t>
  </si>
  <si>
    <t>3291</t>
  </si>
  <si>
    <t>3431</t>
  </si>
  <si>
    <t>3433</t>
  </si>
  <si>
    <t>3434</t>
  </si>
  <si>
    <t>6117</t>
  </si>
  <si>
    <t>6131</t>
  </si>
  <si>
    <t>6422</t>
  </si>
  <si>
    <t>6514</t>
  </si>
  <si>
    <t>3632</t>
  </si>
  <si>
    <t>4227</t>
  </si>
  <si>
    <t xml:space="preserve">Porez i prirez na dohodak od nesamostalnog rada </t>
  </si>
  <si>
    <t>Povrat poreza i prireza na dohodak po godišnjoj prijavi</t>
  </si>
  <si>
    <t>Stalni porezi na nepokretnu imovinu</t>
  </si>
  <si>
    <t>Povremeni porezi na imovinu</t>
  </si>
  <si>
    <t>Porez na promet</t>
  </si>
  <si>
    <t>Tekuće pomoći proračunu iz drugih proračuna</t>
  </si>
  <si>
    <t>Prihodi od zakupa i iznajmljivanja imovine</t>
  </si>
  <si>
    <t>Ostali prihodi od nefinancijske imovine</t>
  </si>
  <si>
    <t>Državne upravne i sudske pristojbe</t>
  </si>
  <si>
    <t>Ostale pristojbe i naknade</t>
  </si>
  <si>
    <t>Prihodi vodnoga gospodarstva</t>
  </si>
  <si>
    <t>Doprinosi za šume</t>
  </si>
  <si>
    <t>Ostali nespomenuti prihodi</t>
  </si>
  <si>
    <t xml:space="preserve">Komunalni doprinosi    </t>
  </si>
  <si>
    <t>Komunalne naknade</t>
  </si>
  <si>
    <t>Plaće za redovan rad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</si>
  <si>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</si>
  <si>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</si>
  <si>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</si>
  <si>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</si>
  <si>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</si>
  <si>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</si>
  <si>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</si>
  <si>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</si>
  <si>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</si>
  <si>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</si>
  <si>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</si>
  <si>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</si>
  <si>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Zdravstvene i veterinarske usluge</t>
  </si>
  <si>
    <t>Intelektualne i osobne usluge</t>
  </si>
  <si>
    <t>Računalne usluge</t>
  </si>
  <si>
    <t>Ostale usluge</t>
  </si>
  <si>
    <t>Naknade za rad predstavničkih i izvršnih tijela, povjerenstava i slično</t>
  </si>
  <si>
    <t>Reprezentacija</t>
  </si>
  <si>
    <t>Članarine i norme</t>
  </si>
  <si>
    <t>Pristojbe i naknade</t>
  </si>
  <si>
    <t>Bankarske usluge i usluge platnog prometa</t>
  </si>
  <si>
    <t>Zatezne kamate</t>
  </si>
  <si>
    <t>Ostali nespomenuti financijski rashodi</t>
  </si>
  <si>
    <t>Kapitalne pomoći unutar općeg proračuna</t>
  </si>
  <si>
    <t>Naknade građanima i kućanstvima u novcu</t>
  </si>
  <si>
    <t>Naknade građanima i kućanstvima u naravi</t>
  </si>
  <si>
    <t>Tekuće donacije u novcu</t>
  </si>
  <si>
    <t>Kapitalne donacije neprofitnim organizacijama</t>
  </si>
  <si>
    <t>Poslovni objekti</t>
  </si>
  <si>
    <t>Ceste, željeznice i ostali prometni objekti</t>
  </si>
  <si>
    <t>Uredska oprema i namještaj</t>
  </si>
  <si>
    <t>Komunikacijska oprema</t>
  </si>
  <si>
    <t>Uređaji, strojevi i oprema za ostale namjene</t>
  </si>
  <si>
    <t>Ulaganja u računalne programe</t>
  </si>
  <si>
    <t>Izvršna i zakonodavna tijela, financijski i fiskalni poslovi, vanjski poslovi</t>
  </si>
  <si>
    <t>Opće usluge</t>
  </si>
  <si>
    <t>Usluge protupožarne zaštite</t>
  </si>
  <si>
    <t>Rashodi za javni red i sigurnost koji nisu drugdje svrstani</t>
  </si>
  <si>
    <t>Poljoprivreda, šumarstvo, ribarstvo i lov</t>
  </si>
  <si>
    <t>Promet</t>
  </si>
  <si>
    <t>Gospodarenje otpadom</t>
  </si>
  <si>
    <t>Poslovi i usluge zaštite okoliša koji nisu drugdje svrstani</t>
  </si>
  <si>
    <t>Razvoj stanovanja</t>
  </si>
  <si>
    <t>Razvoj zajednice</t>
  </si>
  <si>
    <t>Ulična rasvjeta</t>
  </si>
  <si>
    <t>Službe rekreacije i sporta</t>
  </si>
  <si>
    <t>Službe kulture</t>
  </si>
  <si>
    <t>Predškolsko i osnovno obrazovanje</t>
  </si>
  <si>
    <t>Srednjoškolsko obrazovanje</t>
  </si>
  <si>
    <t>Obitelj i djeca</t>
  </si>
  <si>
    <t>Socijalna pomoć stanovništvu koje nije obuhvaćeno redovnim socijalnim programima</t>
  </si>
  <si>
    <t>IZVRŠENJE 2019.</t>
  </si>
  <si>
    <t>IZVRŠENJE 2020.</t>
  </si>
  <si>
    <t>Aktivnost: Tekući projekt "Nabava spremnika za odvojeno prikupljanje komunalnog otpada-subvencioniranje javne usluge sakupljanja i odvoza miješanog komunalnog otpada"</t>
  </si>
  <si>
    <t>6145</t>
  </si>
  <si>
    <t>Porezi na korištenje dobara ili izvođenje aktivnosti</t>
  </si>
  <si>
    <t>6332</t>
  </si>
  <si>
    <t>Kapitalne pomoći proračunu iz drugih proračuna</t>
  </si>
  <si>
    <t>Službena putovanja</t>
  </si>
  <si>
    <t>Premije osiguranja</t>
  </si>
  <si>
    <t>3523</t>
  </si>
  <si>
    <t>Subvencije poljoprivrednicima i obrtnicima</t>
  </si>
  <si>
    <t>3631</t>
  </si>
  <si>
    <t>Tekuće pomoći unutar općeg proračuna</t>
  </si>
  <si>
    <t>3243</t>
  </si>
  <si>
    <t>3292</t>
  </si>
  <si>
    <t>Poslovi i usluge zdravstva koji nisu drugdje svrstani</t>
  </si>
  <si>
    <t>Rashodi i izdaci Proračuna planirani za 2020. godinu u iznosu od 2.712.000,00 kuna, a ostvareni u razdoblju od 01.01.-31.12.2020. godine u iznosu od 1.544.993,92 kuna,</t>
  </si>
  <si>
    <t>4214</t>
  </si>
  <si>
    <t>Ostali građevinski objekti</t>
  </si>
  <si>
    <t>V.</t>
  </si>
  <si>
    <t>PREDSJEDNIK OPĆINSKOG VIJEĆA:</t>
  </si>
  <si>
    <t>Nikola Dolinar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</si>
</sst>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b/>
      <sz val="10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62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0" fontId="45" fillId="0" borderId="0" xfId="0" applyFont="1"/>
    <xf numFmtId="4" fontId="44" fillId="0" borderId="0" xfId="0" applyNumberFormat="1" applyFont="1"/>
    <xf numFmtId="4" fontId="46" fillId="0" borderId="0" xfId="0" applyNumberFormat="1" applyFont="1" applyAlignment="1">
      <alignment horizontal="right"/>
    </xf>
    <xf numFmtId="4" fontId="47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49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0" fontId="4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2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84"/>
  <sheetViews>
    <sheetView tabSelected="1" topLeftCell="A1033" zoomScaleNormal="100" workbookViewId="0">
      <selection activeCell="P1068" sqref="P1068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7" width="12.28515625" style="121" customWidth="1"/>
    <col min="18" max="18" width="12.42578125" style="393" customWidth="1"/>
    <col min="19" max="19" width="9" style="5" customWidth="1"/>
    <col min="20" max="20" width="8.28515625" style="5" customWidth="1"/>
  </cols>
  <sheetData>
    <row r="1" spans="1:21" ht="25.5" x14ac:dyDescent="0.2">
      <c r="A1" s="3"/>
      <c r="B1" s="442" t="s">
        <v>35</v>
      </c>
      <c r="C1" s="443"/>
      <c r="D1" s="443"/>
      <c r="E1" s="443"/>
      <c r="F1" s="443"/>
      <c r="G1" s="443"/>
      <c r="H1" s="443"/>
      <c r="I1" s="444"/>
      <c r="J1" s="444"/>
      <c r="K1" s="199"/>
      <c r="L1" s="22"/>
      <c r="M1" s="69" t="s">
        <v>36</v>
      </c>
      <c r="N1" s="70" t="s">
        <v>37</v>
      </c>
      <c r="O1" s="69" t="s">
        <v>527</v>
      </c>
      <c r="P1" s="407" t="s">
        <v>401</v>
      </c>
      <c r="Q1" s="416" t="s">
        <v>402</v>
      </c>
      <c r="R1" s="414" t="s">
        <v>528</v>
      </c>
      <c r="S1" s="367" t="s">
        <v>403</v>
      </c>
      <c r="T1" s="367" t="s">
        <v>404</v>
      </c>
      <c r="U1" s="69"/>
    </row>
    <row r="2" spans="1:21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283</v>
      </c>
      <c r="P2" s="94" t="s">
        <v>396</v>
      </c>
      <c r="Q2" s="94" t="s">
        <v>56</v>
      </c>
      <c r="R2" s="392" t="s">
        <v>76</v>
      </c>
      <c r="S2" s="9">
        <v>5</v>
      </c>
      <c r="T2" s="9">
        <v>6</v>
      </c>
    </row>
    <row r="3" spans="1:21" x14ac:dyDescent="0.2">
      <c r="O3" s="237"/>
      <c r="P3" s="408"/>
      <c r="Q3" s="417"/>
    </row>
    <row r="4" spans="1:21" x14ac:dyDescent="0.2">
      <c r="A4" s="5" t="s">
        <v>97</v>
      </c>
      <c r="N4" s="73" t="s">
        <v>108</v>
      </c>
      <c r="O4" s="237"/>
      <c r="P4" s="408"/>
      <c r="Q4" s="417"/>
    </row>
    <row r="5" spans="1:21" x14ac:dyDescent="0.2">
      <c r="N5" s="73"/>
      <c r="O5" s="237"/>
      <c r="P5" s="408"/>
      <c r="Q5" s="417"/>
    </row>
    <row r="6" spans="1:21" x14ac:dyDescent="0.2">
      <c r="N6" s="73"/>
      <c r="O6" s="237"/>
      <c r="P6" s="408"/>
      <c r="Q6" s="417"/>
    </row>
    <row r="7" spans="1:21" ht="25.5" x14ac:dyDescent="0.2">
      <c r="N7" s="73" t="s">
        <v>338</v>
      </c>
      <c r="O7" s="77">
        <f t="shared" ref="O7" si="0">SUM(O15+O16+O23)</f>
        <v>1716897.98</v>
      </c>
      <c r="P7" s="77">
        <f t="shared" ref="P7" si="1">SUM(P15+P16+P23)</f>
        <v>2172193.4</v>
      </c>
      <c r="Q7" s="77"/>
      <c r="R7" s="77">
        <f t="shared" ref="R7" si="2">SUM(R15+R16+R23)</f>
        <v>1773545.98</v>
      </c>
      <c r="S7" s="368">
        <f>R7/O7*100</f>
        <v>103.29943891016751</v>
      </c>
      <c r="T7" s="368">
        <f>R7/P7*100</f>
        <v>81.647701351085956</v>
      </c>
    </row>
    <row r="8" spans="1:21" x14ac:dyDescent="0.2">
      <c r="N8" s="73"/>
      <c r="O8" s="82"/>
      <c r="P8" s="82"/>
      <c r="Q8" s="82"/>
      <c r="R8" s="82"/>
    </row>
    <row r="9" spans="1:21" ht="25.5" x14ac:dyDescent="0.2">
      <c r="N9" s="73" t="s">
        <v>302</v>
      </c>
      <c r="O9" s="77">
        <f t="shared" ref="O9" si="3">SUM(O17+O18+O24)</f>
        <v>1465028.82</v>
      </c>
      <c r="P9" s="77">
        <f t="shared" ref="P9" si="4">SUM(P17+P18+P24)</f>
        <v>2712000</v>
      </c>
      <c r="Q9" s="77"/>
      <c r="R9" s="77">
        <f t="shared" ref="R9" si="5">SUM(R17+R18+R24)</f>
        <v>1544993.9200000002</v>
      </c>
      <c r="S9" s="368">
        <f t="shared" ref="S9:S18" si="6">R9/O9*100</f>
        <v>105.45826122383039</v>
      </c>
      <c r="T9" s="368">
        <f t="shared" ref="T9:T18" si="7">R9/P9*100</f>
        <v>56.968802359882012</v>
      </c>
    </row>
    <row r="10" spans="1:21" x14ac:dyDescent="0.2">
      <c r="N10" s="73"/>
      <c r="O10" s="82"/>
      <c r="P10" s="82"/>
      <c r="Q10" s="82"/>
      <c r="R10" s="82"/>
      <c r="S10" s="368"/>
      <c r="T10" s="368"/>
    </row>
    <row r="11" spans="1:21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1"/>
      <c r="N11" s="73" t="s">
        <v>337</v>
      </c>
      <c r="O11" s="82">
        <f t="shared" ref="O11" si="8">O7-O9</f>
        <v>251869.15999999992</v>
      </c>
      <c r="P11" s="82">
        <f t="shared" ref="P11" si="9">P7-P9</f>
        <v>-539806.60000000009</v>
      </c>
      <c r="Q11" s="82"/>
      <c r="R11" s="82">
        <f t="shared" ref="R11" si="10">R7-R9</f>
        <v>228552.05999999982</v>
      </c>
      <c r="S11" s="368">
        <f t="shared" si="6"/>
        <v>90.742375922482893</v>
      </c>
      <c r="T11" s="368">
        <f t="shared" si="7"/>
        <v>-42.339619411841163</v>
      </c>
    </row>
    <row r="12" spans="1:21" x14ac:dyDescent="0.2">
      <c r="N12" s="73"/>
      <c r="O12" s="82"/>
      <c r="P12" s="82"/>
      <c r="Q12" s="82"/>
      <c r="R12" s="82"/>
      <c r="S12" s="368"/>
      <c r="T12" s="368"/>
    </row>
    <row r="13" spans="1:21" x14ac:dyDescent="0.2">
      <c r="M13" s="78" t="s">
        <v>38</v>
      </c>
      <c r="N13" s="79"/>
      <c r="O13" s="82"/>
      <c r="P13" s="82"/>
      <c r="Q13" s="82"/>
      <c r="R13" s="82"/>
      <c r="S13" s="368"/>
      <c r="T13" s="368"/>
    </row>
    <row r="14" spans="1:21" x14ac:dyDescent="0.2">
      <c r="M14" s="78"/>
      <c r="N14" s="79"/>
      <c r="O14" s="82"/>
      <c r="P14" s="82"/>
      <c r="Q14" s="82"/>
      <c r="R14" s="82"/>
      <c r="S14" s="368"/>
      <c r="T14" s="368"/>
    </row>
    <row r="15" spans="1:21" x14ac:dyDescent="0.2">
      <c r="M15" s="80" t="s">
        <v>34</v>
      </c>
      <c r="N15" s="81" t="s">
        <v>21</v>
      </c>
      <c r="O15" s="77">
        <f t="shared" ref="O15" si="11">SUM(O37)</f>
        <v>1716897.98</v>
      </c>
      <c r="P15" s="77">
        <f t="shared" ref="P15" si="12">SUM(P37)</f>
        <v>2172193.4</v>
      </c>
      <c r="Q15" s="77"/>
      <c r="R15" s="77">
        <f t="shared" ref="R15" si="13">SUM(R37)</f>
        <v>1773545.98</v>
      </c>
      <c r="S15" s="368">
        <f t="shared" si="6"/>
        <v>103.29943891016751</v>
      </c>
      <c r="T15" s="368">
        <f t="shared" si="7"/>
        <v>81.647701351085956</v>
      </c>
    </row>
    <row r="16" spans="1:21" ht="25.5" x14ac:dyDescent="0.2">
      <c r="M16" s="80" t="s">
        <v>51</v>
      </c>
      <c r="N16" s="81" t="s">
        <v>27</v>
      </c>
      <c r="O16" s="77">
        <f t="shared" ref="O16" si="14">SUM(O76)</f>
        <v>0</v>
      </c>
      <c r="P16" s="77">
        <f t="shared" ref="P16" si="15">SUM(P76)</f>
        <v>0</v>
      </c>
      <c r="Q16" s="77"/>
      <c r="R16" s="77">
        <f t="shared" ref="R16" si="16">SUM(R76)</f>
        <v>0</v>
      </c>
      <c r="S16" s="368">
        <v>0</v>
      </c>
      <c r="T16" s="368">
        <v>0</v>
      </c>
    </row>
    <row r="17" spans="1:20" x14ac:dyDescent="0.2">
      <c r="M17" s="80" t="s">
        <v>56</v>
      </c>
      <c r="N17" s="81" t="s">
        <v>116</v>
      </c>
      <c r="O17" s="77">
        <f t="shared" ref="O17" si="17">SUM(O85)</f>
        <v>997230.71000000008</v>
      </c>
      <c r="P17" s="77">
        <f t="shared" ref="P17" si="18">SUM(P85)</f>
        <v>1698400</v>
      </c>
      <c r="Q17" s="77"/>
      <c r="R17" s="77">
        <f t="shared" ref="R17" si="19">SUM(R85)</f>
        <v>1132276.2100000002</v>
      </c>
      <c r="S17" s="368">
        <f t="shared" si="6"/>
        <v>113.54205186881981</v>
      </c>
      <c r="T17" s="368">
        <f t="shared" si="7"/>
        <v>66.667228568064075</v>
      </c>
    </row>
    <row r="18" spans="1:20" ht="25.5" x14ac:dyDescent="0.2">
      <c r="M18" s="80" t="s">
        <v>76</v>
      </c>
      <c r="N18" s="81" t="s">
        <v>170</v>
      </c>
      <c r="O18" s="77">
        <f>SUM(O151)</f>
        <v>467798.11</v>
      </c>
      <c r="P18" s="77">
        <f t="shared" ref="P18" si="20">SUM(P151)</f>
        <v>1013600</v>
      </c>
      <c r="Q18" s="77"/>
      <c r="R18" s="77">
        <f t="shared" ref="R18" si="21">SUM(R151)</f>
        <v>412717.71</v>
      </c>
      <c r="S18" s="368">
        <f t="shared" si="6"/>
        <v>88.225604417255994</v>
      </c>
      <c r="T18" s="368">
        <f t="shared" si="7"/>
        <v>40.718006116811367</v>
      </c>
    </row>
    <row r="19" spans="1:20" x14ac:dyDescent="0.2">
      <c r="M19" s="80"/>
      <c r="N19" s="81"/>
      <c r="O19" s="134"/>
      <c r="P19" s="134"/>
      <c r="Q19" s="134"/>
      <c r="R19" s="134"/>
      <c r="S19" s="368"/>
      <c r="T19" s="368"/>
    </row>
    <row r="20" spans="1:20" x14ac:dyDescent="0.2">
      <c r="M20" s="80"/>
      <c r="N20" s="81"/>
      <c r="O20" s="134"/>
      <c r="P20" s="134"/>
      <c r="Q20" s="134"/>
      <c r="R20" s="134"/>
      <c r="S20" s="368"/>
      <c r="T20" s="368"/>
    </row>
    <row r="21" spans="1:20" x14ac:dyDescent="0.2">
      <c r="M21" s="78" t="s">
        <v>89</v>
      </c>
      <c r="N21" s="79"/>
      <c r="O21" s="134"/>
      <c r="P21" s="134"/>
      <c r="Q21" s="134"/>
      <c r="R21" s="134"/>
      <c r="S21" s="368"/>
      <c r="T21" s="368"/>
    </row>
    <row r="22" spans="1:20" x14ac:dyDescent="0.2">
      <c r="M22" s="83"/>
      <c r="O22" s="134"/>
      <c r="P22" s="134"/>
      <c r="Q22" s="134"/>
      <c r="R22" s="134"/>
      <c r="S22" s="368"/>
      <c r="T22" s="368"/>
    </row>
    <row r="23" spans="1:20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292</v>
      </c>
      <c r="O23" s="77">
        <f>SUM(O171)</f>
        <v>0</v>
      </c>
      <c r="P23" s="77">
        <f t="shared" ref="P23" si="22">SUM(P171)</f>
        <v>0</v>
      </c>
      <c r="Q23" s="77"/>
      <c r="R23" s="77">
        <f t="shared" ref="R23" si="23">SUM(R171)</f>
        <v>0</v>
      </c>
      <c r="S23" s="368">
        <v>0</v>
      </c>
      <c r="T23" s="368">
        <v>0</v>
      </c>
    </row>
    <row r="24" spans="1:20" s="5" customFormat="1" ht="25.5" x14ac:dyDescent="0.2">
      <c r="M24" s="80" t="s">
        <v>33</v>
      </c>
      <c r="N24" s="81" t="s">
        <v>86</v>
      </c>
      <c r="O24" s="77">
        <f>SUM(O176)</f>
        <v>0</v>
      </c>
      <c r="P24" s="77">
        <f t="shared" ref="P24" si="24">SUM(P176)</f>
        <v>0</v>
      </c>
      <c r="Q24" s="77"/>
      <c r="R24" s="77">
        <f t="shared" ref="R24" si="25">SUM(R176)</f>
        <v>0</v>
      </c>
      <c r="S24" s="368">
        <v>0</v>
      </c>
      <c r="T24" s="368">
        <v>0</v>
      </c>
    </row>
    <row r="25" spans="1:20" s="5" customFormat="1" x14ac:dyDescent="0.2">
      <c r="M25" s="80"/>
      <c r="N25" s="81"/>
      <c r="O25" s="134"/>
      <c r="P25" s="134"/>
      <c r="Q25" s="134"/>
      <c r="R25" s="393"/>
      <c r="S25" s="368"/>
      <c r="T25" s="368"/>
    </row>
    <row r="26" spans="1:20" s="5" customFormat="1" x14ac:dyDescent="0.2">
      <c r="M26" s="80"/>
      <c r="N26" s="81"/>
      <c r="O26" s="134"/>
      <c r="P26" s="134"/>
      <c r="Q26" s="134"/>
      <c r="R26" s="393"/>
      <c r="S26" s="368"/>
      <c r="T26" s="368"/>
    </row>
    <row r="27" spans="1:20" s="5" customFormat="1" x14ac:dyDescent="0.2">
      <c r="M27" s="78" t="s">
        <v>339</v>
      </c>
      <c r="N27" s="85"/>
      <c r="O27" s="134"/>
      <c r="P27" s="134"/>
      <c r="Q27" s="134"/>
      <c r="R27" s="393"/>
      <c r="S27" s="368"/>
      <c r="T27" s="368"/>
    </row>
    <row r="28" spans="1:20" s="5" customFormat="1" x14ac:dyDescent="0.2">
      <c r="M28" s="78"/>
      <c r="N28" s="85"/>
      <c r="O28" s="134"/>
      <c r="P28" s="134"/>
      <c r="Q28" s="134"/>
      <c r="R28" s="393"/>
      <c r="S28" s="368"/>
      <c r="T28" s="368"/>
    </row>
    <row r="29" spans="1:20" s="5" customFormat="1" x14ac:dyDescent="0.2">
      <c r="M29" s="80" t="s">
        <v>95</v>
      </c>
      <c r="N29" s="81" t="s">
        <v>96</v>
      </c>
      <c r="O29" s="77">
        <f>SUM(O187)</f>
        <v>287937.44</v>
      </c>
      <c r="P29" s="77">
        <f t="shared" ref="P29" si="26">SUM(P187)</f>
        <v>539806.6</v>
      </c>
      <c r="Q29" s="77"/>
      <c r="R29" s="77">
        <f>SUM(R187)</f>
        <v>539806.6</v>
      </c>
      <c r="S29" s="368">
        <f>R29/O29*100</f>
        <v>187.47357064784626</v>
      </c>
      <c r="T29" s="368">
        <f>R29/P29*100</f>
        <v>100</v>
      </c>
    </row>
    <row r="30" spans="1:20" s="5" customFormat="1" x14ac:dyDescent="0.2">
      <c r="M30" s="78"/>
      <c r="N30" s="85"/>
      <c r="O30" s="121"/>
      <c r="P30" s="121"/>
      <c r="Q30" s="121"/>
      <c r="R30" s="393"/>
    </row>
    <row r="31" spans="1:20" s="5" customFormat="1" x14ac:dyDescent="0.2">
      <c r="M31" s="78"/>
      <c r="N31" s="85"/>
      <c r="O31" s="121"/>
      <c r="P31" s="121"/>
      <c r="Q31" s="121"/>
      <c r="R31" s="393"/>
    </row>
    <row r="32" spans="1:20" s="5" customFormat="1" x14ac:dyDescent="0.2">
      <c r="M32" s="78"/>
      <c r="N32" s="85"/>
      <c r="O32" s="121"/>
      <c r="P32" s="121"/>
      <c r="Q32" s="121"/>
      <c r="R32" s="393"/>
    </row>
    <row r="33" spans="2:20" s="3" customFormat="1" ht="25.5" x14ac:dyDescent="0.2">
      <c r="B33" s="442" t="s">
        <v>35</v>
      </c>
      <c r="C33" s="443"/>
      <c r="D33" s="443"/>
      <c r="E33" s="443"/>
      <c r="F33" s="443"/>
      <c r="G33" s="443"/>
      <c r="H33" s="443"/>
      <c r="I33" s="444"/>
      <c r="J33" s="444"/>
      <c r="K33" s="199"/>
      <c r="L33" s="4"/>
      <c r="M33" s="69" t="s">
        <v>36</v>
      </c>
      <c r="N33" s="70" t="s">
        <v>37</v>
      </c>
      <c r="O33" s="435" t="s">
        <v>527</v>
      </c>
      <c r="P33" s="435" t="s">
        <v>401</v>
      </c>
      <c r="Q33" s="435" t="s">
        <v>402</v>
      </c>
      <c r="R33" s="435" t="s">
        <v>528</v>
      </c>
      <c r="S33" s="367" t="s">
        <v>403</v>
      </c>
      <c r="T33" s="367" t="s">
        <v>404</v>
      </c>
    </row>
    <row r="34" spans="2:20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283</v>
      </c>
      <c r="P34" s="94" t="s">
        <v>396</v>
      </c>
      <c r="Q34" s="94" t="s">
        <v>56</v>
      </c>
      <c r="R34" s="392" t="s">
        <v>76</v>
      </c>
      <c r="S34" s="9">
        <v>5</v>
      </c>
      <c r="T34" s="9">
        <v>6</v>
      </c>
    </row>
    <row r="35" spans="2:20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349</v>
      </c>
      <c r="N35" s="79"/>
      <c r="O35" s="75"/>
      <c r="P35" s="75"/>
      <c r="Q35" s="75"/>
      <c r="R35" s="394"/>
    </row>
    <row r="36" spans="2:20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393"/>
    </row>
    <row r="37" spans="2:20" s="8" customFormat="1" x14ac:dyDescent="0.2">
      <c r="B37" s="9"/>
      <c r="M37" s="87" t="s">
        <v>34</v>
      </c>
      <c r="N37" s="81" t="s">
        <v>21</v>
      </c>
      <c r="O37" s="167">
        <f>SUM(O38+O48+O56+O62+O73)</f>
        <v>1716897.98</v>
      </c>
      <c r="P37" s="167">
        <f>SUM(P38+P48+P56+P62+P73)</f>
        <v>2172193.4</v>
      </c>
      <c r="R37" s="167">
        <f>SUM(R38+R48+R56+R62+R73)</f>
        <v>1773545.98</v>
      </c>
      <c r="S37" s="368">
        <f>R37/O37*100</f>
        <v>103.29943891016751</v>
      </c>
      <c r="T37" s="368">
        <f>R37/P37*100</f>
        <v>81.647701351085956</v>
      </c>
    </row>
    <row r="38" spans="2:20" s="3" customFormat="1" x14ac:dyDescent="0.2">
      <c r="B38" s="9">
        <v>11</v>
      </c>
      <c r="M38" s="88" t="s">
        <v>39</v>
      </c>
      <c r="N38" s="70" t="s">
        <v>10</v>
      </c>
      <c r="O38" s="91">
        <f>SUM(O39+O42+O45)</f>
        <v>848664.8899999999</v>
      </c>
      <c r="P38" s="91">
        <f>SUM(P39+P42+P45)</f>
        <v>880000</v>
      </c>
      <c r="R38" s="91">
        <f>SUM(R39+R42+R45)</f>
        <v>956858.92</v>
      </c>
      <c r="S38" s="368">
        <f t="shared" ref="S38:S103" si="27">R38/O38*100</f>
        <v>112.7487340733514</v>
      </c>
      <c r="T38" s="368">
        <f t="shared" ref="T38:T100" si="28">R38/P38*100</f>
        <v>108.7339681818182</v>
      </c>
    </row>
    <row r="39" spans="2:20" s="5" customFormat="1" x14ac:dyDescent="0.2">
      <c r="B39" s="4">
        <v>11</v>
      </c>
      <c r="M39" s="90" t="s">
        <v>40</v>
      </c>
      <c r="N39" s="84" t="s">
        <v>11</v>
      </c>
      <c r="O39" s="77">
        <f>SUM(O40:O41)</f>
        <v>764990.46</v>
      </c>
      <c r="P39" s="77">
        <v>800000</v>
      </c>
      <c r="R39" s="77">
        <f>SUM(R40-R41)</f>
        <v>892208.97</v>
      </c>
      <c r="S39" s="368">
        <f t="shared" si="27"/>
        <v>116.63007797509005</v>
      </c>
      <c r="T39" s="368">
        <f t="shared" si="28"/>
        <v>111.52612124999999</v>
      </c>
    </row>
    <row r="40" spans="2:20" s="5" customFormat="1" ht="25.5" x14ac:dyDescent="0.2">
      <c r="B40" s="418"/>
      <c r="M40" s="90" t="s">
        <v>405</v>
      </c>
      <c r="N40" s="419" t="s">
        <v>460</v>
      </c>
      <c r="O40" s="77">
        <v>764990.46</v>
      </c>
      <c r="P40" s="77"/>
      <c r="R40" s="77">
        <v>945545.86</v>
      </c>
      <c r="S40" s="368">
        <f t="shared" si="27"/>
        <v>123.6023074065525</v>
      </c>
      <c r="T40" s="368"/>
    </row>
    <row r="41" spans="2:20" s="5" customFormat="1" ht="25.5" x14ac:dyDescent="0.2">
      <c r="B41" s="427"/>
      <c r="M41" s="90" t="s">
        <v>454</v>
      </c>
      <c r="N41" s="429" t="s">
        <v>461</v>
      </c>
      <c r="O41" s="77">
        <v>0</v>
      </c>
      <c r="P41" s="77"/>
      <c r="R41" s="77">
        <v>53336.89</v>
      </c>
      <c r="S41" s="368">
        <v>0</v>
      </c>
      <c r="T41" s="368"/>
    </row>
    <row r="42" spans="2:20" s="5" customFormat="1" x14ac:dyDescent="0.2">
      <c r="B42" s="4">
        <v>11</v>
      </c>
      <c r="M42" s="90" t="s">
        <v>41</v>
      </c>
      <c r="N42" s="84" t="s">
        <v>12</v>
      </c>
      <c r="O42" s="77">
        <f>SUM(O43:O44)</f>
        <v>68279.429999999993</v>
      </c>
      <c r="P42" s="77">
        <v>60000</v>
      </c>
      <c r="R42" s="77">
        <f>SUM(R43:R44)</f>
        <v>52858.770000000004</v>
      </c>
      <c r="S42" s="368">
        <f t="shared" si="27"/>
        <v>77.415365066755854</v>
      </c>
      <c r="T42" s="368">
        <f t="shared" si="28"/>
        <v>88.097949999999997</v>
      </c>
    </row>
    <row r="43" spans="2:20" s="5" customFormat="1" ht="25.5" x14ac:dyDescent="0.2">
      <c r="B43" s="427"/>
      <c r="M43" s="90" t="s">
        <v>455</v>
      </c>
      <c r="N43" s="429" t="s">
        <v>462</v>
      </c>
      <c r="O43" s="77">
        <v>24168.91</v>
      </c>
      <c r="P43" s="77"/>
      <c r="R43" s="77">
        <v>21215.3</v>
      </c>
      <c r="S43" s="368">
        <v>0</v>
      </c>
      <c r="T43" s="368"/>
    </row>
    <row r="44" spans="2:20" s="5" customFormat="1" x14ac:dyDescent="0.2">
      <c r="B44" s="418"/>
      <c r="M44" s="90" t="s">
        <v>406</v>
      </c>
      <c r="N44" s="419" t="s">
        <v>463</v>
      </c>
      <c r="O44" s="77">
        <v>44110.52</v>
      </c>
      <c r="P44" s="77"/>
      <c r="R44" s="77">
        <v>31643.47</v>
      </c>
      <c r="S44" s="368">
        <f t="shared" si="27"/>
        <v>71.736787505565573</v>
      </c>
      <c r="T44" s="368"/>
    </row>
    <row r="45" spans="2:20" s="5" customFormat="1" x14ac:dyDescent="0.2">
      <c r="B45" s="4">
        <v>11</v>
      </c>
      <c r="M45" s="90" t="s">
        <v>42</v>
      </c>
      <c r="N45" s="84" t="s">
        <v>16</v>
      </c>
      <c r="O45" s="77">
        <f>SUM(O46:O47)</f>
        <v>15395</v>
      </c>
      <c r="P45" s="77">
        <v>20000</v>
      </c>
      <c r="R45" s="77">
        <f>SUM(R46)</f>
        <v>11791.18</v>
      </c>
      <c r="S45" s="368">
        <f t="shared" si="27"/>
        <v>76.590971094511204</v>
      </c>
      <c r="T45" s="368">
        <f t="shared" si="28"/>
        <v>58.955900000000007</v>
      </c>
    </row>
    <row r="46" spans="2:20" s="5" customFormat="1" x14ac:dyDescent="0.2">
      <c r="B46" s="418"/>
      <c r="M46" s="90" t="s">
        <v>407</v>
      </c>
      <c r="N46" s="419" t="s">
        <v>464</v>
      </c>
      <c r="O46" s="77">
        <v>15381.05</v>
      </c>
      <c r="P46" s="77"/>
      <c r="R46" s="77">
        <v>11791.18</v>
      </c>
      <c r="S46" s="368">
        <f t="shared" si="27"/>
        <v>76.660436056055985</v>
      </c>
      <c r="T46" s="368"/>
    </row>
    <row r="47" spans="2:20" s="5" customFormat="1" ht="25.5" x14ac:dyDescent="0.2">
      <c r="B47" s="431"/>
      <c r="M47" s="90" t="s">
        <v>530</v>
      </c>
      <c r="N47" s="434" t="s">
        <v>531</v>
      </c>
      <c r="O47" s="77">
        <v>13.95</v>
      </c>
      <c r="P47" s="77"/>
      <c r="R47" s="77">
        <v>0</v>
      </c>
      <c r="S47" s="368">
        <f t="shared" si="27"/>
        <v>0</v>
      </c>
      <c r="T47" s="368"/>
    </row>
    <row r="48" spans="2:20" s="3" customFormat="1" ht="38.25" x14ac:dyDescent="0.2">
      <c r="F48" s="9">
        <v>52</v>
      </c>
      <c r="M48" s="88" t="s">
        <v>43</v>
      </c>
      <c r="N48" s="70" t="s">
        <v>317</v>
      </c>
      <c r="O48" s="91">
        <f>SUM(O49+O50+O53+O54)</f>
        <v>675676.45</v>
      </c>
      <c r="P48" s="91">
        <f t="shared" ref="P48" si="29">SUM(P49:P54)</f>
        <v>1027000</v>
      </c>
      <c r="R48" s="91">
        <f>SUM(R49+R50+R53+R54)</f>
        <v>639440.64000000001</v>
      </c>
      <c r="S48" s="368">
        <f t="shared" si="27"/>
        <v>94.637106265876227</v>
      </c>
      <c r="T48" s="368">
        <f t="shared" si="28"/>
        <v>62.262963972736131</v>
      </c>
    </row>
    <row r="49" spans="4:20" s="5" customFormat="1" ht="38.25" x14ac:dyDescent="0.2">
      <c r="F49" s="227">
        <v>52</v>
      </c>
      <c r="M49" s="90" t="s">
        <v>300</v>
      </c>
      <c r="N49" s="228" t="s">
        <v>301</v>
      </c>
      <c r="O49" s="77">
        <v>0</v>
      </c>
      <c r="P49" s="77">
        <v>0</v>
      </c>
      <c r="R49" s="77">
        <v>0</v>
      </c>
      <c r="S49" s="368">
        <v>0</v>
      </c>
      <c r="T49" s="368">
        <v>0</v>
      </c>
    </row>
    <row r="50" spans="4:20" s="5" customFormat="1" ht="24" customHeight="1" x14ac:dyDescent="0.2">
      <c r="F50" s="4">
        <v>52</v>
      </c>
      <c r="M50" s="90" t="s">
        <v>44</v>
      </c>
      <c r="N50" s="228" t="s">
        <v>316</v>
      </c>
      <c r="O50" s="77">
        <f>SUM(O51:O52)</f>
        <v>675676.45</v>
      </c>
      <c r="P50" s="77">
        <v>990000</v>
      </c>
      <c r="R50" s="77">
        <f>SUM(R51:R52)</f>
        <v>639440.64000000001</v>
      </c>
      <c r="S50" s="368">
        <f t="shared" si="27"/>
        <v>94.637106265876227</v>
      </c>
      <c r="T50" s="368">
        <f t="shared" si="28"/>
        <v>64.589963636363635</v>
      </c>
    </row>
    <row r="51" spans="4:20" s="5" customFormat="1" ht="24" customHeight="1" x14ac:dyDescent="0.2">
      <c r="F51" s="418"/>
      <c r="M51" s="90" t="s">
        <v>408</v>
      </c>
      <c r="N51" s="419" t="s">
        <v>465</v>
      </c>
      <c r="O51" s="77">
        <v>575676.44999999995</v>
      </c>
      <c r="P51" s="77"/>
      <c r="R51" s="77">
        <v>489440.64</v>
      </c>
      <c r="S51" s="368">
        <f t="shared" si="27"/>
        <v>85.020090712413207</v>
      </c>
      <c r="T51" s="368"/>
    </row>
    <row r="52" spans="4:20" s="5" customFormat="1" ht="24" customHeight="1" x14ac:dyDescent="0.2">
      <c r="F52" s="431"/>
      <c r="M52" s="90" t="s">
        <v>532</v>
      </c>
      <c r="N52" s="434" t="s">
        <v>533</v>
      </c>
      <c r="O52" s="77">
        <v>100000</v>
      </c>
      <c r="P52" s="77"/>
      <c r="R52" s="77">
        <v>150000</v>
      </c>
      <c r="S52" s="368">
        <f t="shared" si="27"/>
        <v>150</v>
      </c>
      <c r="T52" s="368"/>
    </row>
    <row r="53" spans="4:20" s="5" customFormat="1" ht="25.5" x14ac:dyDescent="0.2">
      <c r="F53" s="4">
        <v>52</v>
      </c>
      <c r="M53" s="90" t="s">
        <v>45</v>
      </c>
      <c r="N53" s="228" t="s">
        <v>315</v>
      </c>
      <c r="O53" s="77">
        <v>0</v>
      </c>
      <c r="P53" s="77">
        <v>37000</v>
      </c>
      <c r="R53" s="77">
        <v>0</v>
      </c>
      <c r="S53" s="368">
        <v>0</v>
      </c>
      <c r="T53" s="368">
        <f t="shared" si="28"/>
        <v>0</v>
      </c>
    </row>
    <row r="54" spans="4:20" s="5" customFormat="1" ht="25.5" x14ac:dyDescent="0.2">
      <c r="F54" s="283">
        <v>52</v>
      </c>
      <c r="M54" s="90" t="s">
        <v>340</v>
      </c>
      <c r="N54" s="282" t="s">
        <v>343</v>
      </c>
      <c r="O54" s="77">
        <v>0</v>
      </c>
      <c r="P54" s="77">
        <v>0</v>
      </c>
      <c r="R54" s="77">
        <v>0</v>
      </c>
      <c r="S54" s="368">
        <v>0</v>
      </c>
      <c r="T54" s="368">
        <v>0</v>
      </c>
    </row>
    <row r="55" spans="4:20" s="5" customFormat="1" x14ac:dyDescent="0.2">
      <c r="F55" s="283"/>
      <c r="M55" s="90"/>
      <c r="N55" s="282"/>
      <c r="O55" s="77"/>
      <c r="P55" s="77"/>
      <c r="R55" s="77"/>
      <c r="S55" s="368"/>
      <c r="T55" s="368"/>
    </row>
    <row r="56" spans="4:20" s="3" customFormat="1" x14ac:dyDescent="0.2">
      <c r="D56" s="9">
        <v>31</v>
      </c>
      <c r="H56" s="9"/>
      <c r="I56" s="9"/>
      <c r="J56" s="9"/>
      <c r="K56" s="9"/>
      <c r="L56" s="9"/>
      <c r="M56" s="88" t="s">
        <v>46</v>
      </c>
      <c r="N56" s="70" t="s">
        <v>13</v>
      </c>
      <c r="O56" s="91">
        <f t="shared" ref="O56" si="30">SUM(O58+O59)</f>
        <v>11479.99</v>
      </c>
      <c r="P56" s="91">
        <f t="shared" ref="P56" si="31">SUM(P58+P59)</f>
        <v>55000</v>
      </c>
      <c r="R56" s="91">
        <f>SUM(R58+R59)</f>
        <v>8065.01</v>
      </c>
      <c r="S56" s="368">
        <f t="shared" si="27"/>
        <v>70.252761544217378</v>
      </c>
      <c r="T56" s="368">
        <f t="shared" si="28"/>
        <v>14.663654545454547</v>
      </c>
    </row>
    <row r="57" spans="4:20" s="5" customFormat="1" x14ac:dyDescent="0.2">
      <c r="D57" s="201"/>
      <c r="H57" s="4"/>
      <c r="I57" s="201"/>
      <c r="J57" s="201"/>
      <c r="K57" s="201"/>
      <c r="L57" s="4"/>
      <c r="M57" s="90"/>
      <c r="N57" s="84"/>
      <c r="O57" s="77"/>
      <c r="P57" s="77"/>
      <c r="R57" s="77"/>
      <c r="S57" s="368"/>
      <c r="T57" s="368"/>
    </row>
    <row r="58" spans="4:20" s="5" customFormat="1" x14ac:dyDescent="0.2">
      <c r="D58" s="201">
        <v>31</v>
      </c>
      <c r="H58" s="4"/>
      <c r="I58" s="201"/>
      <c r="J58" s="201"/>
      <c r="K58" s="201"/>
      <c r="L58" s="4"/>
      <c r="M58" s="90" t="s">
        <v>47</v>
      </c>
      <c r="N58" s="84" t="s">
        <v>14</v>
      </c>
      <c r="O58" s="77">
        <v>0</v>
      </c>
      <c r="P58" s="77">
        <v>5000</v>
      </c>
      <c r="R58" s="77">
        <v>0</v>
      </c>
      <c r="S58" s="368">
        <v>0</v>
      </c>
      <c r="T58" s="368">
        <f t="shared" si="28"/>
        <v>0</v>
      </c>
    </row>
    <row r="59" spans="4:20" s="10" customFormat="1" ht="25.5" x14ac:dyDescent="0.2">
      <c r="D59" s="201">
        <v>31</v>
      </c>
      <c r="H59" s="4"/>
      <c r="I59" s="201"/>
      <c r="J59" s="201"/>
      <c r="K59" s="201"/>
      <c r="L59" s="4"/>
      <c r="M59" s="90" t="s">
        <v>48</v>
      </c>
      <c r="N59" s="84" t="s">
        <v>22</v>
      </c>
      <c r="O59" s="77">
        <f>SUM(O60:O61)</f>
        <v>11479.99</v>
      </c>
      <c r="P59" s="77">
        <v>50000</v>
      </c>
      <c r="R59" s="77">
        <f>SUM(R60:R61)</f>
        <v>8065.01</v>
      </c>
      <c r="S59" s="368">
        <f t="shared" si="27"/>
        <v>70.252761544217378</v>
      </c>
      <c r="T59" s="368">
        <f t="shared" si="28"/>
        <v>16.130020000000002</v>
      </c>
    </row>
    <row r="60" spans="4:20" s="10" customFormat="1" ht="25.5" x14ac:dyDescent="0.2">
      <c r="D60" s="427"/>
      <c r="H60" s="427"/>
      <c r="I60" s="427"/>
      <c r="J60" s="427"/>
      <c r="K60" s="427"/>
      <c r="L60" s="427"/>
      <c r="M60" s="90" t="s">
        <v>456</v>
      </c>
      <c r="N60" s="429" t="s">
        <v>466</v>
      </c>
      <c r="O60" s="77">
        <v>9000</v>
      </c>
      <c r="P60" s="77"/>
      <c r="R60" s="77">
        <v>7500</v>
      </c>
      <c r="S60" s="368">
        <v>0</v>
      </c>
      <c r="T60" s="368"/>
    </row>
    <row r="61" spans="4:20" s="10" customFormat="1" ht="25.5" x14ac:dyDescent="0.2">
      <c r="D61" s="418"/>
      <c r="H61" s="418"/>
      <c r="I61" s="418"/>
      <c r="J61" s="418"/>
      <c r="K61" s="418"/>
      <c r="L61" s="418"/>
      <c r="M61" s="90" t="s">
        <v>409</v>
      </c>
      <c r="N61" s="419" t="s">
        <v>467</v>
      </c>
      <c r="O61" s="77">
        <v>2479.9899999999998</v>
      </c>
      <c r="P61" s="77"/>
      <c r="R61" s="77">
        <v>565.01</v>
      </c>
      <c r="S61" s="368">
        <f t="shared" si="27"/>
        <v>22.782753156262729</v>
      </c>
      <c r="T61" s="368"/>
    </row>
    <row r="62" spans="4:20" s="3" customFormat="1" ht="51" x14ac:dyDescent="0.2">
      <c r="E62" s="9">
        <v>43</v>
      </c>
      <c r="M62" s="88" t="s">
        <v>49</v>
      </c>
      <c r="N62" s="70" t="s">
        <v>54</v>
      </c>
      <c r="O62" s="91">
        <f>SUM(O63+O66+O70)</f>
        <v>181076.65000000002</v>
      </c>
      <c r="P62" s="91">
        <f t="shared" ref="P62" si="32">SUM(P63:P70)</f>
        <v>200193.4</v>
      </c>
      <c r="R62" s="91">
        <f>SUM(R63+R66+R70)</f>
        <v>169181.41</v>
      </c>
      <c r="S62" s="368">
        <f t="shared" si="27"/>
        <v>93.430826117006234</v>
      </c>
      <c r="T62" s="368">
        <f t="shared" si="28"/>
        <v>84.5089848116871</v>
      </c>
    </row>
    <row r="63" spans="4:20" s="5" customFormat="1" ht="25.5" x14ac:dyDescent="0.2">
      <c r="E63" s="68">
        <v>43</v>
      </c>
      <c r="M63" s="90" t="s">
        <v>218</v>
      </c>
      <c r="N63" s="84" t="s">
        <v>219</v>
      </c>
      <c r="O63" s="77">
        <f>SUM(O64)</f>
        <v>128.82</v>
      </c>
      <c r="P63" s="77">
        <v>5000</v>
      </c>
      <c r="R63" s="77">
        <f>SUM(R64:R65)</f>
        <v>1502.34</v>
      </c>
      <c r="S63" s="368">
        <f t="shared" si="27"/>
        <v>1166.2319515603167</v>
      </c>
      <c r="T63" s="368">
        <f t="shared" si="28"/>
        <v>30.046799999999998</v>
      </c>
    </row>
    <row r="64" spans="4:20" s="5" customFormat="1" ht="25.5" x14ac:dyDescent="0.2">
      <c r="E64" s="418"/>
      <c r="M64" s="90" t="s">
        <v>410</v>
      </c>
      <c r="N64" s="419" t="s">
        <v>468</v>
      </c>
      <c r="O64" s="77">
        <v>128.82</v>
      </c>
      <c r="P64" s="77"/>
      <c r="R64" s="77">
        <v>12.28</v>
      </c>
      <c r="S64" s="368">
        <f t="shared" si="27"/>
        <v>9.5326812606738081</v>
      </c>
      <c r="T64" s="368"/>
    </row>
    <row r="65" spans="5:20" s="5" customFormat="1" x14ac:dyDescent="0.2">
      <c r="E65" s="427"/>
      <c r="M65" s="90" t="s">
        <v>457</v>
      </c>
      <c r="N65" s="429" t="s">
        <v>469</v>
      </c>
      <c r="O65" s="77">
        <v>0</v>
      </c>
      <c r="P65" s="77"/>
      <c r="R65" s="77">
        <v>1490.06</v>
      </c>
      <c r="S65" s="368">
        <v>0</v>
      </c>
      <c r="T65" s="368"/>
    </row>
    <row r="66" spans="5:20" s="5" customFormat="1" x14ac:dyDescent="0.2">
      <c r="E66" s="4">
        <v>43</v>
      </c>
      <c r="M66" s="90" t="s">
        <v>50</v>
      </c>
      <c r="N66" s="84" t="s">
        <v>15</v>
      </c>
      <c r="O66" s="77">
        <f>SUM(O67:O69)</f>
        <v>98420.36</v>
      </c>
      <c r="P66" s="77">
        <v>124900</v>
      </c>
      <c r="R66" s="77">
        <f>SUM(R67:R69)</f>
        <v>95746.950000000012</v>
      </c>
      <c r="S66" s="368">
        <f t="shared" si="27"/>
        <v>97.283681953612046</v>
      </c>
      <c r="T66" s="368">
        <f t="shared" si="28"/>
        <v>76.658887109687754</v>
      </c>
    </row>
    <row r="67" spans="5:20" s="5" customFormat="1" x14ac:dyDescent="0.2">
      <c r="E67" s="418"/>
      <c r="M67" s="90" t="s">
        <v>411</v>
      </c>
      <c r="N67" s="419" t="s">
        <v>470</v>
      </c>
      <c r="O67" s="77">
        <v>273.63</v>
      </c>
      <c r="P67" s="77"/>
      <c r="R67" s="77">
        <v>233.01</v>
      </c>
      <c r="S67" s="368">
        <f t="shared" si="27"/>
        <v>85.155136498190984</v>
      </c>
      <c r="T67" s="368"/>
    </row>
    <row r="68" spans="5:20" s="5" customFormat="1" x14ac:dyDescent="0.2">
      <c r="E68" s="418"/>
      <c r="M68" s="90" t="s">
        <v>412</v>
      </c>
      <c r="N68" s="419" t="s">
        <v>471</v>
      </c>
      <c r="O68" s="77">
        <v>218.39</v>
      </c>
      <c r="P68" s="77"/>
      <c r="R68" s="77">
        <v>13597.03</v>
      </c>
      <c r="S68" s="368">
        <f t="shared" si="27"/>
        <v>6226.0314116946756</v>
      </c>
      <c r="T68" s="368"/>
    </row>
    <row r="69" spans="5:20" s="5" customFormat="1" x14ac:dyDescent="0.2">
      <c r="E69" s="418"/>
      <c r="M69" s="90" t="s">
        <v>413</v>
      </c>
      <c r="N69" s="419" t="s">
        <v>472</v>
      </c>
      <c r="O69" s="77">
        <v>97928.34</v>
      </c>
      <c r="P69" s="77"/>
      <c r="R69" s="77">
        <v>81916.91</v>
      </c>
      <c r="S69" s="368">
        <f t="shared" si="27"/>
        <v>83.649850492717434</v>
      </c>
      <c r="T69" s="368"/>
    </row>
    <row r="70" spans="5:20" s="5" customFormat="1" x14ac:dyDescent="0.2">
      <c r="E70" s="59">
        <v>43</v>
      </c>
      <c r="M70" s="90" t="s">
        <v>210</v>
      </c>
      <c r="N70" s="84" t="s">
        <v>211</v>
      </c>
      <c r="O70" s="77">
        <f>SUM(O71:O72)</f>
        <v>82527.47</v>
      </c>
      <c r="P70" s="77">
        <v>70293.399999999994</v>
      </c>
      <c r="R70" s="77">
        <f>SUM(R71:R72)</f>
        <v>71932.12</v>
      </c>
      <c r="S70" s="368">
        <f t="shared" si="27"/>
        <v>87.161426371122246</v>
      </c>
      <c r="T70" s="368">
        <f t="shared" si="28"/>
        <v>102.33125727308681</v>
      </c>
    </row>
    <row r="71" spans="5:20" s="5" customFormat="1" x14ac:dyDescent="0.2">
      <c r="E71" s="418"/>
      <c r="M71" s="90" t="s">
        <v>414</v>
      </c>
      <c r="N71" s="419" t="s">
        <v>473</v>
      </c>
      <c r="O71" s="77">
        <v>7863.73</v>
      </c>
      <c r="P71" s="77"/>
      <c r="R71" s="77">
        <v>1559.94</v>
      </c>
      <c r="S71" s="368">
        <f t="shared" si="27"/>
        <v>19.83715107207394</v>
      </c>
      <c r="T71" s="368"/>
    </row>
    <row r="72" spans="5:20" s="5" customFormat="1" x14ac:dyDescent="0.2">
      <c r="E72" s="418"/>
      <c r="M72" s="90" t="s">
        <v>415</v>
      </c>
      <c r="N72" s="419" t="s">
        <v>474</v>
      </c>
      <c r="O72" s="77">
        <v>74663.740000000005</v>
      </c>
      <c r="P72" s="77"/>
      <c r="R72" s="77">
        <v>70372.179999999993</v>
      </c>
      <c r="S72" s="368">
        <f t="shared" si="27"/>
        <v>94.252149704796452</v>
      </c>
      <c r="T72" s="368"/>
    </row>
    <row r="73" spans="5:20" s="3" customFormat="1" ht="51" x14ac:dyDescent="0.2">
      <c r="G73" s="9">
        <v>61</v>
      </c>
      <c r="M73" s="88" t="s">
        <v>157</v>
      </c>
      <c r="N73" s="70" t="s">
        <v>160</v>
      </c>
      <c r="O73" s="91">
        <f t="shared" ref="O73:P73" si="33">SUM(O74)</f>
        <v>0</v>
      </c>
      <c r="P73" s="91">
        <f t="shared" si="33"/>
        <v>10000</v>
      </c>
      <c r="R73" s="91">
        <f>SUM(R74)</f>
        <v>0</v>
      </c>
      <c r="S73" s="368">
        <v>0</v>
      </c>
      <c r="T73" s="368">
        <f t="shared" si="28"/>
        <v>0</v>
      </c>
    </row>
    <row r="74" spans="5:20" s="5" customFormat="1" ht="25.5" x14ac:dyDescent="0.2">
      <c r="G74" s="39">
        <v>61</v>
      </c>
      <c r="M74" s="90" t="s">
        <v>158</v>
      </c>
      <c r="N74" s="84" t="s">
        <v>159</v>
      </c>
      <c r="O74" s="77">
        <v>0</v>
      </c>
      <c r="P74" s="77">
        <v>10000</v>
      </c>
      <c r="R74" s="77">
        <v>0</v>
      </c>
      <c r="S74" s="368">
        <v>0</v>
      </c>
      <c r="T74" s="368">
        <f t="shared" si="28"/>
        <v>0</v>
      </c>
    </row>
    <row r="75" spans="5:20" s="5" customFormat="1" x14ac:dyDescent="0.2">
      <c r="G75" s="258"/>
      <c r="M75" s="90"/>
      <c r="N75" s="259"/>
      <c r="O75" s="77"/>
      <c r="P75" s="77"/>
      <c r="R75" s="77"/>
      <c r="S75" s="368"/>
      <c r="T75" s="368"/>
    </row>
    <row r="76" spans="5:20" s="8" customFormat="1" ht="25.5" x14ac:dyDescent="0.2">
      <c r="H76" s="9">
        <v>71</v>
      </c>
      <c r="M76" s="87" t="s">
        <v>51</v>
      </c>
      <c r="N76" s="81" t="s">
        <v>27</v>
      </c>
      <c r="O76" s="167">
        <f t="shared" ref="O76" si="34">SUM(O77+O79)</f>
        <v>0</v>
      </c>
      <c r="P76" s="167">
        <f t="shared" ref="P76" si="35">SUM(P77+P79)</f>
        <v>0</v>
      </c>
      <c r="R76" s="167">
        <f>SUM(R77+R79)</f>
        <v>0</v>
      </c>
      <c r="S76" s="368">
        <v>0</v>
      </c>
      <c r="T76" s="368">
        <v>0</v>
      </c>
    </row>
    <row r="77" spans="5:20" s="5" customFormat="1" ht="38.25" x14ac:dyDescent="0.2">
      <c r="H77" s="337">
        <v>71</v>
      </c>
      <c r="M77" s="88" t="s">
        <v>52</v>
      </c>
      <c r="N77" s="70" t="s">
        <v>55</v>
      </c>
      <c r="O77" s="91">
        <f t="shared" ref="O77:P77" si="36">SUM(O78)</f>
        <v>0</v>
      </c>
      <c r="P77" s="91">
        <f t="shared" si="36"/>
        <v>0</v>
      </c>
      <c r="R77" s="91">
        <f>SUM(R78)</f>
        <v>0</v>
      </c>
      <c r="S77" s="368">
        <v>0</v>
      </c>
      <c r="T77" s="368">
        <v>0</v>
      </c>
    </row>
    <row r="78" spans="5:20" s="5" customFormat="1" ht="25.5" x14ac:dyDescent="0.2">
      <c r="H78" s="337">
        <v>71</v>
      </c>
      <c r="M78" s="90" t="s">
        <v>53</v>
      </c>
      <c r="N78" s="84" t="s">
        <v>28</v>
      </c>
      <c r="O78" s="77">
        <v>0</v>
      </c>
      <c r="P78" s="77">
        <v>0</v>
      </c>
      <c r="R78" s="77">
        <v>0</v>
      </c>
      <c r="S78" s="368">
        <v>0</v>
      </c>
      <c r="T78" s="368">
        <v>0</v>
      </c>
    </row>
    <row r="79" spans="5:20" s="3" customFormat="1" ht="38.25" x14ac:dyDescent="0.2">
      <c r="H79" s="9">
        <v>71</v>
      </c>
      <c r="M79" s="88" t="s">
        <v>212</v>
      </c>
      <c r="N79" s="70" t="s">
        <v>215</v>
      </c>
      <c r="O79" s="91">
        <f t="shared" ref="O79:P79" si="37">SUM(+O80)</f>
        <v>0</v>
      </c>
      <c r="P79" s="91">
        <f t="shared" si="37"/>
        <v>0</v>
      </c>
      <c r="R79" s="91">
        <f>SUM(+R80)</f>
        <v>0</v>
      </c>
      <c r="S79" s="368">
        <v>0</v>
      </c>
      <c r="T79" s="368">
        <v>0</v>
      </c>
    </row>
    <row r="80" spans="5:20" s="5" customFormat="1" ht="25.5" x14ac:dyDescent="0.2">
      <c r="H80" s="337">
        <v>71</v>
      </c>
      <c r="M80" s="90" t="s">
        <v>213</v>
      </c>
      <c r="N80" s="84" t="s">
        <v>216</v>
      </c>
      <c r="O80" s="77">
        <v>0</v>
      </c>
      <c r="P80" s="77">
        <v>0</v>
      </c>
      <c r="R80" s="77">
        <v>0</v>
      </c>
      <c r="S80" s="368">
        <v>0</v>
      </c>
      <c r="T80" s="368">
        <v>0</v>
      </c>
    </row>
    <row r="81" spans="8:20" s="5" customFormat="1" x14ac:dyDescent="0.2">
      <c r="M81" s="90"/>
      <c r="N81" s="335"/>
      <c r="O81" s="77"/>
      <c r="P81" s="77"/>
      <c r="R81" s="77"/>
      <c r="S81" s="368"/>
      <c r="T81" s="368"/>
    </row>
    <row r="82" spans="8:20" s="5" customFormat="1" x14ac:dyDescent="0.2">
      <c r="M82" s="90"/>
      <c r="N82" s="335"/>
      <c r="O82" s="77"/>
      <c r="P82" s="77"/>
      <c r="R82" s="77"/>
      <c r="S82" s="368"/>
      <c r="T82" s="368"/>
    </row>
    <row r="83" spans="8:20" s="5" customFormat="1" x14ac:dyDescent="0.2">
      <c r="M83" s="78" t="s">
        <v>350</v>
      </c>
      <c r="N83" s="84"/>
      <c r="O83" s="134"/>
      <c r="P83" s="134"/>
      <c r="R83" s="134"/>
      <c r="S83" s="368"/>
      <c r="T83" s="368"/>
    </row>
    <row r="84" spans="8:20" s="5" customFormat="1" x14ac:dyDescent="0.2">
      <c r="M84" s="90"/>
      <c r="N84" s="335"/>
      <c r="O84" s="134"/>
      <c r="P84" s="134"/>
      <c r="R84" s="134"/>
      <c r="S84" s="368"/>
      <c r="T84" s="368"/>
    </row>
    <row r="85" spans="8:20" s="8" customFormat="1" x14ac:dyDescent="0.2">
      <c r="M85" s="80" t="s">
        <v>56</v>
      </c>
      <c r="N85" s="81" t="s">
        <v>116</v>
      </c>
      <c r="O85" s="93">
        <f>SUM(O87+O95+O124+O130+O133+O139+O144)</f>
        <v>997230.71000000008</v>
      </c>
      <c r="P85" s="93">
        <f>SUM(P87+P95+P124+P130+P133+P139+P144)</f>
        <v>1698400</v>
      </c>
      <c r="R85" s="93">
        <f>SUM(R87+R95+R124+R130+R133+R139+R144)</f>
        <v>1132276.2100000002</v>
      </c>
      <c r="S85" s="368">
        <f t="shared" si="27"/>
        <v>113.54205186881981</v>
      </c>
      <c r="T85" s="368">
        <f t="shared" si="28"/>
        <v>66.667228568064075</v>
      </c>
    </row>
    <row r="86" spans="8:20" s="3" customFormat="1" x14ac:dyDescent="0.2">
      <c r="M86" s="92"/>
      <c r="N86" s="70"/>
      <c r="O86" s="136"/>
      <c r="P86" s="136"/>
      <c r="R86" s="136"/>
      <c r="S86" s="368"/>
      <c r="T86" s="368"/>
    </row>
    <row r="87" spans="8:20" s="5" customFormat="1" x14ac:dyDescent="0.2">
      <c r="H87" s="3"/>
      <c r="I87" s="3"/>
      <c r="J87" s="3"/>
      <c r="K87" s="3"/>
      <c r="L87" s="3"/>
      <c r="M87" s="92" t="s">
        <v>57</v>
      </c>
      <c r="N87" s="70" t="s">
        <v>0</v>
      </c>
      <c r="O87" s="89">
        <f>SUM(O88+O90+O92)</f>
        <v>140600.54</v>
      </c>
      <c r="P87" s="89">
        <f t="shared" ref="P87" si="38">SUM(P88:P92)</f>
        <v>247000</v>
      </c>
      <c r="R87" s="89">
        <f>SUM(R88+R90+R92)</f>
        <v>123929.55</v>
      </c>
      <c r="S87" s="368">
        <f t="shared" si="27"/>
        <v>88.14301139952947</v>
      </c>
      <c r="T87" s="368">
        <f t="shared" si="28"/>
        <v>50.173906882591091</v>
      </c>
    </row>
    <row r="88" spans="8:20" s="5" customFormat="1" x14ac:dyDescent="0.2">
      <c r="M88" s="83" t="s">
        <v>58</v>
      </c>
      <c r="N88" s="228" t="s">
        <v>318</v>
      </c>
      <c r="O88" s="82">
        <f>SUM(O89)</f>
        <v>92862.36</v>
      </c>
      <c r="P88" s="82">
        <f>SUM(P293+P342)</f>
        <v>175000</v>
      </c>
      <c r="R88" s="82">
        <f>SUM(R293)</f>
        <v>95218.49</v>
      </c>
      <c r="S88" s="368">
        <f t="shared" si="27"/>
        <v>102.53722821603932</v>
      </c>
      <c r="T88" s="368">
        <f t="shared" si="28"/>
        <v>54.410565714285717</v>
      </c>
    </row>
    <row r="89" spans="8:20" s="5" customFormat="1" x14ac:dyDescent="0.2">
      <c r="M89" s="421" t="s">
        <v>431</v>
      </c>
      <c r="N89" s="423" t="s">
        <v>475</v>
      </c>
      <c r="O89" s="82">
        <v>92862.36</v>
      </c>
      <c r="P89" s="82"/>
      <c r="R89" s="82">
        <v>95218.49</v>
      </c>
      <c r="S89" s="368">
        <f t="shared" si="27"/>
        <v>102.53722821603932</v>
      </c>
      <c r="T89" s="368"/>
    </row>
    <row r="90" spans="8:20" s="5" customFormat="1" x14ac:dyDescent="0.2">
      <c r="M90" s="83" t="s">
        <v>59</v>
      </c>
      <c r="N90" s="84" t="s">
        <v>1</v>
      </c>
      <c r="O90" s="82">
        <f>SUM(O295+O343)</f>
        <v>32415.91</v>
      </c>
      <c r="P90" s="82">
        <f>SUM(P295+P343)</f>
        <v>40000</v>
      </c>
      <c r="R90" s="82">
        <f>SUM(R295)</f>
        <v>13000</v>
      </c>
      <c r="S90" s="368">
        <f t="shared" si="27"/>
        <v>40.103763861634611</v>
      </c>
      <c r="T90" s="368">
        <f t="shared" si="28"/>
        <v>32.5</v>
      </c>
    </row>
    <row r="91" spans="8:20" s="5" customFormat="1" x14ac:dyDescent="0.2">
      <c r="M91" s="421" t="s">
        <v>432</v>
      </c>
      <c r="N91" s="423" t="s">
        <v>1</v>
      </c>
      <c r="O91" s="82">
        <v>32415.91</v>
      </c>
      <c r="P91" s="82"/>
      <c r="R91" s="82">
        <v>13000</v>
      </c>
      <c r="S91" s="368">
        <f t="shared" si="27"/>
        <v>40.103763861634611</v>
      </c>
      <c r="T91" s="368"/>
    </row>
    <row r="92" spans="8:20" s="5" customFormat="1" x14ac:dyDescent="0.2">
      <c r="M92" s="83" t="s">
        <v>60</v>
      </c>
      <c r="N92" s="84" t="s">
        <v>2</v>
      </c>
      <c r="O92" s="82">
        <f>SUM(O297+O344)</f>
        <v>15322.27</v>
      </c>
      <c r="P92" s="82">
        <f>SUM(P297+P344)</f>
        <v>32000</v>
      </c>
      <c r="R92" s="82">
        <f>SUM(R297+R344)</f>
        <v>15711.06</v>
      </c>
      <c r="S92" s="368">
        <f t="shared" si="27"/>
        <v>102.53741775859582</v>
      </c>
      <c r="T92" s="368">
        <f t="shared" si="28"/>
        <v>49.0970625</v>
      </c>
    </row>
    <row r="93" spans="8:20" s="5" customFormat="1" ht="25.5" x14ac:dyDescent="0.2">
      <c r="M93" s="421" t="s">
        <v>433</v>
      </c>
      <c r="N93" s="423" t="s">
        <v>476</v>
      </c>
      <c r="O93" s="82">
        <v>15322.27</v>
      </c>
      <c r="P93" s="82"/>
      <c r="R93" s="82">
        <v>15711.06</v>
      </c>
      <c r="S93" s="368">
        <f t="shared" si="27"/>
        <v>102.53741775859582</v>
      </c>
      <c r="T93" s="368"/>
    </row>
    <row r="94" spans="8:20" s="5" customFormat="1" x14ac:dyDescent="0.2">
      <c r="M94" s="83"/>
      <c r="N94" s="84"/>
      <c r="O94" s="89"/>
      <c r="P94" s="89"/>
      <c r="R94" s="89"/>
      <c r="S94" s="368"/>
      <c r="T94" s="368"/>
    </row>
    <row r="95" spans="8:20" s="5" customFormat="1" x14ac:dyDescent="0.2">
      <c r="H95" s="3"/>
      <c r="I95" s="3"/>
      <c r="J95" s="3"/>
      <c r="K95" s="3"/>
      <c r="L95" s="3"/>
      <c r="M95" s="92" t="s">
        <v>61</v>
      </c>
      <c r="N95" s="70" t="s">
        <v>3</v>
      </c>
      <c r="O95" s="89">
        <f>SUM(O96+O100+O105+O114+O116)</f>
        <v>604880.01</v>
      </c>
      <c r="P95" s="89">
        <f t="shared" ref="P95" si="39">SUM(P96:P116)</f>
        <v>946400</v>
      </c>
      <c r="R95" s="89">
        <f>SUM(R96+R100+R105+R114+R116)</f>
        <v>632797.46000000008</v>
      </c>
      <c r="S95" s="368">
        <f t="shared" si="27"/>
        <v>104.61536991443974</v>
      </c>
      <c r="T95" s="368">
        <f t="shared" si="28"/>
        <v>66.86363693998311</v>
      </c>
    </row>
    <row r="96" spans="8:20" s="5" customFormat="1" ht="25.5" x14ac:dyDescent="0.2">
      <c r="M96" s="83" t="s">
        <v>62</v>
      </c>
      <c r="N96" s="84" t="s">
        <v>4</v>
      </c>
      <c r="O96" s="82">
        <f t="shared" ref="O96" si="40">SUM(O300+O346)</f>
        <v>15304.8</v>
      </c>
      <c r="P96" s="82">
        <f t="shared" ref="P96" si="41">SUM(P300+P346)</f>
        <v>40000</v>
      </c>
      <c r="R96" s="82">
        <f>SUM(R300+R346)</f>
        <v>14256</v>
      </c>
      <c r="S96" s="368">
        <f t="shared" si="27"/>
        <v>93.147247922220487</v>
      </c>
      <c r="T96" s="368">
        <f t="shared" si="28"/>
        <v>35.64</v>
      </c>
    </row>
    <row r="97" spans="13:20" s="5" customFormat="1" ht="25.5" x14ac:dyDescent="0.2">
      <c r="M97" s="421" t="s">
        <v>434</v>
      </c>
      <c r="N97" s="423" t="s">
        <v>477</v>
      </c>
      <c r="O97" s="82">
        <v>9504</v>
      </c>
      <c r="P97" s="82"/>
      <c r="R97" s="82">
        <v>13056</v>
      </c>
      <c r="S97" s="368">
        <f t="shared" si="27"/>
        <v>137.37373737373736</v>
      </c>
      <c r="T97" s="368"/>
    </row>
    <row r="98" spans="13:20" s="5" customFormat="1" ht="25.5" x14ac:dyDescent="0.2">
      <c r="M98" s="421" t="s">
        <v>435</v>
      </c>
      <c r="N98" s="423" t="s">
        <v>478</v>
      </c>
      <c r="O98" s="82">
        <v>3825</v>
      </c>
      <c r="P98" s="82"/>
      <c r="R98" s="82">
        <v>0</v>
      </c>
      <c r="S98" s="368">
        <f t="shared" si="27"/>
        <v>0</v>
      </c>
      <c r="T98" s="368"/>
    </row>
    <row r="99" spans="13:20" s="5" customFormat="1" ht="25.5" x14ac:dyDescent="0.2">
      <c r="M99" s="421" t="s">
        <v>436</v>
      </c>
      <c r="N99" s="423" t="s">
        <v>479</v>
      </c>
      <c r="O99" s="82">
        <v>1800</v>
      </c>
      <c r="P99" s="82"/>
      <c r="R99" s="82">
        <v>1200</v>
      </c>
      <c r="S99" s="368">
        <f t="shared" si="27"/>
        <v>66.666666666666657</v>
      </c>
      <c r="T99" s="368"/>
    </row>
    <row r="100" spans="13:20" s="5" customFormat="1" x14ac:dyDescent="0.2">
      <c r="M100" s="83" t="s">
        <v>63</v>
      </c>
      <c r="N100" s="84" t="s">
        <v>5</v>
      </c>
      <c r="O100" s="82">
        <f>SUM(O305+O347+O417+O432)</f>
        <v>67994</v>
      </c>
      <c r="P100" s="82">
        <f>SUM(P305+P347+P417+P432)</f>
        <v>95000</v>
      </c>
      <c r="R100" s="82">
        <f>SUM(R305+R347+R417+R432)</f>
        <v>61515.790000000008</v>
      </c>
      <c r="S100" s="368">
        <f t="shared" si="27"/>
        <v>90.472379915874939</v>
      </c>
      <c r="T100" s="368">
        <f t="shared" si="28"/>
        <v>64.753463157894743</v>
      </c>
    </row>
    <row r="101" spans="13:20" s="5" customFormat="1" ht="25.5" x14ac:dyDescent="0.2">
      <c r="M101" s="421" t="s">
        <v>437</v>
      </c>
      <c r="N101" s="423" t="s">
        <v>480</v>
      </c>
      <c r="O101" s="82">
        <v>15068.81</v>
      </c>
      <c r="P101" s="82"/>
      <c r="R101" s="82">
        <v>11331.53</v>
      </c>
      <c r="S101" s="368">
        <f t="shared" si="27"/>
        <v>75.198572415472768</v>
      </c>
      <c r="T101" s="368"/>
    </row>
    <row r="102" spans="13:20" s="5" customFormat="1" x14ac:dyDescent="0.2">
      <c r="M102" s="421" t="s">
        <v>438</v>
      </c>
      <c r="N102" s="423" t="s">
        <v>481</v>
      </c>
      <c r="O102" s="82">
        <v>48217.279999999999</v>
      </c>
      <c r="P102" s="82"/>
      <c r="R102" s="82">
        <v>36625.89</v>
      </c>
      <c r="S102" s="368">
        <f t="shared" si="27"/>
        <v>75.960091485873946</v>
      </c>
      <c r="T102" s="368"/>
    </row>
    <row r="103" spans="13:20" s="5" customFormat="1" ht="25.5" x14ac:dyDescent="0.2">
      <c r="M103" s="421" t="s">
        <v>439</v>
      </c>
      <c r="N103" s="423" t="s">
        <v>482</v>
      </c>
      <c r="O103" s="82">
        <v>279.23</v>
      </c>
      <c r="P103" s="82"/>
      <c r="R103" s="82">
        <v>727.09</v>
      </c>
      <c r="S103" s="368">
        <f t="shared" si="27"/>
        <v>260.39107545750812</v>
      </c>
      <c r="T103" s="368"/>
    </row>
    <row r="104" spans="13:20" s="5" customFormat="1" x14ac:dyDescent="0.2">
      <c r="M104" s="421" t="s">
        <v>440</v>
      </c>
      <c r="N104" s="423" t="s">
        <v>483</v>
      </c>
      <c r="O104" s="82">
        <v>4428.68</v>
      </c>
      <c r="P104" s="82"/>
      <c r="R104" s="82">
        <v>12831.28</v>
      </c>
      <c r="S104" s="368">
        <f t="shared" ref="S104:S164" si="42">R104/O104*100</f>
        <v>289.73147755087297</v>
      </c>
      <c r="T104" s="368"/>
    </row>
    <row r="105" spans="13:20" s="5" customFormat="1" x14ac:dyDescent="0.2">
      <c r="M105" s="83" t="s">
        <v>64</v>
      </c>
      <c r="N105" s="84" t="s">
        <v>6</v>
      </c>
      <c r="O105" s="82">
        <f>SUM(O310+O348+O358+O391+O401+O419+O434+O448+O463+O508+O519+O543+O670+O767+O780+O796+O813+O833+O848+O864)</f>
        <v>447047.31</v>
      </c>
      <c r="P105" s="82">
        <f>SUM(P310+P348+P358+P391+P401+P419+P434+P448+P463+P508+P519+P543+P670+P767+P780+P796+P813+P833+P848+P864)</f>
        <v>659000</v>
      </c>
      <c r="R105" s="82">
        <f>SUM(R310+R348+R358+R391+R401+R419+R434+R448+R463+R508+R519+R543+R670+R767+R780+R796+R813+R833+R848+R864)</f>
        <v>473336.19999999995</v>
      </c>
      <c r="S105" s="368">
        <f t="shared" si="42"/>
        <v>105.880561052923</v>
      </c>
      <c r="T105" s="368">
        <f t="shared" ref="T105:T166" si="43">R105/P105*100</f>
        <v>71.826433990895282</v>
      </c>
    </row>
    <row r="106" spans="13:20" s="5" customFormat="1" ht="25.5" x14ac:dyDescent="0.2">
      <c r="M106" s="421" t="s">
        <v>441</v>
      </c>
      <c r="N106" s="423" t="s">
        <v>484</v>
      </c>
      <c r="O106" s="82">
        <v>30280.46</v>
      </c>
      <c r="P106" s="82"/>
      <c r="R106" s="82">
        <v>23477.75</v>
      </c>
      <c r="S106" s="368">
        <f t="shared" si="42"/>
        <v>77.534324115287561</v>
      </c>
      <c r="T106" s="368"/>
    </row>
    <row r="107" spans="13:20" s="5" customFormat="1" ht="25.5" x14ac:dyDescent="0.2">
      <c r="M107" s="421" t="s">
        <v>442</v>
      </c>
      <c r="N107" s="423" t="s">
        <v>485</v>
      </c>
      <c r="O107" s="82">
        <v>110934.54</v>
      </c>
      <c r="P107" s="82"/>
      <c r="R107" s="82">
        <v>183159.35</v>
      </c>
      <c r="S107" s="368">
        <f t="shared" si="42"/>
        <v>165.10579121705467</v>
      </c>
      <c r="T107" s="368"/>
    </row>
    <row r="108" spans="13:20" s="5" customFormat="1" ht="25.5" x14ac:dyDescent="0.2">
      <c r="M108" s="421" t="s">
        <v>443</v>
      </c>
      <c r="N108" s="423" t="s">
        <v>486</v>
      </c>
      <c r="O108" s="82">
        <v>31312.5</v>
      </c>
      <c r="P108" s="82"/>
      <c r="R108" s="82">
        <v>28582.22</v>
      </c>
      <c r="S108" s="368">
        <f t="shared" si="42"/>
        <v>91.280542914171662</v>
      </c>
      <c r="T108" s="368"/>
    </row>
    <row r="109" spans="13:20" s="5" customFormat="1" x14ac:dyDescent="0.2">
      <c r="M109" s="421" t="s">
        <v>419</v>
      </c>
      <c r="N109" s="423" t="s">
        <v>487</v>
      </c>
      <c r="O109" s="82">
        <v>54433.85</v>
      </c>
      <c r="P109" s="82"/>
      <c r="R109" s="82">
        <v>45292.35</v>
      </c>
      <c r="S109" s="368">
        <f t="shared" si="42"/>
        <v>83.206221863785117</v>
      </c>
      <c r="T109" s="368"/>
    </row>
    <row r="110" spans="13:20" s="5" customFormat="1" ht="25.5" x14ac:dyDescent="0.2">
      <c r="M110" s="421" t="s">
        <v>444</v>
      </c>
      <c r="N110" s="423" t="s">
        <v>488</v>
      </c>
      <c r="O110" s="82">
        <v>9000</v>
      </c>
      <c r="P110" s="82"/>
      <c r="R110" s="82">
        <v>8503.56</v>
      </c>
      <c r="S110" s="368">
        <f t="shared" si="42"/>
        <v>94.483999999999995</v>
      </c>
      <c r="T110" s="368"/>
    </row>
    <row r="111" spans="13:20" s="5" customFormat="1" x14ac:dyDescent="0.2">
      <c r="M111" s="421" t="s">
        <v>445</v>
      </c>
      <c r="N111" s="423" t="s">
        <v>489</v>
      </c>
      <c r="O111" s="82">
        <v>198110.51</v>
      </c>
      <c r="P111" s="82"/>
      <c r="R111" s="82">
        <v>164767.16</v>
      </c>
      <c r="S111" s="368">
        <f t="shared" si="42"/>
        <v>83.169317973084816</v>
      </c>
      <c r="T111" s="368"/>
    </row>
    <row r="112" spans="13:20" s="5" customFormat="1" x14ac:dyDescent="0.2">
      <c r="M112" s="421" t="s">
        <v>446</v>
      </c>
      <c r="N112" s="423" t="s">
        <v>490</v>
      </c>
      <c r="O112" s="82">
        <v>5367.37</v>
      </c>
      <c r="P112" s="82"/>
      <c r="R112" s="82">
        <v>6757.18</v>
      </c>
      <c r="S112" s="368">
        <f t="shared" si="42"/>
        <v>125.89368722484198</v>
      </c>
      <c r="T112" s="368"/>
    </row>
    <row r="113" spans="8:20" s="5" customFormat="1" x14ac:dyDescent="0.2">
      <c r="M113" s="421" t="s">
        <v>447</v>
      </c>
      <c r="N113" s="423" t="s">
        <v>491</v>
      </c>
      <c r="O113" s="82">
        <v>7608.08</v>
      </c>
      <c r="P113" s="82"/>
      <c r="R113" s="82">
        <v>12796.63</v>
      </c>
      <c r="S113" s="368">
        <f t="shared" si="42"/>
        <v>168.19788961209662</v>
      </c>
      <c r="T113" s="368"/>
    </row>
    <row r="114" spans="8:20" s="5" customFormat="1" ht="25.5" x14ac:dyDescent="0.2">
      <c r="M114" s="83" t="s">
        <v>176</v>
      </c>
      <c r="N114" s="84" t="s">
        <v>156</v>
      </c>
      <c r="O114" s="82">
        <f>SUM(O349+O361)</f>
        <v>22762.75</v>
      </c>
      <c r="P114" s="82">
        <f>SUM(P361)</f>
        <v>50000</v>
      </c>
      <c r="R114" s="82">
        <f>SUM(R349+R361)</f>
        <v>22763.81</v>
      </c>
      <c r="S114" s="368">
        <f t="shared" si="42"/>
        <v>100.00465673084315</v>
      </c>
      <c r="T114" s="368">
        <f t="shared" si="43"/>
        <v>45.527619999999999</v>
      </c>
    </row>
    <row r="115" spans="8:20" s="5" customFormat="1" ht="25.5" x14ac:dyDescent="0.2">
      <c r="M115" s="421" t="s">
        <v>448</v>
      </c>
      <c r="N115" s="430" t="s">
        <v>156</v>
      </c>
      <c r="O115" s="82">
        <v>22762.75</v>
      </c>
      <c r="P115" s="82"/>
      <c r="R115" s="82">
        <v>22763.81</v>
      </c>
      <c r="S115" s="368">
        <f t="shared" si="42"/>
        <v>100.00465673084315</v>
      </c>
      <c r="T115" s="368"/>
    </row>
    <row r="116" spans="8:20" s="5" customFormat="1" ht="25.5" x14ac:dyDescent="0.2">
      <c r="M116" s="83" t="s">
        <v>65</v>
      </c>
      <c r="N116" s="84" t="s">
        <v>7</v>
      </c>
      <c r="O116" s="82">
        <f>SUM(O319+O371+O493+O688+O782)</f>
        <v>51771.15</v>
      </c>
      <c r="P116" s="82">
        <f>SUM(P319+P371+P493+P688+P782+P797+P814)</f>
        <v>102400</v>
      </c>
      <c r="R116" s="82">
        <f>SUM(R319+R371+R493+R688+R782)</f>
        <v>60925.66</v>
      </c>
      <c r="S116" s="368">
        <f t="shared" si="42"/>
        <v>117.68264757495245</v>
      </c>
      <c r="T116" s="368">
        <f t="shared" si="43"/>
        <v>59.497714843750003</v>
      </c>
    </row>
    <row r="117" spans="8:20" s="5" customFormat="1" ht="38.25" x14ac:dyDescent="0.2">
      <c r="M117" s="83" t="s">
        <v>450</v>
      </c>
      <c r="N117" s="84" t="s">
        <v>492</v>
      </c>
      <c r="O117" s="82">
        <v>14371.68</v>
      </c>
      <c r="P117" s="89"/>
      <c r="R117" s="82">
        <v>9360.52</v>
      </c>
      <c r="S117" s="368">
        <f t="shared" si="42"/>
        <v>65.131703461251576</v>
      </c>
      <c r="T117" s="368"/>
    </row>
    <row r="118" spans="8:20" s="5" customFormat="1" x14ac:dyDescent="0.2">
      <c r="M118" s="432" t="s">
        <v>541</v>
      </c>
      <c r="N118" s="434" t="s">
        <v>535</v>
      </c>
      <c r="O118" s="82">
        <v>3760.12</v>
      </c>
      <c r="P118" s="89"/>
      <c r="R118" s="82">
        <v>5858.39</v>
      </c>
      <c r="S118" s="368">
        <f t="shared" si="42"/>
        <v>155.80327223599249</v>
      </c>
      <c r="T118" s="368"/>
    </row>
    <row r="119" spans="8:20" s="5" customFormat="1" x14ac:dyDescent="0.2">
      <c r="M119" s="421" t="s">
        <v>424</v>
      </c>
      <c r="N119" s="423" t="s">
        <v>493</v>
      </c>
      <c r="O119" s="82">
        <v>27208.59</v>
      </c>
      <c r="P119" s="89"/>
      <c r="R119" s="82">
        <v>5517.97</v>
      </c>
      <c r="S119" s="368">
        <f t="shared" si="42"/>
        <v>20.280249729956605</v>
      </c>
      <c r="T119" s="368"/>
    </row>
    <row r="120" spans="8:20" s="5" customFormat="1" x14ac:dyDescent="0.2">
      <c r="M120" s="421" t="s">
        <v>418</v>
      </c>
      <c r="N120" s="423" t="s">
        <v>494</v>
      </c>
      <c r="O120" s="82">
        <v>3200</v>
      </c>
      <c r="P120" s="89"/>
      <c r="R120" s="82">
        <v>3200</v>
      </c>
      <c r="S120" s="368">
        <f t="shared" si="42"/>
        <v>100</v>
      </c>
      <c r="T120" s="368"/>
    </row>
    <row r="121" spans="8:20" s="5" customFormat="1" x14ac:dyDescent="0.2">
      <c r="M121" s="421" t="s">
        <v>449</v>
      </c>
      <c r="N121" s="423" t="s">
        <v>495</v>
      </c>
      <c r="O121" s="82">
        <v>2090.29</v>
      </c>
      <c r="P121" s="89"/>
      <c r="R121" s="82">
        <v>4870.17</v>
      </c>
      <c r="S121" s="368">
        <f t="shared" si="42"/>
        <v>232.99015926019834</v>
      </c>
      <c r="T121" s="368"/>
    </row>
    <row r="122" spans="8:20" s="5" customFormat="1" ht="25.5" x14ac:dyDescent="0.2">
      <c r="M122" s="421" t="s">
        <v>425</v>
      </c>
      <c r="N122" s="423" t="s">
        <v>7</v>
      </c>
      <c r="O122" s="82">
        <v>1140.47</v>
      </c>
      <c r="P122" s="89"/>
      <c r="R122" s="82">
        <v>32118.61</v>
      </c>
      <c r="S122" s="368">
        <f t="shared" si="42"/>
        <v>2816.2608398291932</v>
      </c>
      <c r="T122" s="368"/>
    </row>
    <row r="123" spans="8:20" s="5" customFormat="1" x14ac:dyDescent="0.2">
      <c r="M123" s="421"/>
      <c r="N123" s="423"/>
      <c r="O123" s="89"/>
      <c r="P123" s="89"/>
      <c r="R123" s="89"/>
      <c r="S123" s="368"/>
      <c r="T123" s="368"/>
    </row>
    <row r="124" spans="8:20" s="5" customFormat="1" x14ac:dyDescent="0.2">
      <c r="H124" s="3"/>
      <c r="I124" s="3"/>
      <c r="J124" s="3"/>
      <c r="K124" s="3"/>
      <c r="L124" s="3"/>
      <c r="M124" s="92" t="s">
        <v>66</v>
      </c>
      <c r="N124" s="70" t="s">
        <v>18</v>
      </c>
      <c r="O124" s="89">
        <f>SUM(O125)</f>
        <v>34075.410000000003</v>
      </c>
      <c r="P124" s="89">
        <f t="shared" ref="P124" si="44">SUM(P125)</f>
        <v>50000</v>
      </c>
      <c r="R124" s="89">
        <f>SUM(R125)</f>
        <v>26520.080000000002</v>
      </c>
      <c r="S124" s="368">
        <f t="shared" si="42"/>
        <v>77.827618215011938</v>
      </c>
      <c r="T124" s="368">
        <f t="shared" si="43"/>
        <v>53.04016</v>
      </c>
    </row>
    <row r="125" spans="8:20" s="5" customFormat="1" x14ac:dyDescent="0.2">
      <c r="M125" s="83" t="s">
        <v>67</v>
      </c>
      <c r="N125" s="84" t="s">
        <v>19</v>
      </c>
      <c r="O125" s="82">
        <f t="shared" ref="O125" si="45">SUM(O326)</f>
        <v>34075.410000000003</v>
      </c>
      <c r="P125" s="82">
        <f t="shared" ref="P125" si="46">SUM(P326)</f>
        <v>50000</v>
      </c>
      <c r="R125" s="82">
        <f>SUM(R326)</f>
        <v>26520.080000000002</v>
      </c>
      <c r="S125" s="368">
        <f t="shared" si="42"/>
        <v>77.827618215011938</v>
      </c>
      <c r="T125" s="368">
        <f t="shared" si="43"/>
        <v>53.04016</v>
      </c>
    </row>
    <row r="126" spans="8:20" s="5" customFormat="1" ht="25.5" x14ac:dyDescent="0.2">
      <c r="M126" s="421" t="s">
        <v>451</v>
      </c>
      <c r="N126" s="423" t="s">
        <v>496</v>
      </c>
      <c r="O126" s="82">
        <v>4734.6499999999996</v>
      </c>
      <c r="P126" s="82"/>
      <c r="R126" s="82">
        <v>7517</v>
      </c>
      <c r="S126" s="368">
        <f t="shared" si="42"/>
        <v>158.7656954579536</v>
      </c>
      <c r="T126" s="368"/>
    </row>
    <row r="127" spans="8:20" s="5" customFormat="1" x14ac:dyDescent="0.2">
      <c r="M127" s="421" t="s">
        <v>452</v>
      </c>
      <c r="N127" s="423" t="s">
        <v>497</v>
      </c>
      <c r="O127" s="82">
        <v>10.86</v>
      </c>
      <c r="P127" s="82"/>
      <c r="R127" s="82">
        <v>37.76</v>
      </c>
      <c r="S127" s="368">
        <f t="shared" si="42"/>
        <v>347.69797421731124</v>
      </c>
      <c r="T127" s="368"/>
    </row>
    <row r="128" spans="8:20" s="5" customFormat="1" ht="25.5" x14ac:dyDescent="0.2">
      <c r="M128" s="421" t="s">
        <v>453</v>
      </c>
      <c r="N128" s="423" t="s">
        <v>498</v>
      </c>
      <c r="O128" s="82">
        <v>9304.48</v>
      </c>
      <c r="P128" s="82"/>
      <c r="R128" s="82">
        <v>18965.32</v>
      </c>
      <c r="S128" s="368">
        <f t="shared" si="42"/>
        <v>203.82998297594276</v>
      </c>
      <c r="T128" s="368"/>
    </row>
    <row r="129" spans="8:20" s="5" customFormat="1" x14ac:dyDescent="0.2">
      <c r="M129" s="421"/>
      <c r="N129" s="423"/>
      <c r="O129" s="82"/>
      <c r="P129" s="82"/>
      <c r="R129" s="82"/>
      <c r="S129" s="368"/>
      <c r="T129" s="368"/>
    </row>
    <row r="130" spans="8:20" s="5" customFormat="1" x14ac:dyDescent="0.2">
      <c r="H130" s="3"/>
      <c r="I130" s="3"/>
      <c r="J130" s="3"/>
      <c r="K130" s="3"/>
      <c r="L130" s="3"/>
      <c r="M130" s="92" t="s">
        <v>68</v>
      </c>
      <c r="N130" s="70" t="s">
        <v>17</v>
      </c>
      <c r="O130" s="89">
        <f t="shared" ref="O130:P130" si="47">SUM(O131:O131)</f>
        <v>13620</v>
      </c>
      <c r="P130" s="89">
        <f t="shared" si="47"/>
        <v>30000</v>
      </c>
      <c r="R130" s="89">
        <f>SUM(R131:R131)</f>
        <v>12720</v>
      </c>
      <c r="S130" s="368">
        <v>0</v>
      </c>
      <c r="T130" s="368">
        <f t="shared" si="43"/>
        <v>42.4</v>
      </c>
    </row>
    <row r="131" spans="8:20" s="5" customFormat="1" ht="51" x14ac:dyDescent="0.2">
      <c r="M131" s="83" t="s">
        <v>69</v>
      </c>
      <c r="N131" s="228" t="s">
        <v>128</v>
      </c>
      <c r="O131" s="82">
        <f t="shared" ref="O131" si="48">SUM(O478)</f>
        <v>13620</v>
      </c>
      <c r="P131" s="82">
        <f t="shared" ref="P131" si="49">SUM(P478)</f>
        <v>30000</v>
      </c>
      <c r="R131" s="82">
        <f>SUM(R478)</f>
        <v>12720</v>
      </c>
      <c r="S131" s="368">
        <v>0</v>
      </c>
      <c r="T131" s="368">
        <f t="shared" si="43"/>
        <v>42.4</v>
      </c>
    </row>
    <row r="132" spans="8:20" s="5" customFormat="1" x14ac:dyDescent="0.2">
      <c r="M132" s="83"/>
      <c r="N132" s="84"/>
      <c r="O132" s="89"/>
      <c r="P132" s="89"/>
      <c r="R132" s="89"/>
      <c r="S132" s="368"/>
      <c r="T132" s="368"/>
    </row>
    <row r="133" spans="8:20" s="3" customFormat="1" ht="25.5" x14ac:dyDescent="0.2">
      <c r="M133" s="92" t="s">
        <v>261</v>
      </c>
      <c r="N133" s="70" t="s">
        <v>281</v>
      </c>
      <c r="O133" s="89">
        <f>SUM(O134+O137)</f>
        <v>5334.4</v>
      </c>
      <c r="P133" s="89">
        <f>SUM(P134:P137)</f>
        <v>30000</v>
      </c>
      <c r="R133" s="89">
        <f>SUM(R134)</f>
        <v>24000</v>
      </c>
      <c r="S133" s="368">
        <v>0</v>
      </c>
      <c r="T133" s="368">
        <f t="shared" si="43"/>
        <v>80</v>
      </c>
    </row>
    <row r="134" spans="8:20" s="3" customFormat="1" x14ac:dyDescent="0.2">
      <c r="M134" s="345" t="s">
        <v>375</v>
      </c>
      <c r="N134" s="96" t="s">
        <v>376</v>
      </c>
      <c r="O134" s="82">
        <f>SUM(O531)</f>
        <v>5334.4</v>
      </c>
      <c r="P134" s="82">
        <f>SUM(P531+P692)</f>
        <v>30000</v>
      </c>
      <c r="R134" s="82">
        <f>SUM(R692)</f>
        <v>24000</v>
      </c>
      <c r="S134" s="368">
        <v>0</v>
      </c>
      <c r="T134" s="368">
        <f t="shared" si="43"/>
        <v>80</v>
      </c>
    </row>
    <row r="135" spans="8:20" s="3" customFormat="1" ht="25.5" x14ac:dyDescent="0.2">
      <c r="M135" s="436" t="s">
        <v>538</v>
      </c>
      <c r="N135" s="437" t="s">
        <v>539</v>
      </c>
      <c r="O135" s="82">
        <v>5334.4</v>
      </c>
      <c r="P135" s="82"/>
      <c r="R135" s="82">
        <v>10000</v>
      </c>
      <c r="S135" s="368"/>
      <c r="T135" s="368"/>
    </row>
    <row r="136" spans="8:20" s="3" customFormat="1" ht="27.75" customHeight="1" x14ac:dyDescent="0.2">
      <c r="M136" s="428" t="s">
        <v>458</v>
      </c>
      <c r="N136" s="430" t="s">
        <v>499</v>
      </c>
      <c r="O136" s="82">
        <v>0</v>
      </c>
      <c r="P136" s="82"/>
      <c r="R136" s="82">
        <v>14000</v>
      </c>
      <c r="S136" s="368">
        <v>0</v>
      </c>
      <c r="T136" s="368"/>
    </row>
    <row r="137" spans="8:20" s="5" customFormat="1" ht="25.5" x14ac:dyDescent="0.2">
      <c r="M137" s="164" t="s">
        <v>260</v>
      </c>
      <c r="N137" s="84" t="s">
        <v>280</v>
      </c>
      <c r="O137" s="82">
        <f t="shared" ref="O137" si="50">SUM(O598+O750)</f>
        <v>0</v>
      </c>
      <c r="P137" s="82">
        <f t="shared" ref="P137" si="51">SUM(P598+P750)</f>
        <v>0</v>
      </c>
      <c r="R137" s="82">
        <f>SUM(R598+R750)</f>
        <v>0</v>
      </c>
      <c r="S137" s="368">
        <v>0</v>
      </c>
      <c r="T137" s="368">
        <v>0</v>
      </c>
    </row>
    <row r="138" spans="8:20" s="5" customFormat="1" x14ac:dyDescent="0.2">
      <c r="M138" s="164"/>
      <c r="N138" s="84"/>
      <c r="O138" s="89"/>
      <c r="P138" s="89"/>
      <c r="R138" s="89"/>
      <c r="S138" s="368"/>
      <c r="T138" s="368"/>
    </row>
    <row r="139" spans="8:20" s="3" customFormat="1" ht="38.25" x14ac:dyDescent="0.2">
      <c r="M139" s="92" t="s">
        <v>70</v>
      </c>
      <c r="N139" s="70" t="s">
        <v>24</v>
      </c>
      <c r="O139" s="89">
        <f>SUM(O140)</f>
        <v>114740.74</v>
      </c>
      <c r="P139" s="89">
        <f t="shared" ref="P139" si="52">SUM(P140)</f>
        <v>181000</v>
      </c>
      <c r="R139" s="89">
        <f>SUM(R140)</f>
        <v>128135.26999999999</v>
      </c>
      <c r="S139" s="368">
        <f t="shared" si="42"/>
        <v>111.67373506567937</v>
      </c>
      <c r="T139" s="368">
        <f t="shared" si="43"/>
        <v>70.792966850828719</v>
      </c>
    </row>
    <row r="140" spans="8:20" s="5" customFormat="1" ht="25.5" x14ac:dyDescent="0.2">
      <c r="M140" s="83" t="s">
        <v>71</v>
      </c>
      <c r="N140" s="84" t="s">
        <v>25</v>
      </c>
      <c r="O140" s="82">
        <f t="shared" ref="O140" si="53">SUM(O558+O573+O585+O614+O629+O643+O653)</f>
        <v>114740.74</v>
      </c>
      <c r="P140" s="82">
        <f t="shared" ref="P140" si="54">SUM(P558+P573+P585+P614+P629+P643+P653)</f>
        <v>181000</v>
      </c>
      <c r="R140" s="82">
        <f>SUM(R558+R573+R585+R614+R629+R643+R653)</f>
        <v>128135.26999999999</v>
      </c>
      <c r="S140" s="368">
        <f t="shared" si="42"/>
        <v>111.67373506567937</v>
      </c>
      <c r="T140" s="368">
        <f t="shared" si="43"/>
        <v>70.792966850828719</v>
      </c>
    </row>
    <row r="141" spans="8:20" s="5" customFormat="1" ht="25.5" x14ac:dyDescent="0.2">
      <c r="M141" s="421" t="s">
        <v>420</v>
      </c>
      <c r="N141" s="423" t="s">
        <v>500</v>
      </c>
      <c r="O141" s="82">
        <v>105841.59</v>
      </c>
      <c r="P141" s="82"/>
      <c r="R141" s="82">
        <v>120380.9</v>
      </c>
      <c r="S141" s="368">
        <f t="shared" si="42"/>
        <v>113.73685901732958</v>
      </c>
      <c r="T141" s="368"/>
    </row>
    <row r="142" spans="8:20" s="5" customFormat="1" ht="25.5" x14ac:dyDescent="0.2">
      <c r="M142" s="421" t="s">
        <v>421</v>
      </c>
      <c r="N142" s="423" t="s">
        <v>501</v>
      </c>
      <c r="O142" s="82">
        <v>8899.15</v>
      </c>
      <c r="P142" s="82"/>
      <c r="R142" s="82">
        <v>7754.37</v>
      </c>
      <c r="S142" s="368">
        <f t="shared" si="42"/>
        <v>87.136074793660072</v>
      </c>
      <c r="T142" s="368"/>
    </row>
    <row r="143" spans="8:20" s="5" customFormat="1" x14ac:dyDescent="0.2">
      <c r="M143" s="83"/>
      <c r="N143" s="84"/>
      <c r="O143" s="135"/>
      <c r="P143" s="135"/>
      <c r="R143" s="135"/>
      <c r="S143" s="368"/>
      <c r="T143" s="368"/>
    </row>
    <row r="144" spans="8:20" s="5" customFormat="1" x14ac:dyDescent="0.2">
      <c r="H144" s="3"/>
      <c r="I144" s="3"/>
      <c r="J144" s="3"/>
      <c r="K144" s="3"/>
      <c r="L144" s="3"/>
      <c r="M144" s="92" t="s">
        <v>72</v>
      </c>
      <c r="N144" s="70" t="s">
        <v>137</v>
      </c>
      <c r="O144" s="89">
        <f>SUM(O145+O147+O149)</f>
        <v>83979.61</v>
      </c>
      <c r="P144" s="89">
        <f t="shared" ref="P144" si="55">SUM(P145:P149)</f>
        <v>214000</v>
      </c>
      <c r="R144" s="89">
        <f>SUM(R145+R147+R149)</f>
        <v>184173.85</v>
      </c>
      <c r="S144" s="368">
        <f t="shared" si="42"/>
        <v>219.3078176952715</v>
      </c>
      <c r="T144" s="368">
        <f t="shared" si="43"/>
        <v>86.062546728971967</v>
      </c>
    </row>
    <row r="145" spans="8:20" s="5" customFormat="1" x14ac:dyDescent="0.2">
      <c r="M145" s="83" t="s">
        <v>73</v>
      </c>
      <c r="N145" s="84" t="s">
        <v>8</v>
      </c>
      <c r="O145" s="82">
        <f>SUM(O381+O672+O696+O710+O724)</f>
        <v>58979.61</v>
      </c>
      <c r="P145" s="82">
        <f>SUM(P381+P600+P672+P696+P710+P724+P752)</f>
        <v>82000</v>
      </c>
      <c r="R145" s="82">
        <f>SUM(R381+R672+R696+R710+R724)</f>
        <v>64173.85</v>
      </c>
      <c r="S145" s="368">
        <f t="shared" si="42"/>
        <v>108.80684019443329</v>
      </c>
      <c r="T145" s="368">
        <f t="shared" si="43"/>
        <v>78.260792682926834</v>
      </c>
    </row>
    <row r="146" spans="8:20" s="5" customFormat="1" x14ac:dyDescent="0.2">
      <c r="M146" s="421" t="s">
        <v>422</v>
      </c>
      <c r="N146" s="423" t="s">
        <v>502</v>
      </c>
      <c r="O146" s="82">
        <v>58979.61</v>
      </c>
      <c r="P146" s="82"/>
      <c r="R146" s="82">
        <v>64173.85</v>
      </c>
      <c r="S146" s="368">
        <f t="shared" si="42"/>
        <v>108.80684019443329</v>
      </c>
      <c r="T146" s="368"/>
    </row>
    <row r="147" spans="8:20" s="5" customFormat="1" x14ac:dyDescent="0.2">
      <c r="M147" s="83" t="s">
        <v>74</v>
      </c>
      <c r="N147" s="84" t="s">
        <v>30</v>
      </c>
      <c r="O147" s="82">
        <f>SUM(O674+O712+O737+O753)</f>
        <v>25000</v>
      </c>
      <c r="P147" s="82">
        <f>SUM(P674+P712+P737+P753)</f>
        <v>130000</v>
      </c>
      <c r="R147" s="82">
        <f>SUM(R674+R712+R737)</f>
        <v>120000</v>
      </c>
      <c r="S147" s="368">
        <f t="shared" si="42"/>
        <v>480</v>
      </c>
      <c r="T147" s="368">
        <f t="shared" si="43"/>
        <v>92.307692307692307</v>
      </c>
    </row>
    <row r="148" spans="8:20" s="5" customFormat="1" ht="25.5" x14ac:dyDescent="0.2">
      <c r="M148" s="421" t="s">
        <v>423</v>
      </c>
      <c r="N148" s="423" t="s">
        <v>503</v>
      </c>
      <c r="O148" s="82">
        <v>25000</v>
      </c>
      <c r="P148" s="82"/>
      <c r="R148" s="82">
        <v>120000</v>
      </c>
      <c r="S148" s="368">
        <f t="shared" si="42"/>
        <v>480</v>
      </c>
      <c r="T148" s="368"/>
    </row>
    <row r="149" spans="8:20" s="5" customFormat="1" x14ac:dyDescent="0.2">
      <c r="M149" s="164" t="s">
        <v>75</v>
      </c>
      <c r="N149" s="84" t="s">
        <v>31</v>
      </c>
      <c r="O149" s="82">
        <f t="shared" ref="O149" si="56">SUM(O331)</f>
        <v>0</v>
      </c>
      <c r="P149" s="82">
        <f t="shared" ref="P149" si="57">SUM(P331)</f>
        <v>2000</v>
      </c>
      <c r="R149" s="82">
        <f>SUM(R331)</f>
        <v>0</v>
      </c>
      <c r="S149" s="368">
        <v>0</v>
      </c>
      <c r="T149" s="368">
        <f t="shared" si="43"/>
        <v>0</v>
      </c>
    </row>
    <row r="150" spans="8:20" s="5" customFormat="1" x14ac:dyDescent="0.2">
      <c r="M150" s="251"/>
      <c r="N150" s="252"/>
      <c r="O150" s="82"/>
      <c r="P150" s="82"/>
      <c r="R150" s="82"/>
      <c r="S150" s="368"/>
      <c r="T150" s="368"/>
    </row>
    <row r="151" spans="8:20" s="8" customFormat="1" ht="25.5" x14ac:dyDescent="0.2">
      <c r="M151" s="80" t="s">
        <v>76</v>
      </c>
      <c r="N151" s="81" t="s">
        <v>170</v>
      </c>
      <c r="O151" s="93">
        <f t="shared" ref="O151" si="58">SUM(O153+O157)</f>
        <v>467798.11</v>
      </c>
      <c r="P151" s="93">
        <f t="shared" ref="P151" si="59">SUM(P153+P157)</f>
        <v>1013600</v>
      </c>
      <c r="R151" s="93">
        <f>SUM(R153+R157)</f>
        <v>412717.71</v>
      </c>
      <c r="S151" s="368">
        <f t="shared" si="42"/>
        <v>88.225604417255994</v>
      </c>
      <c r="T151" s="368">
        <f t="shared" si="43"/>
        <v>40.718006116811367</v>
      </c>
    </row>
    <row r="152" spans="8:20" s="3" customFormat="1" x14ac:dyDescent="0.2">
      <c r="M152" s="92"/>
      <c r="N152" s="70"/>
      <c r="O152" s="136"/>
      <c r="P152" s="136"/>
      <c r="R152" s="136"/>
      <c r="S152" s="368"/>
      <c r="T152" s="368"/>
    </row>
    <row r="153" spans="8:20" s="3" customFormat="1" ht="38.25" x14ac:dyDescent="0.2">
      <c r="M153" s="92" t="s">
        <v>77</v>
      </c>
      <c r="N153" s="70" t="s">
        <v>171</v>
      </c>
      <c r="O153" s="89">
        <f t="shared" ref="O153" si="60">SUM(O154:O155)</f>
        <v>0</v>
      </c>
      <c r="P153" s="89">
        <f t="shared" ref="P153" si="61">SUM(P154:P155)</f>
        <v>0</v>
      </c>
      <c r="R153" s="89">
        <f>SUM(R154:R155)</f>
        <v>0</v>
      </c>
      <c r="S153" s="368">
        <v>0</v>
      </c>
      <c r="T153" s="368">
        <v>0</v>
      </c>
    </row>
    <row r="154" spans="8:20" s="5" customFormat="1" ht="25.5" x14ac:dyDescent="0.2">
      <c r="M154" s="83" t="s">
        <v>78</v>
      </c>
      <c r="N154" s="84" t="s">
        <v>29</v>
      </c>
      <c r="O154" s="82">
        <f t="shared" ref="O154:O155" si="62">SUM(O867)</f>
        <v>0</v>
      </c>
      <c r="P154" s="82">
        <f>SUM(P817+P867)</f>
        <v>0</v>
      </c>
      <c r="R154" s="82">
        <f>SUM(R867)</f>
        <v>0</v>
      </c>
      <c r="S154" s="368">
        <v>0</v>
      </c>
      <c r="T154" s="368">
        <v>0</v>
      </c>
    </row>
    <row r="155" spans="8:20" s="5" customFormat="1" x14ac:dyDescent="0.2">
      <c r="M155" s="83" t="s">
        <v>79</v>
      </c>
      <c r="N155" s="84" t="s">
        <v>32</v>
      </c>
      <c r="O155" s="82">
        <f t="shared" si="62"/>
        <v>0</v>
      </c>
      <c r="P155" s="82">
        <f t="shared" ref="P155" si="63">SUM(P868)</f>
        <v>0</v>
      </c>
      <c r="R155" s="82">
        <f>SUM(R868)</f>
        <v>0</v>
      </c>
      <c r="S155" s="368">
        <v>0</v>
      </c>
      <c r="T155" s="368">
        <v>0</v>
      </c>
    </row>
    <row r="156" spans="8:20" s="5" customFormat="1" x14ac:dyDescent="0.2">
      <c r="M156" s="83"/>
      <c r="N156" s="84"/>
      <c r="O156" s="89"/>
      <c r="P156" s="89"/>
      <c r="R156" s="89"/>
      <c r="S156" s="368"/>
      <c r="T156" s="368"/>
    </row>
    <row r="157" spans="8:20" s="5" customFormat="1" ht="38.25" x14ac:dyDescent="0.2">
      <c r="H157" s="3"/>
      <c r="I157" s="3"/>
      <c r="J157" s="3"/>
      <c r="K157" s="3"/>
      <c r="L157" s="3"/>
      <c r="M157" s="92" t="s">
        <v>80</v>
      </c>
      <c r="N157" s="70" t="s">
        <v>9</v>
      </c>
      <c r="O157" s="89">
        <f>SUM(O158+O162+O166)</f>
        <v>467798.11</v>
      </c>
      <c r="P157" s="89">
        <f>SUM(P158:P166)</f>
        <v>1013600</v>
      </c>
      <c r="R157" s="89">
        <f>SUM(R158+R162+R166)</f>
        <v>412717.71</v>
      </c>
      <c r="S157" s="368">
        <f t="shared" si="42"/>
        <v>88.225604417255994</v>
      </c>
      <c r="T157" s="368">
        <f t="shared" si="43"/>
        <v>40.718006116811367</v>
      </c>
    </row>
    <row r="158" spans="8:20" s="5" customFormat="1" x14ac:dyDescent="0.2">
      <c r="M158" s="83" t="s">
        <v>81</v>
      </c>
      <c r="N158" s="228" t="s">
        <v>172</v>
      </c>
      <c r="O158" s="82">
        <f>SUM(O786+O837+O886+O901+O915+O928+O968+O984+O996+O1010+O1028)</f>
        <v>443177.61</v>
      </c>
      <c r="P158" s="82">
        <f>SUM(P837+P870+P886+P901+P915+P939+P928+P968+P954+P984+P996+P1010+P1028+P1040)</f>
        <v>983600</v>
      </c>
      <c r="R158" s="82">
        <f>SUM(R837+R870+R886+R901+R915+R939+R928+R968+R954+R984+R996+R1010+R1028+R1040)</f>
        <v>393692.71</v>
      </c>
      <c r="S158" s="368">
        <f t="shared" si="42"/>
        <v>88.834070385460137</v>
      </c>
      <c r="T158" s="368">
        <f t="shared" si="43"/>
        <v>40.0256923546157</v>
      </c>
    </row>
    <row r="159" spans="8:20" s="5" customFormat="1" x14ac:dyDescent="0.2">
      <c r="M159" s="421" t="s">
        <v>427</v>
      </c>
      <c r="N159" s="423" t="s">
        <v>504</v>
      </c>
      <c r="O159" s="82">
        <v>23875</v>
      </c>
      <c r="P159" s="82"/>
      <c r="R159" s="82">
        <v>297996.57</v>
      </c>
      <c r="S159" s="368">
        <f t="shared" si="42"/>
        <v>1248.1531727748693</v>
      </c>
      <c r="T159" s="368"/>
    </row>
    <row r="160" spans="8:20" s="5" customFormat="1" ht="25.5" x14ac:dyDescent="0.2">
      <c r="M160" s="421" t="s">
        <v>426</v>
      </c>
      <c r="N160" s="423" t="s">
        <v>505</v>
      </c>
      <c r="O160" s="82">
        <v>419302.61</v>
      </c>
      <c r="P160" s="82"/>
      <c r="R160" s="82">
        <v>69746.14</v>
      </c>
      <c r="S160" s="368">
        <f t="shared" si="42"/>
        <v>16.633843514592002</v>
      </c>
      <c r="T160" s="368"/>
    </row>
    <row r="161" spans="9:20" s="5" customFormat="1" x14ac:dyDescent="0.2">
      <c r="M161" s="440" t="s">
        <v>544</v>
      </c>
      <c r="N161" s="441" t="s">
        <v>545</v>
      </c>
      <c r="O161" s="82">
        <v>0</v>
      </c>
      <c r="P161" s="82"/>
      <c r="R161" s="82">
        <v>25950</v>
      </c>
      <c r="S161" s="368"/>
      <c r="T161" s="368"/>
    </row>
    <row r="162" spans="9:20" s="5" customFormat="1" x14ac:dyDescent="0.2">
      <c r="M162" s="83" t="s">
        <v>82</v>
      </c>
      <c r="N162" s="84" t="s">
        <v>20</v>
      </c>
      <c r="O162" s="82">
        <f t="shared" ref="O162" si="64">SUM(O1011)</f>
        <v>23370.5</v>
      </c>
      <c r="P162" s="82">
        <f t="shared" ref="P162" si="65">SUM(P1011)</f>
        <v>25000</v>
      </c>
      <c r="R162" s="82">
        <f>SUM(R1011)</f>
        <v>16875</v>
      </c>
      <c r="S162" s="368">
        <f t="shared" si="42"/>
        <v>72.206414069018635</v>
      </c>
      <c r="T162" s="368">
        <f t="shared" si="43"/>
        <v>67.5</v>
      </c>
    </row>
    <row r="163" spans="9:20" s="5" customFormat="1" x14ac:dyDescent="0.2">
      <c r="M163" s="421" t="s">
        <v>428</v>
      </c>
      <c r="N163" s="423" t="s">
        <v>506</v>
      </c>
      <c r="O163" s="82">
        <v>16852.5</v>
      </c>
      <c r="P163" s="82"/>
      <c r="R163" s="82">
        <v>0</v>
      </c>
      <c r="S163" s="368">
        <f t="shared" si="42"/>
        <v>0</v>
      </c>
      <c r="T163" s="368"/>
    </row>
    <row r="164" spans="9:20" s="5" customFormat="1" x14ac:dyDescent="0.2">
      <c r="M164" s="421" t="s">
        <v>429</v>
      </c>
      <c r="N164" s="423" t="s">
        <v>507</v>
      </c>
      <c r="O164" s="82">
        <v>6518</v>
      </c>
      <c r="P164" s="82"/>
      <c r="R164" s="82">
        <v>0</v>
      </c>
      <c r="S164" s="368">
        <f t="shared" si="42"/>
        <v>0</v>
      </c>
      <c r="T164" s="368"/>
    </row>
    <row r="165" spans="9:20" s="5" customFormat="1" ht="25.5" x14ac:dyDescent="0.2">
      <c r="M165" s="428" t="s">
        <v>459</v>
      </c>
      <c r="N165" s="429" t="s">
        <v>508</v>
      </c>
      <c r="O165" s="82">
        <v>0</v>
      </c>
      <c r="P165" s="82"/>
      <c r="R165" s="82">
        <v>16875</v>
      </c>
      <c r="S165" s="368">
        <v>0</v>
      </c>
      <c r="T165" s="368"/>
    </row>
    <row r="166" spans="9:20" s="5" customFormat="1" ht="25.5" x14ac:dyDescent="0.2">
      <c r="M166" s="83" t="s">
        <v>83</v>
      </c>
      <c r="N166" s="84" t="s">
        <v>23</v>
      </c>
      <c r="O166" s="82">
        <f>SUM(O1015)</f>
        <v>1250</v>
      </c>
      <c r="P166" s="82">
        <f t="shared" ref="P166" si="66">SUM(P1015)</f>
        <v>5000</v>
      </c>
      <c r="R166" s="82">
        <f>SUM(R1015)</f>
        <v>2150</v>
      </c>
      <c r="S166" s="368">
        <v>0</v>
      </c>
      <c r="T166" s="368">
        <f t="shared" si="43"/>
        <v>43</v>
      </c>
    </row>
    <row r="167" spans="9:20" s="5" customFormat="1" x14ac:dyDescent="0.2">
      <c r="M167" s="421" t="s">
        <v>430</v>
      </c>
      <c r="N167" s="423" t="s">
        <v>509</v>
      </c>
      <c r="O167" s="82">
        <v>1250</v>
      </c>
      <c r="P167" s="82"/>
      <c r="R167" s="82">
        <v>2150</v>
      </c>
      <c r="S167" s="368">
        <v>0</v>
      </c>
      <c r="T167" s="368"/>
    </row>
    <row r="168" spans="9:20" s="5" customFormat="1" x14ac:dyDescent="0.2">
      <c r="M168" s="306"/>
      <c r="N168" s="307"/>
      <c r="O168" s="82"/>
      <c r="P168" s="82"/>
      <c r="R168" s="82"/>
      <c r="S168" s="368"/>
      <c r="T168" s="368"/>
    </row>
    <row r="169" spans="9:20" s="5" customFormat="1" x14ac:dyDescent="0.2">
      <c r="M169" s="78" t="s">
        <v>351</v>
      </c>
      <c r="N169" s="307"/>
      <c r="O169" s="82"/>
      <c r="P169" s="82"/>
      <c r="R169" s="82"/>
      <c r="S169" s="368"/>
      <c r="T169" s="368"/>
    </row>
    <row r="170" spans="9:20" s="2" customFormat="1" x14ac:dyDescent="0.2">
      <c r="N170" s="79"/>
      <c r="O170" s="137"/>
      <c r="P170" s="137"/>
      <c r="R170" s="137"/>
      <c r="S170" s="368"/>
      <c r="T170" s="368"/>
    </row>
    <row r="171" spans="9:20" s="5" customFormat="1" ht="25.5" x14ac:dyDescent="0.2">
      <c r="I171" s="201">
        <v>81</v>
      </c>
      <c r="M171" s="80" t="s">
        <v>98</v>
      </c>
      <c r="N171" s="81" t="s">
        <v>292</v>
      </c>
      <c r="O171" s="76">
        <f>SUM(O172+O174)</f>
        <v>0</v>
      </c>
      <c r="P171" s="76">
        <f>SUM(P174)</f>
        <v>0</v>
      </c>
      <c r="R171" s="76">
        <f>SUM(R172+R174)</f>
        <v>0</v>
      </c>
      <c r="S171" s="368">
        <v>0</v>
      </c>
      <c r="T171" s="368">
        <v>0</v>
      </c>
    </row>
    <row r="172" spans="9:20" s="5" customFormat="1" ht="25.5" x14ac:dyDescent="0.2">
      <c r="I172" s="275"/>
      <c r="M172" s="279" t="s">
        <v>329</v>
      </c>
      <c r="N172" s="70" t="s">
        <v>331</v>
      </c>
      <c r="O172" s="91">
        <f>SUM(O173)</f>
        <v>0</v>
      </c>
      <c r="P172" s="77">
        <v>0</v>
      </c>
      <c r="R172" s="91">
        <f>SUM(R173)</f>
        <v>0</v>
      </c>
      <c r="S172" s="368">
        <v>0</v>
      </c>
      <c r="T172" s="368">
        <v>0</v>
      </c>
    </row>
    <row r="173" spans="9:20" s="5" customFormat="1" ht="38.25" x14ac:dyDescent="0.2">
      <c r="I173" s="275"/>
      <c r="M173" s="277" t="s">
        <v>330</v>
      </c>
      <c r="N173" s="278" t="s">
        <v>332</v>
      </c>
      <c r="O173" s="77">
        <v>0</v>
      </c>
      <c r="P173" s="77">
        <v>0</v>
      </c>
      <c r="R173" s="77">
        <v>0</v>
      </c>
      <c r="S173" s="368">
        <v>0</v>
      </c>
      <c r="T173" s="368">
        <v>0</v>
      </c>
    </row>
    <row r="174" spans="9:20" s="3" customFormat="1" x14ac:dyDescent="0.2">
      <c r="I174" s="9">
        <v>81</v>
      </c>
      <c r="M174" s="197" t="s">
        <v>293</v>
      </c>
      <c r="N174" s="70" t="s">
        <v>295</v>
      </c>
      <c r="O174" s="91">
        <f t="shared" ref="O174:P174" si="67">SUM(O175)</f>
        <v>0</v>
      </c>
      <c r="P174" s="91">
        <f t="shared" si="67"/>
        <v>0</v>
      </c>
      <c r="R174" s="91">
        <f>SUM(R175)</f>
        <v>0</v>
      </c>
      <c r="S174" s="368">
        <v>0</v>
      </c>
      <c r="T174" s="368">
        <v>0</v>
      </c>
    </row>
    <row r="175" spans="9:20" s="5" customFormat="1" ht="38.25" x14ac:dyDescent="0.2">
      <c r="I175" s="201">
        <v>81</v>
      </c>
      <c r="M175" s="198" t="s">
        <v>294</v>
      </c>
      <c r="N175" s="200" t="s">
        <v>296</v>
      </c>
      <c r="O175" s="77">
        <v>0</v>
      </c>
      <c r="P175" s="77">
        <v>0</v>
      </c>
      <c r="R175" s="77">
        <v>0</v>
      </c>
      <c r="S175" s="368">
        <v>0</v>
      </c>
      <c r="T175" s="368">
        <v>0</v>
      </c>
    </row>
    <row r="176" spans="9:20" s="8" customFormat="1" ht="25.5" x14ac:dyDescent="0.2">
      <c r="M176" s="80" t="s">
        <v>33</v>
      </c>
      <c r="N176" s="81" t="s">
        <v>86</v>
      </c>
      <c r="O176" s="93">
        <f t="shared" ref="O176" si="68">SUM(O177+O179)</f>
        <v>0</v>
      </c>
      <c r="P176" s="93">
        <f t="shared" ref="P176" si="69">SUM(P177+P179)</f>
        <v>0</v>
      </c>
      <c r="R176" s="93">
        <f>SUM(R177+R179)</f>
        <v>0</v>
      </c>
      <c r="S176" s="368">
        <v>0</v>
      </c>
      <c r="T176" s="368">
        <v>0</v>
      </c>
    </row>
    <row r="177" spans="4:20" s="3" customFormat="1" ht="25.5" x14ac:dyDescent="0.2">
      <c r="M177" s="92" t="s">
        <v>84</v>
      </c>
      <c r="N177" s="70" t="s">
        <v>87</v>
      </c>
      <c r="O177" s="89">
        <f t="shared" ref="O177:P177" si="70">SUM(O178)</f>
        <v>0</v>
      </c>
      <c r="P177" s="89">
        <f t="shared" si="70"/>
        <v>0</v>
      </c>
      <c r="R177" s="89">
        <f>SUM(R178)</f>
        <v>0</v>
      </c>
      <c r="S177" s="368">
        <v>0</v>
      </c>
      <c r="T177" s="368">
        <v>0</v>
      </c>
    </row>
    <row r="178" spans="4:20" s="5" customFormat="1" ht="38.25" x14ac:dyDescent="0.2">
      <c r="M178" s="83" t="s">
        <v>85</v>
      </c>
      <c r="N178" s="84" t="s">
        <v>88</v>
      </c>
      <c r="O178" s="82">
        <v>0</v>
      </c>
      <c r="P178" s="82">
        <v>0</v>
      </c>
      <c r="R178" s="82">
        <v>0</v>
      </c>
      <c r="S178" s="368">
        <v>0</v>
      </c>
      <c r="T178" s="368">
        <v>0</v>
      </c>
    </row>
    <row r="179" spans="4:20" s="3" customFormat="1" ht="25.5" x14ac:dyDescent="0.2">
      <c r="M179" s="197" t="s">
        <v>297</v>
      </c>
      <c r="N179" s="70" t="s">
        <v>299</v>
      </c>
      <c r="O179" s="89">
        <f t="shared" ref="O179:P179" si="71">SUM(O180)</f>
        <v>0</v>
      </c>
      <c r="P179" s="89">
        <f t="shared" si="71"/>
        <v>0</v>
      </c>
      <c r="R179" s="89">
        <f>SUM(R180)</f>
        <v>0</v>
      </c>
      <c r="S179" s="368">
        <v>0</v>
      </c>
      <c r="T179" s="368">
        <v>0</v>
      </c>
    </row>
    <row r="180" spans="4:20" s="5" customFormat="1" ht="51" x14ac:dyDescent="0.2">
      <c r="M180" s="198" t="s">
        <v>298</v>
      </c>
      <c r="N180" s="228" t="s">
        <v>319</v>
      </c>
      <c r="O180" s="82">
        <v>0</v>
      </c>
      <c r="P180" s="82">
        <v>0</v>
      </c>
      <c r="R180" s="82">
        <v>0</v>
      </c>
      <c r="S180" s="368">
        <v>0</v>
      </c>
      <c r="T180" s="368">
        <v>0</v>
      </c>
    </row>
    <row r="181" spans="4:20" s="5" customFormat="1" x14ac:dyDescent="0.2">
      <c r="M181" s="306"/>
      <c r="N181" s="307"/>
      <c r="O181" s="82"/>
      <c r="P181" s="82"/>
      <c r="R181" s="82"/>
      <c r="S181" s="368"/>
      <c r="T181" s="368"/>
    </row>
    <row r="182" spans="4:20" s="5" customFormat="1" x14ac:dyDescent="0.2">
      <c r="M182" s="306"/>
      <c r="N182" s="307"/>
      <c r="O182" s="82"/>
      <c r="P182" s="82"/>
      <c r="R182" s="82"/>
      <c r="S182" s="368"/>
      <c r="T182" s="368"/>
    </row>
    <row r="183" spans="4:20" s="5" customFormat="1" x14ac:dyDescent="0.2">
      <c r="M183" s="78" t="s">
        <v>90</v>
      </c>
      <c r="N183" s="85"/>
      <c r="O183" s="134"/>
      <c r="P183" s="134"/>
      <c r="R183" s="134"/>
      <c r="S183" s="368"/>
      <c r="T183" s="368"/>
    </row>
    <row r="184" spans="4:20" s="6" customFormat="1" x14ac:dyDescent="0.2">
      <c r="N184" s="85"/>
      <c r="O184" s="135"/>
      <c r="P184" s="135"/>
      <c r="R184" s="135"/>
      <c r="S184" s="368"/>
      <c r="T184" s="368"/>
    </row>
    <row r="185" spans="4:20" s="8" customFormat="1" x14ac:dyDescent="0.2">
      <c r="D185" s="3"/>
      <c r="H185" s="3"/>
      <c r="I185" s="3"/>
      <c r="J185" s="9">
        <v>91</v>
      </c>
      <c r="K185" s="3"/>
      <c r="M185" s="80" t="s">
        <v>95</v>
      </c>
      <c r="N185" s="81" t="s">
        <v>96</v>
      </c>
      <c r="O185" s="93">
        <f t="shared" ref="O185:P185" si="72">SUM(O186)</f>
        <v>287937.44</v>
      </c>
      <c r="P185" s="93">
        <f t="shared" si="72"/>
        <v>539806.6</v>
      </c>
      <c r="R185" s="93">
        <f>SUM(R186)</f>
        <v>539806.6</v>
      </c>
      <c r="S185" s="368">
        <f t="shared" ref="S185:S234" si="73">R185/O185*100</f>
        <v>187.47357064784626</v>
      </c>
      <c r="T185" s="368">
        <f t="shared" ref="T185:T234" si="74">R185/P185*100</f>
        <v>100</v>
      </c>
    </row>
    <row r="186" spans="4:20" s="3" customFormat="1" x14ac:dyDescent="0.2">
      <c r="J186" s="9">
        <v>91</v>
      </c>
      <c r="M186" s="92" t="s">
        <v>91</v>
      </c>
      <c r="N186" s="70" t="s">
        <v>93</v>
      </c>
      <c r="O186" s="89">
        <f t="shared" ref="O186:P186" si="75">SUM(O187)</f>
        <v>287937.44</v>
      </c>
      <c r="P186" s="89">
        <f t="shared" si="75"/>
        <v>539806.6</v>
      </c>
      <c r="R186" s="89">
        <f>SUM(R187)</f>
        <v>539806.6</v>
      </c>
      <c r="S186" s="368">
        <f t="shared" si="73"/>
        <v>187.47357064784626</v>
      </c>
      <c r="T186" s="368">
        <f t="shared" si="74"/>
        <v>100</v>
      </c>
    </row>
    <row r="187" spans="4:20" s="5" customFormat="1" x14ac:dyDescent="0.2">
      <c r="J187" s="201">
        <v>91</v>
      </c>
      <c r="M187" s="83" t="s">
        <v>92</v>
      </c>
      <c r="N187" s="84" t="s">
        <v>94</v>
      </c>
      <c r="O187" s="82">
        <f>SUM(O188)</f>
        <v>287937.44</v>
      </c>
      <c r="P187" s="82">
        <v>539806.6</v>
      </c>
      <c r="R187" s="82">
        <f>SUM(R188)</f>
        <v>539806.6</v>
      </c>
      <c r="S187" s="368">
        <f t="shared" si="73"/>
        <v>187.47357064784626</v>
      </c>
      <c r="T187" s="368">
        <f t="shared" si="74"/>
        <v>100</v>
      </c>
    </row>
    <row r="188" spans="4:20" s="5" customFormat="1" x14ac:dyDescent="0.2">
      <c r="J188" s="308"/>
      <c r="M188" s="306" t="s">
        <v>416</v>
      </c>
      <c r="N188" s="307" t="s">
        <v>290</v>
      </c>
      <c r="O188" s="82">
        <v>287937.44</v>
      </c>
      <c r="P188" s="82"/>
      <c r="R188" s="82">
        <v>539806.6</v>
      </c>
      <c r="S188" s="368">
        <f t="shared" si="73"/>
        <v>187.47357064784626</v>
      </c>
      <c r="T188" s="368"/>
    </row>
    <row r="189" spans="4:20" s="5" customFormat="1" x14ac:dyDescent="0.2">
      <c r="J189" s="308"/>
      <c r="M189" s="306"/>
      <c r="N189" s="307"/>
      <c r="O189" s="82"/>
      <c r="P189" s="82"/>
      <c r="Q189" s="82"/>
      <c r="R189" s="395"/>
      <c r="S189" s="368"/>
      <c r="T189" s="368"/>
    </row>
    <row r="190" spans="4:20" s="5" customFormat="1" x14ac:dyDescent="0.2">
      <c r="J190" s="308"/>
      <c r="M190" s="306"/>
      <c r="N190" s="307"/>
      <c r="O190" s="82"/>
      <c r="P190" s="82"/>
      <c r="Q190" s="82"/>
      <c r="R190" s="395"/>
      <c r="S190" s="368"/>
      <c r="T190" s="368"/>
    </row>
    <row r="191" spans="4:20" s="5" customFormat="1" x14ac:dyDescent="0.2">
      <c r="J191" s="308"/>
      <c r="M191" s="78" t="s">
        <v>352</v>
      </c>
      <c r="N191" s="307"/>
      <c r="O191" s="82"/>
      <c r="P191" s="82"/>
      <c r="Q191" s="82"/>
      <c r="R191" s="395"/>
      <c r="S191" s="368"/>
      <c r="T191" s="368"/>
    </row>
    <row r="192" spans="4:20" s="5" customFormat="1" x14ac:dyDescent="0.2">
      <c r="J192" s="233"/>
      <c r="M192" s="235"/>
      <c r="N192" s="236"/>
      <c r="O192" s="82"/>
      <c r="P192" s="82"/>
      <c r="Q192" s="82"/>
      <c r="R192" s="395"/>
      <c r="S192" s="368"/>
      <c r="T192" s="368"/>
    </row>
    <row r="193" spans="1:20" s="5" customFormat="1" x14ac:dyDescent="0.2">
      <c r="A193" s="451" t="s">
        <v>35</v>
      </c>
      <c r="B193" s="451"/>
      <c r="C193" s="451"/>
      <c r="D193" s="451"/>
      <c r="M193" s="92"/>
      <c r="N193" s="84"/>
      <c r="O193" s="181"/>
      <c r="P193" s="181"/>
      <c r="Q193" s="181"/>
      <c r="R193" s="393"/>
      <c r="S193" s="368"/>
      <c r="T193" s="368"/>
    </row>
    <row r="194" spans="1:20" s="5" customFormat="1" x14ac:dyDescent="0.2">
      <c r="H194" s="176"/>
      <c r="I194" s="201"/>
      <c r="J194" s="201"/>
      <c r="K194" s="201"/>
      <c r="L194" s="201">
        <v>11</v>
      </c>
      <c r="M194" s="178" t="s">
        <v>99</v>
      </c>
      <c r="N194" s="84"/>
      <c r="O194" s="182">
        <f>SUM(O38)</f>
        <v>848664.8899999999</v>
      </c>
      <c r="P194" s="182">
        <f>SUM(P38)</f>
        <v>880000</v>
      </c>
      <c r="R194" s="182">
        <f>SUM(R38)</f>
        <v>956858.92</v>
      </c>
      <c r="S194" s="368">
        <f t="shared" si="73"/>
        <v>112.7487340733514</v>
      </c>
      <c r="T194" s="368">
        <f t="shared" si="74"/>
        <v>108.7339681818182</v>
      </c>
    </row>
    <row r="195" spans="1:20" s="5" customFormat="1" x14ac:dyDescent="0.2">
      <c r="H195" s="176"/>
      <c r="I195" s="201"/>
      <c r="J195" s="201"/>
      <c r="K195" s="201"/>
      <c r="L195" s="201">
        <v>21</v>
      </c>
      <c r="M195" s="178" t="s">
        <v>100</v>
      </c>
      <c r="N195" s="84"/>
      <c r="O195" s="182">
        <v>0</v>
      </c>
      <c r="P195" s="182">
        <v>0</v>
      </c>
      <c r="R195" s="182">
        <v>0</v>
      </c>
      <c r="S195" s="368">
        <v>0</v>
      </c>
      <c r="T195" s="368">
        <v>0</v>
      </c>
    </row>
    <row r="196" spans="1:20" s="5" customFormat="1" x14ac:dyDescent="0.2">
      <c r="H196" s="176"/>
      <c r="I196" s="201"/>
      <c r="J196" s="201"/>
      <c r="K196" s="201"/>
      <c r="L196" s="201">
        <v>31</v>
      </c>
      <c r="M196" s="178" t="s">
        <v>101</v>
      </c>
      <c r="N196" s="84"/>
      <c r="O196" s="182">
        <f>SUM(O56)</f>
        <v>11479.99</v>
      </c>
      <c r="P196" s="182">
        <f>SUM(P56)</f>
        <v>55000</v>
      </c>
      <c r="R196" s="182">
        <f>SUM(R56)</f>
        <v>8065.01</v>
      </c>
      <c r="S196" s="368">
        <f t="shared" si="73"/>
        <v>70.252761544217378</v>
      </c>
      <c r="T196" s="368">
        <f t="shared" si="74"/>
        <v>14.663654545454547</v>
      </c>
    </row>
    <row r="197" spans="1:20" s="5" customFormat="1" x14ac:dyDescent="0.2">
      <c r="H197" s="176"/>
      <c r="I197" s="201"/>
      <c r="J197" s="201"/>
      <c r="K197" s="201"/>
      <c r="L197" s="201">
        <v>43</v>
      </c>
      <c r="M197" s="178" t="s">
        <v>102</v>
      </c>
      <c r="N197" s="84"/>
      <c r="O197" s="182">
        <f>SUM(O62)</f>
        <v>181076.65000000002</v>
      </c>
      <c r="P197" s="182">
        <f>SUM(P62)</f>
        <v>200193.4</v>
      </c>
      <c r="R197" s="182">
        <f>SUM(R62)</f>
        <v>169181.41</v>
      </c>
      <c r="S197" s="368">
        <f t="shared" si="73"/>
        <v>93.430826117006234</v>
      </c>
      <c r="T197" s="368">
        <f t="shared" si="74"/>
        <v>84.5089848116871</v>
      </c>
    </row>
    <row r="198" spans="1:20" s="5" customFormat="1" x14ac:dyDescent="0.2">
      <c r="H198" s="176"/>
      <c r="I198" s="201"/>
      <c r="J198" s="201"/>
      <c r="K198" s="201"/>
      <c r="L198" s="201">
        <v>52</v>
      </c>
      <c r="M198" s="178" t="s">
        <v>103</v>
      </c>
      <c r="N198" s="84"/>
      <c r="O198" s="182">
        <f>SUM(O48)</f>
        <v>675676.45</v>
      </c>
      <c r="P198" s="182">
        <f>SUM(P48)</f>
        <v>1027000</v>
      </c>
      <c r="R198" s="182">
        <f>SUM(R48)</f>
        <v>639440.64000000001</v>
      </c>
      <c r="S198" s="368">
        <f t="shared" si="73"/>
        <v>94.637106265876227</v>
      </c>
      <c r="T198" s="368">
        <f t="shared" si="74"/>
        <v>62.262963972736131</v>
      </c>
    </row>
    <row r="199" spans="1:20" s="5" customFormat="1" x14ac:dyDescent="0.2">
      <c r="H199" s="176"/>
      <c r="I199" s="201"/>
      <c r="J199" s="201"/>
      <c r="K199" s="201"/>
      <c r="L199" s="201">
        <v>61</v>
      </c>
      <c r="M199" s="178" t="s">
        <v>104</v>
      </c>
      <c r="N199" s="84"/>
      <c r="O199" s="182">
        <f>SUM(O73)</f>
        <v>0</v>
      </c>
      <c r="P199" s="182">
        <f>SUM(P73)</f>
        <v>10000</v>
      </c>
      <c r="R199" s="182">
        <f>SUM(R73)</f>
        <v>0</v>
      </c>
      <c r="S199" s="368">
        <v>0</v>
      </c>
      <c r="T199" s="368">
        <f t="shared" si="74"/>
        <v>0</v>
      </c>
    </row>
    <row r="200" spans="1:20" s="5" customFormat="1" ht="24.75" customHeight="1" x14ac:dyDescent="0.2">
      <c r="H200" s="176"/>
      <c r="I200" s="201"/>
      <c r="J200" s="201"/>
      <c r="K200" s="201"/>
      <c r="L200" s="201">
        <v>71</v>
      </c>
      <c r="M200" s="449" t="s">
        <v>105</v>
      </c>
      <c r="N200" s="450"/>
      <c r="O200" s="182">
        <f>SUM(O76)</f>
        <v>0</v>
      </c>
      <c r="P200" s="182">
        <f>SUM(P76)</f>
        <v>0</v>
      </c>
      <c r="R200" s="182">
        <f>SUM(R76)</f>
        <v>0</v>
      </c>
      <c r="S200" s="368">
        <v>0</v>
      </c>
      <c r="T200" s="368">
        <v>0</v>
      </c>
    </row>
    <row r="201" spans="1:20" s="11" customFormat="1" x14ac:dyDescent="0.2">
      <c r="H201" s="12"/>
      <c r="I201" s="12"/>
      <c r="J201" s="12"/>
      <c r="K201" s="12"/>
      <c r="L201" s="12" t="s">
        <v>353</v>
      </c>
      <c r="M201" s="445" t="s">
        <v>106</v>
      </c>
      <c r="N201" s="446"/>
      <c r="O201" s="183">
        <f t="shared" ref="O201" si="76">SUM(O171)</f>
        <v>0</v>
      </c>
      <c r="P201" s="183">
        <f t="shared" ref="P201" si="77">SUM(P171)</f>
        <v>0</v>
      </c>
      <c r="R201" s="183">
        <f>SUM(R171)</f>
        <v>0</v>
      </c>
      <c r="S201" s="368">
        <v>0</v>
      </c>
      <c r="T201" s="368">
        <v>0</v>
      </c>
    </row>
    <row r="202" spans="1:20" s="11" customFormat="1" x14ac:dyDescent="0.2">
      <c r="H202" s="12"/>
      <c r="I202" s="12"/>
      <c r="J202" s="12"/>
      <c r="K202" s="12"/>
      <c r="L202" s="12" t="s">
        <v>354</v>
      </c>
      <c r="M202" s="191" t="s">
        <v>290</v>
      </c>
      <c r="N202" s="192"/>
      <c r="O202" s="183">
        <f t="shared" ref="O202" si="78">SUM(O187)</f>
        <v>287937.44</v>
      </c>
      <c r="P202" s="183">
        <f t="shared" ref="P202" si="79">SUM(P187)</f>
        <v>539806.6</v>
      </c>
      <c r="R202" s="183">
        <f>SUM(R187)</f>
        <v>539806.6</v>
      </c>
      <c r="S202" s="368">
        <f t="shared" si="73"/>
        <v>187.47357064784626</v>
      </c>
      <c r="T202" s="368">
        <f t="shared" si="74"/>
        <v>100</v>
      </c>
    </row>
    <row r="203" spans="1:20" s="11" customFormat="1" x14ac:dyDescent="0.2">
      <c r="H203" s="12"/>
      <c r="I203" s="12"/>
      <c r="J203" s="12"/>
      <c r="K203" s="12"/>
      <c r="L203" s="12"/>
      <c r="M203" s="457" t="s">
        <v>285</v>
      </c>
      <c r="N203" s="458"/>
      <c r="O203" s="183">
        <f t="shared" ref="O203" si="80">SUM(O194:O202)</f>
        <v>2004835.42</v>
      </c>
      <c r="P203" s="183">
        <f t="shared" ref="P203" si="81">SUM(P194:P202)</f>
        <v>2712000</v>
      </c>
      <c r="R203" s="183">
        <f>SUM(R194:R202)</f>
        <v>2313352.58</v>
      </c>
      <c r="S203" s="368">
        <f t="shared" si="73"/>
        <v>115.38865270047953</v>
      </c>
      <c r="T203" s="368">
        <f t="shared" si="74"/>
        <v>85.300611356932151</v>
      </c>
    </row>
    <row r="204" spans="1:20" s="11" customFormat="1" x14ac:dyDescent="0.2">
      <c r="H204" s="12"/>
      <c r="I204" s="12"/>
      <c r="J204" s="12"/>
      <c r="K204" s="12"/>
      <c r="L204" s="12"/>
      <c r="M204" s="332"/>
      <c r="N204" s="333"/>
      <c r="O204" s="183"/>
      <c r="P204" s="183"/>
      <c r="Q204" s="183"/>
      <c r="R204" s="396"/>
      <c r="S204" s="368"/>
      <c r="T204" s="368"/>
    </row>
    <row r="205" spans="1:20" s="11" customFormat="1" x14ac:dyDescent="0.2">
      <c r="H205" s="12"/>
      <c r="I205" s="12"/>
      <c r="J205" s="12"/>
      <c r="K205" s="12"/>
      <c r="L205" s="12"/>
      <c r="M205" s="332"/>
      <c r="N205" s="333"/>
      <c r="O205" s="183"/>
      <c r="P205" s="183"/>
      <c r="Q205" s="183"/>
      <c r="R205" s="396"/>
      <c r="S205" s="368"/>
      <c r="T205" s="368"/>
    </row>
    <row r="206" spans="1:20" s="11" customFormat="1" x14ac:dyDescent="0.2">
      <c r="H206" s="12"/>
      <c r="I206" s="12"/>
      <c r="J206" s="12"/>
      <c r="K206" s="12"/>
      <c r="L206" s="12"/>
      <c r="M206" s="78" t="s">
        <v>358</v>
      </c>
      <c r="N206" s="333"/>
      <c r="O206" s="183"/>
      <c r="P206" s="183"/>
      <c r="Q206" s="183"/>
      <c r="R206" s="396"/>
      <c r="S206" s="368"/>
      <c r="T206" s="368"/>
    </row>
    <row r="207" spans="1:20" s="11" customFormat="1" x14ac:dyDescent="0.2">
      <c r="H207" s="12"/>
      <c r="I207" s="12"/>
      <c r="J207" s="12"/>
      <c r="K207" s="12"/>
      <c r="L207" s="12"/>
      <c r="M207" s="332"/>
      <c r="N207" s="333"/>
      <c r="O207" s="183"/>
      <c r="P207" s="183"/>
      <c r="Q207" s="183"/>
      <c r="R207" s="396"/>
      <c r="S207" s="368"/>
      <c r="T207" s="368"/>
    </row>
    <row r="208" spans="1:20" s="11" customFormat="1" x14ac:dyDescent="0.2">
      <c r="A208" s="451" t="s">
        <v>35</v>
      </c>
      <c r="B208" s="451"/>
      <c r="C208" s="451"/>
      <c r="D208" s="451"/>
      <c r="E208" s="331"/>
      <c r="F208" s="331"/>
      <c r="G208" s="331"/>
      <c r="H208" s="331"/>
      <c r="I208" s="331"/>
      <c r="J208" s="331"/>
      <c r="K208" s="331"/>
      <c r="L208" s="337"/>
      <c r="M208" s="330"/>
      <c r="N208" s="335"/>
      <c r="O208" s="333"/>
      <c r="P208" s="409"/>
      <c r="Q208" s="415"/>
      <c r="R208" s="303"/>
      <c r="S208" s="368"/>
      <c r="T208" s="368"/>
    </row>
    <row r="209" spans="1:20" s="11" customFormat="1" x14ac:dyDescent="0.2">
      <c r="A209" s="331"/>
      <c r="B209" s="337"/>
      <c r="C209" s="331"/>
      <c r="D209" s="337"/>
      <c r="E209" s="331"/>
      <c r="F209" s="331"/>
      <c r="G209" s="331"/>
      <c r="H209" s="331"/>
      <c r="I209" s="331"/>
      <c r="J209" s="331"/>
      <c r="K209" s="331"/>
      <c r="L209" s="337">
        <v>11</v>
      </c>
      <c r="M209" s="330" t="s">
        <v>99</v>
      </c>
      <c r="N209" s="335"/>
      <c r="O209" s="229">
        <f>SUM(O287+O336+O354+O367+O377+O387+O396+O411+O427+O442+O457+O473+O488+O503+O514+O526+O538+O553+O568+O581+O593+O609+O624+O638+O663+O682+O719+O732+O746+O892+O1004)</f>
        <v>620634.30000000005</v>
      </c>
      <c r="P209" s="229">
        <f>SUM(P287+P336+P354+P367+P377+P387+P396+P411+P427+P442+P457+P473+P488+P503+P514+P526+P538+P553+P568+P581+P593+P609+P624+P638+P663+P682+P719+P732+P746+P892+P1004)</f>
        <v>880000</v>
      </c>
      <c r="R209" s="229">
        <f>SUM(R287+R336+R354+R367+R377+R387+R396+R411+R427+R442+R457+R473+R488+R503+R514+R526+R538+R553+R568+R581+R593+R609+R624+R638+R663+R682+R719+R732+R746+R892+R1004)</f>
        <v>788626.37</v>
      </c>
      <c r="S209" s="368">
        <f t="shared" si="73"/>
        <v>127.06780305245778</v>
      </c>
      <c r="T209" s="368">
        <f t="shared" si="74"/>
        <v>89.616632954545452</v>
      </c>
    </row>
    <row r="210" spans="1:20" s="11" customFormat="1" x14ac:dyDescent="0.2">
      <c r="A210" s="331"/>
      <c r="B210" s="337"/>
      <c r="C210" s="331"/>
      <c r="D210" s="337"/>
      <c r="E210" s="331"/>
      <c r="F210" s="331"/>
      <c r="G210" s="331"/>
      <c r="H210" s="331"/>
      <c r="I210" s="331"/>
      <c r="J210" s="331"/>
      <c r="K210" s="331"/>
      <c r="L210" s="337">
        <v>21</v>
      </c>
      <c r="M210" s="330" t="s">
        <v>100</v>
      </c>
      <c r="N210" s="335"/>
      <c r="O210" s="229">
        <v>0</v>
      </c>
      <c r="P210" s="229">
        <v>0</v>
      </c>
      <c r="R210" s="229">
        <v>0</v>
      </c>
      <c r="S210" s="368">
        <v>0</v>
      </c>
      <c r="T210" s="368">
        <v>0</v>
      </c>
    </row>
    <row r="211" spans="1:20" s="11" customFormat="1" x14ac:dyDescent="0.2">
      <c r="A211" s="331"/>
      <c r="B211" s="337"/>
      <c r="C211" s="331"/>
      <c r="D211" s="337"/>
      <c r="E211" s="331"/>
      <c r="F211" s="331"/>
      <c r="G211" s="331"/>
      <c r="H211" s="331"/>
      <c r="I211" s="331"/>
      <c r="J211" s="331"/>
      <c r="K211" s="331"/>
      <c r="L211" s="337">
        <v>31</v>
      </c>
      <c r="M211" s="330" t="s">
        <v>101</v>
      </c>
      <c r="N211" s="335"/>
      <c r="O211" s="229">
        <f>SUM(O554+O664+O857+O880+O893)</f>
        <v>11479.99</v>
      </c>
      <c r="P211" s="229">
        <f>SUM(P554+P664+P857+P880+P893+P933+P948)</f>
        <v>55000</v>
      </c>
      <c r="R211" s="229">
        <f>SUM(R554+R664+R857+R880+R893+R933+R948)</f>
        <v>8065.01</v>
      </c>
      <c r="S211" s="368">
        <f t="shared" si="73"/>
        <v>70.252761544217378</v>
      </c>
      <c r="T211" s="368">
        <f t="shared" si="74"/>
        <v>14.663654545454547</v>
      </c>
    </row>
    <row r="212" spans="1:20" s="11" customFormat="1" x14ac:dyDescent="0.2">
      <c r="A212" s="331"/>
      <c r="B212" s="337"/>
      <c r="C212" s="331"/>
      <c r="D212" s="12"/>
      <c r="E212" s="331"/>
      <c r="F212" s="331"/>
      <c r="G212" s="331"/>
      <c r="H212" s="331"/>
      <c r="I212" s="331"/>
      <c r="J212" s="331"/>
      <c r="K212" s="331"/>
      <c r="L212" s="337">
        <v>43</v>
      </c>
      <c r="M212" s="330" t="s">
        <v>102</v>
      </c>
      <c r="N212" s="335"/>
      <c r="O212" s="229">
        <f>SUM(O412+O428+O443+O458+O504+O527+O842+O894+O909+O923+O1005)</f>
        <v>181076.65000000002</v>
      </c>
      <c r="P212" s="229">
        <f>SUM(P412+P428+P443+P458+P504+P527+P539+P842+P894+P909+P923+P1005)</f>
        <v>200193.4</v>
      </c>
      <c r="R212" s="229">
        <f>SUM(R412+R428+R443+R458+R504+R527+R539+R842+R894+R909+R923+R1005)</f>
        <v>169181.41</v>
      </c>
      <c r="S212" s="368">
        <f t="shared" si="73"/>
        <v>93.430826117006234</v>
      </c>
      <c r="T212" s="368">
        <f t="shared" si="74"/>
        <v>84.5089848116871</v>
      </c>
    </row>
    <row r="213" spans="1:20" s="11" customFormat="1" x14ac:dyDescent="0.2">
      <c r="A213" s="331"/>
      <c r="B213" s="337"/>
      <c r="C213" s="331"/>
      <c r="D213" s="12"/>
      <c r="E213" s="331"/>
      <c r="F213" s="331"/>
      <c r="G213" s="331"/>
      <c r="H213" s="331"/>
      <c r="I213" s="331"/>
      <c r="J213" s="331"/>
      <c r="K213" s="331"/>
      <c r="L213" s="337">
        <v>52</v>
      </c>
      <c r="M213" s="330" t="s">
        <v>103</v>
      </c>
      <c r="N213" s="335"/>
      <c r="O213" s="229">
        <f>SUM(O288+O337+O397+O474+O649+O665+O775+O808+O828+O843+O859+O881+O895+O910+O924+O962+O979+O991+O1023+O1035)</f>
        <v>586082.81000000006</v>
      </c>
      <c r="P213" s="229">
        <f>SUM(P288+P337+P397+P474+P649+P665+P683+P775+P791+P808+P828+P843+P859+P881+P895+P910+P924+P934+P949+P962+P979+P991+P1023+P1035)</f>
        <v>1027000</v>
      </c>
      <c r="R213" s="229">
        <f>SUM(R288+R337+R397+R474+R649+R665+R683+R775+R791+R808+R828+R843+R859+R881+R895+R910+R924+R934+R949+R962+R979+R991+R1023+R1035)</f>
        <v>241228.61</v>
      </c>
      <c r="S213" s="368">
        <f t="shared" si="73"/>
        <v>41.159475399048127</v>
      </c>
      <c r="T213" s="368">
        <f t="shared" si="74"/>
        <v>23.48866699123661</v>
      </c>
    </row>
    <row r="214" spans="1:20" s="11" customFormat="1" x14ac:dyDescent="0.2">
      <c r="A214" s="5"/>
      <c r="B214" s="337"/>
      <c r="C214" s="5"/>
      <c r="D214" s="5"/>
      <c r="E214" s="5"/>
      <c r="F214" s="5"/>
      <c r="G214" s="5"/>
      <c r="H214" s="5"/>
      <c r="I214" s="5"/>
      <c r="J214" s="5"/>
      <c r="K214" s="5"/>
      <c r="L214" s="337">
        <v>61</v>
      </c>
      <c r="M214" s="330" t="s">
        <v>104</v>
      </c>
      <c r="N214" s="335"/>
      <c r="O214" s="229">
        <f t="shared" ref="O214" si="82">SUM(O827)</f>
        <v>0</v>
      </c>
      <c r="P214" s="229">
        <f t="shared" ref="P214:R214" si="83">SUM(P827)</f>
        <v>10000</v>
      </c>
      <c r="R214" s="229">
        <f t="shared" si="83"/>
        <v>0</v>
      </c>
      <c r="S214" s="368">
        <v>0</v>
      </c>
      <c r="T214" s="368">
        <f t="shared" si="74"/>
        <v>0</v>
      </c>
    </row>
    <row r="215" spans="1:20" s="11" customFormat="1" ht="26.25" customHeight="1" x14ac:dyDescent="0.2">
      <c r="A215" s="5"/>
      <c r="B215" s="337"/>
      <c r="C215" s="5"/>
      <c r="D215" s="5"/>
      <c r="E215" s="5"/>
      <c r="F215" s="5"/>
      <c r="G215" s="5"/>
      <c r="H215" s="5"/>
      <c r="I215" s="5"/>
      <c r="J215" s="5"/>
      <c r="K215" s="5"/>
      <c r="L215" s="337">
        <v>71</v>
      </c>
      <c r="M215" s="449" t="s">
        <v>105</v>
      </c>
      <c r="N215" s="450"/>
      <c r="O215" s="188">
        <f t="shared" ref="O215" si="84">SUM(O515+O594+O858+O882+O896)</f>
        <v>0</v>
      </c>
      <c r="P215" s="188">
        <f t="shared" ref="P215:R215" si="85">SUM(P515+P594+P858+P882+P896)</f>
        <v>0</v>
      </c>
      <c r="R215" s="188">
        <f t="shared" si="85"/>
        <v>0</v>
      </c>
      <c r="S215" s="368">
        <v>0</v>
      </c>
      <c r="T215" s="368">
        <v>0</v>
      </c>
    </row>
    <row r="216" spans="1:20" s="11" customFormat="1" x14ac:dyDescent="0.2">
      <c r="A216" s="5"/>
      <c r="B216" s="12"/>
      <c r="C216" s="5"/>
      <c r="D216" s="5"/>
      <c r="E216" s="5"/>
      <c r="F216" s="5"/>
      <c r="G216" s="5"/>
      <c r="H216" s="5"/>
      <c r="I216" s="5"/>
      <c r="J216" s="5"/>
      <c r="K216" s="5"/>
      <c r="L216" s="12" t="s">
        <v>353</v>
      </c>
      <c r="M216" s="445" t="s">
        <v>106</v>
      </c>
      <c r="N216" s="446"/>
      <c r="O216" s="188">
        <f>SUM(O963)</f>
        <v>0</v>
      </c>
      <c r="P216" s="188">
        <f t="shared" ref="P216:R216" si="86">SUM(P963)</f>
        <v>0</v>
      </c>
      <c r="R216" s="188">
        <f t="shared" si="86"/>
        <v>0</v>
      </c>
      <c r="S216" s="368">
        <v>0</v>
      </c>
      <c r="T216" s="368">
        <v>0</v>
      </c>
    </row>
    <row r="217" spans="1:20" s="11" customFormat="1" x14ac:dyDescent="0.2">
      <c r="A217" s="5"/>
      <c r="B217" s="12"/>
      <c r="C217" s="5"/>
      <c r="D217" s="5"/>
      <c r="E217" s="5"/>
      <c r="F217" s="5"/>
      <c r="G217" s="5"/>
      <c r="H217" s="5"/>
      <c r="I217" s="5"/>
      <c r="J217" s="5"/>
      <c r="K217" s="5"/>
      <c r="L217" s="12" t="s">
        <v>354</v>
      </c>
      <c r="M217" s="330" t="s">
        <v>290</v>
      </c>
      <c r="N217" s="336"/>
      <c r="O217" s="188">
        <f>SUM(O289+O338+O413+O444+O459+O489+O569+O610+O625+O639+O666+O706+O720+O733+O763+O776+O809+O829+O844+O860+O883+O911+O964+O980+O992+O1006+O1024+O1036)</f>
        <v>65755.070000000007</v>
      </c>
      <c r="P217" s="188">
        <f>SUM(P289+P338+P413+P444+P459+P489+P569+P610+P625+P639+P666+P706+P720+P733+P763+P776+P792+P809+P829+P844+P860+P883+P897+P911+P936+P951+P964+P980+P992+P1006+P1024+P1036)</f>
        <v>539806.6</v>
      </c>
      <c r="R217" s="188">
        <f>SUM(R289+R338+R413+R444+R459+R489+R569+R610+R625+R639+R666+R684+R706+R720+R733+R763+R776+R792+R809+R829+R844+R860+R883+R897+R911+R936+R951+R964+R980+R992+R1006+R1024+R1036)</f>
        <v>337892.52</v>
      </c>
      <c r="S217" s="368">
        <f t="shared" si="73"/>
        <v>513.86534909019178</v>
      </c>
      <c r="T217" s="368">
        <f t="shared" si="74"/>
        <v>62.595107210619517</v>
      </c>
    </row>
    <row r="218" spans="1:20" s="11" customForma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457" t="s">
        <v>285</v>
      </c>
      <c r="M218" s="458"/>
      <c r="N218" s="444"/>
      <c r="O218" s="188">
        <f t="shared" ref="O218" si="87">SUM(O209:O217)</f>
        <v>1465028.82</v>
      </c>
      <c r="P218" s="188">
        <f t="shared" ref="P218" si="88">SUM(P209:P217)</f>
        <v>2712000</v>
      </c>
      <c r="R218" s="188">
        <f t="shared" ref="R218" si="89">SUM(R209:R217)</f>
        <v>1544993.92</v>
      </c>
      <c r="S218" s="368">
        <f t="shared" si="73"/>
        <v>105.45826122383039</v>
      </c>
      <c r="T218" s="368">
        <f t="shared" si="74"/>
        <v>56.968802359881998</v>
      </c>
    </row>
    <row r="219" spans="1:20" s="11" customForma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332"/>
      <c r="M219" s="333"/>
      <c r="N219" s="334"/>
      <c r="O219" s="188"/>
      <c r="P219" s="188"/>
      <c r="Q219" s="188"/>
      <c r="R219" s="397"/>
      <c r="S219" s="368"/>
      <c r="T219" s="368"/>
    </row>
    <row r="220" spans="1:20" s="11" customForma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332"/>
      <c r="M220" s="333"/>
      <c r="N220" s="334"/>
      <c r="O220" s="188"/>
      <c r="P220" s="188"/>
      <c r="Q220" s="188"/>
      <c r="R220" s="397"/>
      <c r="S220" s="368"/>
      <c r="T220" s="368"/>
    </row>
    <row r="221" spans="1:20" s="11" customForma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332"/>
      <c r="M221" s="78" t="s">
        <v>359</v>
      </c>
      <c r="N221" s="334"/>
      <c r="O221" s="188"/>
      <c r="P221" s="188"/>
      <c r="Q221" s="188"/>
      <c r="R221" s="397"/>
      <c r="S221" s="368"/>
      <c r="T221" s="368"/>
    </row>
    <row r="222" spans="1:20" s="11" customForma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332"/>
      <c r="M222" s="333"/>
      <c r="N222" s="334"/>
      <c r="O222" s="188"/>
      <c r="P222" s="188"/>
      <c r="Q222" s="188"/>
      <c r="R222" s="397"/>
      <c r="S222" s="368"/>
      <c r="T222" s="368"/>
    </row>
    <row r="223" spans="1:20" s="11" customForma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332"/>
      <c r="M223" s="333"/>
      <c r="N223" s="334"/>
      <c r="O223" s="188"/>
      <c r="P223" s="188"/>
      <c r="Q223" s="188"/>
      <c r="R223" s="397"/>
      <c r="S223" s="368"/>
      <c r="T223" s="368"/>
    </row>
    <row r="224" spans="1:20" s="11" customForma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424" t="s">
        <v>111</v>
      </c>
      <c r="M224" s="330" t="s">
        <v>361</v>
      </c>
      <c r="N224" s="335"/>
      <c r="O224" s="188">
        <f>SUM(O282+O483+O999)</f>
        <v>583837.91000000015</v>
      </c>
      <c r="P224" s="188">
        <f>SUM(P282+P483+P999)</f>
        <v>810400</v>
      </c>
      <c r="R224" s="188">
        <f>SUM(R282+R483+R999)</f>
        <v>540744.15</v>
      </c>
      <c r="S224" s="368">
        <f t="shared" si="73"/>
        <v>92.618882867678096</v>
      </c>
      <c r="T224" s="368">
        <f t="shared" si="74"/>
        <v>66.725586130306027</v>
      </c>
    </row>
    <row r="225" spans="1:20" s="11" customFormat="1" ht="24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424" t="s">
        <v>112</v>
      </c>
      <c r="M225" s="449" t="s">
        <v>510</v>
      </c>
      <c r="N225" s="452"/>
      <c r="O225" s="113">
        <f>SUM(O282+O999)</f>
        <v>582637.91000000015</v>
      </c>
      <c r="P225" s="188"/>
      <c r="R225" s="113">
        <f>SUM(R282+R999)</f>
        <v>539544.15</v>
      </c>
      <c r="S225" s="368">
        <f t="shared" si="73"/>
        <v>92.603680732000399</v>
      </c>
      <c r="T225" s="368"/>
    </row>
    <row r="226" spans="1:20" s="11" customForma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424" t="s">
        <v>190</v>
      </c>
      <c r="M226" s="421" t="s">
        <v>511</v>
      </c>
      <c r="N226" s="423"/>
      <c r="O226" s="113">
        <f>SUM(O483)</f>
        <v>1200</v>
      </c>
      <c r="P226" s="188"/>
      <c r="R226" s="113">
        <f>SUM(R483)</f>
        <v>1200</v>
      </c>
      <c r="S226" s="368">
        <f t="shared" si="73"/>
        <v>100</v>
      </c>
      <c r="T226" s="368"/>
    </row>
    <row r="227" spans="1:20" s="11" customForma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424" t="s">
        <v>360</v>
      </c>
      <c r="M227" s="330" t="s">
        <v>362</v>
      </c>
      <c r="N227" s="335"/>
      <c r="O227" s="188">
        <v>0</v>
      </c>
      <c r="P227" s="188">
        <v>0</v>
      </c>
      <c r="R227" s="188">
        <v>0</v>
      </c>
      <c r="S227" s="368">
        <v>0</v>
      </c>
      <c r="T227" s="368">
        <v>0</v>
      </c>
    </row>
    <row r="228" spans="1:20" s="11" customForma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424" t="s">
        <v>193</v>
      </c>
      <c r="M228" s="330" t="s">
        <v>363</v>
      </c>
      <c r="N228" s="335"/>
      <c r="O228" s="188">
        <f>SUM(O658+O677)</f>
        <v>70008.290000000008</v>
      </c>
      <c r="P228" s="188">
        <f>SUM(P658+P677)</f>
        <v>240000</v>
      </c>
      <c r="R228" s="188">
        <f>SUM(R658+R677)</f>
        <v>222891.81</v>
      </c>
      <c r="S228" s="368">
        <f t="shared" si="73"/>
        <v>318.37916623874111</v>
      </c>
      <c r="T228" s="368">
        <f t="shared" si="74"/>
        <v>92.871587500000004</v>
      </c>
    </row>
    <row r="229" spans="1:20" s="11" customForma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424" t="s">
        <v>199</v>
      </c>
      <c r="M229" s="424" t="s">
        <v>512</v>
      </c>
      <c r="N229" s="426"/>
      <c r="O229" s="113">
        <f>SUM(O658)</f>
        <v>63021.94</v>
      </c>
      <c r="P229" s="188"/>
      <c r="R229" s="113">
        <f>SUM(R658)</f>
        <v>162433.20000000001</v>
      </c>
      <c r="S229" s="368">
        <f t="shared" si="73"/>
        <v>257.7407169630132</v>
      </c>
      <c r="T229" s="368"/>
    </row>
    <row r="230" spans="1:20" s="11" customFormat="1" ht="25.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424" t="s">
        <v>310</v>
      </c>
      <c r="M230" s="449" t="s">
        <v>513</v>
      </c>
      <c r="N230" s="452"/>
      <c r="O230" s="113">
        <f>SUM(O677)</f>
        <v>6986.35</v>
      </c>
      <c r="P230" s="188"/>
      <c r="R230" s="113">
        <f>SUM(R677)</f>
        <v>60458.61</v>
      </c>
      <c r="S230" s="368">
        <f t="shared" si="73"/>
        <v>865.38192332190624</v>
      </c>
      <c r="T230" s="368"/>
    </row>
    <row r="231" spans="1:20" s="11" customForma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424" t="s">
        <v>152</v>
      </c>
      <c r="M231" s="330" t="s">
        <v>364</v>
      </c>
      <c r="N231" s="335"/>
      <c r="O231" s="188">
        <f t="shared" ref="O231" si="90">SUM(O452+O468+O822+O852+O875+O986+O1018)</f>
        <v>501018.16</v>
      </c>
      <c r="P231" s="188">
        <f>SUM(P452+P468+P822+P852+P875+P986)</f>
        <v>328100</v>
      </c>
      <c r="R231" s="188">
        <f>SUM(R452+R468+R822+R852+R875+R986+R1018)</f>
        <v>180184.05</v>
      </c>
      <c r="S231" s="368">
        <f t="shared" si="73"/>
        <v>35.963576649596888</v>
      </c>
      <c r="T231" s="368">
        <f t="shared" si="74"/>
        <v>54.917418469978664</v>
      </c>
    </row>
    <row r="232" spans="1:20" s="11" customForma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424" t="s">
        <v>196</v>
      </c>
      <c r="M232" s="424" t="s">
        <v>514</v>
      </c>
      <c r="N232" s="426"/>
      <c r="O232" s="113">
        <f>SUM(O468)</f>
        <v>13620</v>
      </c>
      <c r="P232" s="188"/>
      <c r="R232" s="113">
        <f>SUM(R468)</f>
        <v>12720</v>
      </c>
      <c r="S232" s="368">
        <v>0</v>
      </c>
      <c r="T232" s="368"/>
    </row>
    <row r="233" spans="1:20" s="11" customForma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424" t="s">
        <v>189</v>
      </c>
      <c r="M233" s="424" t="s">
        <v>515</v>
      </c>
      <c r="N233" s="426"/>
      <c r="O233" s="113">
        <f>SUM(O452+O875+O986)</f>
        <v>487398.16</v>
      </c>
      <c r="P233" s="188"/>
      <c r="R233" s="113">
        <f>SUM(R452+R875+R986)</f>
        <v>167464.04999999999</v>
      </c>
      <c r="S233" s="368">
        <f t="shared" si="73"/>
        <v>34.358777636747746</v>
      </c>
      <c r="T233" s="368"/>
    </row>
    <row r="234" spans="1:20" s="11" customForma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424" t="s">
        <v>153</v>
      </c>
      <c r="M234" s="330" t="s">
        <v>365</v>
      </c>
      <c r="N234" s="335"/>
      <c r="O234" s="188">
        <f t="shared" ref="O234" si="91">SUM(O422+O498+O758)</f>
        <v>93616.7</v>
      </c>
      <c r="P234" s="188">
        <f>SUM(P422+P498+P758+P943)</f>
        <v>185000</v>
      </c>
      <c r="R234" s="188">
        <f>SUM(R422+R498+R758)</f>
        <v>110523.67</v>
      </c>
      <c r="S234" s="368">
        <f t="shared" si="73"/>
        <v>118.05977993242658</v>
      </c>
      <c r="T234" s="368">
        <f t="shared" si="74"/>
        <v>59.742524324324322</v>
      </c>
    </row>
    <row r="235" spans="1:20" s="11" customForma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424" t="s">
        <v>154</v>
      </c>
      <c r="M235" s="424" t="s">
        <v>516</v>
      </c>
      <c r="N235" s="426"/>
      <c r="O235" s="113">
        <f>SUM(O498)</f>
        <v>52190.2</v>
      </c>
      <c r="P235" s="188"/>
      <c r="R235" s="113">
        <f>SUM(R498)</f>
        <v>38443.75</v>
      </c>
      <c r="S235" s="368">
        <f t="shared" ref="S235:S252" si="92">R235/O235*100</f>
        <v>73.660859701629818</v>
      </c>
      <c r="T235" s="368"/>
    </row>
    <row r="236" spans="1:20" s="11" customFormat="1" ht="27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424" t="s">
        <v>187</v>
      </c>
      <c r="M236" s="449" t="s">
        <v>517</v>
      </c>
      <c r="N236" s="452"/>
      <c r="O236" s="113">
        <f>SUM(O422+O758)</f>
        <v>41426.5</v>
      </c>
      <c r="P236" s="188"/>
      <c r="R236" s="113">
        <f>SUM(R422+R758)</f>
        <v>72079.92</v>
      </c>
      <c r="S236" s="368">
        <f t="shared" si="92"/>
        <v>173.9947135287799</v>
      </c>
      <c r="T236" s="368"/>
    </row>
    <row r="237" spans="1:20" s="11" customFormat="1" ht="27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424" t="s">
        <v>173</v>
      </c>
      <c r="M237" s="449" t="s">
        <v>366</v>
      </c>
      <c r="N237" s="452"/>
      <c r="O237" s="188">
        <f>SUM(O406+O904+O918+O957+O974)</f>
        <v>70441.740000000005</v>
      </c>
      <c r="P237" s="188">
        <f>SUM(P406+P904+P918+P957+P974+P1018+P1030)</f>
        <v>926500</v>
      </c>
      <c r="R237" s="188">
        <f>SUM(R406+R904+R918+R957+R974+R1018+R1030)</f>
        <v>356574.32</v>
      </c>
      <c r="S237" s="368">
        <f t="shared" si="92"/>
        <v>506.19749029481665</v>
      </c>
      <c r="T237" s="368">
        <f t="shared" ref="T237:T252" si="93">R237/P237*100</f>
        <v>38.486165137614684</v>
      </c>
    </row>
    <row r="238" spans="1:20" s="11" customFormat="1" ht="12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424" t="s">
        <v>202</v>
      </c>
      <c r="M238" s="449" t="s">
        <v>518</v>
      </c>
      <c r="N238" s="452"/>
      <c r="O238" s="113">
        <v>0</v>
      </c>
      <c r="P238" s="188"/>
      <c r="R238" s="113">
        <v>0</v>
      </c>
      <c r="S238" s="368">
        <v>0</v>
      </c>
      <c r="T238" s="368"/>
    </row>
    <row r="239" spans="1:20" s="11" customFormat="1" ht="14.2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424" t="s">
        <v>379</v>
      </c>
      <c r="M239" s="449" t="s">
        <v>519</v>
      </c>
      <c r="N239" s="452"/>
      <c r="O239" s="113">
        <f>SUM(O918+O957+O1030)</f>
        <v>23875</v>
      </c>
      <c r="P239" s="188"/>
      <c r="R239" s="113">
        <f>SUM(R918+R957+R1030)</f>
        <v>313996.57</v>
      </c>
      <c r="S239" s="368">
        <f t="shared" si="92"/>
        <v>1315.1688795811517</v>
      </c>
      <c r="T239" s="368"/>
    </row>
    <row r="240" spans="1:20" s="11" customFormat="1" ht="13.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424" t="s">
        <v>124</v>
      </c>
      <c r="M240" s="449" t="s">
        <v>520</v>
      </c>
      <c r="N240" s="452"/>
      <c r="O240" s="113">
        <f>SUM(O406+O904)</f>
        <v>46566.740000000005</v>
      </c>
      <c r="P240" s="188"/>
      <c r="R240" s="113">
        <f>SUM(R406+R904)</f>
        <v>42577.75</v>
      </c>
      <c r="S240" s="368">
        <f t="shared" si="92"/>
        <v>91.433821650388225</v>
      </c>
      <c r="T240" s="368"/>
    </row>
    <row r="241" spans="1:20" s="11" customForma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424" t="s">
        <v>195</v>
      </c>
      <c r="M241" s="449" t="s">
        <v>367</v>
      </c>
      <c r="N241" s="450"/>
      <c r="O241" s="188">
        <f>SUM(O741)</f>
        <v>5000</v>
      </c>
      <c r="P241" s="188">
        <f>SUM(P741)</f>
        <v>5000</v>
      </c>
      <c r="R241" s="188">
        <f>SUM(R741)</f>
        <v>0</v>
      </c>
      <c r="S241" s="368">
        <v>0</v>
      </c>
      <c r="T241" s="368">
        <f t="shared" si="93"/>
        <v>0</v>
      </c>
    </row>
    <row r="242" spans="1:20" s="11" customFormat="1" ht="25.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436" t="s">
        <v>203</v>
      </c>
      <c r="M242" s="449" t="s">
        <v>542</v>
      </c>
      <c r="N242" s="452"/>
      <c r="O242" s="113">
        <f>SUM(O743)</f>
        <v>5000</v>
      </c>
      <c r="P242" s="188"/>
      <c r="R242" s="188"/>
      <c r="S242" s="368"/>
      <c r="T242" s="368"/>
    </row>
    <row r="243" spans="1:20" s="11" customForma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424" t="s">
        <v>194</v>
      </c>
      <c r="M243" s="445" t="s">
        <v>368</v>
      </c>
      <c r="N243" s="446"/>
      <c r="O243" s="188">
        <f t="shared" ref="O243" si="94">SUM(O701+O727+O770+O803)</f>
        <v>20864.61</v>
      </c>
      <c r="P243" s="188">
        <f>SUM(P701+P727+P770+P803)</f>
        <v>25000</v>
      </c>
      <c r="R243" s="188">
        <f>SUM(R701+R727+R770+R803)</f>
        <v>0</v>
      </c>
      <c r="S243" s="368">
        <f t="shared" si="92"/>
        <v>0</v>
      </c>
      <c r="T243" s="368">
        <f t="shared" si="93"/>
        <v>0</v>
      </c>
    </row>
    <row r="244" spans="1:20" s="11" customForma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424" t="s">
        <v>200</v>
      </c>
      <c r="M244" s="449" t="s">
        <v>521</v>
      </c>
      <c r="N244" s="454"/>
      <c r="O244" s="113">
        <f>SUM(O701)</f>
        <v>1857</v>
      </c>
      <c r="P244" s="188"/>
      <c r="R244" s="113">
        <f>SUM(R701)</f>
        <v>0</v>
      </c>
      <c r="S244" s="368">
        <v>0</v>
      </c>
      <c r="T244" s="368"/>
    </row>
    <row r="245" spans="1:20" s="11" customForma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424" t="s">
        <v>345</v>
      </c>
      <c r="M245" s="424" t="s">
        <v>522</v>
      </c>
      <c r="N245" s="425"/>
      <c r="O245" s="113">
        <f>SUM(O770+O803)</f>
        <v>19007.61</v>
      </c>
      <c r="P245" s="188"/>
      <c r="R245" s="113">
        <f>SUM(R770+R803)</f>
        <v>0</v>
      </c>
      <c r="S245" s="368">
        <f t="shared" si="92"/>
        <v>0</v>
      </c>
      <c r="T245" s="368"/>
    </row>
    <row r="246" spans="1:20" s="11" customForma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424" t="s">
        <v>192</v>
      </c>
      <c r="M246" s="330" t="s">
        <v>369</v>
      </c>
      <c r="N246" s="336"/>
      <c r="O246" s="188">
        <f>SUM(O548+O563+O576+O588+O604)</f>
        <v>95119.97</v>
      </c>
      <c r="P246" s="188">
        <f>SUM(P548+P563+P576+P588+P604)</f>
        <v>150000</v>
      </c>
      <c r="R246" s="188">
        <f>SUM(R548+R563+R576+R588+R604)</f>
        <v>100919.73</v>
      </c>
      <c r="S246" s="368">
        <f t="shared" si="92"/>
        <v>106.0973105857792</v>
      </c>
      <c r="T246" s="368">
        <f t="shared" si="93"/>
        <v>67.279820000000001</v>
      </c>
    </row>
    <row r="247" spans="1:20" s="11" customForma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424" t="s">
        <v>198</v>
      </c>
      <c r="M247" s="424" t="s">
        <v>523</v>
      </c>
      <c r="N247" s="425"/>
      <c r="O247" s="113">
        <f>SUM(O548+O563+O588)</f>
        <v>86220.82</v>
      </c>
      <c r="P247" s="188"/>
      <c r="R247" s="113">
        <f>SUM(R548+R563+R588)</f>
        <v>65165.36</v>
      </c>
      <c r="S247" s="368">
        <f t="shared" si="92"/>
        <v>75.579610585935043</v>
      </c>
      <c r="T247" s="368"/>
    </row>
    <row r="248" spans="1:20" s="11" customForma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424" t="s">
        <v>308</v>
      </c>
      <c r="M248" s="424" t="s">
        <v>524</v>
      </c>
      <c r="N248" s="425"/>
      <c r="O248" s="113">
        <f>SUM(O576)</f>
        <v>8899.15</v>
      </c>
      <c r="P248" s="188"/>
      <c r="R248" s="113">
        <f>SUM(R576)</f>
        <v>7754.37</v>
      </c>
      <c r="S248" s="368">
        <f t="shared" si="92"/>
        <v>87.136074793660072</v>
      </c>
      <c r="T248" s="368"/>
    </row>
    <row r="249" spans="1:20" s="11" customForma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424" t="s">
        <v>191</v>
      </c>
      <c r="M249" s="453" t="s">
        <v>370</v>
      </c>
      <c r="N249" s="454"/>
      <c r="O249" s="188">
        <f>SUM(O619+O632+O714)</f>
        <v>25121.440000000002</v>
      </c>
      <c r="P249" s="188">
        <f>SUM(P619+P632+P714)</f>
        <v>42000</v>
      </c>
      <c r="R249" s="188">
        <f>SUM(R619+R632+R714)</f>
        <v>33156.19</v>
      </c>
      <c r="S249" s="368">
        <f t="shared" si="92"/>
        <v>131.98363628836563</v>
      </c>
      <c r="T249" s="368">
        <f t="shared" si="93"/>
        <v>78.943309523809518</v>
      </c>
    </row>
    <row r="250" spans="1:20" s="11" customForma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424" t="s">
        <v>309</v>
      </c>
      <c r="M250" s="453" t="s">
        <v>525</v>
      </c>
      <c r="N250" s="454"/>
      <c r="O250" s="113">
        <f>SUM(O619)</f>
        <v>4000</v>
      </c>
      <c r="P250" s="188"/>
      <c r="R250" s="113">
        <f>SUM(R619)</f>
        <v>12000</v>
      </c>
      <c r="S250" s="368">
        <v>0</v>
      </c>
      <c r="T250" s="368"/>
    </row>
    <row r="251" spans="1:20" s="11" customFormat="1" ht="39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424" t="s">
        <v>197</v>
      </c>
      <c r="M251" s="453" t="s">
        <v>526</v>
      </c>
      <c r="N251" s="454"/>
      <c r="O251" s="113">
        <f>SUM(O632+O714)</f>
        <v>21121.440000000002</v>
      </c>
      <c r="P251" s="188"/>
      <c r="R251" s="113">
        <f>SUM(R632+R714)</f>
        <v>21156.190000000002</v>
      </c>
      <c r="S251" s="368">
        <f t="shared" si="92"/>
        <v>100.16452476725071</v>
      </c>
      <c r="T251" s="368"/>
    </row>
    <row r="252" spans="1:20" s="11" customForma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457" t="s">
        <v>285</v>
      </c>
      <c r="M252" s="458"/>
      <c r="N252" s="444"/>
      <c r="O252" s="188">
        <f>SUM(O224+O227+O228+O231+O234+O237+O241+O243+O246+O249)</f>
        <v>1465028.82</v>
      </c>
      <c r="P252" s="188">
        <f>SUM(P224:P249)</f>
        <v>2712000</v>
      </c>
      <c r="R252" s="188">
        <f>SUM(R224+R227+R228+R231+R234+R237+R241+R243+R246+R249)</f>
        <v>1544993.92</v>
      </c>
      <c r="S252" s="368">
        <f t="shared" si="92"/>
        <v>105.45826122383039</v>
      </c>
      <c r="T252" s="368">
        <f t="shared" si="93"/>
        <v>56.968802359881998</v>
      </c>
    </row>
    <row r="253" spans="1:20" s="11" customFormat="1" x14ac:dyDescent="0.2">
      <c r="H253" s="12"/>
      <c r="I253" s="12"/>
      <c r="J253" s="12"/>
      <c r="K253" s="12"/>
      <c r="L253" s="12"/>
      <c r="M253" s="332"/>
      <c r="N253" s="333"/>
      <c r="O253" s="183"/>
      <c r="P253" s="183"/>
      <c r="Q253" s="183"/>
      <c r="R253" s="396"/>
      <c r="S253" s="368"/>
      <c r="T253" s="368"/>
    </row>
    <row r="254" spans="1:20" s="11" customFormat="1" x14ac:dyDescent="0.2">
      <c r="H254" s="12"/>
      <c r="I254" s="12"/>
      <c r="J254" s="12"/>
      <c r="K254" s="12"/>
      <c r="L254" s="12"/>
      <c r="M254" s="332"/>
      <c r="N254" s="333"/>
      <c r="O254" s="183"/>
      <c r="P254" s="183"/>
      <c r="Q254" s="183"/>
      <c r="R254" s="396"/>
      <c r="S254" s="368"/>
      <c r="T254" s="368"/>
    </row>
    <row r="255" spans="1:20" s="11" customFormat="1" x14ac:dyDescent="0.2">
      <c r="H255" s="12"/>
      <c r="I255" s="12"/>
      <c r="J255" s="12"/>
      <c r="K255" s="12"/>
      <c r="L255" s="12"/>
      <c r="M255" s="178"/>
      <c r="N255" s="179"/>
      <c r="O255" s="138"/>
      <c r="P255" s="138"/>
      <c r="Q255" s="138"/>
      <c r="R255" s="398"/>
    </row>
    <row r="256" spans="1:20" s="11" customFormat="1" x14ac:dyDescent="0.2">
      <c r="D256" s="455" t="s">
        <v>546</v>
      </c>
      <c r="E256" s="456"/>
      <c r="F256" s="456"/>
      <c r="G256" s="456"/>
      <c r="H256" s="456"/>
      <c r="M256" s="94"/>
      <c r="N256" s="406"/>
      <c r="O256" s="139"/>
      <c r="P256" s="139"/>
      <c r="Q256" s="139"/>
      <c r="R256" s="398"/>
    </row>
    <row r="257" spans="1:20" s="13" customFormat="1" x14ac:dyDescent="0.2">
      <c r="H257" s="14"/>
      <c r="I257" s="49"/>
      <c r="J257" s="49"/>
      <c r="K257" s="49"/>
      <c r="L257" s="14"/>
      <c r="M257" s="95"/>
      <c r="N257" s="95"/>
      <c r="O257" s="140"/>
      <c r="P257" s="140"/>
      <c r="Q257" s="140"/>
      <c r="R257" s="399"/>
    </row>
    <row r="258" spans="1:20" s="15" customFormat="1" x14ac:dyDescent="0.2">
      <c r="B258" s="16" t="s">
        <v>543</v>
      </c>
      <c r="C258" s="16"/>
      <c r="E258" s="17"/>
      <c r="F258" s="17"/>
      <c r="H258" s="20"/>
      <c r="I258" s="20"/>
      <c r="J258" s="20"/>
      <c r="K258" s="20"/>
      <c r="L258" s="20"/>
      <c r="M258" s="96"/>
      <c r="N258" s="96"/>
      <c r="O258" s="141"/>
      <c r="P258" s="141"/>
      <c r="Q258" s="141"/>
      <c r="R258" s="400"/>
      <c r="S258" s="331"/>
      <c r="T258" s="331"/>
    </row>
    <row r="259" spans="1:20" s="331" customFormat="1" x14ac:dyDescent="0.2">
      <c r="B259" s="16" t="s">
        <v>417</v>
      </c>
      <c r="C259" s="16"/>
      <c r="E259" s="17"/>
      <c r="F259" s="17"/>
      <c r="H259" s="20"/>
      <c r="I259" s="20"/>
      <c r="J259" s="20"/>
      <c r="K259" s="20"/>
      <c r="L259" s="20"/>
      <c r="M259" s="96"/>
      <c r="N259" s="96"/>
      <c r="O259" s="141"/>
      <c r="P259" s="141"/>
      <c r="Q259" s="141"/>
      <c r="R259" s="400"/>
    </row>
    <row r="260" spans="1:20" s="15" customFormat="1" x14ac:dyDescent="0.2">
      <c r="I260" s="202"/>
      <c r="J260" s="202"/>
      <c r="K260" s="202"/>
      <c r="M260" s="96"/>
      <c r="N260" s="84"/>
      <c r="O260" s="121"/>
      <c r="P260" s="121"/>
      <c r="Q260" s="121"/>
      <c r="R260" s="400"/>
      <c r="S260" s="331"/>
      <c r="T260" s="331"/>
    </row>
    <row r="261" spans="1:20" s="15" customFormat="1" ht="56.25" x14ac:dyDescent="0.2">
      <c r="A261" s="40" t="s">
        <v>107</v>
      </c>
      <c r="B261" s="442" t="s">
        <v>35</v>
      </c>
      <c r="C261" s="443"/>
      <c r="D261" s="443"/>
      <c r="E261" s="443"/>
      <c r="F261" s="443"/>
      <c r="G261" s="443"/>
      <c r="H261" s="443"/>
      <c r="I261" s="201"/>
      <c r="J261" s="201"/>
      <c r="K261" s="201"/>
      <c r="L261" s="58" t="s">
        <v>209</v>
      </c>
      <c r="M261" s="69" t="s">
        <v>36</v>
      </c>
      <c r="N261" s="70" t="s">
        <v>37</v>
      </c>
      <c r="O261" s="438" t="s">
        <v>527</v>
      </c>
      <c r="P261" s="438" t="s">
        <v>401</v>
      </c>
      <c r="Q261" s="438" t="s">
        <v>402</v>
      </c>
      <c r="R261" s="438" t="s">
        <v>528</v>
      </c>
      <c r="S261" s="367" t="s">
        <v>403</v>
      </c>
      <c r="T261" s="367" t="s">
        <v>404</v>
      </c>
    </row>
    <row r="262" spans="1:20" s="15" customFormat="1" x14ac:dyDescent="0.2">
      <c r="B262" s="4">
        <v>1</v>
      </c>
      <c r="C262" s="4">
        <v>2</v>
      </c>
      <c r="D262" s="4">
        <v>3</v>
      </c>
      <c r="E262" s="4">
        <v>4</v>
      </c>
      <c r="F262" s="4">
        <v>5</v>
      </c>
      <c r="G262" s="4">
        <v>6</v>
      </c>
      <c r="H262" s="4">
        <v>7</v>
      </c>
      <c r="I262" s="201">
        <v>8</v>
      </c>
      <c r="J262" s="201">
        <v>9</v>
      </c>
      <c r="K262" s="201"/>
      <c r="L262" s="4"/>
      <c r="M262" s="96"/>
      <c r="N262" s="84"/>
      <c r="O262" s="94" t="s">
        <v>283</v>
      </c>
      <c r="P262" s="94" t="s">
        <v>396</v>
      </c>
      <c r="Q262" s="94" t="s">
        <v>56</v>
      </c>
      <c r="R262" s="392" t="s">
        <v>76</v>
      </c>
      <c r="S262" s="9">
        <v>5</v>
      </c>
      <c r="T262" s="9">
        <v>6</v>
      </c>
    </row>
    <row r="263" spans="1:20" s="15" customFormat="1" x14ac:dyDescent="0.2">
      <c r="I263" s="202"/>
      <c r="J263" s="202"/>
      <c r="K263" s="202"/>
      <c r="M263" s="96"/>
      <c r="N263" s="84"/>
      <c r="O263" s="121"/>
      <c r="P263" s="121"/>
      <c r="Q263" s="121"/>
      <c r="R263" s="400"/>
      <c r="S263" s="331"/>
      <c r="T263" s="331"/>
    </row>
    <row r="264" spans="1:20" s="15" customFormat="1" x14ac:dyDescent="0.2">
      <c r="I264" s="202"/>
      <c r="J264" s="202"/>
      <c r="K264" s="202"/>
      <c r="L264" s="16"/>
      <c r="M264" s="96"/>
      <c r="N264" s="460" t="s">
        <v>371</v>
      </c>
      <c r="O264" s="461"/>
      <c r="P264" s="452"/>
      <c r="Q264" s="452"/>
      <c r="R264" s="400"/>
      <c r="S264" s="331"/>
      <c r="T264" s="331"/>
    </row>
    <row r="265" spans="1:20" s="15" customFormat="1" x14ac:dyDescent="0.2">
      <c r="I265" s="202"/>
      <c r="J265" s="202"/>
      <c r="K265" s="202"/>
      <c r="L265" s="16"/>
      <c r="M265" s="96"/>
      <c r="N265" s="73"/>
      <c r="O265" s="121"/>
      <c r="P265" s="121"/>
      <c r="Q265" s="121"/>
      <c r="R265" s="400"/>
      <c r="S265" s="331"/>
      <c r="T265" s="331"/>
    </row>
    <row r="266" spans="1:20" s="25" customFormat="1" ht="25.5" x14ac:dyDescent="0.2">
      <c r="A266" s="24" t="s">
        <v>109</v>
      </c>
      <c r="L266" s="26"/>
      <c r="M266" s="97"/>
      <c r="N266" s="74" t="s">
        <v>220</v>
      </c>
      <c r="O266" s="76">
        <f t="shared" ref="O266" si="95">SUM(O268)</f>
        <v>1465028.8200000003</v>
      </c>
      <c r="P266" s="76">
        <f t="shared" ref="P266" si="96">SUM(P268)</f>
        <v>2712000</v>
      </c>
      <c r="R266" s="76">
        <f>SUM(R268)</f>
        <v>1544993.92</v>
      </c>
      <c r="S266" s="368">
        <f t="shared" ref="S266:S329" si="97">R266/O266*100</f>
        <v>105.45826122383038</v>
      </c>
      <c r="T266" s="368">
        <f t="shared" ref="T266:T331" si="98">R266/P266*100</f>
        <v>56.968802359881998</v>
      </c>
    </row>
    <row r="267" spans="1:20" s="15" customFormat="1" x14ac:dyDescent="0.2">
      <c r="A267" s="21"/>
      <c r="I267" s="202"/>
      <c r="J267" s="202"/>
      <c r="K267" s="202"/>
      <c r="L267" s="16"/>
      <c r="M267" s="96"/>
      <c r="N267" s="84"/>
      <c r="O267" s="142"/>
      <c r="P267" s="142"/>
      <c r="R267" s="142"/>
      <c r="S267" s="368"/>
      <c r="T267" s="368"/>
    </row>
    <row r="268" spans="1:20" s="29" customFormat="1" ht="25.5" x14ac:dyDescent="0.2">
      <c r="A268" s="28" t="s">
        <v>110</v>
      </c>
      <c r="L268" s="30"/>
      <c r="M268" s="99"/>
      <c r="N268" s="100" t="s">
        <v>221</v>
      </c>
      <c r="O268" s="157">
        <f>SUM(O280+O404+O466+O481+O496+O546+O561+O602+O617+O656+O699+O739+O756+O820+O850+O873)</f>
        <v>1465028.8200000003</v>
      </c>
      <c r="P268" s="157">
        <f>SUM(P280+P404+P466+P481+P496+P546+P561+P602+P617+P656+P699+P739+P756+P820+P850+P873)</f>
        <v>2712000</v>
      </c>
      <c r="R268" s="157">
        <f>SUM(R280+R404+R466+R481+R496+R546+R561+R602+R617+R656+R699+R739+R756+R820+R850+R873)</f>
        <v>1544993.92</v>
      </c>
      <c r="S268" s="368">
        <f t="shared" si="97"/>
        <v>105.45826122383038</v>
      </c>
      <c r="T268" s="368">
        <f t="shared" si="98"/>
        <v>56.968802359881998</v>
      </c>
    </row>
    <row r="269" spans="1:20" s="29" customFormat="1" x14ac:dyDescent="0.2">
      <c r="A269" s="28"/>
      <c r="L269" s="30"/>
      <c r="M269" s="99"/>
      <c r="N269" s="100"/>
      <c r="O269" s="157"/>
      <c r="P269" s="157"/>
      <c r="Q269" s="157"/>
      <c r="R269" s="401"/>
      <c r="S269" s="368"/>
      <c r="T269" s="368"/>
    </row>
    <row r="270" spans="1:20" s="29" customFormat="1" x14ac:dyDescent="0.2">
      <c r="A270" s="28"/>
      <c r="L270" s="30"/>
      <c r="M270" s="99"/>
      <c r="N270" s="100"/>
      <c r="O270" s="157"/>
      <c r="P270" s="157"/>
      <c r="Q270" s="157"/>
      <c r="R270" s="401"/>
      <c r="S270" s="368"/>
      <c r="T270" s="368"/>
    </row>
    <row r="271" spans="1:20" s="29" customFormat="1" x14ac:dyDescent="0.2">
      <c r="A271" s="28"/>
      <c r="L271" s="30"/>
      <c r="M271" s="99"/>
      <c r="N271" s="460" t="s">
        <v>372</v>
      </c>
      <c r="O271" s="461"/>
      <c r="P271" s="452"/>
      <c r="Q271" s="452"/>
      <c r="R271" s="401"/>
      <c r="S271" s="368"/>
      <c r="T271" s="368"/>
    </row>
    <row r="272" spans="1:20" s="29" customFormat="1" x14ac:dyDescent="0.2">
      <c r="A272" s="28"/>
      <c r="L272" s="30"/>
      <c r="M272" s="99"/>
      <c r="N272" s="338"/>
      <c r="O272" s="70"/>
      <c r="P272" s="157"/>
      <c r="Q272" s="157"/>
      <c r="R272" s="401"/>
      <c r="S272" s="368"/>
      <c r="T272" s="368"/>
    </row>
    <row r="273" spans="1:20" s="29" customFormat="1" ht="25.5" x14ac:dyDescent="0.2">
      <c r="A273" s="28"/>
      <c r="L273" s="30"/>
      <c r="M273" s="99"/>
      <c r="N273" s="74" t="s">
        <v>220</v>
      </c>
      <c r="O273" s="76">
        <f t="shared" ref="O273" si="99">SUM(O275)</f>
        <v>1465028.8200000003</v>
      </c>
      <c r="P273" s="76">
        <f t="shared" ref="P273" si="100">SUM(P275)</f>
        <v>2712000</v>
      </c>
      <c r="R273" s="76">
        <f>SUM(R275)</f>
        <v>1544993.92</v>
      </c>
      <c r="S273" s="368">
        <f t="shared" si="97"/>
        <v>105.45826122383038</v>
      </c>
      <c r="T273" s="368">
        <f t="shared" si="98"/>
        <v>56.968802359881998</v>
      </c>
    </row>
    <row r="274" spans="1:20" s="29" customFormat="1" x14ac:dyDescent="0.2">
      <c r="A274" s="28"/>
      <c r="L274" s="30"/>
      <c r="M274" s="99"/>
      <c r="N274" s="335"/>
      <c r="O274" s="142"/>
      <c r="P274" s="142"/>
      <c r="R274" s="142"/>
      <c r="S274" s="368"/>
      <c r="T274" s="368"/>
    </row>
    <row r="275" spans="1:20" s="29" customFormat="1" ht="25.5" x14ac:dyDescent="0.2">
      <c r="A275" s="28"/>
      <c r="L275" s="30"/>
      <c r="M275" s="99"/>
      <c r="N275" s="100" t="s">
        <v>221</v>
      </c>
      <c r="O275" s="157">
        <f>SUM(O280+O404+O466+O481+O496+O546+O561+O602+O617+O656+O699+O739+O756+O820+O850+O873)</f>
        <v>1465028.8200000003</v>
      </c>
      <c r="P275" s="157">
        <f>SUM(P280+P404+P466+P481+P496+P546+P561+P602+P617+P656+P699+P739+P756+P820+P850+P873)</f>
        <v>2712000</v>
      </c>
      <c r="R275" s="157">
        <f>SUM(R280+R404+R466+R481+R496+R546+R561+R602+R617+R656+R699+R739+R756+R820+R850+R873)</f>
        <v>1544993.92</v>
      </c>
      <c r="S275" s="368">
        <f t="shared" si="97"/>
        <v>105.45826122383038</v>
      </c>
      <c r="T275" s="368">
        <f t="shared" si="98"/>
        <v>56.968802359881998</v>
      </c>
    </row>
    <row r="276" spans="1:20" s="29" customFormat="1" x14ac:dyDescent="0.2">
      <c r="A276" s="28"/>
      <c r="L276" s="30"/>
      <c r="M276" s="99"/>
      <c r="N276" s="100"/>
      <c r="O276" s="157"/>
      <c r="P276" s="157"/>
      <c r="R276" s="157"/>
      <c r="S276" s="368"/>
      <c r="T276" s="368"/>
    </row>
    <row r="277" spans="1:20" s="29" customFormat="1" x14ac:dyDescent="0.2">
      <c r="A277" s="28"/>
      <c r="L277" s="30"/>
      <c r="M277" s="99"/>
      <c r="N277" s="100"/>
      <c r="O277" s="157"/>
      <c r="P277" s="157"/>
      <c r="R277" s="157"/>
      <c r="S277" s="368"/>
      <c r="T277" s="368"/>
    </row>
    <row r="278" spans="1:20" s="15" customFormat="1" x14ac:dyDescent="0.2">
      <c r="A278" s="23"/>
      <c r="I278" s="202"/>
      <c r="J278" s="202"/>
      <c r="K278" s="202"/>
      <c r="L278" s="16"/>
      <c r="M278" s="96"/>
      <c r="N278" s="180" t="s">
        <v>286</v>
      </c>
      <c r="O278" s="184">
        <f>SUM(O286+O335+O353+O366+O376+O386+O395+O410+O426+O441+O456+O472+O487+O502+O513+O525+O537+O552+O567+O580+O592+O608+O623+O637+O648+O662+O681+O705+O718+O731+O745+O762+O774+O790+O807+O826+O841+O856+O879+O891+O908+O922+O932+O947+O961+O978+O990+O1003+O1022+O1034)</f>
        <v>1465028.82</v>
      </c>
      <c r="P278" s="184">
        <f>SUM(P286+P335+P353+P366+P376+P386+P395+P410+P426+P441+P456+P472+P487+P502+P513+P525+P537+P552+P567+P580+P592+P608+P623+P637+P648+P662+P681+P705+P718+P731+P745+P762+P774+P790+P807+P826+P841+P856+P879+P891+P908+P922+P932+P947+P961+P978+P990+P1003+P1022+P1034)</f>
        <v>2712000</v>
      </c>
      <c r="R278" s="184">
        <f>SUM(R286+R335+R353+R366+R376+R386+R395+R410+R426+R441+R456+R472+R487+R502+R513+R525+R537+R552+R567+R580+R592+R608+R623+R637+R648+R662+R681+R705+R718+R731+R745+R762+R774+R790+R807+R826+R841+R856+R879+R891+R908+R922+R932+R947+R961+R978+R990+R1003+R1022+R1034)</f>
        <v>1544993.9200000002</v>
      </c>
      <c r="S278" s="368">
        <f t="shared" si="97"/>
        <v>105.45826122383039</v>
      </c>
      <c r="T278" s="368">
        <f t="shared" si="98"/>
        <v>56.968802359882012</v>
      </c>
    </row>
    <row r="279" spans="1:20" s="177" customFormat="1" x14ac:dyDescent="0.2">
      <c r="A279" s="49"/>
      <c r="I279" s="202"/>
      <c r="J279" s="202"/>
      <c r="K279" s="202"/>
      <c r="L279" s="16"/>
      <c r="M279" s="96"/>
      <c r="N279" s="84"/>
      <c r="O279" s="142"/>
      <c r="P279" s="142"/>
      <c r="R279" s="142"/>
      <c r="S279" s="368"/>
      <c r="T279" s="368"/>
    </row>
    <row r="280" spans="1:20" s="32" customFormat="1" ht="25.5" x14ac:dyDescent="0.2">
      <c r="A280" s="50" t="s">
        <v>113</v>
      </c>
      <c r="B280" s="55">
        <v>1</v>
      </c>
      <c r="D280" s="55"/>
      <c r="F280" s="55">
        <v>5</v>
      </c>
      <c r="J280" s="55">
        <v>9</v>
      </c>
      <c r="L280" s="33"/>
      <c r="M280" s="101"/>
      <c r="N280" s="73" t="s">
        <v>233</v>
      </c>
      <c r="O280" s="102">
        <f t="shared" ref="O280" si="101">SUM(O282)</f>
        <v>558017.41000000015</v>
      </c>
      <c r="P280" s="102">
        <f t="shared" ref="P280" si="102">SUM(P282)</f>
        <v>779000</v>
      </c>
      <c r="R280" s="102">
        <f>SUM(R282)</f>
        <v>520519.15</v>
      </c>
      <c r="S280" s="368">
        <f t="shared" si="97"/>
        <v>93.280091386395966</v>
      </c>
      <c r="T280" s="368">
        <f t="shared" si="98"/>
        <v>66.818889602053915</v>
      </c>
    </row>
    <row r="281" spans="1:20" s="32" customFormat="1" x14ac:dyDescent="0.2">
      <c r="A281" s="50"/>
      <c r="B281" s="55"/>
      <c r="L281" s="33"/>
      <c r="M281" s="101"/>
      <c r="N281" s="73"/>
      <c r="O281" s="134"/>
      <c r="P281" s="134"/>
      <c r="R281" s="134"/>
      <c r="S281" s="368"/>
      <c r="T281" s="368"/>
    </row>
    <row r="282" spans="1:20" s="32" customFormat="1" ht="25.5" x14ac:dyDescent="0.2">
      <c r="A282" s="52" t="s">
        <v>111</v>
      </c>
      <c r="B282" s="150"/>
      <c r="C282" s="150"/>
      <c r="D282" s="150"/>
      <c r="E282" s="150"/>
      <c r="F282" s="150"/>
      <c r="G282" s="150"/>
      <c r="H282" s="150"/>
      <c r="I282" s="202"/>
      <c r="J282" s="202"/>
      <c r="K282" s="202"/>
      <c r="L282" s="31" t="s">
        <v>112</v>
      </c>
      <c r="M282" s="103"/>
      <c r="N282" s="104" t="s">
        <v>118</v>
      </c>
      <c r="O282" s="105">
        <f>SUM(O284+O333+O351+O364+O374+O384+O393)</f>
        <v>558017.41000000015</v>
      </c>
      <c r="P282" s="105">
        <f>SUM(P284+P333+P351+P364+P374+P384+P393)</f>
        <v>779000</v>
      </c>
      <c r="R282" s="105">
        <f>SUM(R284+R333+R351+R364+R374+R384+R393)</f>
        <v>520519.15</v>
      </c>
      <c r="S282" s="368">
        <f t="shared" si="97"/>
        <v>93.280091386395966</v>
      </c>
      <c r="T282" s="368">
        <f t="shared" si="98"/>
        <v>66.818889602053915</v>
      </c>
    </row>
    <row r="283" spans="1:20" s="32" customFormat="1" x14ac:dyDescent="0.2">
      <c r="A283" s="52"/>
      <c r="B283" s="150"/>
      <c r="C283" s="150"/>
      <c r="D283" s="150"/>
      <c r="E283" s="150"/>
      <c r="F283" s="150"/>
      <c r="G283" s="150"/>
      <c r="H283" s="150"/>
      <c r="I283" s="202"/>
      <c r="J283" s="202"/>
      <c r="K283" s="202"/>
      <c r="L283" s="31"/>
      <c r="M283" s="103"/>
      <c r="N283" s="104"/>
      <c r="O283" s="134"/>
      <c r="P283" s="134"/>
      <c r="R283" s="134"/>
      <c r="S283" s="368"/>
      <c r="T283" s="368"/>
    </row>
    <row r="284" spans="1:20" s="32" customFormat="1" ht="25.5" x14ac:dyDescent="0.2">
      <c r="A284" s="27" t="s">
        <v>114</v>
      </c>
      <c r="B284" s="150"/>
      <c r="C284" s="150"/>
      <c r="D284" s="150"/>
      <c r="E284" s="150"/>
      <c r="F284" s="150"/>
      <c r="G284" s="150"/>
      <c r="H284" s="150"/>
      <c r="I284" s="202"/>
      <c r="J284" s="202"/>
      <c r="K284" s="202"/>
      <c r="L284" s="36" t="s">
        <v>142</v>
      </c>
      <c r="M284" s="106"/>
      <c r="N284" s="107" t="s">
        <v>224</v>
      </c>
      <c r="O284" s="142">
        <f t="shared" ref="O284" si="103">SUM(O291)</f>
        <v>375255.34000000008</v>
      </c>
      <c r="P284" s="142">
        <f t="shared" ref="P284" si="104">SUM(P291)</f>
        <v>578000</v>
      </c>
      <c r="R284" s="142">
        <f>SUM(R291)</f>
        <v>356102.85000000003</v>
      </c>
      <c r="S284" s="368">
        <f t="shared" si="97"/>
        <v>94.89614458251279</v>
      </c>
      <c r="T284" s="368">
        <f t="shared" si="98"/>
        <v>61.609489619377165</v>
      </c>
    </row>
    <row r="285" spans="1:20" s="32" customFormat="1" x14ac:dyDescent="0.2">
      <c r="A285" s="27"/>
      <c r="B285" s="177"/>
      <c r="C285" s="177"/>
      <c r="D285" s="177"/>
      <c r="E285" s="177"/>
      <c r="F285" s="177"/>
      <c r="G285" s="177"/>
      <c r="H285" s="177"/>
      <c r="I285" s="202"/>
      <c r="J285" s="202"/>
      <c r="K285" s="202"/>
      <c r="L285" s="36"/>
      <c r="M285" s="106"/>
      <c r="N285" s="107"/>
      <c r="O285" s="142"/>
      <c r="P285" s="142"/>
      <c r="R285" s="142"/>
      <c r="S285" s="368"/>
      <c r="T285" s="368"/>
    </row>
    <row r="286" spans="1:20" s="32" customFormat="1" x14ac:dyDescent="0.2">
      <c r="A286" s="27"/>
      <c r="B286" s="177"/>
      <c r="C286" s="177"/>
      <c r="D286" s="177"/>
      <c r="E286" s="177"/>
      <c r="F286" s="177"/>
      <c r="G286" s="177"/>
      <c r="H286" s="177"/>
      <c r="I286" s="202"/>
      <c r="J286" s="202"/>
      <c r="K286" s="202"/>
      <c r="L286" s="36"/>
      <c r="M286" s="106"/>
      <c r="N286" s="180" t="s">
        <v>286</v>
      </c>
      <c r="O286" s="184">
        <f t="shared" ref="O286" si="105">SUM(O287:O289)</f>
        <v>375255.33999999997</v>
      </c>
      <c r="P286" s="184">
        <f t="shared" ref="P286" si="106">SUM(P287:P289)</f>
        <v>578000</v>
      </c>
      <c r="R286" s="184">
        <f t="shared" ref="R286" si="107">SUM(R287:R289)</f>
        <v>356102.85</v>
      </c>
      <c r="S286" s="368">
        <f t="shared" si="97"/>
        <v>94.896144582512804</v>
      </c>
      <c r="T286" s="368">
        <f t="shared" si="98"/>
        <v>61.609489619377158</v>
      </c>
    </row>
    <row r="287" spans="1:20" s="32" customFormat="1" x14ac:dyDescent="0.2">
      <c r="A287" s="49"/>
      <c r="B287" s="150"/>
      <c r="C287" s="150"/>
      <c r="D287" s="150"/>
      <c r="E287" s="150"/>
      <c r="F287" s="150"/>
      <c r="G287" s="150"/>
      <c r="H287" s="150"/>
      <c r="I287" s="202"/>
      <c r="J287" s="202"/>
      <c r="K287" s="202"/>
      <c r="L287" s="16"/>
      <c r="M287" s="186">
        <v>11</v>
      </c>
      <c r="N287" s="180" t="s">
        <v>287</v>
      </c>
      <c r="O287" s="184">
        <v>182400</v>
      </c>
      <c r="P287" s="184">
        <v>206000</v>
      </c>
      <c r="R287" s="184">
        <v>356102.85</v>
      </c>
      <c r="S287" s="368">
        <f t="shared" si="97"/>
        <v>195.23182565789472</v>
      </c>
      <c r="T287" s="368">
        <f t="shared" si="98"/>
        <v>172.86546116504852</v>
      </c>
    </row>
    <row r="288" spans="1:20" s="32" customFormat="1" x14ac:dyDescent="0.2">
      <c r="A288" s="49"/>
      <c r="B288" s="247"/>
      <c r="C288" s="247"/>
      <c r="D288" s="247"/>
      <c r="E288" s="247"/>
      <c r="F288" s="247"/>
      <c r="G288" s="247"/>
      <c r="H288" s="247"/>
      <c r="I288" s="247"/>
      <c r="J288" s="247"/>
      <c r="K288" s="247"/>
      <c r="L288" s="16"/>
      <c r="M288" s="186">
        <v>52</v>
      </c>
      <c r="N288" s="180" t="s">
        <v>103</v>
      </c>
      <c r="O288" s="184">
        <v>192855.34</v>
      </c>
      <c r="P288" s="184">
        <v>372000</v>
      </c>
      <c r="R288" s="184">
        <v>0</v>
      </c>
      <c r="S288" s="368">
        <v>0</v>
      </c>
      <c r="T288" s="368">
        <f t="shared" si="98"/>
        <v>0</v>
      </c>
    </row>
    <row r="289" spans="1:20" s="32" customFormat="1" x14ac:dyDescent="0.2">
      <c r="A289" s="49"/>
      <c r="B289" s="276"/>
      <c r="C289" s="276"/>
      <c r="D289" s="276"/>
      <c r="E289" s="276"/>
      <c r="F289" s="276"/>
      <c r="G289" s="276"/>
      <c r="H289" s="276"/>
      <c r="I289" s="276"/>
      <c r="J289" s="276"/>
      <c r="K289" s="276"/>
      <c r="L289" s="16"/>
      <c r="M289" s="186">
        <v>91</v>
      </c>
      <c r="N289" s="180" t="s">
        <v>291</v>
      </c>
      <c r="O289" s="188">
        <v>0</v>
      </c>
      <c r="P289" s="184">
        <v>0</v>
      </c>
      <c r="R289" s="188">
        <v>0</v>
      </c>
      <c r="S289" s="368">
        <v>0</v>
      </c>
      <c r="T289" s="368">
        <v>0</v>
      </c>
    </row>
    <row r="290" spans="1:20" s="32" customFormat="1" x14ac:dyDescent="0.2">
      <c r="A290" s="49"/>
      <c r="B290" s="177"/>
      <c r="C290" s="177"/>
      <c r="D290" s="177"/>
      <c r="E290" s="177"/>
      <c r="F290" s="177"/>
      <c r="G290" s="177"/>
      <c r="H290" s="177"/>
      <c r="I290" s="202"/>
      <c r="J290" s="202"/>
      <c r="K290" s="202"/>
      <c r="L290" s="16"/>
      <c r="M290" s="179"/>
      <c r="N290" s="84"/>
      <c r="O290" s="142"/>
      <c r="P290" s="142"/>
      <c r="R290" s="142"/>
      <c r="S290" s="368"/>
      <c r="T290" s="368"/>
    </row>
    <row r="291" spans="1:20" s="32" customFormat="1" x14ac:dyDescent="0.2">
      <c r="A291" s="49"/>
      <c r="B291" s="149">
        <v>1</v>
      </c>
      <c r="C291" s="150"/>
      <c r="D291" s="150"/>
      <c r="E291" s="150"/>
      <c r="F291" s="275">
        <v>5</v>
      </c>
      <c r="G291" s="150"/>
      <c r="H291" s="150"/>
      <c r="I291" s="202"/>
      <c r="J291" s="275">
        <v>9</v>
      </c>
      <c r="K291" s="202"/>
      <c r="L291" s="16" t="s">
        <v>142</v>
      </c>
      <c r="M291" s="151">
        <v>3</v>
      </c>
      <c r="N291" s="84" t="s">
        <v>116</v>
      </c>
      <c r="O291" s="98">
        <f>SUM(O292+O299+O325+O330)</f>
        <v>375255.34000000008</v>
      </c>
      <c r="P291" s="98">
        <f>SUM(P292+P299+P325+P330)</f>
        <v>578000</v>
      </c>
      <c r="R291" s="98">
        <f>SUM(R292+R299+R325+R330)</f>
        <v>356102.85000000003</v>
      </c>
      <c r="S291" s="368">
        <f t="shared" si="97"/>
        <v>94.89614458251279</v>
      </c>
      <c r="T291" s="368">
        <f t="shared" si="98"/>
        <v>61.609489619377165</v>
      </c>
    </row>
    <row r="292" spans="1:20" s="32" customFormat="1" x14ac:dyDescent="0.2">
      <c r="A292" s="19"/>
      <c r="B292" s="149">
        <v>1</v>
      </c>
      <c r="C292" s="38"/>
      <c r="D292" s="38"/>
      <c r="E292" s="38"/>
      <c r="F292" s="275">
        <v>5</v>
      </c>
      <c r="G292" s="38"/>
      <c r="H292" s="38"/>
      <c r="I292" s="38"/>
      <c r="J292" s="275">
        <v>9</v>
      </c>
      <c r="K292" s="38"/>
      <c r="L292" s="16" t="s">
        <v>142</v>
      </c>
      <c r="M292" s="71">
        <v>31</v>
      </c>
      <c r="N292" s="70" t="s">
        <v>0</v>
      </c>
      <c r="O292" s="110">
        <f>SUM(O293+O295+O297)</f>
        <v>140600.54</v>
      </c>
      <c r="P292" s="110">
        <f t="shared" ref="P292" si="108">SUM(P293:P297)</f>
        <v>247000</v>
      </c>
      <c r="R292" s="110">
        <f>SUM(R293+R295+R297)</f>
        <v>123929.55</v>
      </c>
      <c r="S292" s="368">
        <f t="shared" si="97"/>
        <v>88.14301139952947</v>
      </c>
      <c r="T292" s="368">
        <f t="shared" si="98"/>
        <v>50.173906882591091</v>
      </c>
    </row>
    <row r="293" spans="1:20" s="32" customFormat="1" x14ac:dyDescent="0.2">
      <c r="A293" s="49"/>
      <c r="B293" s="149">
        <v>1</v>
      </c>
      <c r="C293" s="150"/>
      <c r="D293" s="150"/>
      <c r="E293" s="150"/>
      <c r="F293" s="275">
        <v>5</v>
      </c>
      <c r="G293" s="150"/>
      <c r="H293" s="150"/>
      <c r="I293" s="202"/>
      <c r="J293" s="275">
        <v>9</v>
      </c>
      <c r="K293" s="202"/>
      <c r="L293" s="16" t="s">
        <v>142</v>
      </c>
      <c r="M293" s="151">
        <v>311</v>
      </c>
      <c r="N293" s="84" t="s">
        <v>122</v>
      </c>
      <c r="O293" s="111">
        <f>SUM(O294)</f>
        <v>92862.36</v>
      </c>
      <c r="P293" s="111">
        <v>175000</v>
      </c>
      <c r="R293" s="111">
        <f>SUM(R294)</f>
        <v>95218.49</v>
      </c>
      <c r="S293" s="368">
        <f t="shared" si="97"/>
        <v>102.53722821603932</v>
      </c>
      <c r="T293" s="368">
        <f t="shared" si="98"/>
        <v>54.410565714285717</v>
      </c>
    </row>
    <row r="294" spans="1:20" s="32" customFormat="1" x14ac:dyDescent="0.2">
      <c r="A294" s="49"/>
      <c r="B294" s="420"/>
      <c r="C294" s="331"/>
      <c r="D294" s="331"/>
      <c r="E294" s="331"/>
      <c r="F294" s="420"/>
      <c r="G294" s="331"/>
      <c r="H294" s="331"/>
      <c r="I294" s="331"/>
      <c r="J294" s="420"/>
      <c r="K294" s="331"/>
      <c r="L294" s="16"/>
      <c r="M294" s="422">
        <v>3111</v>
      </c>
      <c r="N294" s="430" t="s">
        <v>475</v>
      </c>
      <c r="O294" s="111">
        <v>92862.36</v>
      </c>
      <c r="P294" s="111"/>
      <c r="R294" s="111">
        <v>95218.49</v>
      </c>
      <c r="S294" s="368">
        <f t="shared" si="97"/>
        <v>102.53722821603932</v>
      </c>
      <c r="T294" s="368"/>
    </row>
    <row r="295" spans="1:20" s="32" customFormat="1" x14ac:dyDescent="0.2">
      <c r="A295" s="49"/>
      <c r="B295" s="149">
        <v>1</v>
      </c>
      <c r="C295" s="150"/>
      <c r="D295" s="150"/>
      <c r="E295" s="150"/>
      <c r="F295" s="275">
        <v>5</v>
      </c>
      <c r="G295" s="150"/>
      <c r="H295" s="150"/>
      <c r="I295" s="202"/>
      <c r="J295" s="275">
        <v>9</v>
      </c>
      <c r="K295" s="202"/>
      <c r="L295" s="16" t="s">
        <v>142</v>
      </c>
      <c r="M295" s="151">
        <v>312</v>
      </c>
      <c r="N295" s="84" t="s">
        <v>1</v>
      </c>
      <c r="O295" s="111">
        <f>SUM(O296)</f>
        <v>32415.91</v>
      </c>
      <c r="P295" s="111">
        <v>40000</v>
      </c>
      <c r="R295" s="111">
        <f>SUM(R296)</f>
        <v>13000</v>
      </c>
      <c r="S295" s="368">
        <f t="shared" si="97"/>
        <v>40.103763861634611</v>
      </c>
      <c r="T295" s="368">
        <f t="shared" si="98"/>
        <v>32.5</v>
      </c>
    </row>
    <row r="296" spans="1:20" s="32" customFormat="1" x14ac:dyDescent="0.2">
      <c r="A296" s="49"/>
      <c r="B296" s="420"/>
      <c r="C296" s="331"/>
      <c r="D296" s="331"/>
      <c r="E296" s="331"/>
      <c r="F296" s="420"/>
      <c r="G296" s="331"/>
      <c r="H296" s="331"/>
      <c r="I296" s="331"/>
      <c r="J296" s="420"/>
      <c r="K296" s="331"/>
      <c r="L296" s="16"/>
      <c r="M296" s="422">
        <v>3121</v>
      </c>
      <c r="N296" s="430" t="s">
        <v>1</v>
      </c>
      <c r="O296" s="111">
        <v>32415.91</v>
      </c>
      <c r="P296" s="111"/>
      <c r="R296" s="111">
        <v>13000</v>
      </c>
      <c r="S296" s="368">
        <f t="shared" si="97"/>
        <v>40.103763861634611</v>
      </c>
      <c r="T296" s="368"/>
    </row>
    <row r="297" spans="1:20" s="32" customFormat="1" x14ac:dyDescent="0.2">
      <c r="A297" s="49"/>
      <c r="B297" s="149">
        <v>1</v>
      </c>
      <c r="C297" s="150"/>
      <c r="D297" s="150"/>
      <c r="E297" s="150"/>
      <c r="F297" s="275">
        <v>5</v>
      </c>
      <c r="G297" s="150"/>
      <c r="H297" s="150"/>
      <c r="I297" s="202"/>
      <c r="J297" s="275">
        <v>9</v>
      </c>
      <c r="K297" s="202"/>
      <c r="L297" s="16" t="s">
        <v>142</v>
      </c>
      <c r="M297" s="151">
        <v>313</v>
      </c>
      <c r="N297" s="84" t="s">
        <v>2</v>
      </c>
      <c r="O297" s="111">
        <f>SUM(O298:O298)</f>
        <v>15322.27</v>
      </c>
      <c r="P297" s="111">
        <v>32000</v>
      </c>
      <c r="R297" s="111">
        <f>SUM(R298:R298)</f>
        <v>15711.06</v>
      </c>
      <c r="S297" s="368">
        <f t="shared" si="97"/>
        <v>102.53741775859582</v>
      </c>
      <c r="T297" s="368">
        <f t="shared" si="98"/>
        <v>49.0970625</v>
      </c>
    </row>
    <row r="298" spans="1:20" s="32" customFormat="1" ht="25.5" x14ac:dyDescent="0.2">
      <c r="A298" s="49"/>
      <c r="B298" s="420"/>
      <c r="C298" s="331"/>
      <c r="D298" s="331"/>
      <c r="E298" s="331"/>
      <c r="F298" s="420"/>
      <c r="G298" s="331"/>
      <c r="H298" s="331"/>
      <c r="I298" s="331"/>
      <c r="J298" s="420"/>
      <c r="K298" s="331"/>
      <c r="L298" s="16"/>
      <c r="M298" s="422">
        <v>3132</v>
      </c>
      <c r="N298" s="430" t="s">
        <v>476</v>
      </c>
      <c r="O298" s="111">
        <v>15322.27</v>
      </c>
      <c r="P298" s="111"/>
      <c r="R298" s="111">
        <v>15711.06</v>
      </c>
      <c r="S298" s="368">
        <f t="shared" si="97"/>
        <v>102.53741775859582</v>
      </c>
      <c r="T298" s="368"/>
    </row>
    <row r="299" spans="1:20" s="32" customFormat="1" x14ac:dyDescent="0.2">
      <c r="A299" s="19"/>
      <c r="B299" s="149">
        <v>1</v>
      </c>
      <c r="C299" s="38"/>
      <c r="D299" s="38"/>
      <c r="E299" s="38"/>
      <c r="F299" s="275">
        <v>5</v>
      </c>
      <c r="G299" s="38"/>
      <c r="H299" s="38"/>
      <c r="I299" s="38"/>
      <c r="J299" s="275">
        <v>9</v>
      </c>
      <c r="K299" s="38"/>
      <c r="L299" s="16" t="s">
        <v>142</v>
      </c>
      <c r="M299" s="71">
        <v>32</v>
      </c>
      <c r="N299" s="70" t="s">
        <v>3</v>
      </c>
      <c r="O299" s="112">
        <f>SUM(O300+O305+O310+O319)</f>
        <v>200579.39</v>
      </c>
      <c r="P299" s="112">
        <f t="shared" ref="P299" si="109">SUM(P300:P319)</f>
        <v>279000</v>
      </c>
      <c r="R299" s="112">
        <f>SUM(R300+R305+R310+R319)</f>
        <v>205653.22</v>
      </c>
      <c r="S299" s="368">
        <f t="shared" si="97"/>
        <v>102.52958691319182</v>
      </c>
      <c r="T299" s="368">
        <f t="shared" si="98"/>
        <v>73.710831541218639</v>
      </c>
    </row>
    <row r="300" spans="1:20" s="32" customFormat="1" ht="25.5" x14ac:dyDescent="0.2">
      <c r="A300" s="49"/>
      <c r="B300" s="149">
        <v>1</v>
      </c>
      <c r="C300" s="150"/>
      <c r="D300" s="150"/>
      <c r="E300" s="150"/>
      <c r="F300" s="275">
        <v>5</v>
      </c>
      <c r="G300" s="150"/>
      <c r="H300" s="150"/>
      <c r="I300" s="202"/>
      <c r="J300" s="275">
        <v>9</v>
      </c>
      <c r="K300" s="202"/>
      <c r="L300" s="16" t="s">
        <v>142</v>
      </c>
      <c r="M300" s="151">
        <v>321</v>
      </c>
      <c r="N300" s="84" t="s">
        <v>4</v>
      </c>
      <c r="O300" s="111">
        <f>SUM(O301:O304)</f>
        <v>15304.8</v>
      </c>
      <c r="P300" s="111">
        <v>40000</v>
      </c>
      <c r="R300" s="111">
        <f>SUM(R301:R304)</f>
        <v>14256</v>
      </c>
      <c r="S300" s="368">
        <f t="shared" si="97"/>
        <v>93.147247922220487</v>
      </c>
      <c r="T300" s="368">
        <f t="shared" si="98"/>
        <v>35.64</v>
      </c>
    </row>
    <row r="301" spans="1:20" s="32" customFormat="1" x14ac:dyDescent="0.2">
      <c r="A301" s="49"/>
      <c r="B301" s="431"/>
      <c r="C301" s="331"/>
      <c r="D301" s="331"/>
      <c r="E301" s="331"/>
      <c r="F301" s="431"/>
      <c r="G301" s="331"/>
      <c r="H301" s="331"/>
      <c r="I301" s="331"/>
      <c r="J301" s="431"/>
      <c r="K301" s="331"/>
      <c r="L301" s="16"/>
      <c r="M301" s="433">
        <v>3211</v>
      </c>
      <c r="N301" s="434" t="s">
        <v>534</v>
      </c>
      <c r="O301" s="111">
        <v>175.8</v>
      </c>
      <c r="P301" s="111"/>
      <c r="R301" s="111">
        <v>0</v>
      </c>
      <c r="S301" s="368"/>
      <c r="T301" s="368"/>
    </row>
    <row r="302" spans="1:20" s="32" customFormat="1" ht="25.5" x14ac:dyDescent="0.2">
      <c r="A302" s="49"/>
      <c r="B302" s="420"/>
      <c r="C302" s="331"/>
      <c r="D302" s="331"/>
      <c r="E302" s="331"/>
      <c r="F302" s="420"/>
      <c r="G302" s="331"/>
      <c r="H302" s="331"/>
      <c r="I302" s="331"/>
      <c r="J302" s="420"/>
      <c r="K302" s="331"/>
      <c r="L302" s="16"/>
      <c r="M302" s="422">
        <v>3212</v>
      </c>
      <c r="N302" s="430" t="s">
        <v>477</v>
      </c>
      <c r="O302" s="111">
        <v>9504</v>
      </c>
      <c r="P302" s="111"/>
      <c r="R302" s="111">
        <v>13056</v>
      </c>
      <c r="S302" s="368">
        <f t="shared" si="97"/>
        <v>137.37373737373736</v>
      </c>
      <c r="T302" s="368"/>
    </row>
    <row r="303" spans="1:20" s="32" customFormat="1" ht="25.5" x14ac:dyDescent="0.2">
      <c r="A303" s="49"/>
      <c r="B303" s="420"/>
      <c r="C303" s="331"/>
      <c r="D303" s="331"/>
      <c r="E303" s="331"/>
      <c r="F303" s="420"/>
      <c r="G303" s="331"/>
      <c r="H303" s="331"/>
      <c r="I303" s="331"/>
      <c r="J303" s="420"/>
      <c r="K303" s="331"/>
      <c r="L303" s="16"/>
      <c r="M303" s="422">
        <v>3213</v>
      </c>
      <c r="N303" s="430" t="s">
        <v>478</v>
      </c>
      <c r="O303" s="111">
        <v>3825</v>
      </c>
      <c r="P303" s="111"/>
      <c r="R303" s="111">
        <v>0</v>
      </c>
      <c r="S303" s="368">
        <f t="shared" si="97"/>
        <v>0</v>
      </c>
      <c r="T303" s="368"/>
    </row>
    <row r="304" spans="1:20" s="32" customFormat="1" ht="25.5" x14ac:dyDescent="0.2">
      <c r="A304" s="49"/>
      <c r="B304" s="420"/>
      <c r="C304" s="331"/>
      <c r="D304" s="331"/>
      <c r="E304" s="331"/>
      <c r="F304" s="420"/>
      <c r="G304" s="331"/>
      <c r="H304" s="331"/>
      <c r="I304" s="331"/>
      <c r="J304" s="420"/>
      <c r="K304" s="331"/>
      <c r="L304" s="16"/>
      <c r="M304" s="422">
        <v>3214</v>
      </c>
      <c r="N304" s="430" t="s">
        <v>479</v>
      </c>
      <c r="O304" s="111">
        <v>1800</v>
      </c>
      <c r="P304" s="111"/>
      <c r="R304" s="111">
        <v>1200</v>
      </c>
      <c r="S304" s="368">
        <f t="shared" si="97"/>
        <v>66.666666666666657</v>
      </c>
      <c r="T304" s="368"/>
    </row>
    <row r="305" spans="1:20" s="32" customFormat="1" x14ac:dyDescent="0.2">
      <c r="A305" s="150"/>
      <c r="B305" s="149">
        <v>1</v>
      </c>
      <c r="C305" s="150"/>
      <c r="D305" s="149"/>
      <c r="E305" s="150"/>
      <c r="F305" s="275">
        <v>5</v>
      </c>
      <c r="G305" s="150"/>
      <c r="H305" s="150"/>
      <c r="I305" s="202"/>
      <c r="J305" s="275">
        <v>9</v>
      </c>
      <c r="K305" s="202"/>
      <c r="L305" s="16" t="s">
        <v>142</v>
      </c>
      <c r="M305" s="151">
        <v>322</v>
      </c>
      <c r="N305" s="96" t="s">
        <v>117</v>
      </c>
      <c r="O305" s="111">
        <f>SUM(O306:O309)</f>
        <v>36119.279999999999</v>
      </c>
      <c r="P305" s="111">
        <v>40000</v>
      </c>
      <c r="R305" s="111">
        <f>SUM(R306:R309)</f>
        <v>35894.600000000006</v>
      </c>
      <c r="S305" s="368">
        <f t="shared" si="97"/>
        <v>99.377949948061001</v>
      </c>
      <c r="T305" s="368">
        <f t="shared" si="98"/>
        <v>89.736500000000021</v>
      </c>
    </row>
    <row r="306" spans="1:20" s="32" customFormat="1" ht="25.5" x14ac:dyDescent="0.2">
      <c r="A306" s="331"/>
      <c r="B306" s="420"/>
      <c r="C306" s="331"/>
      <c r="D306" s="420"/>
      <c r="E306" s="331"/>
      <c r="F306" s="420"/>
      <c r="G306" s="331"/>
      <c r="H306" s="331"/>
      <c r="I306" s="331"/>
      <c r="J306" s="420"/>
      <c r="K306" s="331"/>
      <c r="L306" s="16"/>
      <c r="M306" s="422">
        <v>3221</v>
      </c>
      <c r="N306" s="430" t="s">
        <v>480</v>
      </c>
      <c r="O306" s="111">
        <v>15068.81</v>
      </c>
      <c r="P306" s="111"/>
      <c r="R306" s="111">
        <v>11331.53</v>
      </c>
      <c r="S306" s="368">
        <f t="shared" si="97"/>
        <v>75.198572415472768</v>
      </c>
      <c r="T306" s="368"/>
    </row>
    <row r="307" spans="1:20" s="32" customFormat="1" x14ac:dyDescent="0.2">
      <c r="A307" s="331"/>
      <c r="B307" s="420"/>
      <c r="C307" s="331"/>
      <c r="D307" s="420"/>
      <c r="E307" s="331"/>
      <c r="F307" s="420"/>
      <c r="G307" s="331"/>
      <c r="H307" s="331"/>
      <c r="I307" s="331"/>
      <c r="J307" s="420"/>
      <c r="K307" s="331"/>
      <c r="L307" s="16"/>
      <c r="M307" s="422">
        <v>3223</v>
      </c>
      <c r="N307" s="430" t="s">
        <v>481</v>
      </c>
      <c r="O307" s="111">
        <v>16342.56</v>
      </c>
      <c r="P307" s="111"/>
      <c r="R307" s="111">
        <v>11004.7</v>
      </c>
      <c r="S307" s="368">
        <f t="shared" si="97"/>
        <v>67.337675370321421</v>
      </c>
      <c r="T307" s="368"/>
    </row>
    <row r="308" spans="1:20" s="32" customFormat="1" ht="25.5" x14ac:dyDescent="0.2">
      <c r="A308" s="331"/>
      <c r="B308" s="420"/>
      <c r="C308" s="331"/>
      <c r="D308" s="420"/>
      <c r="E308" s="331"/>
      <c r="F308" s="420"/>
      <c r="G308" s="331"/>
      <c r="H308" s="331"/>
      <c r="I308" s="331"/>
      <c r="J308" s="420"/>
      <c r="K308" s="331"/>
      <c r="L308" s="16"/>
      <c r="M308" s="422">
        <v>3224</v>
      </c>
      <c r="N308" s="430" t="s">
        <v>482</v>
      </c>
      <c r="O308" s="111">
        <v>279.23</v>
      </c>
      <c r="P308" s="111"/>
      <c r="R308" s="111">
        <v>727.09</v>
      </c>
      <c r="S308" s="368">
        <f t="shared" si="97"/>
        <v>260.39107545750812</v>
      </c>
      <c r="T308" s="368"/>
    </row>
    <row r="309" spans="1:20" s="32" customFormat="1" x14ac:dyDescent="0.2">
      <c r="A309" s="331"/>
      <c r="B309" s="420"/>
      <c r="C309" s="331"/>
      <c r="D309" s="420"/>
      <c r="E309" s="331"/>
      <c r="F309" s="420"/>
      <c r="G309" s="331"/>
      <c r="H309" s="331"/>
      <c r="I309" s="331"/>
      <c r="J309" s="420"/>
      <c r="K309" s="331"/>
      <c r="L309" s="16"/>
      <c r="M309" s="422">
        <v>3225</v>
      </c>
      <c r="N309" s="430" t="s">
        <v>483</v>
      </c>
      <c r="O309" s="111">
        <v>4428.68</v>
      </c>
      <c r="P309" s="111"/>
      <c r="R309" s="111">
        <v>12831.28</v>
      </c>
      <c r="S309" s="368">
        <f t="shared" si="97"/>
        <v>289.73147755087297</v>
      </c>
      <c r="T309" s="368"/>
    </row>
    <row r="310" spans="1:20" s="32" customFormat="1" x14ac:dyDescent="0.2">
      <c r="A310" s="150"/>
      <c r="B310" s="149">
        <v>1</v>
      </c>
      <c r="C310" s="150"/>
      <c r="D310" s="149"/>
      <c r="E310" s="150"/>
      <c r="F310" s="275">
        <v>5</v>
      </c>
      <c r="G310" s="150"/>
      <c r="H310" s="150"/>
      <c r="I310" s="202"/>
      <c r="J310" s="275">
        <v>9</v>
      </c>
      <c r="K310" s="202"/>
      <c r="L310" s="16" t="s">
        <v>142</v>
      </c>
      <c r="M310" s="151">
        <v>323</v>
      </c>
      <c r="N310" s="96" t="s">
        <v>6</v>
      </c>
      <c r="O310" s="111">
        <f>SUM(O311:O318)</f>
        <v>123949.8</v>
      </c>
      <c r="P310" s="111">
        <v>150000</v>
      </c>
      <c r="R310" s="111">
        <f>SUM(R311:R318)</f>
        <v>136596.09</v>
      </c>
      <c r="S310" s="368">
        <f t="shared" si="97"/>
        <v>110.20275143646863</v>
      </c>
      <c r="T310" s="368">
        <f t="shared" si="98"/>
        <v>91.064059999999998</v>
      </c>
    </row>
    <row r="311" spans="1:20" s="32" customFormat="1" ht="25.5" x14ac:dyDescent="0.2">
      <c r="A311" s="331"/>
      <c r="B311" s="420"/>
      <c r="C311" s="331"/>
      <c r="D311" s="420"/>
      <c r="E311" s="331"/>
      <c r="F311" s="420"/>
      <c r="G311" s="331"/>
      <c r="H311" s="331"/>
      <c r="I311" s="331"/>
      <c r="J311" s="420"/>
      <c r="K311" s="331"/>
      <c r="L311" s="16"/>
      <c r="M311" s="422">
        <v>3231</v>
      </c>
      <c r="N311" s="430" t="s">
        <v>484</v>
      </c>
      <c r="O311" s="111">
        <v>18152.66</v>
      </c>
      <c r="P311" s="111"/>
      <c r="R311" s="111">
        <v>20893.89</v>
      </c>
      <c r="S311" s="368">
        <f t="shared" si="97"/>
        <v>115.10098244554791</v>
      </c>
      <c r="T311" s="368"/>
    </row>
    <row r="312" spans="1:20" s="32" customFormat="1" ht="25.5" x14ac:dyDescent="0.2">
      <c r="A312" s="331"/>
      <c r="B312" s="420"/>
      <c r="C312" s="331"/>
      <c r="D312" s="420"/>
      <c r="E312" s="331"/>
      <c r="F312" s="420"/>
      <c r="G312" s="331"/>
      <c r="H312" s="331"/>
      <c r="I312" s="331"/>
      <c r="J312" s="420"/>
      <c r="K312" s="331"/>
      <c r="L312" s="16"/>
      <c r="M312" s="422">
        <v>3232</v>
      </c>
      <c r="N312" s="430" t="s">
        <v>485</v>
      </c>
      <c r="O312" s="111">
        <v>1718.75</v>
      </c>
      <c r="P312" s="111"/>
      <c r="R312" s="111">
        <v>10097.280000000001</v>
      </c>
      <c r="S312" s="368">
        <f t="shared" si="97"/>
        <v>587.47810909090913</v>
      </c>
      <c r="T312" s="368"/>
    </row>
    <row r="313" spans="1:20" s="32" customFormat="1" ht="25.5" x14ac:dyDescent="0.2">
      <c r="A313" s="331"/>
      <c r="B313" s="420"/>
      <c r="C313" s="331"/>
      <c r="D313" s="420"/>
      <c r="E313" s="331"/>
      <c r="F313" s="420"/>
      <c r="G313" s="331"/>
      <c r="H313" s="331"/>
      <c r="I313" s="331"/>
      <c r="J313" s="420"/>
      <c r="K313" s="331"/>
      <c r="L313" s="16"/>
      <c r="M313" s="422">
        <v>3233</v>
      </c>
      <c r="N313" s="430" t="s">
        <v>486</v>
      </c>
      <c r="O313" s="111">
        <v>31312.5</v>
      </c>
      <c r="P313" s="111"/>
      <c r="R313" s="111">
        <v>28582.22</v>
      </c>
      <c r="S313" s="368">
        <f t="shared" si="97"/>
        <v>91.280542914171662</v>
      </c>
      <c r="T313" s="368"/>
    </row>
    <row r="314" spans="1:20" s="32" customFormat="1" x14ac:dyDescent="0.2">
      <c r="A314" s="331"/>
      <c r="B314" s="420"/>
      <c r="C314" s="331"/>
      <c r="D314" s="420"/>
      <c r="E314" s="331"/>
      <c r="F314" s="420"/>
      <c r="G314" s="331"/>
      <c r="H314" s="331"/>
      <c r="I314" s="331"/>
      <c r="J314" s="420"/>
      <c r="K314" s="331"/>
      <c r="L314" s="16"/>
      <c r="M314" s="422">
        <v>3234</v>
      </c>
      <c r="N314" s="430" t="s">
        <v>487</v>
      </c>
      <c r="O314" s="111">
        <v>6184.92</v>
      </c>
      <c r="P314" s="111"/>
      <c r="R314" s="111">
        <v>4993.01</v>
      </c>
      <c r="S314" s="368">
        <f t="shared" si="97"/>
        <v>80.728772562943419</v>
      </c>
      <c r="T314" s="368"/>
    </row>
    <row r="315" spans="1:20" s="32" customFormat="1" ht="25.5" x14ac:dyDescent="0.2">
      <c r="A315" s="331"/>
      <c r="B315" s="420"/>
      <c r="C315" s="331"/>
      <c r="D315" s="420"/>
      <c r="E315" s="331"/>
      <c r="F315" s="420"/>
      <c r="G315" s="331"/>
      <c r="H315" s="331"/>
      <c r="I315" s="331"/>
      <c r="J315" s="420"/>
      <c r="K315" s="331"/>
      <c r="L315" s="16"/>
      <c r="M315" s="422">
        <v>3236</v>
      </c>
      <c r="N315" s="430" t="s">
        <v>488</v>
      </c>
      <c r="O315" s="111">
        <v>9000</v>
      </c>
      <c r="P315" s="111"/>
      <c r="R315" s="111">
        <v>8503.56</v>
      </c>
      <c r="S315" s="368">
        <f t="shared" si="97"/>
        <v>94.483999999999995</v>
      </c>
      <c r="T315" s="368"/>
    </row>
    <row r="316" spans="1:20" s="32" customFormat="1" x14ac:dyDescent="0.2">
      <c r="A316" s="331"/>
      <c r="B316" s="420"/>
      <c r="C316" s="331"/>
      <c r="D316" s="420"/>
      <c r="E316" s="331"/>
      <c r="F316" s="420"/>
      <c r="G316" s="331"/>
      <c r="H316" s="331"/>
      <c r="I316" s="331"/>
      <c r="J316" s="420"/>
      <c r="K316" s="331"/>
      <c r="L316" s="16"/>
      <c r="M316" s="422">
        <v>3237</v>
      </c>
      <c r="N316" s="430" t="s">
        <v>489</v>
      </c>
      <c r="O316" s="111">
        <v>44605.52</v>
      </c>
      <c r="P316" s="111"/>
      <c r="R316" s="111">
        <v>43972.32</v>
      </c>
      <c r="S316" s="368">
        <f t="shared" si="97"/>
        <v>98.580444752129338</v>
      </c>
      <c r="T316" s="368"/>
    </row>
    <row r="317" spans="1:20" s="32" customFormat="1" x14ac:dyDescent="0.2">
      <c r="A317" s="331"/>
      <c r="B317" s="420"/>
      <c r="C317" s="331"/>
      <c r="D317" s="420"/>
      <c r="E317" s="331"/>
      <c r="F317" s="420"/>
      <c r="G317" s="331"/>
      <c r="H317" s="331"/>
      <c r="I317" s="331"/>
      <c r="J317" s="420"/>
      <c r="K317" s="331"/>
      <c r="L317" s="16"/>
      <c r="M317" s="422">
        <v>3238</v>
      </c>
      <c r="N317" s="430" t="s">
        <v>490</v>
      </c>
      <c r="O317" s="111">
        <v>5367.37</v>
      </c>
      <c r="P317" s="111"/>
      <c r="R317" s="111">
        <v>6757.18</v>
      </c>
      <c r="S317" s="368">
        <f t="shared" si="97"/>
        <v>125.89368722484198</v>
      </c>
      <c r="T317" s="368"/>
    </row>
    <row r="318" spans="1:20" s="32" customFormat="1" x14ac:dyDescent="0.2">
      <c r="A318" s="331"/>
      <c r="B318" s="420"/>
      <c r="C318" s="331"/>
      <c r="D318" s="420"/>
      <c r="E318" s="331"/>
      <c r="F318" s="420"/>
      <c r="G318" s="331"/>
      <c r="H318" s="331"/>
      <c r="I318" s="331"/>
      <c r="J318" s="420"/>
      <c r="K318" s="331"/>
      <c r="L318" s="16"/>
      <c r="M318" s="422">
        <v>3239</v>
      </c>
      <c r="N318" s="430" t="s">
        <v>491</v>
      </c>
      <c r="O318" s="111">
        <v>7608.08</v>
      </c>
      <c r="P318" s="111"/>
      <c r="R318" s="111">
        <v>12796.63</v>
      </c>
      <c r="S318" s="368">
        <f t="shared" si="97"/>
        <v>168.19788961209662</v>
      </c>
      <c r="T318" s="368"/>
    </row>
    <row r="319" spans="1:20" s="32" customFormat="1" ht="25.5" x14ac:dyDescent="0.2">
      <c r="A319" s="150"/>
      <c r="B319" s="149">
        <v>1</v>
      </c>
      <c r="C319" s="150"/>
      <c r="D319" s="149"/>
      <c r="E319" s="150"/>
      <c r="F319" s="275">
        <v>5</v>
      </c>
      <c r="G319" s="150"/>
      <c r="H319" s="150"/>
      <c r="I319" s="202"/>
      <c r="J319" s="275">
        <v>9</v>
      </c>
      <c r="K319" s="202"/>
      <c r="L319" s="16" t="s">
        <v>142</v>
      </c>
      <c r="M319" s="151">
        <v>329</v>
      </c>
      <c r="N319" s="84" t="s">
        <v>7</v>
      </c>
      <c r="O319" s="111">
        <f>SUM(O320:O324)</f>
        <v>25205.510000000002</v>
      </c>
      <c r="P319" s="111">
        <v>49000</v>
      </c>
      <c r="R319" s="111">
        <f>SUM(R320:R324)</f>
        <v>18906.53</v>
      </c>
      <c r="S319" s="368">
        <f t="shared" si="97"/>
        <v>75.009511809124263</v>
      </c>
      <c r="T319" s="368">
        <f t="shared" si="98"/>
        <v>38.584755102040816</v>
      </c>
    </row>
    <row r="320" spans="1:20" s="32" customFormat="1" x14ac:dyDescent="0.2">
      <c r="A320" s="331"/>
      <c r="B320" s="431"/>
      <c r="C320" s="331"/>
      <c r="D320" s="431"/>
      <c r="E320" s="331"/>
      <c r="F320" s="431"/>
      <c r="G320" s="331"/>
      <c r="H320" s="331"/>
      <c r="I320" s="331"/>
      <c r="J320" s="431"/>
      <c r="K320" s="331"/>
      <c r="L320" s="16"/>
      <c r="M320" s="433">
        <v>3292</v>
      </c>
      <c r="N320" s="434" t="s">
        <v>535</v>
      </c>
      <c r="O320" s="111">
        <v>3760.12</v>
      </c>
      <c r="P320" s="111"/>
      <c r="R320" s="111">
        <v>5858.39</v>
      </c>
      <c r="S320" s="368"/>
      <c r="T320" s="368"/>
    </row>
    <row r="321" spans="1:20" s="32" customFormat="1" x14ac:dyDescent="0.2">
      <c r="A321" s="331"/>
      <c r="B321" s="420"/>
      <c r="C321" s="331"/>
      <c r="D321" s="420"/>
      <c r="E321" s="331"/>
      <c r="F321" s="420"/>
      <c r="G321" s="331"/>
      <c r="H321" s="331"/>
      <c r="I321" s="331"/>
      <c r="J321" s="420"/>
      <c r="K321" s="331"/>
      <c r="L321" s="16"/>
      <c r="M321" s="422">
        <v>3293</v>
      </c>
      <c r="N321" s="430" t="s">
        <v>493</v>
      </c>
      <c r="O321" s="111">
        <v>16294.63</v>
      </c>
      <c r="P321" s="111"/>
      <c r="R321" s="111">
        <v>5517.97</v>
      </c>
      <c r="S321" s="368">
        <f t="shared" si="97"/>
        <v>33.86373302124688</v>
      </c>
      <c r="T321" s="368"/>
    </row>
    <row r="322" spans="1:20" s="32" customFormat="1" x14ac:dyDescent="0.2">
      <c r="A322" s="331"/>
      <c r="B322" s="420"/>
      <c r="C322" s="331"/>
      <c r="D322" s="420"/>
      <c r="E322" s="331"/>
      <c r="F322" s="420"/>
      <c r="G322" s="331"/>
      <c r="H322" s="331"/>
      <c r="I322" s="331"/>
      <c r="J322" s="420"/>
      <c r="K322" s="331"/>
      <c r="L322" s="16"/>
      <c r="M322" s="422">
        <v>3294</v>
      </c>
      <c r="N322" s="430" t="s">
        <v>494</v>
      </c>
      <c r="O322" s="111">
        <v>2000</v>
      </c>
      <c r="P322" s="111"/>
      <c r="R322" s="111">
        <v>2000</v>
      </c>
      <c r="S322" s="368">
        <f t="shared" si="97"/>
        <v>100</v>
      </c>
      <c r="T322" s="368"/>
    </row>
    <row r="323" spans="1:20" s="32" customFormat="1" x14ac:dyDescent="0.2">
      <c r="A323" s="331"/>
      <c r="B323" s="420"/>
      <c r="C323" s="331"/>
      <c r="D323" s="420"/>
      <c r="E323" s="331"/>
      <c r="F323" s="420"/>
      <c r="G323" s="331"/>
      <c r="H323" s="331"/>
      <c r="I323" s="331"/>
      <c r="J323" s="420"/>
      <c r="K323" s="331"/>
      <c r="L323" s="16"/>
      <c r="M323" s="422">
        <v>3295</v>
      </c>
      <c r="N323" s="430" t="s">
        <v>495</v>
      </c>
      <c r="O323" s="111">
        <v>2090.29</v>
      </c>
      <c r="P323" s="111"/>
      <c r="R323" s="111">
        <v>4870.17</v>
      </c>
      <c r="S323" s="368">
        <f t="shared" si="97"/>
        <v>232.99015926019834</v>
      </c>
      <c r="T323" s="368"/>
    </row>
    <row r="324" spans="1:20" s="32" customFormat="1" ht="25.5" x14ac:dyDescent="0.2">
      <c r="A324" s="331"/>
      <c r="B324" s="420"/>
      <c r="C324" s="331"/>
      <c r="D324" s="420"/>
      <c r="E324" s="331"/>
      <c r="F324" s="420"/>
      <c r="G324" s="331"/>
      <c r="H324" s="331"/>
      <c r="I324" s="331"/>
      <c r="J324" s="420"/>
      <c r="K324" s="331"/>
      <c r="L324" s="16"/>
      <c r="M324" s="422">
        <v>3299</v>
      </c>
      <c r="N324" s="430" t="s">
        <v>7</v>
      </c>
      <c r="O324" s="111">
        <v>1060.47</v>
      </c>
      <c r="P324" s="111"/>
      <c r="R324" s="111">
        <v>660</v>
      </c>
      <c r="S324" s="368">
        <f t="shared" si="97"/>
        <v>62.236555489547086</v>
      </c>
      <c r="T324" s="368"/>
    </row>
    <row r="325" spans="1:20" s="32" customFormat="1" x14ac:dyDescent="0.2">
      <c r="A325" s="38"/>
      <c r="B325" s="149">
        <v>1</v>
      </c>
      <c r="C325" s="38"/>
      <c r="D325" s="38"/>
      <c r="E325" s="38"/>
      <c r="F325" s="275">
        <v>5</v>
      </c>
      <c r="G325" s="38"/>
      <c r="H325" s="38"/>
      <c r="I325" s="38"/>
      <c r="J325" s="275">
        <v>9</v>
      </c>
      <c r="K325" s="38"/>
      <c r="L325" s="16" t="s">
        <v>142</v>
      </c>
      <c r="M325" s="71">
        <v>34</v>
      </c>
      <c r="N325" s="108" t="s">
        <v>18</v>
      </c>
      <c r="O325" s="112">
        <f t="shared" ref="O325:P325" si="110">SUM(O326)</f>
        <v>34075.410000000003</v>
      </c>
      <c r="P325" s="112">
        <f t="shared" si="110"/>
        <v>50000</v>
      </c>
      <c r="R325" s="112">
        <f>SUM(R326)</f>
        <v>26520.080000000002</v>
      </c>
      <c r="S325" s="368">
        <f t="shared" si="97"/>
        <v>77.827618215011938</v>
      </c>
      <c r="T325" s="368">
        <f t="shared" si="98"/>
        <v>53.04016</v>
      </c>
    </row>
    <row r="326" spans="1:20" s="32" customFormat="1" x14ac:dyDescent="0.2">
      <c r="A326" s="150"/>
      <c r="B326" s="149">
        <v>1</v>
      </c>
      <c r="C326" s="150"/>
      <c r="D326" s="150"/>
      <c r="E326" s="150"/>
      <c r="F326" s="275">
        <v>5</v>
      </c>
      <c r="G326" s="150"/>
      <c r="H326" s="150"/>
      <c r="I326" s="202"/>
      <c r="J326" s="275">
        <v>9</v>
      </c>
      <c r="K326" s="202"/>
      <c r="L326" s="16" t="s">
        <v>142</v>
      </c>
      <c r="M326" s="151">
        <v>343</v>
      </c>
      <c r="N326" s="84" t="s">
        <v>19</v>
      </c>
      <c r="O326" s="111">
        <f>SUM(O327:O329)</f>
        <v>34075.410000000003</v>
      </c>
      <c r="P326" s="111">
        <v>50000</v>
      </c>
      <c r="R326" s="111">
        <f>SUM(R327:R329)</f>
        <v>26520.080000000002</v>
      </c>
      <c r="S326" s="368">
        <f t="shared" si="97"/>
        <v>77.827618215011938</v>
      </c>
      <c r="T326" s="368">
        <f t="shared" si="98"/>
        <v>53.04016</v>
      </c>
    </row>
    <row r="327" spans="1:20" s="32" customFormat="1" ht="25.5" x14ac:dyDescent="0.2">
      <c r="A327" s="331"/>
      <c r="B327" s="420"/>
      <c r="C327" s="331"/>
      <c r="D327" s="331"/>
      <c r="E327" s="331"/>
      <c r="F327" s="420"/>
      <c r="G327" s="331"/>
      <c r="H327" s="331"/>
      <c r="I327" s="331"/>
      <c r="J327" s="420"/>
      <c r="K327" s="331"/>
      <c r="L327" s="16"/>
      <c r="M327" s="422">
        <v>3431</v>
      </c>
      <c r="N327" s="430" t="s">
        <v>496</v>
      </c>
      <c r="O327" s="111">
        <v>11125.4</v>
      </c>
      <c r="P327" s="111"/>
      <c r="R327" s="111">
        <v>7517</v>
      </c>
      <c r="S327" s="368">
        <f t="shared" si="97"/>
        <v>67.566109982562423</v>
      </c>
      <c r="T327" s="368"/>
    </row>
    <row r="328" spans="1:20" s="32" customFormat="1" x14ac:dyDescent="0.2">
      <c r="A328" s="331"/>
      <c r="B328" s="420"/>
      <c r="C328" s="331"/>
      <c r="D328" s="331"/>
      <c r="E328" s="331"/>
      <c r="F328" s="420"/>
      <c r="G328" s="331"/>
      <c r="H328" s="331"/>
      <c r="I328" s="331"/>
      <c r="J328" s="420"/>
      <c r="K328" s="331"/>
      <c r="L328" s="16"/>
      <c r="M328" s="422">
        <v>3433</v>
      </c>
      <c r="N328" s="430" t="s">
        <v>497</v>
      </c>
      <c r="O328" s="111">
        <v>13.31</v>
      </c>
      <c r="P328" s="111"/>
      <c r="R328" s="111">
        <v>37.76</v>
      </c>
      <c r="S328" s="368">
        <f t="shared" si="97"/>
        <v>283.69646882043577</v>
      </c>
      <c r="T328" s="368"/>
    </row>
    <row r="329" spans="1:20" s="32" customFormat="1" ht="25.5" x14ac:dyDescent="0.2">
      <c r="A329" s="331"/>
      <c r="B329" s="420"/>
      <c r="C329" s="331"/>
      <c r="D329" s="331"/>
      <c r="E329" s="331"/>
      <c r="F329" s="420"/>
      <c r="G329" s="331"/>
      <c r="H329" s="331"/>
      <c r="I329" s="331"/>
      <c r="J329" s="420"/>
      <c r="K329" s="331"/>
      <c r="L329" s="16"/>
      <c r="M329" s="422">
        <v>3434</v>
      </c>
      <c r="N329" s="430" t="s">
        <v>498</v>
      </c>
      <c r="O329" s="111">
        <v>22936.7</v>
      </c>
      <c r="P329" s="111"/>
      <c r="R329" s="111">
        <v>18965.32</v>
      </c>
      <c r="S329" s="368">
        <f t="shared" si="97"/>
        <v>82.685477858628303</v>
      </c>
      <c r="T329" s="368"/>
    </row>
    <row r="330" spans="1:20" s="166" customFormat="1" x14ac:dyDescent="0.2">
      <c r="A330" s="38"/>
      <c r="B330" s="9"/>
      <c r="C330" s="38"/>
      <c r="D330" s="38"/>
      <c r="E330" s="38"/>
      <c r="F330" s="38"/>
      <c r="G330" s="38"/>
      <c r="H330" s="38"/>
      <c r="I330" s="38"/>
      <c r="J330" s="38"/>
      <c r="K330" s="38"/>
      <c r="L330" s="18"/>
      <c r="M330" s="71">
        <v>38</v>
      </c>
      <c r="N330" s="70" t="s">
        <v>282</v>
      </c>
      <c r="O330" s="112">
        <f t="shared" ref="O330:P330" si="111">SUM(O331)</f>
        <v>0</v>
      </c>
      <c r="P330" s="112">
        <f t="shared" si="111"/>
        <v>2000</v>
      </c>
      <c r="R330" s="112">
        <f>SUM(R331)</f>
        <v>0</v>
      </c>
      <c r="S330" s="368">
        <v>0</v>
      </c>
      <c r="T330" s="368">
        <f t="shared" si="98"/>
        <v>0</v>
      </c>
    </row>
    <row r="331" spans="1:20" s="32" customFormat="1" x14ac:dyDescent="0.2">
      <c r="A331" s="163"/>
      <c r="B331" s="162"/>
      <c r="C331" s="163"/>
      <c r="D331" s="163"/>
      <c r="E331" s="163"/>
      <c r="F331" s="163"/>
      <c r="G331" s="163"/>
      <c r="H331" s="163"/>
      <c r="I331" s="202"/>
      <c r="J331" s="202"/>
      <c r="K331" s="202"/>
      <c r="L331" s="16" t="s">
        <v>142</v>
      </c>
      <c r="M331" s="165">
        <v>383</v>
      </c>
      <c r="N331" s="84" t="s">
        <v>31</v>
      </c>
      <c r="O331" s="111">
        <v>0</v>
      </c>
      <c r="P331" s="111">
        <v>2000</v>
      </c>
      <c r="R331" s="111">
        <v>0</v>
      </c>
      <c r="S331" s="368">
        <v>0</v>
      </c>
      <c r="T331" s="368">
        <f t="shared" si="98"/>
        <v>0</v>
      </c>
    </row>
    <row r="332" spans="1:20" s="32" customFormat="1" x14ac:dyDescent="0.2">
      <c r="A332" s="150"/>
      <c r="B332" s="150"/>
      <c r="C332" s="150"/>
      <c r="D332" s="150"/>
      <c r="E332" s="150"/>
      <c r="F332" s="150"/>
      <c r="G332" s="150"/>
      <c r="H332" s="150"/>
      <c r="I332" s="202"/>
      <c r="J332" s="202"/>
      <c r="K332" s="202"/>
      <c r="L332" s="16"/>
      <c r="M332" s="96"/>
      <c r="N332" s="84"/>
      <c r="O332" s="142"/>
      <c r="P332" s="142"/>
      <c r="R332" s="142"/>
      <c r="S332" s="368"/>
      <c r="T332" s="368"/>
    </row>
    <row r="333" spans="1:20" s="32" customFormat="1" ht="38.25" x14ac:dyDescent="0.2">
      <c r="A333" s="27" t="s">
        <v>119</v>
      </c>
      <c r="B333" s="150"/>
      <c r="C333" s="150"/>
      <c r="D333" s="150"/>
      <c r="E333" s="150"/>
      <c r="F333" s="150"/>
      <c r="G333" s="150"/>
      <c r="H333" s="150"/>
      <c r="I333" s="202"/>
      <c r="J333" s="202"/>
      <c r="K333" s="202"/>
      <c r="L333" s="36" t="s">
        <v>142</v>
      </c>
      <c r="M333" s="106"/>
      <c r="N333" s="107" t="s">
        <v>303</v>
      </c>
      <c r="O333" s="142">
        <f t="shared" ref="O333" si="112">SUM(O340)</f>
        <v>0</v>
      </c>
      <c r="P333" s="142">
        <f t="shared" ref="P333" si="113">SUM(P340)</f>
        <v>0</v>
      </c>
      <c r="R333" s="142">
        <f>SUM(R340)</f>
        <v>0</v>
      </c>
      <c r="S333" s="368">
        <v>0</v>
      </c>
      <c r="T333" s="368">
        <v>0</v>
      </c>
    </row>
    <row r="334" spans="1:20" s="32" customFormat="1" x14ac:dyDescent="0.2">
      <c r="A334" s="27"/>
      <c r="B334" s="177"/>
      <c r="C334" s="177"/>
      <c r="D334" s="177"/>
      <c r="E334" s="177"/>
      <c r="F334" s="177"/>
      <c r="G334" s="177"/>
      <c r="H334" s="177"/>
      <c r="I334" s="202"/>
      <c r="J334" s="202"/>
      <c r="K334" s="202"/>
      <c r="L334" s="36"/>
      <c r="M334" s="106"/>
      <c r="N334" s="107"/>
      <c r="O334" s="142"/>
      <c r="P334" s="142"/>
      <c r="R334" s="142"/>
      <c r="S334" s="368"/>
      <c r="T334" s="368"/>
    </row>
    <row r="335" spans="1:20" s="32" customFormat="1" x14ac:dyDescent="0.2">
      <c r="A335" s="27"/>
      <c r="B335" s="177"/>
      <c r="C335" s="177"/>
      <c r="D335" s="177"/>
      <c r="E335" s="177"/>
      <c r="F335" s="177"/>
      <c r="G335" s="177"/>
      <c r="H335" s="177"/>
      <c r="I335" s="202"/>
      <c r="J335" s="202"/>
      <c r="K335" s="202"/>
      <c r="L335" s="36"/>
      <c r="M335" s="106"/>
      <c r="N335" s="180" t="s">
        <v>286</v>
      </c>
      <c r="O335" s="184">
        <f>SUM(O336:O338)</f>
        <v>0</v>
      </c>
      <c r="P335" s="184">
        <f t="shared" ref="P335" si="114">SUM(P336:P337)</f>
        <v>0</v>
      </c>
      <c r="R335" s="184">
        <f>SUM(R336:R338)</f>
        <v>0</v>
      </c>
      <c r="S335" s="368">
        <v>0</v>
      </c>
      <c r="T335" s="368">
        <v>0</v>
      </c>
    </row>
    <row r="336" spans="1:20" s="32" customFormat="1" x14ac:dyDescent="0.2">
      <c r="A336" s="27"/>
      <c r="B336" s="177"/>
      <c r="C336" s="177"/>
      <c r="D336" s="177"/>
      <c r="E336" s="177"/>
      <c r="F336" s="177"/>
      <c r="G336" s="177"/>
      <c r="H336" s="177"/>
      <c r="I336" s="202"/>
      <c r="J336" s="202"/>
      <c r="K336" s="202"/>
      <c r="L336" s="36"/>
      <c r="M336" s="186">
        <v>11</v>
      </c>
      <c r="N336" s="180" t="s">
        <v>287</v>
      </c>
      <c r="O336" s="184">
        <v>0</v>
      </c>
      <c r="P336" s="184">
        <v>0</v>
      </c>
      <c r="R336" s="184">
        <v>0</v>
      </c>
      <c r="S336" s="368">
        <v>0</v>
      </c>
      <c r="T336" s="368">
        <v>0</v>
      </c>
    </row>
    <row r="337" spans="1:20" s="32" customFormat="1" x14ac:dyDescent="0.2">
      <c r="A337" s="27"/>
      <c r="B337" s="177"/>
      <c r="C337" s="177"/>
      <c r="D337" s="177"/>
      <c r="E337" s="177"/>
      <c r="F337" s="177"/>
      <c r="G337" s="177"/>
      <c r="H337" s="177"/>
      <c r="I337" s="202"/>
      <c r="J337" s="202"/>
      <c r="K337" s="202"/>
      <c r="L337" s="36"/>
      <c r="M337" s="186">
        <v>52</v>
      </c>
      <c r="N337" s="180" t="s">
        <v>103</v>
      </c>
      <c r="O337" s="184">
        <v>0</v>
      </c>
      <c r="P337" s="184">
        <v>0</v>
      </c>
      <c r="R337" s="184">
        <v>0</v>
      </c>
      <c r="S337" s="368">
        <v>0</v>
      </c>
      <c r="T337" s="368">
        <v>0</v>
      </c>
    </row>
    <row r="338" spans="1:20" s="32" customFormat="1" x14ac:dyDescent="0.2">
      <c r="A338" s="27"/>
      <c r="B338" s="331"/>
      <c r="C338" s="331"/>
      <c r="D338" s="331"/>
      <c r="E338" s="331"/>
      <c r="F338" s="331"/>
      <c r="G338" s="331"/>
      <c r="H338" s="331"/>
      <c r="I338" s="331"/>
      <c r="J338" s="331"/>
      <c r="K338" s="331"/>
      <c r="L338" s="36"/>
      <c r="M338" s="186">
        <v>91</v>
      </c>
      <c r="N338" s="180" t="s">
        <v>291</v>
      </c>
      <c r="O338" s="184">
        <v>0</v>
      </c>
      <c r="P338" s="184">
        <v>0</v>
      </c>
      <c r="R338" s="184">
        <v>0</v>
      </c>
      <c r="S338" s="368">
        <v>0</v>
      </c>
      <c r="T338" s="368">
        <v>0</v>
      </c>
    </row>
    <row r="339" spans="1:20" s="32" customFormat="1" x14ac:dyDescent="0.2">
      <c r="A339" s="150"/>
      <c r="B339" s="150"/>
      <c r="C339" s="150"/>
      <c r="D339" s="150"/>
      <c r="E339" s="150"/>
      <c r="F339" s="150"/>
      <c r="G339" s="150"/>
      <c r="H339" s="150"/>
      <c r="I339" s="202"/>
      <c r="J339" s="202"/>
      <c r="K339" s="202"/>
      <c r="L339" s="16"/>
      <c r="M339" s="96"/>
      <c r="N339" s="84"/>
      <c r="O339" s="143"/>
      <c r="P339" s="143"/>
      <c r="R339" s="143"/>
      <c r="S339" s="368"/>
      <c r="T339" s="368"/>
    </row>
    <row r="340" spans="1:20" s="32" customFormat="1" x14ac:dyDescent="0.2">
      <c r="A340" s="150"/>
      <c r="B340" s="201">
        <v>1</v>
      </c>
      <c r="C340" s="150"/>
      <c r="D340" s="150"/>
      <c r="E340" s="149"/>
      <c r="F340" s="149">
        <v>5</v>
      </c>
      <c r="G340" s="150"/>
      <c r="H340" s="150"/>
      <c r="I340" s="202"/>
      <c r="J340" s="359">
        <v>9</v>
      </c>
      <c r="K340" s="202"/>
      <c r="L340" s="16" t="s">
        <v>142</v>
      </c>
      <c r="M340" s="151">
        <v>3</v>
      </c>
      <c r="N340" s="84" t="s">
        <v>116</v>
      </c>
      <c r="O340" s="113">
        <f t="shared" ref="O340" si="115">SUM(O341+O345)</f>
        <v>0</v>
      </c>
      <c r="P340" s="113">
        <f t="shared" ref="P340" si="116">SUM(P341+P345)</f>
        <v>0</v>
      </c>
      <c r="R340" s="113">
        <f>SUM(R341+R345)</f>
        <v>0</v>
      </c>
      <c r="S340" s="368">
        <v>0</v>
      </c>
      <c r="T340" s="368">
        <v>0</v>
      </c>
    </row>
    <row r="341" spans="1:20" s="32" customFormat="1" x14ac:dyDescent="0.2">
      <c r="A341" s="150"/>
      <c r="B341" s="201">
        <v>1</v>
      </c>
      <c r="C341" s="150"/>
      <c r="D341" s="150"/>
      <c r="E341" s="150"/>
      <c r="F341" s="149">
        <v>5</v>
      </c>
      <c r="G341" s="150"/>
      <c r="H341" s="150"/>
      <c r="I341" s="202"/>
      <c r="J341" s="359">
        <v>9</v>
      </c>
      <c r="K341" s="202"/>
      <c r="L341" s="16" t="s">
        <v>142</v>
      </c>
      <c r="M341" s="71">
        <v>31</v>
      </c>
      <c r="N341" s="70" t="s">
        <v>0</v>
      </c>
      <c r="O341" s="114">
        <f t="shared" ref="O341" si="117">SUM(O342:O344)</f>
        <v>0</v>
      </c>
      <c r="P341" s="114">
        <f t="shared" ref="P341" si="118">SUM(P342:P344)</f>
        <v>0</v>
      </c>
      <c r="R341" s="114">
        <f>SUM(R342:R344)</f>
        <v>0</v>
      </c>
      <c r="S341" s="368">
        <v>0</v>
      </c>
      <c r="T341" s="368">
        <v>0</v>
      </c>
    </row>
    <row r="342" spans="1:20" s="32" customFormat="1" x14ac:dyDescent="0.2">
      <c r="A342" s="150"/>
      <c r="B342" s="201">
        <v>1</v>
      </c>
      <c r="C342" s="150"/>
      <c r="D342" s="150"/>
      <c r="E342" s="150"/>
      <c r="F342" s="149">
        <v>5</v>
      </c>
      <c r="G342" s="150"/>
      <c r="H342" s="150"/>
      <c r="I342" s="202"/>
      <c r="J342" s="359">
        <v>9</v>
      </c>
      <c r="K342" s="202"/>
      <c r="L342" s="16" t="s">
        <v>142</v>
      </c>
      <c r="M342" s="151">
        <v>311</v>
      </c>
      <c r="N342" s="84" t="s">
        <v>122</v>
      </c>
      <c r="O342" s="113">
        <v>0</v>
      </c>
      <c r="P342" s="113">
        <v>0</v>
      </c>
      <c r="R342" s="113">
        <v>0</v>
      </c>
      <c r="S342" s="368">
        <v>0</v>
      </c>
      <c r="T342" s="368">
        <v>0</v>
      </c>
    </row>
    <row r="343" spans="1:20" s="32" customFormat="1" x14ac:dyDescent="0.2">
      <c r="A343" s="150"/>
      <c r="B343" s="201">
        <v>1</v>
      </c>
      <c r="C343" s="150"/>
      <c r="D343" s="150"/>
      <c r="E343" s="150"/>
      <c r="F343" s="149">
        <v>5</v>
      </c>
      <c r="G343" s="150"/>
      <c r="H343" s="150"/>
      <c r="I343" s="202"/>
      <c r="J343" s="359">
        <v>9</v>
      </c>
      <c r="K343" s="202"/>
      <c r="L343" s="16" t="s">
        <v>142</v>
      </c>
      <c r="M343" s="151">
        <v>312</v>
      </c>
      <c r="N343" s="84" t="s">
        <v>1</v>
      </c>
      <c r="O343" s="113">
        <v>0</v>
      </c>
      <c r="P343" s="113">
        <v>0</v>
      </c>
      <c r="R343" s="113">
        <v>0</v>
      </c>
      <c r="S343" s="368">
        <v>0</v>
      </c>
      <c r="T343" s="368">
        <v>0</v>
      </c>
    </row>
    <row r="344" spans="1:20" s="32" customFormat="1" x14ac:dyDescent="0.2">
      <c r="A344" s="150"/>
      <c r="B344" s="201">
        <v>1</v>
      </c>
      <c r="C344" s="150"/>
      <c r="D344" s="150"/>
      <c r="E344" s="150"/>
      <c r="F344" s="149">
        <v>5</v>
      </c>
      <c r="G344" s="150"/>
      <c r="H344" s="150"/>
      <c r="I344" s="202"/>
      <c r="J344" s="359">
        <v>9</v>
      </c>
      <c r="K344" s="202"/>
      <c r="L344" s="16" t="s">
        <v>142</v>
      </c>
      <c r="M344" s="151">
        <v>313</v>
      </c>
      <c r="N344" s="84" t="s">
        <v>2</v>
      </c>
      <c r="O344" s="113">
        <v>0</v>
      </c>
      <c r="P344" s="113">
        <v>0</v>
      </c>
      <c r="R344" s="113">
        <v>0</v>
      </c>
      <c r="S344" s="368">
        <v>0</v>
      </c>
      <c r="T344" s="368">
        <v>0</v>
      </c>
    </row>
    <row r="345" spans="1:20" s="32" customFormat="1" x14ac:dyDescent="0.2">
      <c r="A345" s="150"/>
      <c r="B345" s="201">
        <v>1</v>
      </c>
      <c r="C345" s="150"/>
      <c r="D345" s="150"/>
      <c r="E345" s="150"/>
      <c r="F345" s="149">
        <v>5</v>
      </c>
      <c r="G345" s="150"/>
      <c r="H345" s="150"/>
      <c r="I345" s="202"/>
      <c r="J345" s="359">
        <v>9</v>
      </c>
      <c r="K345" s="202"/>
      <c r="L345" s="16" t="s">
        <v>142</v>
      </c>
      <c r="M345" s="71">
        <v>32</v>
      </c>
      <c r="N345" s="70" t="s">
        <v>3</v>
      </c>
      <c r="O345" s="114">
        <f t="shared" ref="O345" si="119">SUM(O346:O349)</f>
        <v>0</v>
      </c>
      <c r="P345" s="114">
        <f>SUM(P346:P348)</f>
        <v>0</v>
      </c>
      <c r="R345" s="114">
        <f>SUM(R346:R349)</f>
        <v>0</v>
      </c>
      <c r="S345" s="368">
        <v>0</v>
      </c>
      <c r="T345" s="368">
        <v>0</v>
      </c>
    </row>
    <row r="346" spans="1:20" s="32" customFormat="1" ht="25.5" x14ac:dyDescent="0.2">
      <c r="A346" s="150"/>
      <c r="B346" s="201">
        <v>1</v>
      </c>
      <c r="C346" s="150"/>
      <c r="D346" s="150"/>
      <c r="E346" s="150"/>
      <c r="F346" s="149">
        <v>5</v>
      </c>
      <c r="G346" s="150"/>
      <c r="H346" s="150"/>
      <c r="I346" s="202"/>
      <c r="J346" s="359">
        <v>9</v>
      </c>
      <c r="K346" s="202"/>
      <c r="L346" s="16" t="s">
        <v>142</v>
      </c>
      <c r="M346" s="151">
        <v>321</v>
      </c>
      <c r="N346" s="84" t="s">
        <v>4</v>
      </c>
      <c r="O346" s="113">
        <v>0</v>
      </c>
      <c r="P346" s="113">
        <v>0</v>
      </c>
      <c r="R346" s="113">
        <v>0</v>
      </c>
      <c r="S346" s="368">
        <v>0</v>
      </c>
      <c r="T346" s="368">
        <v>0</v>
      </c>
    </row>
    <row r="347" spans="1:20" s="32" customFormat="1" x14ac:dyDescent="0.2">
      <c r="A347" s="150"/>
      <c r="B347" s="201">
        <v>1</v>
      </c>
      <c r="C347" s="150"/>
      <c r="D347" s="150"/>
      <c r="E347" s="150"/>
      <c r="F347" s="149">
        <v>5</v>
      </c>
      <c r="G347" s="150"/>
      <c r="H347" s="150"/>
      <c r="I347" s="202"/>
      <c r="J347" s="359">
        <v>9</v>
      </c>
      <c r="K347" s="202"/>
      <c r="L347" s="16" t="s">
        <v>142</v>
      </c>
      <c r="M347" s="151">
        <v>322</v>
      </c>
      <c r="N347" s="84" t="s">
        <v>117</v>
      </c>
      <c r="O347" s="113">
        <v>0</v>
      </c>
      <c r="P347" s="113">
        <v>0</v>
      </c>
      <c r="R347" s="113">
        <v>0</v>
      </c>
      <c r="S347" s="368">
        <v>0</v>
      </c>
      <c r="T347" s="368">
        <v>0</v>
      </c>
    </row>
    <row r="348" spans="1:20" s="32" customFormat="1" x14ac:dyDescent="0.2">
      <c r="A348" s="310"/>
      <c r="B348" s="309"/>
      <c r="C348" s="310"/>
      <c r="D348" s="310"/>
      <c r="E348" s="310"/>
      <c r="F348" s="309"/>
      <c r="G348" s="310"/>
      <c r="H348" s="310"/>
      <c r="I348" s="310"/>
      <c r="J348" s="310"/>
      <c r="K348" s="310"/>
      <c r="L348" s="16"/>
      <c r="M348" s="312">
        <v>323</v>
      </c>
      <c r="N348" s="96" t="s">
        <v>6</v>
      </c>
      <c r="O348" s="113">
        <v>0</v>
      </c>
      <c r="P348" s="113">
        <v>0</v>
      </c>
      <c r="R348" s="113">
        <v>0</v>
      </c>
      <c r="S348" s="368">
        <v>0</v>
      </c>
      <c r="T348" s="368">
        <v>0</v>
      </c>
    </row>
    <row r="349" spans="1:20" s="32" customFormat="1" x14ac:dyDescent="0.2">
      <c r="A349" s="220"/>
      <c r="B349" s="219"/>
      <c r="C349" s="220"/>
      <c r="D349" s="220"/>
      <c r="E349" s="220"/>
      <c r="F349" s="219"/>
      <c r="G349" s="220"/>
      <c r="H349" s="220"/>
      <c r="I349" s="220"/>
      <c r="J349" s="220"/>
      <c r="K349" s="220"/>
      <c r="L349" s="16"/>
      <c r="M349" s="221"/>
      <c r="N349" s="222"/>
      <c r="O349" s="113"/>
      <c r="P349" s="113"/>
      <c r="R349" s="113"/>
      <c r="S349" s="368"/>
      <c r="T349" s="368"/>
    </row>
    <row r="350" spans="1:20" s="32" customFormat="1" x14ac:dyDescent="0.2">
      <c r="A350" s="150"/>
      <c r="B350" s="150"/>
      <c r="C350" s="150"/>
      <c r="D350" s="150"/>
      <c r="E350" s="150"/>
      <c r="F350" s="149"/>
      <c r="G350" s="150"/>
      <c r="H350" s="150"/>
      <c r="I350" s="202"/>
      <c r="J350" s="202"/>
      <c r="K350" s="202"/>
      <c r="L350" s="16"/>
      <c r="M350" s="151"/>
      <c r="N350" s="84"/>
      <c r="O350" s="144"/>
      <c r="P350" s="144"/>
      <c r="R350" s="144"/>
      <c r="S350" s="368"/>
      <c r="T350" s="368"/>
    </row>
    <row r="351" spans="1:20" s="32" customFormat="1" x14ac:dyDescent="0.2">
      <c r="A351" s="27" t="s">
        <v>234</v>
      </c>
      <c r="B351" s="150"/>
      <c r="C351" s="150"/>
      <c r="D351" s="150"/>
      <c r="E351" s="150"/>
      <c r="F351" s="150"/>
      <c r="G351" s="150"/>
      <c r="H351" s="150"/>
      <c r="I351" s="202"/>
      <c r="J351" s="202"/>
      <c r="K351" s="202"/>
      <c r="L351" s="36" t="s">
        <v>115</v>
      </c>
      <c r="M351" s="106"/>
      <c r="N351" s="107" t="s">
        <v>121</v>
      </c>
      <c r="O351" s="142">
        <f t="shared" ref="O351" si="120">SUM(O356)</f>
        <v>131776.10999999999</v>
      </c>
      <c r="P351" s="142">
        <f t="shared" ref="P351" si="121">SUM(P356)</f>
        <v>175000</v>
      </c>
      <c r="R351" s="142">
        <f>SUM(R356)</f>
        <v>144255.78</v>
      </c>
      <c r="S351" s="368">
        <f t="shared" ref="S351:S395" si="122">R351/O351*100</f>
        <v>109.47035847392976</v>
      </c>
      <c r="T351" s="368">
        <f t="shared" ref="T351:T381" si="123">R351/P351*100</f>
        <v>82.431874285714287</v>
      </c>
    </row>
    <row r="352" spans="1:20" s="32" customFormat="1" x14ac:dyDescent="0.2">
      <c r="A352" s="49"/>
      <c r="B352" s="150"/>
      <c r="C352" s="150"/>
      <c r="D352" s="150"/>
      <c r="E352" s="150"/>
      <c r="F352" s="150"/>
      <c r="G352" s="150"/>
      <c r="H352" s="150"/>
      <c r="I352" s="202"/>
      <c r="J352" s="202"/>
      <c r="K352" s="202"/>
      <c r="L352" s="16"/>
      <c r="M352" s="151"/>
      <c r="N352" s="84"/>
      <c r="O352" s="142"/>
      <c r="P352" s="142"/>
      <c r="R352" s="142"/>
      <c r="S352" s="368"/>
      <c r="T352" s="368"/>
    </row>
    <row r="353" spans="1:20" s="32" customFormat="1" x14ac:dyDescent="0.2">
      <c r="A353" s="49"/>
      <c r="B353" s="177"/>
      <c r="C353" s="177"/>
      <c r="D353" s="177"/>
      <c r="E353" s="177"/>
      <c r="F353" s="177"/>
      <c r="G353" s="177"/>
      <c r="H353" s="177"/>
      <c r="I353" s="202"/>
      <c r="J353" s="202"/>
      <c r="K353" s="202"/>
      <c r="L353" s="16"/>
      <c r="M353" s="179"/>
      <c r="N353" s="180" t="s">
        <v>286</v>
      </c>
      <c r="O353" s="184">
        <f t="shared" ref="O353:P353" si="124">SUM(O354)</f>
        <v>131776.10999999999</v>
      </c>
      <c r="P353" s="184">
        <f t="shared" si="124"/>
        <v>175000</v>
      </c>
      <c r="R353" s="184">
        <f>SUM(R354)</f>
        <v>144255.78</v>
      </c>
      <c r="S353" s="368">
        <f t="shared" si="122"/>
        <v>109.47035847392976</v>
      </c>
      <c r="T353" s="368">
        <f t="shared" si="123"/>
        <v>82.431874285714287</v>
      </c>
    </row>
    <row r="354" spans="1:20" s="32" customFormat="1" x14ac:dyDescent="0.2">
      <c r="A354" s="49"/>
      <c r="B354" s="177"/>
      <c r="C354" s="177"/>
      <c r="D354" s="177"/>
      <c r="E354" s="177"/>
      <c r="F354" s="177"/>
      <c r="G354" s="177"/>
      <c r="H354" s="177"/>
      <c r="I354" s="202"/>
      <c r="J354" s="202"/>
      <c r="K354" s="202"/>
      <c r="L354" s="16"/>
      <c r="M354" s="186">
        <v>11</v>
      </c>
      <c r="N354" s="180" t="s">
        <v>287</v>
      </c>
      <c r="O354" s="184">
        <v>131776.10999999999</v>
      </c>
      <c r="P354" s="184">
        <v>175000</v>
      </c>
      <c r="R354" s="184">
        <v>144255.78</v>
      </c>
      <c r="S354" s="368">
        <f t="shared" si="122"/>
        <v>109.47035847392976</v>
      </c>
      <c r="T354" s="368">
        <f t="shared" si="123"/>
        <v>82.431874285714287</v>
      </c>
    </row>
    <row r="355" spans="1:20" s="32" customFormat="1" x14ac:dyDescent="0.2">
      <c r="A355" s="49"/>
      <c r="B355" s="177"/>
      <c r="C355" s="177"/>
      <c r="D355" s="177"/>
      <c r="E355" s="177"/>
      <c r="F355" s="177"/>
      <c r="G355" s="177"/>
      <c r="H355" s="177"/>
      <c r="I355" s="202"/>
      <c r="J355" s="202"/>
      <c r="K355" s="202"/>
      <c r="L355" s="16"/>
      <c r="M355" s="179"/>
      <c r="N355" s="84"/>
      <c r="O355" s="142"/>
      <c r="P355" s="142"/>
      <c r="R355" s="142"/>
      <c r="S355" s="368"/>
      <c r="T355" s="368"/>
    </row>
    <row r="356" spans="1:20" s="32" customFormat="1" x14ac:dyDescent="0.2">
      <c r="A356" s="49"/>
      <c r="B356" s="149">
        <v>1</v>
      </c>
      <c r="C356" s="150"/>
      <c r="D356" s="150"/>
      <c r="E356" s="150"/>
      <c r="F356" s="150"/>
      <c r="G356" s="150"/>
      <c r="H356" s="150"/>
      <c r="I356" s="202"/>
      <c r="J356" s="202"/>
      <c r="K356" s="202"/>
      <c r="L356" s="16" t="s">
        <v>115</v>
      </c>
      <c r="M356" s="151">
        <v>3</v>
      </c>
      <c r="N356" s="84" t="s">
        <v>116</v>
      </c>
      <c r="O356" s="77">
        <f t="shared" ref="O356:P356" si="125">SUM(O357)</f>
        <v>131776.10999999999</v>
      </c>
      <c r="P356" s="77">
        <f t="shared" si="125"/>
        <v>175000</v>
      </c>
      <c r="R356" s="77">
        <f>SUM(R357)</f>
        <v>144255.78</v>
      </c>
      <c r="S356" s="368">
        <f t="shared" si="122"/>
        <v>109.47035847392976</v>
      </c>
      <c r="T356" s="368">
        <f t="shared" si="123"/>
        <v>82.431874285714287</v>
      </c>
    </row>
    <row r="357" spans="1:20" s="32" customFormat="1" x14ac:dyDescent="0.2">
      <c r="A357" s="19"/>
      <c r="B357" s="149">
        <v>1</v>
      </c>
      <c r="C357" s="38"/>
      <c r="D357" s="38"/>
      <c r="E357" s="38"/>
      <c r="F357" s="38"/>
      <c r="G357" s="38"/>
      <c r="H357" s="38"/>
      <c r="I357" s="38"/>
      <c r="J357" s="38"/>
      <c r="K357" s="38"/>
      <c r="L357" s="18" t="s">
        <v>115</v>
      </c>
      <c r="M357" s="71">
        <v>32</v>
      </c>
      <c r="N357" s="70" t="s">
        <v>3</v>
      </c>
      <c r="O357" s="91">
        <f>SUM(O358+O361)</f>
        <v>131776.10999999999</v>
      </c>
      <c r="P357" s="91">
        <f t="shared" ref="P357" si="126">SUM(P358:P361)</f>
        <v>175000</v>
      </c>
      <c r="R357" s="91">
        <f>SUM(R358+R361)</f>
        <v>144255.78</v>
      </c>
      <c r="S357" s="368">
        <f t="shared" si="122"/>
        <v>109.47035847392976</v>
      </c>
      <c r="T357" s="368">
        <f t="shared" si="123"/>
        <v>82.431874285714287</v>
      </c>
    </row>
    <row r="358" spans="1:20" s="32" customFormat="1" x14ac:dyDescent="0.2">
      <c r="A358" s="49"/>
      <c r="B358" s="149">
        <v>1</v>
      </c>
      <c r="C358" s="150"/>
      <c r="D358" s="150"/>
      <c r="E358" s="150"/>
      <c r="F358" s="150"/>
      <c r="G358" s="150"/>
      <c r="H358" s="150"/>
      <c r="I358" s="202"/>
      <c r="J358" s="202"/>
      <c r="K358" s="202"/>
      <c r="L358" s="16" t="s">
        <v>115</v>
      </c>
      <c r="M358" s="151">
        <v>323</v>
      </c>
      <c r="N358" s="84" t="s">
        <v>6</v>
      </c>
      <c r="O358" s="77">
        <f>SUM(O359:O360)</f>
        <v>109013.36</v>
      </c>
      <c r="P358" s="77">
        <v>125000</v>
      </c>
      <c r="R358" s="77">
        <f>SUM(R359:R360)</f>
        <v>121491.97</v>
      </c>
      <c r="S358" s="368">
        <f t="shared" si="122"/>
        <v>111.4468630266969</v>
      </c>
      <c r="T358" s="368">
        <f t="shared" si="123"/>
        <v>97.193576000000007</v>
      </c>
    </row>
    <row r="359" spans="1:20" s="32" customFormat="1" ht="25.5" x14ac:dyDescent="0.2">
      <c r="A359" s="49"/>
      <c r="B359" s="420"/>
      <c r="C359" s="331"/>
      <c r="D359" s="331"/>
      <c r="E359" s="331"/>
      <c r="F359" s="331"/>
      <c r="G359" s="331"/>
      <c r="H359" s="331"/>
      <c r="I359" s="331"/>
      <c r="J359" s="331"/>
      <c r="K359" s="331"/>
      <c r="L359" s="16"/>
      <c r="M359" s="422">
        <v>3231</v>
      </c>
      <c r="N359" s="430" t="s">
        <v>484</v>
      </c>
      <c r="O359" s="77">
        <v>2127.8000000000002</v>
      </c>
      <c r="P359" s="77"/>
      <c r="R359" s="77">
        <v>2583.86</v>
      </c>
      <c r="S359" s="368">
        <f t="shared" si="122"/>
        <v>121.43340539524389</v>
      </c>
      <c r="T359" s="368"/>
    </row>
    <row r="360" spans="1:20" s="32" customFormat="1" x14ac:dyDescent="0.2">
      <c r="A360" s="49"/>
      <c r="B360" s="420"/>
      <c r="C360" s="331"/>
      <c r="D360" s="331"/>
      <c r="E360" s="331"/>
      <c r="F360" s="331"/>
      <c r="G360" s="331"/>
      <c r="H360" s="331"/>
      <c r="I360" s="331"/>
      <c r="J360" s="331"/>
      <c r="K360" s="331"/>
      <c r="L360" s="16"/>
      <c r="M360" s="422">
        <v>3237</v>
      </c>
      <c r="N360" s="430" t="s">
        <v>489</v>
      </c>
      <c r="O360" s="77">
        <v>106885.56</v>
      </c>
      <c r="P360" s="77"/>
      <c r="R360" s="77">
        <v>118908.11</v>
      </c>
      <c r="S360" s="368">
        <f t="shared" si="122"/>
        <v>111.24805820355903</v>
      </c>
      <c r="T360" s="368"/>
    </row>
    <row r="361" spans="1:20" s="32" customFormat="1" ht="25.5" x14ac:dyDescent="0.2">
      <c r="A361" s="49"/>
      <c r="B361" s="149">
        <v>1</v>
      </c>
      <c r="C361" s="150"/>
      <c r="D361" s="150"/>
      <c r="E361" s="150"/>
      <c r="F361" s="150"/>
      <c r="G361" s="150"/>
      <c r="H361" s="150"/>
      <c r="I361" s="202"/>
      <c r="J361" s="202"/>
      <c r="K361" s="202"/>
      <c r="L361" s="16" t="s">
        <v>115</v>
      </c>
      <c r="M361" s="151">
        <v>324</v>
      </c>
      <c r="N361" s="84" t="s">
        <v>156</v>
      </c>
      <c r="O361" s="77">
        <f>SUM(O362)</f>
        <v>22762.75</v>
      </c>
      <c r="P361" s="77">
        <v>50000</v>
      </c>
      <c r="R361" s="77">
        <f>SUM(R362)</f>
        <v>22763.81</v>
      </c>
      <c r="S361" s="368">
        <f t="shared" si="122"/>
        <v>100.00465673084315</v>
      </c>
      <c r="T361" s="368">
        <f t="shared" si="123"/>
        <v>45.527619999999999</v>
      </c>
    </row>
    <row r="362" spans="1:20" s="32" customFormat="1" ht="25.5" x14ac:dyDescent="0.2">
      <c r="A362" s="49"/>
      <c r="B362" s="420"/>
      <c r="C362" s="331"/>
      <c r="D362" s="331"/>
      <c r="E362" s="331"/>
      <c r="F362" s="331"/>
      <c r="G362" s="331"/>
      <c r="H362" s="331"/>
      <c r="I362" s="331"/>
      <c r="J362" s="331"/>
      <c r="K362" s="331"/>
      <c r="L362" s="16"/>
      <c r="M362" s="422">
        <v>3241</v>
      </c>
      <c r="N362" s="430" t="s">
        <v>156</v>
      </c>
      <c r="O362" s="77">
        <v>22762.75</v>
      </c>
      <c r="P362" s="77"/>
      <c r="R362" s="77">
        <v>22763.81</v>
      </c>
      <c r="S362" s="368">
        <f t="shared" si="122"/>
        <v>100.00465673084315</v>
      </c>
      <c r="T362" s="368"/>
    </row>
    <row r="363" spans="1:20" s="32" customFormat="1" x14ac:dyDescent="0.2">
      <c r="A363" s="150"/>
      <c r="B363" s="150"/>
      <c r="C363" s="150"/>
      <c r="D363" s="150"/>
      <c r="E363" s="150"/>
      <c r="F363" s="149"/>
      <c r="G363" s="150"/>
      <c r="H363" s="150"/>
      <c r="I363" s="202"/>
      <c r="J363" s="202"/>
      <c r="K363" s="202"/>
      <c r="L363" s="16"/>
      <c r="M363" s="151"/>
      <c r="N363" s="84"/>
      <c r="O363" s="144"/>
      <c r="P363" s="144"/>
      <c r="R363" s="144"/>
      <c r="S363" s="368"/>
      <c r="T363" s="368"/>
    </row>
    <row r="364" spans="1:20" s="35" customFormat="1" ht="25.5" x14ac:dyDescent="0.2">
      <c r="A364" s="34" t="s">
        <v>235</v>
      </c>
      <c r="L364" s="36" t="s">
        <v>115</v>
      </c>
      <c r="M364" s="106"/>
      <c r="N364" s="107" t="s">
        <v>223</v>
      </c>
      <c r="O364" s="142">
        <f t="shared" ref="O364" si="127">SUM(O369)</f>
        <v>14371.68</v>
      </c>
      <c r="P364" s="142">
        <f t="shared" ref="P364" si="128">SUM(P369)</f>
        <v>15000</v>
      </c>
      <c r="R364" s="142">
        <f>SUM(R369)</f>
        <v>9360.52</v>
      </c>
      <c r="S364" s="368">
        <f t="shared" si="122"/>
        <v>65.131703461251576</v>
      </c>
      <c r="T364" s="368">
        <f t="shared" si="123"/>
        <v>62.403466666666674</v>
      </c>
    </row>
    <row r="365" spans="1:20" s="35" customFormat="1" x14ac:dyDescent="0.2">
      <c r="A365" s="34"/>
      <c r="L365" s="36"/>
      <c r="M365" s="106"/>
      <c r="N365" s="107"/>
      <c r="O365" s="142"/>
      <c r="P365" s="142"/>
      <c r="R365" s="142"/>
      <c r="S365" s="368"/>
      <c r="T365" s="368"/>
    </row>
    <row r="366" spans="1:20" s="35" customFormat="1" x14ac:dyDescent="0.2">
      <c r="A366" s="34"/>
      <c r="L366" s="36"/>
      <c r="M366" s="106"/>
      <c r="N366" s="180" t="s">
        <v>286</v>
      </c>
      <c r="O366" s="184">
        <f t="shared" ref="O366:P366" si="129">SUM(O367)</f>
        <v>14371.68</v>
      </c>
      <c r="P366" s="184">
        <f t="shared" si="129"/>
        <v>15000</v>
      </c>
      <c r="R366" s="184">
        <f>SUM(R367)</f>
        <v>9360.52</v>
      </c>
      <c r="S366" s="368">
        <f t="shared" si="122"/>
        <v>65.131703461251576</v>
      </c>
      <c r="T366" s="368">
        <f t="shared" si="123"/>
        <v>62.403466666666674</v>
      </c>
    </row>
    <row r="367" spans="1:20" s="35" customFormat="1" x14ac:dyDescent="0.2">
      <c r="A367" s="34"/>
      <c r="L367" s="36"/>
      <c r="M367" s="186">
        <v>11</v>
      </c>
      <c r="N367" s="180" t="s">
        <v>287</v>
      </c>
      <c r="O367" s="184">
        <v>14371.68</v>
      </c>
      <c r="P367" s="184">
        <v>15000</v>
      </c>
      <c r="R367" s="184">
        <v>9360.52</v>
      </c>
      <c r="S367" s="368">
        <f t="shared" si="122"/>
        <v>65.131703461251576</v>
      </c>
      <c r="T367" s="368">
        <f t="shared" si="123"/>
        <v>62.403466666666674</v>
      </c>
    </row>
    <row r="368" spans="1:20" s="15" customFormat="1" x14ac:dyDescent="0.2">
      <c r="A368" s="23"/>
      <c r="I368" s="202"/>
      <c r="J368" s="202"/>
      <c r="K368" s="202"/>
      <c r="L368" s="16"/>
      <c r="M368" s="96"/>
      <c r="N368" s="84"/>
      <c r="O368" s="142"/>
      <c r="P368" s="142"/>
      <c r="R368" s="142"/>
      <c r="S368" s="368"/>
      <c r="T368" s="368"/>
    </row>
    <row r="369" spans="1:20" s="15" customFormat="1" x14ac:dyDescent="0.2">
      <c r="A369" s="23"/>
      <c r="B369" s="48">
        <v>1</v>
      </c>
      <c r="I369" s="202"/>
      <c r="J369" s="202"/>
      <c r="K369" s="202"/>
      <c r="L369" s="16" t="s">
        <v>115</v>
      </c>
      <c r="M369" s="72">
        <v>3</v>
      </c>
      <c r="N369" s="84" t="s">
        <v>116</v>
      </c>
      <c r="O369" s="77">
        <f t="shared" ref="O369:P370" si="130">SUM(O370)</f>
        <v>14371.68</v>
      </c>
      <c r="P369" s="77">
        <f t="shared" si="130"/>
        <v>15000</v>
      </c>
      <c r="R369" s="77">
        <f>SUM(R370)</f>
        <v>9360.52</v>
      </c>
      <c r="S369" s="368">
        <f t="shared" si="122"/>
        <v>65.131703461251576</v>
      </c>
      <c r="T369" s="368">
        <f t="shared" si="123"/>
        <v>62.403466666666674</v>
      </c>
    </row>
    <row r="370" spans="1:20" s="38" customFormat="1" x14ac:dyDescent="0.2">
      <c r="A370" s="19"/>
      <c r="B370" s="9">
        <v>1</v>
      </c>
      <c r="L370" s="18" t="s">
        <v>115</v>
      </c>
      <c r="M370" s="71">
        <v>32</v>
      </c>
      <c r="N370" s="70" t="s">
        <v>3</v>
      </c>
      <c r="O370" s="91">
        <f t="shared" si="130"/>
        <v>14371.68</v>
      </c>
      <c r="P370" s="91">
        <f t="shared" si="130"/>
        <v>15000</v>
      </c>
      <c r="R370" s="91">
        <f>SUM(R371)</f>
        <v>9360.52</v>
      </c>
      <c r="S370" s="368">
        <f t="shared" si="122"/>
        <v>65.131703461251576</v>
      </c>
      <c r="T370" s="368">
        <f t="shared" si="123"/>
        <v>62.403466666666674</v>
      </c>
    </row>
    <row r="371" spans="1:20" s="15" customFormat="1" ht="25.5" x14ac:dyDescent="0.2">
      <c r="A371" s="23"/>
      <c r="B371" s="48">
        <v>1</v>
      </c>
      <c r="I371" s="202"/>
      <c r="J371" s="202"/>
      <c r="K371" s="202"/>
      <c r="L371" s="16" t="s">
        <v>115</v>
      </c>
      <c r="M371" s="72">
        <v>329</v>
      </c>
      <c r="N371" s="84" t="s">
        <v>7</v>
      </c>
      <c r="O371" s="77">
        <f>SUM(O372)</f>
        <v>14371.68</v>
      </c>
      <c r="P371" s="77">
        <v>15000</v>
      </c>
      <c r="R371" s="77">
        <f>SUM(R372)</f>
        <v>9360.52</v>
      </c>
      <c r="S371" s="368">
        <f t="shared" si="122"/>
        <v>65.131703461251576</v>
      </c>
      <c r="T371" s="368">
        <f t="shared" si="123"/>
        <v>62.403466666666674</v>
      </c>
    </row>
    <row r="372" spans="1:20" s="331" customFormat="1" ht="38.25" x14ac:dyDescent="0.2">
      <c r="A372" s="49"/>
      <c r="B372" s="420"/>
      <c r="L372" s="16"/>
      <c r="M372" s="422">
        <v>3291</v>
      </c>
      <c r="N372" s="430" t="s">
        <v>492</v>
      </c>
      <c r="O372" s="77">
        <v>14371.68</v>
      </c>
      <c r="P372" s="77"/>
      <c r="R372" s="77">
        <v>9360.52</v>
      </c>
      <c r="S372" s="368">
        <f t="shared" si="122"/>
        <v>65.131703461251576</v>
      </c>
      <c r="T372" s="368"/>
    </row>
    <row r="373" spans="1:20" s="177" customFormat="1" x14ac:dyDescent="0.2">
      <c r="A373" s="49"/>
      <c r="B373" s="176"/>
      <c r="I373" s="202"/>
      <c r="J373" s="202"/>
      <c r="K373" s="202"/>
      <c r="L373" s="16"/>
      <c r="M373" s="179"/>
      <c r="N373" s="84"/>
      <c r="O373" s="77"/>
      <c r="P373" s="77"/>
      <c r="R373" s="77"/>
      <c r="S373" s="368"/>
      <c r="T373" s="368"/>
    </row>
    <row r="374" spans="1:20" s="127" customFormat="1" ht="38.25" x14ac:dyDescent="0.2">
      <c r="A374" s="27" t="s">
        <v>236</v>
      </c>
      <c r="B374" s="156"/>
      <c r="L374" s="66" t="s">
        <v>115</v>
      </c>
      <c r="M374" s="141"/>
      <c r="N374" s="121" t="s">
        <v>222</v>
      </c>
      <c r="O374" s="142">
        <f t="shared" ref="O374" si="131">SUM(O379)</f>
        <v>3600</v>
      </c>
      <c r="P374" s="142">
        <f t="shared" ref="P374" si="132">SUM(P379)</f>
        <v>11000</v>
      </c>
      <c r="R374" s="142">
        <f>SUM(R379)</f>
        <v>10800</v>
      </c>
      <c r="S374" s="368">
        <f t="shared" si="122"/>
        <v>300</v>
      </c>
      <c r="T374" s="368">
        <f t="shared" si="123"/>
        <v>98.181818181818187</v>
      </c>
    </row>
    <row r="375" spans="1:20" s="15" customFormat="1" x14ac:dyDescent="0.2">
      <c r="A375" s="23"/>
      <c r="B375" s="48"/>
      <c r="I375" s="202"/>
      <c r="J375" s="202"/>
      <c r="K375" s="202"/>
      <c r="L375" s="16"/>
      <c r="M375" s="96"/>
      <c r="N375" s="84"/>
      <c r="O375" s="142"/>
      <c r="P375" s="142"/>
      <c r="R375" s="142"/>
      <c r="S375" s="368"/>
      <c r="T375" s="368"/>
    </row>
    <row r="376" spans="1:20" s="177" customFormat="1" x14ac:dyDescent="0.2">
      <c r="A376" s="49"/>
      <c r="B376" s="176"/>
      <c r="I376" s="202"/>
      <c r="J376" s="202"/>
      <c r="K376" s="202"/>
      <c r="L376" s="16"/>
      <c r="M376" s="179"/>
      <c r="N376" s="180" t="s">
        <v>286</v>
      </c>
      <c r="O376" s="185">
        <f t="shared" ref="O376:P376" si="133">SUM(O377)</f>
        <v>3600</v>
      </c>
      <c r="P376" s="185">
        <f t="shared" si="133"/>
        <v>11000</v>
      </c>
      <c r="R376" s="185">
        <f>SUM(R377)</f>
        <v>10800</v>
      </c>
      <c r="S376" s="368">
        <f t="shared" si="122"/>
        <v>300</v>
      </c>
      <c r="T376" s="368">
        <f t="shared" si="123"/>
        <v>98.181818181818187</v>
      </c>
    </row>
    <row r="377" spans="1:20" s="177" customFormat="1" x14ac:dyDescent="0.2">
      <c r="A377" s="49"/>
      <c r="B377" s="176"/>
      <c r="I377" s="202"/>
      <c r="J377" s="202"/>
      <c r="K377" s="202"/>
      <c r="L377" s="16"/>
      <c r="M377" s="186">
        <v>11</v>
      </c>
      <c r="N377" s="180" t="s">
        <v>287</v>
      </c>
      <c r="O377" s="185">
        <v>3600</v>
      </c>
      <c r="P377" s="185">
        <v>11000</v>
      </c>
      <c r="R377" s="185">
        <v>10800</v>
      </c>
      <c r="S377" s="368">
        <f t="shared" si="122"/>
        <v>300</v>
      </c>
      <c r="T377" s="368">
        <f t="shared" si="123"/>
        <v>98.181818181818187</v>
      </c>
    </row>
    <row r="378" spans="1:20" s="177" customFormat="1" x14ac:dyDescent="0.2">
      <c r="A378" s="49"/>
      <c r="B378" s="176"/>
      <c r="I378" s="202"/>
      <c r="J378" s="202"/>
      <c r="K378" s="202"/>
      <c r="L378" s="16"/>
      <c r="M378" s="96"/>
      <c r="N378" s="84"/>
      <c r="O378" s="142"/>
      <c r="P378" s="142"/>
      <c r="R378" s="142"/>
      <c r="S378" s="368"/>
      <c r="T378" s="368"/>
    </row>
    <row r="379" spans="1:20" s="15" customFormat="1" x14ac:dyDescent="0.2">
      <c r="A379" s="21"/>
      <c r="B379" s="48">
        <v>1</v>
      </c>
      <c r="I379" s="202"/>
      <c r="J379" s="202"/>
      <c r="K379" s="202"/>
      <c r="L379" s="16" t="s">
        <v>115</v>
      </c>
      <c r="M379" s="72">
        <v>3</v>
      </c>
      <c r="N379" s="84" t="s">
        <v>116</v>
      </c>
      <c r="O379" s="77">
        <f t="shared" ref="O379:P380" si="134">SUM(O380)</f>
        <v>3600</v>
      </c>
      <c r="P379" s="77">
        <f t="shared" si="134"/>
        <v>11000</v>
      </c>
      <c r="R379" s="77">
        <f>SUM(R380)</f>
        <v>10800</v>
      </c>
      <c r="S379" s="368">
        <f t="shared" si="122"/>
        <v>300</v>
      </c>
      <c r="T379" s="368">
        <f t="shared" si="123"/>
        <v>98.181818181818187</v>
      </c>
    </row>
    <row r="380" spans="1:20" s="38" customFormat="1" x14ac:dyDescent="0.2">
      <c r="A380" s="19"/>
      <c r="B380" s="9">
        <v>1</v>
      </c>
      <c r="L380" s="18" t="s">
        <v>115</v>
      </c>
      <c r="M380" s="71">
        <v>38</v>
      </c>
      <c r="N380" s="70" t="s">
        <v>282</v>
      </c>
      <c r="O380" s="91">
        <f t="shared" si="134"/>
        <v>3600</v>
      </c>
      <c r="P380" s="91">
        <f t="shared" si="134"/>
        <v>11000</v>
      </c>
      <c r="R380" s="91">
        <f>SUM(R381)</f>
        <v>10800</v>
      </c>
      <c r="S380" s="368">
        <f t="shared" si="122"/>
        <v>300</v>
      </c>
      <c r="T380" s="368">
        <f t="shared" si="123"/>
        <v>98.181818181818187</v>
      </c>
    </row>
    <row r="381" spans="1:20" s="15" customFormat="1" x14ac:dyDescent="0.2">
      <c r="A381" s="23"/>
      <c r="B381" s="48">
        <v>1</v>
      </c>
      <c r="I381" s="202"/>
      <c r="J381" s="202"/>
      <c r="K381" s="202"/>
      <c r="L381" s="16" t="s">
        <v>115</v>
      </c>
      <c r="M381" s="72">
        <v>381</v>
      </c>
      <c r="N381" s="84" t="s">
        <v>8</v>
      </c>
      <c r="O381" s="77">
        <f>SUM(O382)</f>
        <v>3600</v>
      </c>
      <c r="P381" s="77">
        <v>11000</v>
      </c>
      <c r="R381" s="77">
        <f>SUM(R382)</f>
        <v>10800</v>
      </c>
      <c r="S381" s="368">
        <f t="shared" si="122"/>
        <v>300</v>
      </c>
      <c r="T381" s="368">
        <f t="shared" si="123"/>
        <v>98.181818181818187</v>
      </c>
    </row>
    <row r="382" spans="1:20" s="331" customFormat="1" x14ac:dyDescent="0.2">
      <c r="A382" s="49"/>
      <c r="B382" s="420"/>
      <c r="L382" s="16"/>
      <c r="M382" s="422">
        <v>3811</v>
      </c>
      <c r="N382" s="430" t="s">
        <v>502</v>
      </c>
      <c r="O382" s="77">
        <v>3600</v>
      </c>
      <c r="P382" s="77"/>
      <c r="R382" s="77">
        <v>10800</v>
      </c>
      <c r="S382" s="368">
        <f t="shared" si="122"/>
        <v>300</v>
      </c>
      <c r="T382" s="368"/>
    </row>
    <row r="383" spans="1:20" s="177" customFormat="1" x14ac:dyDescent="0.2">
      <c r="A383" s="49"/>
      <c r="B383" s="176"/>
      <c r="I383" s="202"/>
      <c r="J383" s="202"/>
      <c r="K383" s="202"/>
      <c r="L383" s="16"/>
      <c r="M383" s="179"/>
      <c r="N383" s="84"/>
      <c r="O383" s="77"/>
      <c r="P383" s="77"/>
      <c r="R383" s="77"/>
      <c r="S383" s="368"/>
      <c r="T383" s="368"/>
    </row>
    <row r="384" spans="1:20" s="15" customFormat="1" ht="25.5" x14ac:dyDescent="0.2">
      <c r="A384" s="27" t="s">
        <v>237</v>
      </c>
      <c r="I384" s="202"/>
      <c r="J384" s="202"/>
      <c r="K384" s="202"/>
      <c r="L384" s="36" t="s">
        <v>115</v>
      </c>
      <c r="M384" s="106"/>
      <c r="N384" s="107" t="s">
        <v>120</v>
      </c>
      <c r="O384" s="142">
        <f t="shared" ref="O384" si="135">SUM(O389)</f>
        <v>0</v>
      </c>
      <c r="P384" s="142">
        <f t="shared" ref="P384" si="136">SUM(P389)</f>
        <v>0</v>
      </c>
      <c r="R384" s="142">
        <f>SUM(R389)</f>
        <v>0</v>
      </c>
      <c r="S384" s="368">
        <v>0</v>
      </c>
      <c r="T384" s="368">
        <v>0</v>
      </c>
    </row>
    <row r="385" spans="1:20" s="15" customFormat="1" x14ac:dyDescent="0.2">
      <c r="A385" s="23"/>
      <c r="I385" s="202"/>
      <c r="J385" s="202"/>
      <c r="K385" s="202"/>
      <c r="L385" s="16"/>
      <c r="M385" s="72"/>
      <c r="N385" s="109"/>
      <c r="O385" s="142"/>
      <c r="P385" s="142"/>
      <c r="R385" s="142"/>
      <c r="S385" s="368"/>
      <c r="T385" s="368"/>
    </row>
    <row r="386" spans="1:20" s="177" customFormat="1" x14ac:dyDescent="0.2">
      <c r="A386" s="49"/>
      <c r="I386" s="202"/>
      <c r="J386" s="202"/>
      <c r="K386" s="202"/>
      <c r="L386" s="16"/>
      <c r="M386" s="179"/>
      <c r="N386" s="180" t="s">
        <v>286</v>
      </c>
      <c r="O386" s="185">
        <f t="shared" ref="O386:P386" si="137">SUM(O387)</f>
        <v>0</v>
      </c>
      <c r="P386" s="185">
        <f t="shared" si="137"/>
        <v>0</v>
      </c>
      <c r="R386" s="185">
        <f>SUM(R387)</f>
        <v>0</v>
      </c>
      <c r="S386" s="368">
        <v>0</v>
      </c>
      <c r="T386" s="368">
        <v>0</v>
      </c>
    </row>
    <row r="387" spans="1:20" s="177" customFormat="1" x14ac:dyDescent="0.2">
      <c r="A387" s="49"/>
      <c r="I387" s="202"/>
      <c r="J387" s="202"/>
      <c r="K387" s="202"/>
      <c r="L387" s="16"/>
      <c r="M387" s="186">
        <v>11</v>
      </c>
      <c r="N387" s="180" t="s">
        <v>287</v>
      </c>
      <c r="O387" s="185">
        <v>0</v>
      </c>
      <c r="P387" s="185">
        <v>0</v>
      </c>
      <c r="R387" s="185">
        <v>0</v>
      </c>
      <c r="S387" s="368">
        <v>0</v>
      </c>
      <c r="T387" s="368">
        <v>0</v>
      </c>
    </row>
    <row r="388" spans="1:20" s="177" customFormat="1" x14ac:dyDescent="0.2">
      <c r="A388" s="49"/>
      <c r="I388" s="202"/>
      <c r="J388" s="202"/>
      <c r="K388" s="202"/>
      <c r="L388" s="16"/>
      <c r="M388" s="179"/>
      <c r="N388" s="109"/>
      <c r="O388" s="142"/>
      <c r="P388" s="142"/>
      <c r="R388" s="142"/>
      <c r="S388" s="368"/>
      <c r="T388" s="368"/>
    </row>
    <row r="389" spans="1:20" s="15" customFormat="1" x14ac:dyDescent="0.2">
      <c r="A389" s="23"/>
      <c r="B389" s="48">
        <v>1</v>
      </c>
      <c r="I389" s="202"/>
      <c r="J389" s="202"/>
      <c r="K389" s="202"/>
      <c r="L389" s="16" t="s">
        <v>115</v>
      </c>
      <c r="M389" s="72">
        <v>3</v>
      </c>
      <c r="N389" s="84" t="s">
        <v>116</v>
      </c>
      <c r="O389" s="77">
        <f t="shared" ref="O389:P390" si="138">SUM(O390)</f>
        <v>0</v>
      </c>
      <c r="P389" s="77">
        <f t="shared" si="138"/>
        <v>0</v>
      </c>
      <c r="R389" s="77">
        <f>SUM(R390)</f>
        <v>0</v>
      </c>
      <c r="S389" s="368">
        <v>0</v>
      </c>
      <c r="T389" s="368">
        <v>0</v>
      </c>
    </row>
    <row r="390" spans="1:20" s="38" customFormat="1" x14ac:dyDescent="0.2">
      <c r="A390" s="19"/>
      <c r="B390" s="48">
        <v>1</v>
      </c>
      <c r="L390" s="18" t="s">
        <v>115</v>
      </c>
      <c r="M390" s="71">
        <v>32</v>
      </c>
      <c r="N390" s="70" t="s">
        <v>3</v>
      </c>
      <c r="O390" s="91">
        <f t="shared" si="138"/>
        <v>0</v>
      </c>
      <c r="P390" s="91">
        <f t="shared" si="138"/>
        <v>0</v>
      </c>
      <c r="R390" s="91">
        <f>SUM(R391)</f>
        <v>0</v>
      </c>
      <c r="S390" s="368">
        <v>0</v>
      </c>
      <c r="T390" s="368">
        <v>0</v>
      </c>
    </row>
    <row r="391" spans="1:20" s="15" customFormat="1" x14ac:dyDescent="0.2">
      <c r="A391" s="23"/>
      <c r="B391" s="48">
        <v>1</v>
      </c>
      <c r="I391" s="202"/>
      <c r="J391" s="202"/>
      <c r="K391" s="202"/>
      <c r="L391" s="16" t="s">
        <v>115</v>
      </c>
      <c r="M391" s="72">
        <v>323</v>
      </c>
      <c r="N391" s="84" t="s">
        <v>6</v>
      </c>
      <c r="O391" s="77">
        <v>0</v>
      </c>
      <c r="P391" s="77">
        <v>0</v>
      </c>
      <c r="R391" s="77">
        <v>0</v>
      </c>
      <c r="S391" s="368">
        <v>0</v>
      </c>
      <c r="T391" s="368">
        <v>0</v>
      </c>
    </row>
    <row r="392" spans="1:20" s="177" customFormat="1" x14ac:dyDescent="0.2">
      <c r="A392" s="49"/>
      <c r="B392" s="176"/>
      <c r="I392" s="202"/>
      <c r="J392" s="202"/>
      <c r="K392" s="202"/>
      <c r="L392" s="16"/>
      <c r="M392" s="179"/>
      <c r="N392" s="84"/>
      <c r="O392" s="77"/>
      <c r="P392" s="77"/>
      <c r="R392" s="77"/>
      <c r="S392" s="368"/>
      <c r="T392" s="368"/>
    </row>
    <row r="393" spans="1:20" s="155" customFormat="1" x14ac:dyDescent="0.2">
      <c r="A393" s="27" t="s">
        <v>245</v>
      </c>
      <c r="I393" s="202"/>
      <c r="J393" s="202"/>
      <c r="K393" s="202"/>
      <c r="L393" s="36" t="s">
        <v>115</v>
      </c>
      <c r="M393" s="106"/>
      <c r="N393" s="107" t="s">
        <v>246</v>
      </c>
      <c r="O393" s="144">
        <f t="shared" ref="O393" si="139">SUM(O399)</f>
        <v>33014.28</v>
      </c>
      <c r="P393" s="144">
        <f t="shared" ref="P393" si="140">SUM(P399)</f>
        <v>0</v>
      </c>
      <c r="R393" s="144">
        <f>SUM(R399)</f>
        <v>0</v>
      </c>
      <c r="S393" s="368">
        <f t="shared" si="122"/>
        <v>0</v>
      </c>
      <c r="T393" s="368">
        <v>0</v>
      </c>
    </row>
    <row r="394" spans="1:20" s="155" customFormat="1" x14ac:dyDescent="0.2">
      <c r="I394" s="202"/>
      <c r="J394" s="202"/>
      <c r="K394" s="202"/>
      <c r="L394" s="16"/>
      <c r="M394" s="96"/>
      <c r="N394" s="84"/>
      <c r="O394" s="147"/>
      <c r="P394" s="147"/>
      <c r="R394" s="147"/>
      <c r="S394" s="368"/>
      <c r="T394" s="368"/>
    </row>
    <row r="395" spans="1:20" s="177" customFormat="1" x14ac:dyDescent="0.2">
      <c r="I395" s="202"/>
      <c r="J395" s="202"/>
      <c r="K395" s="202"/>
      <c r="L395" s="16"/>
      <c r="M395" s="179"/>
      <c r="N395" s="180" t="s">
        <v>286</v>
      </c>
      <c r="O395" s="185">
        <f t="shared" ref="O395" si="141">SUM(O396:O397)</f>
        <v>33014.28</v>
      </c>
      <c r="P395" s="185">
        <f t="shared" ref="P395" si="142">SUM(P396:P397)</f>
        <v>0</v>
      </c>
      <c r="R395" s="185">
        <f>SUM(R396:R397)</f>
        <v>0</v>
      </c>
      <c r="S395" s="368">
        <f t="shared" si="122"/>
        <v>0</v>
      </c>
      <c r="T395" s="368">
        <v>0</v>
      </c>
    </row>
    <row r="396" spans="1:20" s="204" customFormat="1" x14ac:dyDescent="0.2">
      <c r="L396" s="16"/>
      <c r="M396" s="186">
        <v>11</v>
      </c>
      <c r="N396" s="180" t="s">
        <v>287</v>
      </c>
      <c r="O396" s="185">
        <v>0</v>
      </c>
      <c r="P396" s="185">
        <v>0</v>
      </c>
      <c r="R396" s="185">
        <v>0</v>
      </c>
      <c r="S396" s="368">
        <v>0</v>
      </c>
      <c r="T396" s="368">
        <v>0</v>
      </c>
    </row>
    <row r="397" spans="1:20" s="177" customFormat="1" x14ac:dyDescent="0.2">
      <c r="I397" s="202"/>
      <c r="J397" s="202"/>
      <c r="K397" s="202"/>
      <c r="L397" s="16"/>
      <c r="M397" s="186">
        <v>52</v>
      </c>
      <c r="N397" s="180" t="s">
        <v>103</v>
      </c>
      <c r="O397" s="185">
        <v>33014.28</v>
      </c>
      <c r="P397" s="185">
        <v>0</v>
      </c>
      <c r="R397" s="185">
        <v>0</v>
      </c>
      <c r="S397" s="368">
        <f t="shared" ref="S397:S458" si="143">R397/O397*100</f>
        <v>0</v>
      </c>
      <c r="T397" s="368">
        <v>0</v>
      </c>
    </row>
    <row r="398" spans="1:20" s="177" customFormat="1" x14ac:dyDescent="0.2">
      <c r="I398" s="202"/>
      <c r="J398" s="202"/>
      <c r="K398" s="202"/>
      <c r="L398" s="16"/>
      <c r="M398" s="186"/>
      <c r="N398" s="180"/>
      <c r="O398" s="185"/>
      <c r="P398" s="185"/>
      <c r="R398" s="185"/>
      <c r="S398" s="368"/>
      <c r="T398" s="368"/>
    </row>
    <row r="399" spans="1:20" s="155" customFormat="1" x14ac:dyDescent="0.2">
      <c r="B399" s="152">
        <v>1</v>
      </c>
      <c r="F399" s="176">
        <v>5</v>
      </c>
      <c r="I399" s="202"/>
      <c r="J399" s="202"/>
      <c r="K399" s="202"/>
      <c r="L399" s="16" t="s">
        <v>115</v>
      </c>
      <c r="M399" s="154">
        <v>3</v>
      </c>
      <c r="N399" s="84" t="s">
        <v>116</v>
      </c>
      <c r="O399" s="113">
        <f t="shared" ref="O399:P400" si="144">SUM(O400)</f>
        <v>33014.28</v>
      </c>
      <c r="P399" s="113">
        <f t="shared" si="144"/>
        <v>0</v>
      </c>
      <c r="R399" s="113">
        <f>SUM(R400)</f>
        <v>0</v>
      </c>
      <c r="S399" s="368">
        <f t="shared" si="143"/>
        <v>0</v>
      </c>
      <c r="T399" s="368">
        <v>0</v>
      </c>
    </row>
    <row r="400" spans="1:20" s="15" customFormat="1" x14ac:dyDescent="0.2">
      <c r="A400" s="155"/>
      <c r="B400" s="152">
        <v>1</v>
      </c>
      <c r="C400" s="155"/>
      <c r="D400" s="155"/>
      <c r="E400" s="155"/>
      <c r="F400" s="176">
        <v>5</v>
      </c>
      <c r="G400" s="155"/>
      <c r="H400" s="155"/>
      <c r="I400" s="202"/>
      <c r="J400" s="202"/>
      <c r="K400" s="202"/>
      <c r="L400" s="16" t="s">
        <v>115</v>
      </c>
      <c r="M400" s="71">
        <v>32</v>
      </c>
      <c r="N400" s="70" t="s">
        <v>3</v>
      </c>
      <c r="O400" s="114">
        <f t="shared" si="144"/>
        <v>33014.28</v>
      </c>
      <c r="P400" s="114">
        <f t="shared" si="144"/>
        <v>0</v>
      </c>
      <c r="R400" s="114">
        <f>SUM(R401)</f>
        <v>0</v>
      </c>
      <c r="S400" s="368">
        <f t="shared" si="143"/>
        <v>0</v>
      </c>
      <c r="T400" s="368">
        <v>0</v>
      </c>
    </row>
    <row r="401" spans="1:20" s="1" customFormat="1" x14ac:dyDescent="0.2">
      <c r="A401" s="155"/>
      <c r="B401" s="152">
        <v>1</v>
      </c>
      <c r="C401" s="155"/>
      <c r="D401" s="155"/>
      <c r="E401" s="155"/>
      <c r="F401" s="176">
        <v>5</v>
      </c>
      <c r="G401" s="155"/>
      <c r="H401" s="155"/>
      <c r="I401" s="202"/>
      <c r="J401" s="202"/>
      <c r="K401" s="202"/>
      <c r="L401" s="16" t="s">
        <v>115</v>
      </c>
      <c r="M401" s="154">
        <v>323</v>
      </c>
      <c r="N401" s="96" t="s">
        <v>6</v>
      </c>
      <c r="O401" s="113">
        <f>SUM(O402)</f>
        <v>33014.28</v>
      </c>
      <c r="P401" s="113">
        <v>0</v>
      </c>
      <c r="R401" s="113">
        <f>SUM(R402)</f>
        <v>0</v>
      </c>
      <c r="S401" s="368">
        <f t="shared" si="143"/>
        <v>0</v>
      </c>
      <c r="T401" s="368">
        <v>0</v>
      </c>
    </row>
    <row r="402" spans="1:20" s="1" customFormat="1" x14ac:dyDescent="0.2">
      <c r="A402" s="331"/>
      <c r="B402" s="420"/>
      <c r="C402" s="331"/>
      <c r="D402" s="331"/>
      <c r="E402" s="331"/>
      <c r="F402" s="420"/>
      <c r="G402" s="331"/>
      <c r="H402" s="331"/>
      <c r="I402" s="331"/>
      <c r="J402" s="331"/>
      <c r="K402" s="331"/>
      <c r="L402" s="16"/>
      <c r="M402" s="422">
        <v>3237</v>
      </c>
      <c r="N402" s="430" t="s">
        <v>489</v>
      </c>
      <c r="O402" s="113">
        <v>33014.28</v>
      </c>
      <c r="P402" s="113"/>
      <c r="R402" s="113">
        <v>0</v>
      </c>
      <c r="S402" s="368">
        <f t="shared" si="143"/>
        <v>0</v>
      </c>
      <c r="T402" s="368"/>
    </row>
    <row r="403" spans="1:20" s="1" customFormat="1" x14ac:dyDescent="0.2">
      <c r="A403" s="155"/>
      <c r="B403" s="152"/>
      <c r="C403" s="155"/>
      <c r="D403" s="155"/>
      <c r="E403" s="155"/>
      <c r="F403" s="155"/>
      <c r="G403" s="155"/>
      <c r="H403" s="155"/>
      <c r="I403" s="202"/>
      <c r="J403" s="202"/>
      <c r="K403" s="202"/>
      <c r="L403" s="16"/>
      <c r="M403" s="154"/>
      <c r="N403" s="96"/>
      <c r="O403" s="113"/>
      <c r="P403" s="113"/>
      <c r="R403" s="113"/>
      <c r="S403" s="368"/>
      <c r="T403" s="368"/>
    </row>
    <row r="404" spans="1:20" s="1" customFormat="1" ht="25.5" x14ac:dyDescent="0.2">
      <c r="A404" s="50" t="s">
        <v>238</v>
      </c>
      <c r="B404" s="55">
        <v>1</v>
      </c>
      <c r="C404" s="55"/>
      <c r="D404" s="55"/>
      <c r="E404" s="55">
        <v>4</v>
      </c>
      <c r="F404" s="15"/>
      <c r="G404" s="15"/>
      <c r="H404" s="15"/>
      <c r="I404" s="202"/>
      <c r="J404" s="55">
        <v>9</v>
      </c>
      <c r="K404" s="202"/>
      <c r="L404" s="16"/>
      <c r="M404" s="72"/>
      <c r="N404" s="73" t="s">
        <v>239</v>
      </c>
      <c r="O404" s="115">
        <f>SUM(O406+O422+O452)</f>
        <v>156088.79</v>
      </c>
      <c r="P404" s="115">
        <f>SUM(P406+P422+P452)</f>
        <v>305000</v>
      </c>
      <c r="R404" s="115">
        <f>SUM(R406+R422+R452)</f>
        <v>202425.58000000002</v>
      </c>
      <c r="S404" s="368">
        <f t="shared" si="143"/>
        <v>129.68617413204367</v>
      </c>
      <c r="T404" s="368">
        <f t="shared" ref="T404:T458" si="145">R404/P404*100</f>
        <v>66.369042622950829</v>
      </c>
    </row>
    <row r="405" spans="1:20" s="1" customFormat="1" x14ac:dyDescent="0.2">
      <c r="A405" s="15"/>
      <c r="B405" s="15"/>
      <c r="C405" s="15"/>
      <c r="D405" s="15"/>
      <c r="E405" s="15"/>
      <c r="F405" s="15"/>
      <c r="G405" s="15"/>
      <c r="H405" s="15"/>
      <c r="I405" s="202"/>
      <c r="J405" s="202"/>
      <c r="K405" s="202"/>
      <c r="L405" s="16"/>
      <c r="M405" s="96"/>
      <c r="N405" s="84"/>
      <c r="O405" s="143"/>
      <c r="P405" s="143"/>
      <c r="R405" s="143"/>
      <c r="S405" s="368"/>
      <c r="T405" s="368"/>
    </row>
    <row r="406" spans="1:20" s="1" customFormat="1" ht="38.25" x14ac:dyDescent="0.2">
      <c r="A406" s="53" t="s">
        <v>173</v>
      </c>
      <c r="B406" s="47"/>
      <c r="C406" s="47"/>
      <c r="D406" s="47"/>
      <c r="E406" s="47"/>
      <c r="F406" s="47"/>
      <c r="G406" s="47"/>
      <c r="H406" s="47"/>
      <c r="I406" s="202"/>
      <c r="J406" s="202"/>
      <c r="K406" s="202"/>
      <c r="L406" s="31" t="s">
        <v>124</v>
      </c>
      <c r="M406" s="103"/>
      <c r="N406" s="104" t="s">
        <v>147</v>
      </c>
      <c r="O406" s="116">
        <f t="shared" ref="O406" si="146">SUM(O408)</f>
        <v>46566.740000000005</v>
      </c>
      <c r="P406" s="116">
        <f t="shared" ref="P406" si="147">SUM(P408)</f>
        <v>70000</v>
      </c>
      <c r="R406" s="116">
        <f>SUM(R408)</f>
        <v>32627.75</v>
      </c>
      <c r="S406" s="368">
        <f t="shared" si="143"/>
        <v>70.066639837789808</v>
      </c>
      <c r="T406" s="368">
        <f t="shared" si="145"/>
        <v>46.611071428571428</v>
      </c>
    </row>
    <row r="407" spans="1:20" s="1" customFormat="1" x14ac:dyDescent="0.2">
      <c r="A407" s="53"/>
      <c r="B407" s="177"/>
      <c r="C407" s="177"/>
      <c r="D407" s="177"/>
      <c r="E407" s="177"/>
      <c r="F407" s="177"/>
      <c r="G407" s="177"/>
      <c r="H407" s="177"/>
      <c r="I407" s="202"/>
      <c r="J407" s="202"/>
      <c r="K407" s="202"/>
      <c r="L407" s="31"/>
      <c r="M407" s="103"/>
      <c r="N407" s="104"/>
      <c r="O407" s="116"/>
      <c r="P407" s="116"/>
      <c r="R407" s="116"/>
      <c r="S407" s="368"/>
      <c r="T407" s="368"/>
    </row>
    <row r="408" spans="1:20" s="1" customFormat="1" x14ac:dyDescent="0.2">
      <c r="A408" s="27" t="s">
        <v>240</v>
      </c>
      <c r="B408" s="15"/>
      <c r="C408" s="15"/>
      <c r="D408" s="15"/>
      <c r="E408" s="15"/>
      <c r="F408" s="15"/>
      <c r="G408" s="15"/>
      <c r="H408" s="15"/>
      <c r="I408" s="202"/>
      <c r="J408" s="202"/>
      <c r="K408" s="202"/>
      <c r="L408" s="36" t="s">
        <v>177</v>
      </c>
      <c r="M408" s="106"/>
      <c r="N408" s="107" t="s">
        <v>123</v>
      </c>
      <c r="O408" s="134">
        <f t="shared" ref="O408" si="148">SUM(O415)</f>
        <v>46566.740000000005</v>
      </c>
      <c r="P408" s="134">
        <f t="shared" ref="P408" si="149">SUM(P415)</f>
        <v>70000</v>
      </c>
      <c r="R408" s="134">
        <f>SUM(R415)</f>
        <v>32627.75</v>
      </c>
      <c r="S408" s="368">
        <f t="shared" si="143"/>
        <v>70.066639837789808</v>
      </c>
      <c r="T408" s="368">
        <f t="shared" si="145"/>
        <v>46.611071428571428</v>
      </c>
    </row>
    <row r="409" spans="1:20" s="1" customFormat="1" x14ac:dyDescent="0.2">
      <c r="A409" s="15"/>
      <c r="B409" s="15"/>
      <c r="C409" s="15"/>
      <c r="D409" s="15"/>
      <c r="E409" s="15"/>
      <c r="F409" s="15"/>
      <c r="G409" s="15"/>
      <c r="H409" s="15"/>
      <c r="I409" s="202"/>
      <c r="J409" s="202"/>
      <c r="K409" s="202"/>
      <c r="L409" s="16"/>
      <c r="M409" s="96"/>
      <c r="N409" s="84"/>
      <c r="O409" s="143"/>
      <c r="P409" s="143"/>
      <c r="R409" s="143"/>
      <c r="S409" s="368"/>
      <c r="T409" s="368"/>
    </row>
    <row r="410" spans="1:20" s="1" customFormat="1" x14ac:dyDescent="0.2">
      <c r="A410" s="177"/>
      <c r="B410" s="177"/>
      <c r="C410" s="177"/>
      <c r="D410" s="177"/>
      <c r="E410" s="177"/>
      <c r="F410" s="177"/>
      <c r="G410" s="177"/>
      <c r="H410" s="177"/>
      <c r="I410" s="202"/>
      <c r="J410" s="202"/>
      <c r="K410" s="202"/>
      <c r="L410" s="16"/>
      <c r="M410" s="96"/>
      <c r="N410" s="180" t="s">
        <v>286</v>
      </c>
      <c r="O410" s="188">
        <f>SUM(O411:O413)</f>
        <v>46566.74</v>
      </c>
      <c r="P410" s="188">
        <f>SUM(P411:P413)</f>
        <v>70000</v>
      </c>
      <c r="R410" s="188">
        <f>SUM(R412:R413)</f>
        <v>32627.75</v>
      </c>
      <c r="S410" s="368">
        <f t="shared" si="143"/>
        <v>70.066639837789808</v>
      </c>
      <c r="T410" s="368">
        <f t="shared" si="145"/>
        <v>46.611071428571428</v>
      </c>
    </row>
    <row r="411" spans="1:20" s="1" customFormat="1" x14ac:dyDescent="0.2">
      <c r="A411" s="331"/>
      <c r="B411" s="331"/>
      <c r="C411" s="331"/>
      <c r="D411" s="331"/>
      <c r="E411" s="331"/>
      <c r="F411" s="331"/>
      <c r="G411" s="331"/>
      <c r="H411" s="331"/>
      <c r="I411" s="331"/>
      <c r="J411" s="331"/>
      <c r="K411" s="331"/>
      <c r="L411" s="16"/>
      <c r="M411" s="186">
        <v>11</v>
      </c>
      <c r="N411" s="180" t="s">
        <v>287</v>
      </c>
      <c r="O411" s="188">
        <v>10343.719999999999</v>
      </c>
      <c r="P411" s="188">
        <v>40600</v>
      </c>
      <c r="R411" s="188">
        <v>0</v>
      </c>
      <c r="S411" s="368">
        <v>0</v>
      </c>
      <c r="T411" s="368">
        <f t="shared" si="145"/>
        <v>0</v>
      </c>
    </row>
    <row r="412" spans="1:20" s="1" customFormat="1" x14ac:dyDescent="0.2">
      <c r="A412" s="177"/>
      <c r="B412" s="177"/>
      <c r="C412" s="177"/>
      <c r="D412" s="177"/>
      <c r="E412" s="177"/>
      <c r="F412" s="177"/>
      <c r="G412" s="177"/>
      <c r="H412" s="177"/>
      <c r="I412" s="202"/>
      <c r="J412" s="202"/>
      <c r="K412" s="202"/>
      <c r="L412" s="16"/>
      <c r="M412" s="186">
        <v>43</v>
      </c>
      <c r="N412" s="187" t="s">
        <v>102</v>
      </c>
      <c r="O412" s="188">
        <v>36223.019999999997</v>
      </c>
      <c r="P412" s="188">
        <v>29400</v>
      </c>
      <c r="R412" s="188">
        <v>32627.75</v>
      </c>
      <c r="S412" s="368">
        <f t="shared" si="143"/>
        <v>90.074626577242881</v>
      </c>
      <c r="T412" s="368">
        <f t="shared" si="145"/>
        <v>110.97874149659863</v>
      </c>
    </row>
    <row r="413" spans="1:20" s="1" customFormat="1" x14ac:dyDescent="0.2">
      <c r="A413" s="202"/>
      <c r="B413" s="202"/>
      <c r="C413" s="202"/>
      <c r="D413" s="202"/>
      <c r="E413" s="202"/>
      <c r="F413" s="202"/>
      <c r="G413" s="202"/>
      <c r="H413" s="202"/>
      <c r="I413" s="202"/>
      <c r="J413" s="202"/>
      <c r="K413" s="202"/>
      <c r="L413" s="16"/>
      <c r="M413" s="186">
        <v>91</v>
      </c>
      <c r="N413" s="180" t="s">
        <v>291</v>
      </c>
      <c r="O413" s="188">
        <v>0</v>
      </c>
      <c r="P413" s="188">
        <v>0</v>
      </c>
      <c r="R413" s="188">
        <v>0</v>
      </c>
      <c r="S413" s="368">
        <v>0</v>
      </c>
      <c r="T413" s="368">
        <v>0</v>
      </c>
    </row>
    <row r="414" spans="1:20" s="1" customFormat="1" x14ac:dyDescent="0.2">
      <c r="A414" s="177"/>
      <c r="B414" s="177"/>
      <c r="C414" s="177"/>
      <c r="D414" s="177"/>
      <c r="E414" s="177"/>
      <c r="F414" s="177"/>
      <c r="G414" s="177"/>
      <c r="H414" s="177"/>
      <c r="I414" s="202"/>
      <c r="J414" s="202"/>
      <c r="K414" s="202"/>
      <c r="L414" s="16"/>
      <c r="M414" s="96"/>
      <c r="N414" s="84"/>
      <c r="O414" s="143"/>
      <c r="P414" s="143"/>
      <c r="R414" s="143"/>
      <c r="S414" s="368"/>
      <c r="T414" s="368"/>
    </row>
    <row r="415" spans="1:20" s="43" customFormat="1" x14ac:dyDescent="0.2">
      <c r="B415" s="176">
        <v>1</v>
      </c>
      <c r="D415" s="48"/>
      <c r="E415" s="48">
        <v>4</v>
      </c>
      <c r="I415" s="202"/>
      <c r="J415" s="201">
        <v>9</v>
      </c>
      <c r="K415" s="202"/>
      <c r="L415" s="16" t="s">
        <v>177</v>
      </c>
      <c r="M415" s="72">
        <v>3</v>
      </c>
      <c r="N415" s="84" t="s">
        <v>116</v>
      </c>
      <c r="O415" s="113">
        <f t="shared" ref="O415:P415" si="150">SUM(O416)</f>
        <v>46566.740000000005</v>
      </c>
      <c r="P415" s="113">
        <f t="shared" si="150"/>
        <v>70000</v>
      </c>
      <c r="R415" s="113">
        <f>SUM(R416)</f>
        <v>32627.75</v>
      </c>
      <c r="S415" s="368">
        <f t="shared" si="143"/>
        <v>70.066639837789808</v>
      </c>
      <c r="T415" s="368">
        <f t="shared" si="145"/>
        <v>46.611071428571428</v>
      </c>
    </row>
    <row r="416" spans="1:20" s="1" customFormat="1" x14ac:dyDescent="0.2">
      <c r="A416" s="15"/>
      <c r="B416" s="176">
        <v>1</v>
      </c>
      <c r="C416" s="15"/>
      <c r="D416" s="48"/>
      <c r="E416" s="48">
        <v>4</v>
      </c>
      <c r="F416" s="15"/>
      <c r="G416" s="15"/>
      <c r="H416" s="15"/>
      <c r="I416" s="202"/>
      <c r="J416" s="201">
        <v>9</v>
      </c>
      <c r="K416" s="202"/>
      <c r="L416" s="16" t="s">
        <v>177</v>
      </c>
      <c r="M416" s="71">
        <v>32</v>
      </c>
      <c r="N416" s="70" t="s">
        <v>3</v>
      </c>
      <c r="O416" s="114">
        <f>SUM(O417+O419)</f>
        <v>46566.740000000005</v>
      </c>
      <c r="P416" s="114">
        <f t="shared" ref="P416" si="151">SUM(P417:P419)</f>
        <v>70000</v>
      </c>
      <c r="R416" s="114">
        <f>SUM(R417+R419)</f>
        <v>32627.75</v>
      </c>
      <c r="S416" s="368">
        <f t="shared" si="143"/>
        <v>70.066639837789808</v>
      </c>
      <c r="T416" s="368">
        <f t="shared" si="145"/>
        <v>46.611071428571428</v>
      </c>
    </row>
    <row r="417" spans="1:20" s="1" customFormat="1" x14ac:dyDescent="0.2">
      <c r="A417" s="15"/>
      <c r="B417" s="176">
        <v>1</v>
      </c>
      <c r="C417" s="15"/>
      <c r="D417" s="48"/>
      <c r="E417" s="48">
        <v>4</v>
      </c>
      <c r="F417" s="15"/>
      <c r="G417" s="15"/>
      <c r="H417" s="15"/>
      <c r="I417" s="202"/>
      <c r="J417" s="201">
        <v>9</v>
      </c>
      <c r="K417" s="202"/>
      <c r="L417" s="16" t="s">
        <v>177</v>
      </c>
      <c r="M417" s="72">
        <v>322</v>
      </c>
      <c r="N417" s="96" t="s">
        <v>117</v>
      </c>
      <c r="O417" s="113">
        <f>SUM(O418)</f>
        <v>30829.24</v>
      </c>
      <c r="P417" s="113">
        <v>50000</v>
      </c>
      <c r="R417" s="113">
        <f>SUM(R418)</f>
        <v>24202.75</v>
      </c>
      <c r="S417" s="368">
        <f t="shared" si="143"/>
        <v>78.505827584462011</v>
      </c>
      <c r="T417" s="368">
        <f t="shared" si="145"/>
        <v>48.405500000000004</v>
      </c>
    </row>
    <row r="418" spans="1:20" s="1" customFormat="1" x14ac:dyDescent="0.2">
      <c r="A418" s="331"/>
      <c r="B418" s="420"/>
      <c r="C418" s="331"/>
      <c r="D418" s="420"/>
      <c r="E418" s="420"/>
      <c r="F418" s="331"/>
      <c r="G418" s="331"/>
      <c r="H418" s="331"/>
      <c r="I418" s="331"/>
      <c r="J418" s="420"/>
      <c r="K418" s="331"/>
      <c r="L418" s="16"/>
      <c r="M418" s="422">
        <v>3223</v>
      </c>
      <c r="N418" s="430" t="s">
        <v>481</v>
      </c>
      <c r="O418" s="113">
        <v>30829.24</v>
      </c>
      <c r="P418" s="113"/>
      <c r="R418" s="113">
        <v>24202.75</v>
      </c>
      <c r="S418" s="368">
        <f t="shared" si="143"/>
        <v>78.505827584462011</v>
      </c>
      <c r="T418" s="368"/>
    </row>
    <row r="419" spans="1:20" s="1" customFormat="1" x14ac:dyDescent="0.2">
      <c r="A419" s="15"/>
      <c r="B419" s="176">
        <v>1</v>
      </c>
      <c r="C419" s="15"/>
      <c r="D419" s="48"/>
      <c r="E419" s="48">
        <v>4</v>
      </c>
      <c r="F419" s="15"/>
      <c r="G419" s="15"/>
      <c r="H419" s="15"/>
      <c r="I419" s="202"/>
      <c r="J419" s="201">
        <v>9</v>
      </c>
      <c r="K419" s="202"/>
      <c r="L419" s="16" t="s">
        <v>177</v>
      </c>
      <c r="M419" s="72">
        <v>323</v>
      </c>
      <c r="N419" s="96" t="s">
        <v>6</v>
      </c>
      <c r="O419" s="113">
        <f>SUM(O420)</f>
        <v>15737.5</v>
      </c>
      <c r="P419" s="113">
        <v>20000</v>
      </c>
      <c r="R419" s="113">
        <f>SUM(R420)</f>
        <v>8425</v>
      </c>
      <c r="S419" s="368">
        <v>0</v>
      </c>
      <c r="T419" s="368">
        <f t="shared" si="145"/>
        <v>42.125</v>
      </c>
    </row>
    <row r="420" spans="1:20" s="1" customFormat="1" ht="25.5" x14ac:dyDescent="0.2">
      <c r="A420" s="56"/>
      <c r="B420" s="56"/>
      <c r="C420" s="56"/>
      <c r="D420" s="57"/>
      <c r="E420" s="57"/>
      <c r="F420" s="56"/>
      <c r="G420" s="56"/>
      <c r="H420" s="56"/>
      <c r="I420" s="202"/>
      <c r="J420" s="202"/>
      <c r="K420" s="202"/>
      <c r="L420" s="16"/>
      <c r="M420" s="72">
        <v>3232</v>
      </c>
      <c r="N420" s="430" t="s">
        <v>485</v>
      </c>
      <c r="O420" s="113">
        <v>15737.5</v>
      </c>
      <c r="P420" s="144"/>
      <c r="R420" s="113">
        <v>8425</v>
      </c>
      <c r="S420" s="368"/>
      <c r="T420" s="368"/>
    </row>
    <row r="421" spans="1:20" s="1" customFormat="1" x14ac:dyDescent="0.2">
      <c r="A421" s="331"/>
      <c r="B421" s="331"/>
      <c r="C421" s="331"/>
      <c r="D421" s="420"/>
      <c r="E421" s="420"/>
      <c r="F421" s="331"/>
      <c r="G421" s="331"/>
      <c r="H421" s="331"/>
      <c r="I421" s="331"/>
      <c r="J421" s="331"/>
      <c r="K421" s="331"/>
      <c r="L421" s="16"/>
      <c r="M421" s="422"/>
      <c r="N421" s="96"/>
      <c r="O421" s="144"/>
      <c r="P421" s="144"/>
      <c r="R421" s="144"/>
      <c r="S421" s="368"/>
      <c r="T421" s="368"/>
    </row>
    <row r="422" spans="1:20" s="1" customFormat="1" ht="25.5" x14ac:dyDescent="0.2">
      <c r="A422" s="53" t="s">
        <v>153</v>
      </c>
      <c r="B422" s="15"/>
      <c r="C422" s="15"/>
      <c r="D422" s="15"/>
      <c r="E422" s="15"/>
      <c r="F422" s="15"/>
      <c r="G422" s="15"/>
      <c r="H422" s="15"/>
      <c r="I422" s="202"/>
      <c r="J422" s="202"/>
      <c r="K422" s="202"/>
      <c r="L422" s="31" t="s">
        <v>187</v>
      </c>
      <c r="M422" s="103"/>
      <c r="N422" s="104" t="s">
        <v>188</v>
      </c>
      <c r="O422" s="116">
        <f t="shared" ref="O422" si="152">SUM(O424+O439)</f>
        <v>41426.5</v>
      </c>
      <c r="P422" s="116">
        <f t="shared" ref="P422" si="153">SUM(P424+P439)</f>
        <v>85000</v>
      </c>
      <c r="R422" s="116">
        <f>SUM(R424+R439)</f>
        <v>72079.92</v>
      </c>
      <c r="S422" s="368">
        <f t="shared" si="143"/>
        <v>173.9947135287799</v>
      </c>
      <c r="T422" s="368">
        <f t="shared" si="145"/>
        <v>84.799905882352945</v>
      </c>
    </row>
    <row r="423" spans="1:20" s="1" customFormat="1" x14ac:dyDescent="0.2">
      <c r="A423" s="15"/>
      <c r="B423" s="15"/>
      <c r="C423" s="15"/>
      <c r="D423" s="15"/>
      <c r="E423" s="15"/>
      <c r="F423" s="15"/>
      <c r="G423" s="15"/>
      <c r="H423" s="15"/>
      <c r="I423" s="202"/>
      <c r="J423" s="202"/>
      <c r="K423" s="202"/>
      <c r="L423" s="16"/>
      <c r="M423" s="72"/>
      <c r="N423" s="96"/>
      <c r="O423" s="143"/>
      <c r="P423" s="143"/>
      <c r="R423" s="143"/>
      <c r="S423" s="368"/>
      <c r="T423" s="368"/>
    </row>
    <row r="424" spans="1:20" s="1" customFormat="1" ht="25.5" x14ac:dyDescent="0.2">
      <c r="A424" s="27" t="s">
        <v>241</v>
      </c>
      <c r="B424" s="15"/>
      <c r="C424" s="15"/>
      <c r="D424" s="15"/>
      <c r="E424" s="15"/>
      <c r="F424" s="15"/>
      <c r="G424" s="15"/>
      <c r="H424" s="15"/>
      <c r="I424" s="202"/>
      <c r="J424" s="202"/>
      <c r="K424" s="202"/>
      <c r="L424" s="36" t="s">
        <v>179</v>
      </c>
      <c r="M424" s="106"/>
      <c r="N424" s="107" t="s">
        <v>284</v>
      </c>
      <c r="O424" s="144">
        <f t="shared" ref="O424" si="154">SUM(O430)</f>
        <v>28503.95</v>
      </c>
      <c r="P424" s="144">
        <f t="shared" ref="P424" si="155">SUM(P430)</f>
        <v>55000</v>
      </c>
      <c r="R424" s="144">
        <f>SUM(R430)</f>
        <v>50898.62</v>
      </c>
      <c r="S424" s="368">
        <f t="shared" si="143"/>
        <v>178.56690037696529</v>
      </c>
      <c r="T424" s="368">
        <f t="shared" si="145"/>
        <v>92.54294545454546</v>
      </c>
    </row>
    <row r="425" spans="1:20" s="1" customFormat="1" x14ac:dyDescent="0.2">
      <c r="A425" s="15"/>
      <c r="B425" s="15"/>
      <c r="C425" s="15"/>
      <c r="D425" s="15"/>
      <c r="E425" s="15"/>
      <c r="F425" s="15"/>
      <c r="G425" s="15"/>
      <c r="H425" s="15"/>
      <c r="I425" s="202"/>
      <c r="J425" s="202"/>
      <c r="K425" s="202"/>
      <c r="L425" s="16"/>
      <c r="M425" s="96"/>
      <c r="N425" s="84"/>
      <c r="O425" s="143"/>
      <c r="P425" s="143"/>
      <c r="R425" s="143"/>
      <c r="S425" s="368"/>
      <c r="T425" s="368"/>
    </row>
    <row r="426" spans="1:20" s="1" customFormat="1" x14ac:dyDescent="0.2">
      <c r="A426" s="177"/>
      <c r="B426" s="177"/>
      <c r="C426" s="177"/>
      <c r="D426" s="177"/>
      <c r="E426" s="177"/>
      <c r="F426" s="177"/>
      <c r="G426" s="177"/>
      <c r="H426" s="177"/>
      <c r="I426" s="202"/>
      <c r="J426" s="202"/>
      <c r="K426" s="202"/>
      <c r="L426" s="16"/>
      <c r="M426" s="96"/>
      <c r="N426" s="180" t="s">
        <v>286</v>
      </c>
      <c r="O426" s="188">
        <f t="shared" ref="O426" si="156">SUM(O428:O428)</f>
        <v>28503.95</v>
      </c>
      <c r="P426" s="188">
        <f>SUM(P427:P428)</f>
        <v>55000</v>
      </c>
      <c r="R426" s="188">
        <f>SUM(R428:R428)</f>
        <v>50898.62</v>
      </c>
      <c r="S426" s="368">
        <f t="shared" si="143"/>
        <v>178.56690037696529</v>
      </c>
      <c r="T426" s="368">
        <f t="shared" si="145"/>
        <v>92.54294545454546</v>
      </c>
    </row>
    <row r="427" spans="1:20" s="1" customFormat="1" x14ac:dyDescent="0.2">
      <c r="A427" s="331"/>
      <c r="B427" s="331"/>
      <c r="C427" s="331"/>
      <c r="D427" s="331"/>
      <c r="E427" s="331"/>
      <c r="F427" s="331"/>
      <c r="G427" s="331"/>
      <c r="H427" s="331"/>
      <c r="I427" s="331"/>
      <c r="J427" s="331"/>
      <c r="K427" s="331"/>
      <c r="L427" s="16"/>
      <c r="M427" s="186">
        <v>11</v>
      </c>
      <c r="N427" s="180" t="s">
        <v>287</v>
      </c>
      <c r="O427" s="188">
        <v>0</v>
      </c>
      <c r="P427" s="188">
        <v>20000</v>
      </c>
      <c r="R427" s="188">
        <v>0</v>
      </c>
      <c r="S427" s="368">
        <v>0</v>
      </c>
      <c r="T427" s="368">
        <v>0</v>
      </c>
    </row>
    <row r="428" spans="1:20" s="1" customFormat="1" x14ac:dyDescent="0.2">
      <c r="A428" s="177"/>
      <c r="B428" s="177"/>
      <c r="C428" s="177"/>
      <c r="D428" s="177"/>
      <c r="E428" s="177"/>
      <c r="F428" s="177"/>
      <c r="G428" s="177"/>
      <c r="H428" s="177"/>
      <c r="I428" s="202"/>
      <c r="J428" s="202"/>
      <c r="K428" s="202"/>
      <c r="L428" s="16"/>
      <c r="M428" s="186">
        <v>43</v>
      </c>
      <c r="N428" s="187" t="s">
        <v>102</v>
      </c>
      <c r="O428" s="188">
        <v>28503.95</v>
      </c>
      <c r="P428" s="188">
        <v>35000</v>
      </c>
      <c r="R428" s="188">
        <v>50898.62</v>
      </c>
      <c r="S428" s="368">
        <f t="shared" si="143"/>
        <v>178.56690037696529</v>
      </c>
      <c r="T428" s="368">
        <f t="shared" si="145"/>
        <v>145.42462857142857</v>
      </c>
    </row>
    <row r="429" spans="1:20" s="1" customFormat="1" x14ac:dyDescent="0.2">
      <c r="A429" s="177"/>
      <c r="B429" s="177"/>
      <c r="C429" s="177"/>
      <c r="D429" s="177"/>
      <c r="E429" s="177"/>
      <c r="F429" s="177"/>
      <c r="G429" s="177"/>
      <c r="H429" s="177"/>
      <c r="I429" s="202"/>
      <c r="J429" s="202"/>
      <c r="K429" s="202"/>
      <c r="L429" s="16"/>
      <c r="M429" s="96"/>
      <c r="N429" s="187"/>
      <c r="O429" s="143"/>
      <c r="P429" s="143"/>
      <c r="R429" s="143"/>
      <c r="S429" s="368"/>
      <c r="T429" s="368"/>
    </row>
    <row r="430" spans="1:20" s="43" customFormat="1" x14ac:dyDescent="0.2">
      <c r="B430" s="176">
        <v>1</v>
      </c>
      <c r="D430" s="48"/>
      <c r="E430" s="48">
        <v>4</v>
      </c>
      <c r="I430" s="202"/>
      <c r="J430" s="202"/>
      <c r="K430" s="202"/>
      <c r="L430" s="16" t="s">
        <v>179</v>
      </c>
      <c r="M430" s="72">
        <v>3</v>
      </c>
      <c r="N430" s="84" t="s">
        <v>116</v>
      </c>
      <c r="O430" s="113">
        <f t="shared" ref="O430:P430" si="157">SUM(O431)</f>
        <v>28503.95</v>
      </c>
      <c r="P430" s="113">
        <f t="shared" si="157"/>
        <v>55000</v>
      </c>
      <c r="R430" s="113">
        <f>SUM(R431)</f>
        <v>50898.62</v>
      </c>
      <c r="S430" s="368">
        <f t="shared" si="143"/>
        <v>178.56690037696529</v>
      </c>
      <c r="T430" s="368">
        <f t="shared" si="145"/>
        <v>92.54294545454546</v>
      </c>
    </row>
    <row r="431" spans="1:20" s="1" customFormat="1" x14ac:dyDescent="0.2">
      <c r="A431" s="15"/>
      <c r="B431" s="176">
        <v>1</v>
      </c>
      <c r="C431" s="15"/>
      <c r="D431" s="48"/>
      <c r="E431" s="48">
        <v>4</v>
      </c>
      <c r="F431" s="15"/>
      <c r="G431" s="15"/>
      <c r="H431" s="15"/>
      <c r="I431" s="202"/>
      <c r="J431" s="202"/>
      <c r="K431" s="202"/>
      <c r="L431" s="16" t="s">
        <v>179</v>
      </c>
      <c r="M431" s="71">
        <v>32</v>
      </c>
      <c r="N431" s="70" t="s">
        <v>3</v>
      </c>
      <c r="O431" s="114">
        <f>SUM(O432+O434)</f>
        <v>28503.95</v>
      </c>
      <c r="P431" s="114">
        <f t="shared" ref="P431" si="158">SUM(P432:P434)</f>
        <v>55000</v>
      </c>
      <c r="R431" s="114">
        <f>SUM(R432+R434)</f>
        <v>50898.62</v>
      </c>
      <c r="S431" s="368">
        <f t="shared" si="143"/>
        <v>178.56690037696529</v>
      </c>
      <c r="T431" s="368">
        <f t="shared" si="145"/>
        <v>92.54294545454546</v>
      </c>
    </row>
    <row r="432" spans="1:20" s="1" customFormat="1" x14ac:dyDescent="0.2">
      <c r="A432" s="169"/>
      <c r="B432" s="176">
        <v>1</v>
      </c>
      <c r="C432" s="169"/>
      <c r="D432" s="168"/>
      <c r="E432" s="168">
        <v>4</v>
      </c>
      <c r="F432" s="169"/>
      <c r="G432" s="169"/>
      <c r="H432" s="169"/>
      <c r="I432" s="202"/>
      <c r="J432" s="202"/>
      <c r="K432" s="202"/>
      <c r="L432" s="16" t="s">
        <v>179</v>
      </c>
      <c r="M432" s="170">
        <v>322</v>
      </c>
      <c r="N432" s="96" t="s">
        <v>117</v>
      </c>
      <c r="O432" s="113">
        <f>SUM(O433)</f>
        <v>1045.48</v>
      </c>
      <c r="P432" s="113">
        <v>5000</v>
      </c>
      <c r="R432" s="113">
        <f>SUM(R433)</f>
        <v>1418.44</v>
      </c>
      <c r="S432" s="368">
        <f t="shared" si="143"/>
        <v>135.67356620882273</v>
      </c>
      <c r="T432" s="368">
        <f t="shared" si="145"/>
        <v>28.3688</v>
      </c>
    </row>
    <row r="433" spans="1:20" s="1" customFormat="1" x14ac:dyDescent="0.2">
      <c r="A433" s="331"/>
      <c r="B433" s="420"/>
      <c r="C433" s="331"/>
      <c r="D433" s="420"/>
      <c r="E433" s="420"/>
      <c r="F433" s="331"/>
      <c r="G433" s="331"/>
      <c r="H433" s="331"/>
      <c r="I433" s="331"/>
      <c r="J433" s="331"/>
      <c r="K433" s="331"/>
      <c r="L433" s="16"/>
      <c r="M433" s="422">
        <v>3223</v>
      </c>
      <c r="N433" s="430" t="s">
        <v>481</v>
      </c>
      <c r="O433" s="113">
        <v>1045.48</v>
      </c>
      <c r="P433" s="113"/>
      <c r="R433" s="113">
        <v>1418.44</v>
      </c>
      <c r="S433" s="368">
        <f t="shared" si="143"/>
        <v>135.67356620882273</v>
      </c>
      <c r="T433" s="368"/>
    </row>
    <row r="434" spans="1:20" s="1" customFormat="1" x14ac:dyDescent="0.2">
      <c r="A434" s="15"/>
      <c r="B434" s="176">
        <v>1</v>
      </c>
      <c r="C434" s="15"/>
      <c r="D434" s="48"/>
      <c r="E434" s="48">
        <v>4</v>
      </c>
      <c r="F434" s="15"/>
      <c r="G434" s="15"/>
      <c r="H434" s="15"/>
      <c r="I434" s="202"/>
      <c r="J434" s="202"/>
      <c r="K434" s="202"/>
      <c r="L434" s="16" t="s">
        <v>179</v>
      </c>
      <c r="M434" s="72">
        <v>323</v>
      </c>
      <c r="N434" s="96" t="s">
        <v>6</v>
      </c>
      <c r="O434" s="113">
        <f>SUM(O435:O437)</f>
        <v>27458.47</v>
      </c>
      <c r="P434" s="113">
        <v>50000</v>
      </c>
      <c r="R434" s="113">
        <f>SUM(R435:R437)</f>
        <v>49480.18</v>
      </c>
      <c r="S434" s="368">
        <f t="shared" si="143"/>
        <v>180.2000621301915</v>
      </c>
      <c r="T434" s="368">
        <f t="shared" si="145"/>
        <v>98.960360000000009</v>
      </c>
    </row>
    <row r="435" spans="1:20" s="1" customFormat="1" ht="25.5" x14ac:dyDescent="0.2">
      <c r="A435" s="331"/>
      <c r="B435" s="420"/>
      <c r="C435" s="331"/>
      <c r="D435" s="420"/>
      <c r="E435" s="420"/>
      <c r="F435" s="331"/>
      <c r="G435" s="331"/>
      <c r="H435" s="331"/>
      <c r="I435" s="331"/>
      <c r="J435" s="331"/>
      <c r="K435" s="331"/>
      <c r="L435" s="16"/>
      <c r="M435" s="422">
        <v>3232</v>
      </c>
      <c r="N435" s="430" t="s">
        <v>485</v>
      </c>
      <c r="O435" s="113">
        <v>12460.19</v>
      </c>
      <c r="P435" s="113"/>
      <c r="R435" s="113">
        <v>45737.86</v>
      </c>
      <c r="S435" s="368">
        <f t="shared" si="143"/>
        <v>367.07193068484509</v>
      </c>
      <c r="T435" s="368"/>
    </row>
    <row r="436" spans="1:20" s="1" customFormat="1" x14ac:dyDescent="0.2">
      <c r="A436" s="331"/>
      <c r="B436" s="420"/>
      <c r="C436" s="331"/>
      <c r="D436" s="420"/>
      <c r="E436" s="420"/>
      <c r="F436" s="331"/>
      <c r="G436" s="331"/>
      <c r="H436" s="331"/>
      <c r="I436" s="331"/>
      <c r="J436" s="331"/>
      <c r="K436" s="331"/>
      <c r="L436" s="16"/>
      <c r="M436" s="422">
        <v>3234</v>
      </c>
      <c r="N436" s="430" t="s">
        <v>487</v>
      </c>
      <c r="O436" s="113">
        <v>1393.13</v>
      </c>
      <c r="P436" s="113"/>
      <c r="R436" s="113">
        <v>1855.59</v>
      </c>
      <c r="S436" s="368">
        <f t="shared" si="143"/>
        <v>133.1957534472734</v>
      </c>
      <c r="T436" s="368"/>
    </row>
    <row r="437" spans="1:20" s="1" customFormat="1" x14ac:dyDescent="0.2">
      <c r="A437" s="331"/>
      <c r="B437" s="420"/>
      <c r="C437" s="331"/>
      <c r="D437" s="420"/>
      <c r="E437" s="420"/>
      <c r="F437" s="331"/>
      <c r="G437" s="331"/>
      <c r="H437" s="331"/>
      <c r="I437" s="331"/>
      <c r="J437" s="331"/>
      <c r="K437" s="331"/>
      <c r="L437" s="16"/>
      <c r="M437" s="422">
        <v>3237</v>
      </c>
      <c r="N437" s="430" t="s">
        <v>489</v>
      </c>
      <c r="O437" s="113">
        <v>13605.15</v>
      </c>
      <c r="P437" s="113"/>
      <c r="R437" s="113">
        <v>1886.73</v>
      </c>
      <c r="S437" s="368">
        <f t="shared" si="143"/>
        <v>13.867763310217088</v>
      </c>
      <c r="T437" s="368"/>
    </row>
    <row r="438" spans="1:20" s="1" customFormat="1" x14ac:dyDescent="0.2">
      <c r="A438" s="269"/>
      <c r="B438" s="271"/>
      <c r="C438" s="269"/>
      <c r="D438" s="271"/>
      <c r="E438" s="271"/>
      <c r="F438" s="269"/>
      <c r="G438" s="269"/>
      <c r="H438" s="269"/>
      <c r="I438" s="269"/>
      <c r="J438" s="269"/>
      <c r="K438" s="269"/>
      <c r="L438" s="16"/>
      <c r="M438" s="270"/>
      <c r="N438" s="96"/>
      <c r="O438" s="113"/>
      <c r="P438" s="113"/>
      <c r="R438" s="113"/>
      <c r="S438" s="368"/>
      <c r="T438" s="368"/>
    </row>
    <row r="439" spans="1:20" s="1" customFormat="1" ht="25.5" x14ac:dyDescent="0.2">
      <c r="A439" s="27" t="s">
        <v>242</v>
      </c>
      <c r="B439" s="155"/>
      <c r="C439" s="155"/>
      <c r="D439" s="155"/>
      <c r="E439" s="155"/>
      <c r="F439" s="155"/>
      <c r="G439" s="155"/>
      <c r="H439" s="155"/>
      <c r="I439" s="202"/>
      <c r="J439" s="202"/>
      <c r="K439" s="202"/>
      <c r="L439" s="36" t="s">
        <v>179</v>
      </c>
      <c r="M439" s="106"/>
      <c r="N439" s="107" t="s">
        <v>127</v>
      </c>
      <c r="O439" s="144">
        <f t="shared" ref="O439" si="159">SUM(O446)</f>
        <v>12922.55</v>
      </c>
      <c r="P439" s="144">
        <f t="shared" ref="P439" si="160">SUM(P446)</f>
        <v>30000</v>
      </c>
      <c r="R439" s="144">
        <f>SUM(R446)</f>
        <v>21181.3</v>
      </c>
      <c r="S439" s="368">
        <f t="shared" si="143"/>
        <v>163.90959988547152</v>
      </c>
      <c r="T439" s="368">
        <f t="shared" si="145"/>
        <v>70.604333333333329</v>
      </c>
    </row>
    <row r="440" spans="1:20" s="1" customFormat="1" x14ac:dyDescent="0.2">
      <c r="A440" s="155"/>
      <c r="B440" s="155"/>
      <c r="C440" s="155"/>
      <c r="D440" s="155"/>
      <c r="E440" s="155"/>
      <c r="F440" s="155"/>
      <c r="G440" s="155"/>
      <c r="H440" s="155"/>
      <c r="I440" s="202"/>
      <c r="J440" s="202"/>
      <c r="K440" s="202"/>
      <c r="L440" s="16"/>
      <c r="M440" s="96"/>
      <c r="N440" s="84"/>
      <c r="O440" s="143"/>
      <c r="P440" s="143"/>
      <c r="R440" s="143"/>
      <c r="S440" s="368"/>
      <c r="T440" s="368"/>
    </row>
    <row r="441" spans="1:20" s="1" customFormat="1" x14ac:dyDescent="0.2">
      <c r="A441" s="177"/>
      <c r="B441" s="177"/>
      <c r="C441" s="177"/>
      <c r="D441" s="177"/>
      <c r="E441" s="177"/>
      <c r="F441" s="177"/>
      <c r="G441" s="177"/>
      <c r="H441" s="177"/>
      <c r="I441" s="202"/>
      <c r="J441" s="202"/>
      <c r="K441" s="202"/>
      <c r="L441" s="16"/>
      <c r="M441" s="96"/>
      <c r="N441" s="180" t="s">
        <v>286</v>
      </c>
      <c r="O441" s="188">
        <f>SUM(O442:O444)</f>
        <v>12922.55</v>
      </c>
      <c r="P441" s="188">
        <f>SUM(P442:P444)</f>
        <v>30000</v>
      </c>
      <c r="R441" s="188">
        <f>SUM(R443:R444)</f>
        <v>21181.3</v>
      </c>
      <c r="S441" s="368">
        <f t="shared" si="143"/>
        <v>163.90959988547152</v>
      </c>
      <c r="T441" s="368">
        <f t="shared" si="145"/>
        <v>70.604333333333329</v>
      </c>
    </row>
    <row r="442" spans="1:20" s="1" customFormat="1" x14ac:dyDescent="0.2">
      <c r="A442" s="331"/>
      <c r="B442" s="331"/>
      <c r="C442" s="331"/>
      <c r="D442" s="331"/>
      <c r="E442" s="331"/>
      <c r="F442" s="331"/>
      <c r="G442" s="331"/>
      <c r="H442" s="331"/>
      <c r="I442" s="331"/>
      <c r="J442" s="331"/>
      <c r="K442" s="331"/>
      <c r="L442" s="16"/>
      <c r="M442" s="186">
        <v>11</v>
      </c>
      <c r="N442" s="180" t="s">
        <v>287</v>
      </c>
      <c r="O442" s="188">
        <v>7263.05</v>
      </c>
      <c r="P442" s="188">
        <v>10000</v>
      </c>
      <c r="R442" s="188">
        <v>0</v>
      </c>
      <c r="S442" s="368">
        <v>0</v>
      </c>
      <c r="T442" s="368">
        <f t="shared" si="145"/>
        <v>0</v>
      </c>
    </row>
    <row r="443" spans="1:20" s="1" customFormat="1" x14ac:dyDescent="0.2">
      <c r="A443" s="177"/>
      <c r="B443" s="177"/>
      <c r="C443" s="177"/>
      <c r="D443" s="177"/>
      <c r="E443" s="177"/>
      <c r="F443" s="177"/>
      <c r="G443" s="177"/>
      <c r="H443" s="177"/>
      <c r="I443" s="202"/>
      <c r="J443" s="202"/>
      <c r="K443" s="202"/>
      <c r="L443" s="16"/>
      <c r="M443" s="186">
        <v>43</v>
      </c>
      <c r="N443" s="187" t="s">
        <v>102</v>
      </c>
      <c r="O443" s="188">
        <v>5659.5</v>
      </c>
      <c r="P443" s="188">
        <v>20000</v>
      </c>
      <c r="R443" s="188">
        <v>21181.3</v>
      </c>
      <c r="S443" s="368">
        <f t="shared" si="143"/>
        <v>374.26097711811997</v>
      </c>
      <c r="T443" s="368">
        <f t="shared" si="145"/>
        <v>105.90649999999999</v>
      </c>
    </row>
    <row r="444" spans="1:20" s="1" customFormat="1" x14ac:dyDescent="0.2">
      <c r="A444" s="202"/>
      <c r="B444" s="202"/>
      <c r="C444" s="202"/>
      <c r="D444" s="202"/>
      <c r="E444" s="202"/>
      <c r="F444" s="202"/>
      <c r="G444" s="202"/>
      <c r="H444" s="202"/>
      <c r="I444" s="202"/>
      <c r="J444" s="202"/>
      <c r="K444" s="202"/>
      <c r="L444" s="16"/>
      <c r="M444" s="186">
        <v>91</v>
      </c>
      <c r="N444" s="180" t="s">
        <v>291</v>
      </c>
      <c r="O444" s="188">
        <v>0</v>
      </c>
      <c r="P444" s="188">
        <v>0</v>
      </c>
      <c r="R444" s="188">
        <v>0</v>
      </c>
      <c r="S444" s="368">
        <v>0</v>
      </c>
      <c r="T444" s="368">
        <v>0</v>
      </c>
    </row>
    <row r="445" spans="1:20" s="1" customFormat="1" x14ac:dyDescent="0.2">
      <c r="A445" s="177"/>
      <c r="B445" s="177"/>
      <c r="C445" s="177"/>
      <c r="D445" s="177"/>
      <c r="E445" s="177"/>
      <c r="F445" s="177"/>
      <c r="G445" s="177"/>
      <c r="H445" s="177"/>
      <c r="I445" s="202"/>
      <c r="J445" s="202"/>
      <c r="K445" s="202"/>
      <c r="L445" s="16"/>
      <c r="M445" s="96"/>
      <c r="N445" s="187"/>
      <c r="O445" s="143"/>
      <c r="P445" s="143"/>
      <c r="R445" s="143"/>
      <c r="S445" s="368"/>
      <c r="T445" s="368"/>
    </row>
    <row r="446" spans="1:20" s="1" customFormat="1" x14ac:dyDescent="0.2">
      <c r="A446" s="155"/>
      <c r="B446" s="152">
        <v>1</v>
      </c>
      <c r="C446" s="155"/>
      <c r="D446" s="152"/>
      <c r="E446" s="152">
        <v>4</v>
      </c>
      <c r="F446" s="155"/>
      <c r="G446" s="155"/>
      <c r="H446" s="155"/>
      <c r="I446" s="202"/>
      <c r="J446" s="201">
        <v>9</v>
      </c>
      <c r="K446" s="202"/>
      <c r="L446" s="16" t="s">
        <v>179</v>
      </c>
      <c r="M446" s="154">
        <v>3</v>
      </c>
      <c r="N446" s="84" t="s">
        <v>116</v>
      </c>
      <c r="O446" s="113">
        <f t="shared" ref="O446:P447" si="161">SUM(O447)</f>
        <v>12922.55</v>
      </c>
      <c r="P446" s="113">
        <f t="shared" si="161"/>
        <v>30000</v>
      </c>
      <c r="R446" s="113">
        <f>SUM(R447)</f>
        <v>21181.3</v>
      </c>
      <c r="S446" s="368">
        <f t="shared" si="143"/>
        <v>163.90959988547152</v>
      </c>
      <c r="T446" s="368">
        <f t="shared" si="145"/>
        <v>70.604333333333329</v>
      </c>
    </row>
    <row r="447" spans="1:20" s="1" customFormat="1" x14ac:dyDescent="0.2">
      <c r="A447" s="155"/>
      <c r="B447" s="152">
        <v>1</v>
      </c>
      <c r="C447" s="155"/>
      <c r="D447" s="152"/>
      <c r="E447" s="152">
        <v>4</v>
      </c>
      <c r="F447" s="155"/>
      <c r="G447" s="155"/>
      <c r="H447" s="155"/>
      <c r="I447" s="202"/>
      <c r="J447" s="201">
        <v>9</v>
      </c>
      <c r="K447" s="202"/>
      <c r="L447" s="16" t="s">
        <v>179</v>
      </c>
      <c r="M447" s="71">
        <v>32</v>
      </c>
      <c r="N447" s="70" t="s">
        <v>3</v>
      </c>
      <c r="O447" s="114">
        <f t="shared" si="161"/>
        <v>12922.55</v>
      </c>
      <c r="P447" s="114">
        <f t="shared" si="161"/>
        <v>30000</v>
      </c>
      <c r="R447" s="114">
        <f>SUM(R448)</f>
        <v>21181.3</v>
      </c>
      <c r="S447" s="368">
        <f t="shared" si="143"/>
        <v>163.90959988547152</v>
      </c>
      <c r="T447" s="368">
        <f t="shared" si="145"/>
        <v>70.604333333333329</v>
      </c>
    </row>
    <row r="448" spans="1:20" s="1" customFormat="1" x14ac:dyDescent="0.2">
      <c r="A448" s="155"/>
      <c r="B448" s="152">
        <v>1</v>
      </c>
      <c r="C448" s="155"/>
      <c r="D448" s="152"/>
      <c r="E448" s="152">
        <v>4</v>
      </c>
      <c r="F448" s="155"/>
      <c r="G448" s="155"/>
      <c r="H448" s="155"/>
      <c r="I448" s="202"/>
      <c r="J448" s="201">
        <v>9</v>
      </c>
      <c r="K448" s="202"/>
      <c r="L448" s="16" t="s">
        <v>179</v>
      </c>
      <c r="M448" s="154">
        <v>323</v>
      </c>
      <c r="N448" s="96" t="s">
        <v>6</v>
      </c>
      <c r="O448" s="113">
        <f>SUM(O449:O450)</f>
        <v>12922.55</v>
      </c>
      <c r="P448" s="113">
        <v>30000</v>
      </c>
      <c r="R448" s="113">
        <f>SUM(R449:R450)</f>
        <v>21181.3</v>
      </c>
      <c r="S448" s="368">
        <f t="shared" si="143"/>
        <v>163.90959988547152</v>
      </c>
      <c r="T448" s="368">
        <f t="shared" si="145"/>
        <v>70.604333333333329</v>
      </c>
    </row>
    <row r="449" spans="1:20" s="1" customFormat="1" ht="25.5" x14ac:dyDescent="0.2">
      <c r="A449" s="331"/>
      <c r="B449" s="420"/>
      <c r="C449" s="331"/>
      <c r="D449" s="420"/>
      <c r="E449" s="420"/>
      <c r="F449" s="331"/>
      <c r="G449" s="331"/>
      <c r="H449" s="331"/>
      <c r="I449" s="331"/>
      <c r="J449" s="420"/>
      <c r="K449" s="331"/>
      <c r="L449" s="16"/>
      <c r="M449" s="422">
        <v>3232</v>
      </c>
      <c r="N449" s="430" t="s">
        <v>485</v>
      </c>
      <c r="O449" s="113">
        <v>12922.55</v>
      </c>
      <c r="P449" s="113"/>
      <c r="R449" s="113">
        <v>21181.3</v>
      </c>
      <c r="S449" s="368">
        <f t="shared" si="143"/>
        <v>163.90959988547152</v>
      </c>
      <c r="T449" s="368"/>
    </row>
    <row r="450" spans="1:20" s="1" customFormat="1" x14ac:dyDescent="0.2">
      <c r="A450" s="331"/>
      <c r="B450" s="420"/>
      <c r="C450" s="331"/>
      <c r="D450" s="420"/>
      <c r="E450" s="420"/>
      <c r="F450" s="331"/>
      <c r="G450" s="331"/>
      <c r="H450" s="331"/>
      <c r="I450" s="331"/>
      <c r="J450" s="420"/>
      <c r="K450" s="331"/>
      <c r="L450" s="16"/>
      <c r="M450" s="422">
        <v>3237</v>
      </c>
      <c r="N450" s="430" t="s">
        <v>489</v>
      </c>
      <c r="O450" s="113">
        <v>0</v>
      </c>
      <c r="P450" s="113"/>
      <c r="R450" s="113">
        <v>0</v>
      </c>
      <c r="S450" s="368">
        <v>0</v>
      </c>
      <c r="T450" s="368"/>
    </row>
    <row r="451" spans="1:20" s="1" customFormat="1" x14ac:dyDescent="0.2">
      <c r="A451" s="155"/>
      <c r="B451" s="155"/>
      <c r="C451" s="155"/>
      <c r="D451" s="155"/>
      <c r="E451" s="155"/>
      <c r="F451" s="155"/>
      <c r="G451" s="155"/>
      <c r="H451" s="155"/>
      <c r="I451" s="202"/>
      <c r="J451" s="202"/>
      <c r="K451" s="202"/>
      <c r="L451" s="16"/>
      <c r="M451" s="96"/>
      <c r="N451" s="84"/>
      <c r="O451" s="143"/>
      <c r="P451" s="143"/>
      <c r="R451" s="143"/>
      <c r="S451" s="368"/>
      <c r="T451" s="368"/>
    </row>
    <row r="452" spans="1:20" s="1" customFormat="1" ht="25.5" x14ac:dyDescent="0.2">
      <c r="A452" s="53" t="s">
        <v>152</v>
      </c>
      <c r="B452" s="47"/>
      <c r="C452" s="47"/>
      <c r="D452" s="47"/>
      <c r="E452" s="47"/>
      <c r="F452" s="47"/>
      <c r="G452" s="47"/>
      <c r="H452" s="47"/>
      <c r="I452" s="202"/>
      <c r="J452" s="202"/>
      <c r="K452" s="202"/>
      <c r="L452" s="31" t="s">
        <v>189</v>
      </c>
      <c r="M452" s="103"/>
      <c r="N452" s="104" t="s">
        <v>145</v>
      </c>
      <c r="O452" s="116">
        <f t="shared" ref="O452" si="162">SUM(O454)</f>
        <v>68095.55</v>
      </c>
      <c r="P452" s="116">
        <f t="shared" ref="P452" si="163">SUM(P454)</f>
        <v>150000</v>
      </c>
      <c r="R452" s="116">
        <f>SUM(R454)</f>
        <v>97717.91</v>
      </c>
      <c r="S452" s="368">
        <f t="shared" si="143"/>
        <v>143.50116857856349</v>
      </c>
      <c r="T452" s="368">
        <f t="shared" si="145"/>
        <v>65.145273333333336</v>
      </c>
    </row>
    <row r="453" spans="1:20" s="1" customFormat="1" x14ac:dyDescent="0.2">
      <c r="A453" s="47"/>
      <c r="B453" s="47"/>
      <c r="C453" s="47"/>
      <c r="D453" s="47"/>
      <c r="E453" s="47"/>
      <c r="F453" s="47"/>
      <c r="G453" s="47"/>
      <c r="H453" s="47"/>
      <c r="I453" s="202"/>
      <c r="J453" s="202"/>
      <c r="K453" s="202"/>
      <c r="L453" s="16"/>
      <c r="M453" s="96"/>
      <c r="N453" s="84"/>
      <c r="O453" s="146"/>
      <c r="P453" s="146"/>
      <c r="R453" s="146"/>
      <c r="S453" s="368"/>
      <c r="T453" s="368"/>
    </row>
    <row r="454" spans="1:20" s="1" customFormat="1" ht="25.5" x14ac:dyDescent="0.2">
      <c r="A454" s="27" t="s">
        <v>243</v>
      </c>
      <c r="B454" s="15"/>
      <c r="C454" s="15"/>
      <c r="D454" s="15"/>
      <c r="E454" s="15"/>
      <c r="F454" s="15"/>
      <c r="G454" s="15"/>
      <c r="H454" s="15"/>
      <c r="I454" s="202"/>
      <c r="J454" s="202"/>
      <c r="K454" s="202"/>
      <c r="L454" s="36" t="s">
        <v>178</v>
      </c>
      <c r="M454" s="106"/>
      <c r="N454" s="107" t="s">
        <v>125</v>
      </c>
      <c r="O454" s="144">
        <f t="shared" ref="O454" si="164">SUM(O461)</f>
        <v>68095.55</v>
      </c>
      <c r="P454" s="144">
        <f t="shared" ref="P454" si="165">SUM(P461)</f>
        <v>150000</v>
      </c>
      <c r="R454" s="144">
        <f>SUM(R461)</f>
        <v>97717.91</v>
      </c>
      <c r="S454" s="368">
        <f t="shared" si="143"/>
        <v>143.50116857856349</v>
      </c>
      <c r="T454" s="368">
        <f t="shared" si="145"/>
        <v>65.145273333333336</v>
      </c>
    </row>
    <row r="455" spans="1:20" s="1" customFormat="1" x14ac:dyDescent="0.2">
      <c r="A455" s="15"/>
      <c r="B455" s="15"/>
      <c r="C455" s="15"/>
      <c r="D455" s="15"/>
      <c r="E455" s="15"/>
      <c r="F455" s="15"/>
      <c r="G455" s="15"/>
      <c r="H455" s="15"/>
      <c r="I455" s="202"/>
      <c r="J455" s="202"/>
      <c r="K455" s="202"/>
      <c r="L455" s="16"/>
      <c r="M455" s="96"/>
      <c r="N455" s="84"/>
      <c r="O455" s="143"/>
      <c r="P455" s="143"/>
      <c r="R455" s="143"/>
      <c r="S455" s="368"/>
      <c r="T455" s="368"/>
    </row>
    <row r="456" spans="1:20" s="1" customFormat="1" x14ac:dyDescent="0.2">
      <c r="A456" s="194"/>
      <c r="B456" s="194"/>
      <c r="C456" s="194"/>
      <c r="D456" s="194"/>
      <c r="E456" s="194"/>
      <c r="F456" s="194"/>
      <c r="G456" s="194"/>
      <c r="H456" s="194"/>
      <c r="I456" s="202"/>
      <c r="J456" s="202"/>
      <c r="K456" s="202"/>
      <c r="L456" s="96"/>
      <c r="M456" s="96"/>
      <c r="N456" s="180" t="s">
        <v>286</v>
      </c>
      <c r="O456" s="188">
        <f t="shared" ref="O456" si="166">SUM(O458:O459)</f>
        <v>68095.55</v>
      </c>
      <c r="P456" s="188">
        <f>SUM(P457:P459)</f>
        <v>150000</v>
      </c>
      <c r="R456" s="188">
        <f>SUM(R457:R459)</f>
        <v>97717.91</v>
      </c>
      <c r="S456" s="368">
        <f t="shared" si="143"/>
        <v>143.50116857856349</v>
      </c>
      <c r="T456" s="368">
        <f t="shared" si="145"/>
        <v>65.145273333333336</v>
      </c>
    </row>
    <row r="457" spans="1:20" s="1" customFormat="1" x14ac:dyDescent="0.2">
      <c r="A457" s="331"/>
      <c r="B457" s="331"/>
      <c r="C457" s="331"/>
      <c r="D457" s="331"/>
      <c r="E457" s="331"/>
      <c r="F457" s="331"/>
      <c r="G457" s="331"/>
      <c r="H457" s="331"/>
      <c r="I457" s="331"/>
      <c r="J457" s="331"/>
      <c r="K457" s="331"/>
      <c r="L457" s="96"/>
      <c r="M457" s="186">
        <v>11</v>
      </c>
      <c r="N457" s="180" t="s">
        <v>287</v>
      </c>
      <c r="O457" s="188">
        <v>0</v>
      </c>
      <c r="P457" s="188">
        <v>65500</v>
      </c>
      <c r="R457" s="188">
        <v>57119.360000000001</v>
      </c>
      <c r="S457" s="368">
        <v>0</v>
      </c>
      <c r="T457" s="368">
        <f t="shared" si="145"/>
        <v>87.205129770992357</v>
      </c>
    </row>
    <row r="458" spans="1:20" s="1" customFormat="1" x14ac:dyDescent="0.2">
      <c r="A458" s="194"/>
      <c r="B458" s="194"/>
      <c r="C458" s="194"/>
      <c r="D458" s="194"/>
      <c r="E458" s="194"/>
      <c r="F458" s="194"/>
      <c r="G458" s="194"/>
      <c r="H458" s="194"/>
      <c r="I458" s="202"/>
      <c r="J458" s="202"/>
      <c r="K458" s="202"/>
      <c r="L458" s="186"/>
      <c r="M458" s="186">
        <v>43</v>
      </c>
      <c r="N458" s="187" t="s">
        <v>102</v>
      </c>
      <c r="O458" s="188">
        <v>68095.55</v>
      </c>
      <c r="P458" s="188">
        <v>84500</v>
      </c>
      <c r="R458" s="188">
        <v>40598.550000000003</v>
      </c>
      <c r="S458" s="368">
        <f t="shared" si="143"/>
        <v>59.619975167246608</v>
      </c>
      <c r="T458" s="368">
        <f t="shared" si="145"/>
        <v>48.045621301775149</v>
      </c>
    </row>
    <row r="459" spans="1:20" s="1" customFormat="1" x14ac:dyDescent="0.2">
      <c r="A459" s="202"/>
      <c r="B459" s="202"/>
      <c r="C459" s="202"/>
      <c r="D459" s="202"/>
      <c r="E459" s="202"/>
      <c r="F459" s="202"/>
      <c r="G459" s="202"/>
      <c r="H459" s="202"/>
      <c r="I459" s="202"/>
      <c r="J459" s="202"/>
      <c r="K459" s="202"/>
      <c r="L459" s="186"/>
      <c r="M459" s="186">
        <v>91</v>
      </c>
      <c r="N459" s="180" t="s">
        <v>291</v>
      </c>
      <c r="O459" s="188">
        <v>0</v>
      </c>
      <c r="P459" s="188">
        <v>0</v>
      </c>
      <c r="R459" s="188">
        <v>0</v>
      </c>
      <c r="S459" s="368">
        <v>0</v>
      </c>
      <c r="T459" s="368">
        <v>0</v>
      </c>
    </row>
    <row r="460" spans="1:20" s="1" customFormat="1" x14ac:dyDescent="0.2">
      <c r="A460" s="194"/>
      <c r="B460" s="194"/>
      <c r="C460" s="194"/>
      <c r="D460" s="194"/>
      <c r="E460" s="194"/>
      <c r="F460" s="194"/>
      <c r="G460" s="194"/>
      <c r="H460" s="194"/>
      <c r="I460" s="202"/>
      <c r="J460" s="202"/>
      <c r="K460" s="202"/>
      <c r="L460" s="16"/>
      <c r="M460" s="96"/>
      <c r="N460" s="195"/>
      <c r="O460" s="143"/>
      <c r="P460" s="143"/>
      <c r="R460" s="143"/>
      <c r="S460" s="368"/>
      <c r="T460" s="368"/>
    </row>
    <row r="461" spans="1:20" s="43" customFormat="1" x14ac:dyDescent="0.2">
      <c r="B461" s="176">
        <v>1</v>
      </c>
      <c r="D461" s="48"/>
      <c r="E461" s="48">
        <v>4</v>
      </c>
      <c r="I461" s="202"/>
      <c r="J461" s="201">
        <v>9</v>
      </c>
      <c r="K461" s="202"/>
      <c r="L461" s="16" t="s">
        <v>178</v>
      </c>
      <c r="M461" s="72">
        <v>3</v>
      </c>
      <c r="N461" s="84" t="s">
        <v>116</v>
      </c>
      <c r="O461" s="113">
        <f t="shared" ref="O461:P462" si="167">SUM(O462)</f>
        <v>68095.55</v>
      </c>
      <c r="P461" s="113">
        <f t="shared" si="167"/>
        <v>150000</v>
      </c>
      <c r="R461" s="113">
        <f>SUM(R462)</f>
        <v>97717.91</v>
      </c>
      <c r="S461" s="368">
        <f t="shared" ref="S461:S509" si="168">R461/O461*100</f>
        <v>143.50116857856349</v>
      </c>
      <c r="T461" s="368">
        <f t="shared" ref="T461:T519" si="169">R461/P461*100</f>
        <v>65.145273333333336</v>
      </c>
    </row>
    <row r="462" spans="1:20" s="1" customFormat="1" x14ac:dyDescent="0.2">
      <c r="A462" s="15"/>
      <c r="B462" s="176">
        <v>1</v>
      </c>
      <c r="C462" s="15"/>
      <c r="D462" s="48"/>
      <c r="E462" s="48">
        <v>4</v>
      </c>
      <c r="F462" s="15"/>
      <c r="G462" s="15"/>
      <c r="H462" s="15"/>
      <c r="I462" s="202"/>
      <c r="J462" s="201">
        <v>9</v>
      </c>
      <c r="K462" s="202"/>
      <c r="L462" s="16" t="s">
        <v>178</v>
      </c>
      <c r="M462" s="71">
        <v>32</v>
      </c>
      <c r="N462" s="70" t="s">
        <v>3</v>
      </c>
      <c r="O462" s="114">
        <f t="shared" si="167"/>
        <v>68095.55</v>
      </c>
      <c r="P462" s="114">
        <f t="shared" si="167"/>
        <v>150000</v>
      </c>
      <c r="R462" s="114">
        <f>SUM(R463)</f>
        <v>97717.91</v>
      </c>
      <c r="S462" s="368">
        <f t="shared" si="168"/>
        <v>143.50116857856349</v>
      </c>
      <c r="T462" s="368">
        <f t="shared" si="169"/>
        <v>65.145273333333336</v>
      </c>
    </row>
    <row r="463" spans="1:20" s="43" customFormat="1" x14ac:dyDescent="0.2">
      <c r="A463" s="37"/>
      <c r="B463" s="176">
        <v>1</v>
      </c>
      <c r="D463" s="48"/>
      <c r="E463" s="48">
        <v>4</v>
      </c>
      <c r="I463" s="202"/>
      <c r="J463" s="201">
        <v>9</v>
      </c>
      <c r="K463" s="202"/>
      <c r="L463" s="16" t="s">
        <v>178</v>
      </c>
      <c r="M463" s="72">
        <v>323</v>
      </c>
      <c r="N463" s="96" t="s">
        <v>6</v>
      </c>
      <c r="O463" s="113">
        <f>SUM(O464)</f>
        <v>68095.55</v>
      </c>
      <c r="P463" s="113">
        <v>150000</v>
      </c>
      <c r="R463" s="113">
        <f>SUM(R464)</f>
        <v>97717.91</v>
      </c>
      <c r="S463" s="368">
        <f t="shared" si="168"/>
        <v>143.50116857856349</v>
      </c>
      <c r="T463" s="368">
        <f t="shared" si="169"/>
        <v>65.145273333333336</v>
      </c>
    </row>
    <row r="464" spans="1:20" s="331" customFormat="1" ht="25.5" x14ac:dyDescent="0.2">
      <c r="A464" s="37"/>
      <c r="B464" s="420"/>
      <c r="D464" s="420"/>
      <c r="E464" s="420"/>
      <c r="J464" s="420"/>
      <c r="L464" s="16"/>
      <c r="M464" s="422">
        <v>3232</v>
      </c>
      <c r="N464" s="430" t="s">
        <v>485</v>
      </c>
      <c r="O464" s="113">
        <v>68095.55</v>
      </c>
      <c r="P464" s="113"/>
      <c r="R464" s="113">
        <v>97717.91</v>
      </c>
      <c r="S464" s="368">
        <f t="shared" si="168"/>
        <v>143.50116857856349</v>
      </c>
      <c r="T464" s="368"/>
    </row>
    <row r="465" spans="1:20" s="240" customFormat="1" x14ac:dyDescent="0.2">
      <c r="A465" s="37"/>
      <c r="B465" s="239"/>
      <c r="D465" s="239"/>
      <c r="E465" s="239"/>
      <c r="J465" s="239"/>
      <c r="L465" s="16"/>
      <c r="M465" s="241"/>
      <c r="N465" s="96"/>
      <c r="O465" s="113"/>
      <c r="P465" s="113"/>
      <c r="R465" s="113"/>
      <c r="S465" s="368"/>
      <c r="T465" s="368"/>
    </row>
    <row r="466" spans="1:20" s="1" customFormat="1" ht="25.5" x14ac:dyDescent="0.2">
      <c r="A466" s="51" t="s">
        <v>244</v>
      </c>
      <c r="B466" s="55">
        <v>1</v>
      </c>
      <c r="C466" s="15"/>
      <c r="D466" s="15"/>
      <c r="E466" s="15"/>
      <c r="F466" s="55">
        <v>5</v>
      </c>
      <c r="G466" s="15"/>
      <c r="H466" s="15"/>
      <c r="I466" s="202"/>
      <c r="J466" s="202"/>
      <c r="K466" s="202"/>
      <c r="L466" s="16"/>
      <c r="M466" s="96"/>
      <c r="N466" s="73" t="s">
        <v>247</v>
      </c>
      <c r="O466" s="115">
        <f t="shared" ref="O466" si="170">SUM(O468)</f>
        <v>13620</v>
      </c>
      <c r="P466" s="115">
        <f t="shared" ref="P466" si="171">SUM(P468)</f>
        <v>30000</v>
      </c>
      <c r="R466" s="115">
        <f>SUM(R468)</f>
        <v>12720</v>
      </c>
      <c r="S466" s="368">
        <v>0</v>
      </c>
      <c r="T466" s="368">
        <f t="shared" si="169"/>
        <v>42.4</v>
      </c>
    </row>
    <row r="467" spans="1:20" s="1" customFormat="1" x14ac:dyDescent="0.2">
      <c r="A467" s="15"/>
      <c r="B467" s="15"/>
      <c r="C467" s="15"/>
      <c r="D467" s="15"/>
      <c r="E467" s="15"/>
      <c r="F467" s="15"/>
      <c r="G467" s="15"/>
      <c r="H467" s="15"/>
      <c r="I467" s="202"/>
      <c r="J467" s="202"/>
      <c r="K467" s="202"/>
      <c r="L467" s="16"/>
      <c r="M467" s="96"/>
      <c r="N467" s="83"/>
      <c r="O467" s="143"/>
      <c r="P467" s="143"/>
      <c r="R467" s="143"/>
      <c r="S467" s="368"/>
      <c r="T467" s="368"/>
    </row>
    <row r="468" spans="1:20" s="1" customFormat="1" ht="25.5" x14ac:dyDescent="0.2">
      <c r="A468" s="53" t="s">
        <v>152</v>
      </c>
      <c r="B468" s="47"/>
      <c r="C468" s="47"/>
      <c r="D468" s="47"/>
      <c r="E468" s="47"/>
      <c r="F468" s="47"/>
      <c r="G468" s="47"/>
      <c r="H468" s="47"/>
      <c r="I468" s="202"/>
      <c r="J468" s="202"/>
      <c r="K468" s="202"/>
      <c r="L468" s="31" t="s">
        <v>196</v>
      </c>
      <c r="M468" s="103"/>
      <c r="N468" s="104" t="s">
        <v>145</v>
      </c>
      <c r="O468" s="116">
        <f t="shared" ref="O468" si="172">SUM(O470)</f>
        <v>13620</v>
      </c>
      <c r="P468" s="116">
        <f t="shared" ref="P468" si="173">SUM(P470)</f>
        <v>30000</v>
      </c>
      <c r="R468" s="116">
        <f>SUM(R470)</f>
        <v>12720</v>
      </c>
      <c r="S468" s="368">
        <v>0</v>
      </c>
      <c r="T468" s="368">
        <f t="shared" si="169"/>
        <v>42.4</v>
      </c>
    </row>
    <row r="469" spans="1:20" s="1" customFormat="1" x14ac:dyDescent="0.2">
      <c r="A469" s="47"/>
      <c r="B469" s="47"/>
      <c r="C469" s="47"/>
      <c r="D469" s="47"/>
      <c r="E469" s="47"/>
      <c r="F469" s="47"/>
      <c r="G469" s="47"/>
      <c r="H469" s="47"/>
      <c r="I469" s="202"/>
      <c r="J469" s="202"/>
      <c r="K469" s="202"/>
      <c r="L469" s="16"/>
      <c r="M469" s="96"/>
      <c r="N469" s="83"/>
      <c r="O469" s="143"/>
      <c r="P469" s="143"/>
      <c r="R469" s="143"/>
      <c r="S469" s="368"/>
      <c r="T469" s="368"/>
    </row>
    <row r="470" spans="1:20" s="1" customFormat="1" x14ac:dyDescent="0.2">
      <c r="A470" s="27" t="s">
        <v>248</v>
      </c>
      <c r="B470" s="15"/>
      <c r="C470" s="15"/>
      <c r="D470" s="15"/>
      <c r="E470" s="15"/>
      <c r="F470" s="15"/>
      <c r="G470" s="15"/>
      <c r="H470" s="15"/>
      <c r="I470" s="202"/>
      <c r="J470" s="202"/>
      <c r="K470" s="202"/>
      <c r="L470" s="36" t="s">
        <v>140</v>
      </c>
      <c r="M470" s="106"/>
      <c r="N470" s="107" t="s">
        <v>225</v>
      </c>
      <c r="O470" s="144">
        <f t="shared" ref="O470" si="174">SUM(O476)</f>
        <v>13620</v>
      </c>
      <c r="P470" s="144">
        <f t="shared" ref="P470" si="175">SUM(P476)</f>
        <v>30000</v>
      </c>
      <c r="R470" s="144">
        <f>SUM(R476)</f>
        <v>12720</v>
      </c>
      <c r="S470" s="368">
        <v>0</v>
      </c>
      <c r="T470" s="368">
        <f t="shared" si="169"/>
        <v>42.4</v>
      </c>
    </row>
    <row r="471" spans="1:20" s="1" customFormat="1" x14ac:dyDescent="0.2">
      <c r="A471" s="15"/>
      <c r="B471" s="15"/>
      <c r="C471" s="15"/>
      <c r="D471" s="15"/>
      <c r="E471" s="15"/>
      <c r="F471" s="15"/>
      <c r="G471" s="15"/>
      <c r="H471" s="15"/>
      <c r="I471" s="202"/>
      <c r="J471" s="202"/>
      <c r="K471" s="202"/>
      <c r="L471" s="16"/>
      <c r="M471" s="118"/>
      <c r="N471" s="119"/>
      <c r="O471" s="143"/>
      <c r="P471" s="143"/>
      <c r="R471" s="143"/>
      <c r="S471" s="368"/>
      <c r="T471" s="368"/>
    </row>
    <row r="472" spans="1:20" s="1" customFormat="1" x14ac:dyDescent="0.2">
      <c r="A472" s="177"/>
      <c r="B472" s="177"/>
      <c r="C472" s="177"/>
      <c r="D472" s="177"/>
      <c r="E472" s="177"/>
      <c r="F472" s="177"/>
      <c r="G472" s="177"/>
      <c r="H472" s="177"/>
      <c r="I472" s="202"/>
      <c r="J472" s="202"/>
      <c r="K472" s="202"/>
      <c r="L472" s="16"/>
      <c r="M472" s="118"/>
      <c r="N472" s="180" t="s">
        <v>286</v>
      </c>
      <c r="O472" s="188">
        <f t="shared" ref="O472" si="176">SUM(O473:O474)</f>
        <v>13620</v>
      </c>
      <c r="P472" s="188">
        <f t="shared" ref="P472" si="177">SUM(P473:P474)</f>
        <v>30000</v>
      </c>
      <c r="R472" s="188">
        <f>SUM(R473:R474)</f>
        <v>12720</v>
      </c>
      <c r="S472" s="368">
        <v>0</v>
      </c>
      <c r="T472" s="368">
        <f t="shared" si="169"/>
        <v>42.4</v>
      </c>
    </row>
    <row r="473" spans="1:20" s="1" customFormat="1" x14ac:dyDescent="0.2">
      <c r="A473" s="177"/>
      <c r="B473" s="177"/>
      <c r="C473" s="177"/>
      <c r="D473" s="177"/>
      <c r="E473" s="177"/>
      <c r="F473" s="177"/>
      <c r="G473" s="177"/>
      <c r="H473" s="177"/>
      <c r="I473" s="202"/>
      <c r="J473" s="202"/>
      <c r="K473" s="202"/>
      <c r="L473" s="16"/>
      <c r="M473" s="189" t="s">
        <v>355</v>
      </c>
      <c r="N473" s="180" t="s">
        <v>287</v>
      </c>
      <c r="O473" s="188">
        <v>8620</v>
      </c>
      <c r="P473" s="188">
        <v>15000</v>
      </c>
      <c r="R473" s="188">
        <v>0</v>
      </c>
      <c r="S473" s="368">
        <v>0</v>
      </c>
      <c r="T473" s="368">
        <f t="shared" si="169"/>
        <v>0</v>
      </c>
    </row>
    <row r="474" spans="1:20" s="1" customFormat="1" x14ac:dyDescent="0.2">
      <c r="A474" s="177"/>
      <c r="B474" s="177"/>
      <c r="C474" s="177"/>
      <c r="D474" s="177"/>
      <c r="E474" s="177"/>
      <c r="F474" s="177"/>
      <c r="G474" s="177"/>
      <c r="H474" s="177"/>
      <c r="I474" s="202"/>
      <c r="J474" s="202"/>
      <c r="K474" s="202"/>
      <c r="L474" s="16"/>
      <c r="M474" s="189" t="s">
        <v>356</v>
      </c>
      <c r="N474" s="180" t="s">
        <v>103</v>
      </c>
      <c r="O474" s="188">
        <v>5000</v>
      </c>
      <c r="P474" s="188">
        <v>15000</v>
      </c>
      <c r="R474" s="188">
        <v>12720</v>
      </c>
      <c r="S474" s="368">
        <v>0</v>
      </c>
      <c r="T474" s="368">
        <f t="shared" si="169"/>
        <v>84.8</v>
      </c>
    </row>
    <row r="475" spans="1:20" s="1" customFormat="1" x14ac:dyDescent="0.2">
      <c r="A475" s="177"/>
      <c r="B475" s="177"/>
      <c r="C475" s="177"/>
      <c r="D475" s="177"/>
      <c r="E475" s="177"/>
      <c r="F475" s="177"/>
      <c r="G475" s="177"/>
      <c r="H475" s="177"/>
      <c r="I475" s="202"/>
      <c r="J475" s="202"/>
      <c r="K475" s="202"/>
      <c r="L475" s="16"/>
      <c r="M475" s="118"/>
      <c r="N475" s="119"/>
      <c r="O475" s="143"/>
      <c r="P475" s="143"/>
      <c r="R475" s="143"/>
      <c r="S475" s="368"/>
      <c r="T475" s="368"/>
    </row>
    <row r="476" spans="1:20" s="1" customFormat="1" x14ac:dyDescent="0.2">
      <c r="A476" s="15"/>
      <c r="B476" s="48">
        <v>1</v>
      </c>
      <c r="C476" s="15"/>
      <c r="D476" s="15"/>
      <c r="E476" s="15"/>
      <c r="F476" s="176">
        <v>5</v>
      </c>
      <c r="G476" s="15"/>
      <c r="H476" s="15"/>
      <c r="I476" s="202"/>
      <c r="J476" s="202"/>
      <c r="K476" s="202"/>
      <c r="L476" s="16" t="s">
        <v>140</v>
      </c>
      <c r="M476" s="72">
        <v>3</v>
      </c>
      <c r="N476" s="84" t="s">
        <v>116</v>
      </c>
      <c r="O476" s="113">
        <f t="shared" ref="O476:P477" si="178">SUM(O477)</f>
        <v>13620</v>
      </c>
      <c r="P476" s="113">
        <f t="shared" si="178"/>
        <v>30000</v>
      </c>
      <c r="R476" s="113">
        <f>SUM(R477)</f>
        <v>12720</v>
      </c>
      <c r="S476" s="368">
        <v>0</v>
      </c>
      <c r="T476" s="368">
        <f t="shared" si="169"/>
        <v>42.4</v>
      </c>
    </row>
    <row r="477" spans="1:20" s="1" customFormat="1" x14ac:dyDescent="0.2">
      <c r="A477" s="15"/>
      <c r="B477" s="48">
        <v>1</v>
      </c>
      <c r="C477" s="15"/>
      <c r="D477" s="15"/>
      <c r="E477" s="15"/>
      <c r="F477" s="176">
        <v>5</v>
      </c>
      <c r="G477" s="15"/>
      <c r="H477" s="15"/>
      <c r="I477" s="202"/>
      <c r="J477" s="202"/>
      <c r="K477" s="202"/>
      <c r="L477" s="16" t="s">
        <v>140</v>
      </c>
      <c r="M477" s="92" t="s">
        <v>68</v>
      </c>
      <c r="N477" s="70" t="s">
        <v>17</v>
      </c>
      <c r="O477" s="114">
        <f t="shared" si="178"/>
        <v>13620</v>
      </c>
      <c r="P477" s="114">
        <f t="shared" si="178"/>
        <v>30000</v>
      </c>
      <c r="R477" s="114">
        <f>SUM(R478)</f>
        <v>12720</v>
      </c>
      <c r="S477" s="368">
        <v>0</v>
      </c>
      <c r="T477" s="368">
        <f t="shared" si="169"/>
        <v>42.4</v>
      </c>
    </row>
    <row r="478" spans="1:20" s="1" customFormat="1" ht="51" x14ac:dyDescent="0.2">
      <c r="A478" s="15"/>
      <c r="B478" s="48">
        <v>1</v>
      </c>
      <c r="C478" s="15"/>
      <c r="D478" s="15"/>
      <c r="E478" s="15"/>
      <c r="F478" s="176">
        <v>5</v>
      </c>
      <c r="G478" s="15"/>
      <c r="H478" s="15"/>
      <c r="I478" s="202"/>
      <c r="J478" s="202"/>
      <c r="K478" s="202"/>
      <c r="L478" s="16" t="s">
        <v>140</v>
      </c>
      <c r="M478" s="83" t="s">
        <v>69</v>
      </c>
      <c r="N478" s="228" t="s">
        <v>128</v>
      </c>
      <c r="O478" s="113">
        <f>SUM(O479)</f>
        <v>13620</v>
      </c>
      <c r="P478" s="113">
        <v>30000</v>
      </c>
      <c r="R478" s="113">
        <f>SUM(R479)</f>
        <v>12720</v>
      </c>
      <c r="S478" s="368">
        <v>0</v>
      </c>
      <c r="T478" s="368">
        <f t="shared" si="169"/>
        <v>42.4</v>
      </c>
    </row>
    <row r="479" spans="1:20" s="1" customFormat="1" ht="25.5" x14ac:dyDescent="0.2">
      <c r="A479" s="331"/>
      <c r="B479" s="431"/>
      <c r="C479" s="331"/>
      <c r="D479" s="331"/>
      <c r="E479" s="331"/>
      <c r="F479" s="431"/>
      <c r="G479" s="331"/>
      <c r="H479" s="331"/>
      <c r="I479" s="331"/>
      <c r="J479" s="331"/>
      <c r="K479" s="331"/>
      <c r="L479" s="16"/>
      <c r="M479" s="432" t="s">
        <v>536</v>
      </c>
      <c r="N479" s="434" t="s">
        <v>537</v>
      </c>
      <c r="O479" s="113">
        <v>13620</v>
      </c>
      <c r="P479" s="113"/>
      <c r="R479" s="113">
        <v>12720</v>
      </c>
      <c r="S479" s="368"/>
      <c r="T479" s="368"/>
    </row>
    <row r="480" spans="1:20" s="1" customFormat="1" x14ac:dyDescent="0.2">
      <c r="A480" s="155"/>
      <c r="B480" s="152"/>
      <c r="C480" s="155"/>
      <c r="D480" s="155"/>
      <c r="E480" s="155"/>
      <c r="F480" s="155"/>
      <c r="G480" s="155"/>
      <c r="H480" s="155"/>
      <c r="I480" s="202"/>
      <c r="J480" s="202"/>
      <c r="K480" s="202"/>
      <c r="L480" s="16"/>
      <c r="M480" s="153"/>
      <c r="N480" s="84"/>
      <c r="O480" s="113"/>
      <c r="P480" s="113"/>
      <c r="R480" s="113"/>
      <c r="S480" s="368"/>
      <c r="T480" s="368"/>
    </row>
    <row r="481" spans="1:20" s="1" customFormat="1" ht="25.5" x14ac:dyDescent="0.2">
      <c r="A481" s="51" t="s">
        <v>249</v>
      </c>
      <c r="B481" s="55">
        <v>1</v>
      </c>
      <c r="C481" s="126"/>
      <c r="D481" s="126"/>
      <c r="E481" s="126"/>
      <c r="F481" s="126"/>
      <c r="G481" s="126"/>
      <c r="H481" s="126"/>
      <c r="I481" s="202"/>
      <c r="J481" s="55">
        <v>9</v>
      </c>
      <c r="K481" s="202"/>
      <c r="L481" s="16"/>
      <c r="M481" s="96"/>
      <c r="N481" s="73" t="s">
        <v>250</v>
      </c>
      <c r="O481" s="115">
        <f t="shared" ref="O481" si="179">SUM(O483)</f>
        <v>1200</v>
      </c>
      <c r="P481" s="115">
        <f t="shared" ref="P481" si="180">SUM(P483)</f>
        <v>1400</v>
      </c>
      <c r="R481" s="115">
        <f>SUM(R483)</f>
        <v>1200</v>
      </c>
      <c r="S481" s="368">
        <f t="shared" si="168"/>
        <v>100</v>
      </c>
      <c r="T481" s="368">
        <f t="shared" si="169"/>
        <v>85.714285714285708</v>
      </c>
    </row>
    <row r="482" spans="1:20" s="1" customFormat="1" x14ac:dyDescent="0.2">
      <c r="A482" s="15"/>
      <c r="B482" s="15"/>
      <c r="C482" s="15"/>
      <c r="D482" s="15"/>
      <c r="E482" s="15"/>
      <c r="F482" s="15"/>
      <c r="G482" s="15"/>
      <c r="H482" s="15"/>
      <c r="I482" s="202"/>
      <c r="J482" s="202"/>
      <c r="K482" s="202"/>
      <c r="L482" s="16"/>
      <c r="M482" s="83"/>
      <c r="N482" s="84"/>
      <c r="O482" s="145"/>
      <c r="P482" s="145"/>
      <c r="R482" s="145"/>
      <c r="S482" s="368"/>
      <c r="T482" s="368"/>
    </row>
    <row r="483" spans="1:20" s="1" customFormat="1" ht="25.5" x14ac:dyDescent="0.2">
      <c r="A483" s="53" t="s">
        <v>111</v>
      </c>
      <c r="B483" s="15"/>
      <c r="C483" s="15"/>
      <c r="D483" s="15"/>
      <c r="E483" s="15"/>
      <c r="F483" s="15"/>
      <c r="G483" s="15"/>
      <c r="H483" s="15"/>
      <c r="I483" s="202"/>
      <c r="J483" s="202"/>
      <c r="K483" s="202"/>
      <c r="L483" s="31" t="s">
        <v>190</v>
      </c>
      <c r="M483" s="103"/>
      <c r="N483" s="104" t="s">
        <v>118</v>
      </c>
      <c r="O483" s="116">
        <f t="shared" ref="O483" si="181">SUM(O485)</f>
        <v>1200</v>
      </c>
      <c r="P483" s="116">
        <f t="shared" ref="P483" si="182">SUM(P485)</f>
        <v>1400</v>
      </c>
      <c r="R483" s="116">
        <f>SUM(R485)</f>
        <v>1200</v>
      </c>
      <c r="S483" s="368">
        <f t="shared" si="168"/>
        <v>100</v>
      </c>
      <c r="T483" s="368">
        <f t="shared" si="169"/>
        <v>85.714285714285708</v>
      </c>
    </row>
    <row r="484" spans="1:20" s="1" customFormat="1" x14ac:dyDescent="0.2">
      <c r="A484" s="47"/>
      <c r="B484" s="47"/>
      <c r="C484" s="47"/>
      <c r="D484" s="47"/>
      <c r="E484" s="47"/>
      <c r="F484" s="47"/>
      <c r="G484" s="47"/>
      <c r="H484" s="47"/>
      <c r="I484" s="202"/>
      <c r="J484" s="202"/>
      <c r="K484" s="202"/>
      <c r="L484" s="16"/>
      <c r="M484" s="83"/>
      <c r="N484" s="84"/>
      <c r="O484" s="144"/>
      <c r="P484" s="144"/>
      <c r="R484" s="144"/>
      <c r="S484" s="368"/>
      <c r="T484" s="368"/>
    </row>
    <row r="485" spans="1:20" s="1" customFormat="1" ht="25.5" x14ac:dyDescent="0.2">
      <c r="A485" s="54" t="s">
        <v>321</v>
      </c>
      <c r="B485" s="42"/>
      <c r="C485" s="42"/>
      <c r="D485" s="42"/>
      <c r="E485" s="42"/>
      <c r="F485" s="42"/>
      <c r="G485" s="42"/>
      <c r="H485" s="42"/>
      <c r="I485" s="202"/>
      <c r="J485" s="202"/>
      <c r="K485" s="202"/>
      <c r="L485" s="36" t="s">
        <v>180</v>
      </c>
      <c r="M485" s="106"/>
      <c r="N485" s="107" t="s">
        <v>175</v>
      </c>
      <c r="O485" s="144">
        <f t="shared" ref="O485" si="183">SUM(O491)</f>
        <v>1200</v>
      </c>
      <c r="P485" s="144">
        <f t="shared" ref="P485" si="184">SUM(P491)</f>
        <v>1400</v>
      </c>
      <c r="R485" s="144">
        <f>SUM(R491)</f>
        <v>1200</v>
      </c>
      <c r="S485" s="368">
        <f t="shared" si="168"/>
        <v>100</v>
      </c>
      <c r="T485" s="368">
        <f t="shared" si="169"/>
        <v>85.714285714285708</v>
      </c>
    </row>
    <row r="486" spans="1:20" s="1" customFormat="1" x14ac:dyDescent="0.2">
      <c r="A486" s="44"/>
      <c r="B486" s="44"/>
      <c r="C486" s="44"/>
      <c r="D486" s="44"/>
      <c r="E486" s="44"/>
      <c r="F486" s="44"/>
      <c r="G486" s="44"/>
      <c r="H486" s="44"/>
      <c r="I486" s="202"/>
      <c r="J486" s="202"/>
      <c r="K486" s="202"/>
      <c r="L486" s="16"/>
      <c r="M486" s="83"/>
      <c r="N486" s="84"/>
      <c r="O486" s="143"/>
      <c r="P486" s="143"/>
      <c r="R486" s="143"/>
      <c r="S486" s="368"/>
      <c r="T486" s="368"/>
    </row>
    <row r="487" spans="1:20" s="1" customFormat="1" x14ac:dyDescent="0.2">
      <c r="A487" s="177"/>
      <c r="B487" s="177"/>
      <c r="C487" s="177"/>
      <c r="D487" s="177"/>
      <c r="E487" s="177"/>
      <c r="F487" s="177"/>
      <c r="G487" s="177"/>
      <c r="H487" s="177"/>
      <c r="I487" s="202"/>
      <c r="J487" s="202"/>
      <c r="K487" s="202"/>
      <c r="L487" s="16"/>
      <c r="M487" s="178"/>
      <c r="N487" s="180" t="s">
        <v>286</v>
      </c>
      <c r="O487" s="188">
        <f t="shared" ref="O487" si="185">SUM(O488:O489)</f>
        <v>1200</v>
      </c>
      <c r="P487" s="188">
        <f t="shared" ref="P487" si="186">SUM(P488:P489)</f>
        <v>1400</v>
      </c>
      <c r="R487" s="188">
        <f>SUM(R488:R489)</f>
        <v>1200</v>
      </c>
      <c r="S487" s="368">
        <f t="shared" si="168"/>
        <v>100</v>
      </c>
      <c r="T487" s="368">
        <f t="shared" si="169"/>
        <v>85.714285714285708</v>
      </c>
    </row>
    <row r="488" spans="1:20" s="1" customFormat="1" x14ac:dyDescent="0.2">
      <c r="A488" s="177"/>
      <c r="B488" s="177"/>
      <c r="C488" s="177"/>
      <c r="D488" s="177"/>
      <c r="E488" s="177"/>
      <c r="F488" s="177"/>
      <c r="G488" s="177"/>
      <c r="H488" s="177"/>
      <c r="I488" s="202"/>
      <c r="J488" s="202"/>
      <c r="K488" s="202"/>
      <c r="L488" s="16"/>
      <c r="M488" s="189" t="s">
        <v>355</v>
      </c>
      <c r="N488" s="180" t="s">
        <v>287</v>
      </c>
      <c r="O488" s="188">
        <v>1200</v>
      </c>
      <c r="P488" s="188">
        <v>1400</v>
      </c>
      <c r="R488" s="188">
        <v>1200</v>
      </c>
      <c r="S488" s="368">
        <f t="shared" si="168"/>
        <v>100</v>
      </c>
      <c r="T488" s="368">
        <f t="shared" si="169"/>
        <v>85.714285714285708</v>
      </c>
    </row>
    <row r="489" spans="1:20" s="1" customFormat="1" x14ac:dyDescent="0.2">
      <c r="A489" s="205"/>
      <c r="B489" s="205"/>
      <c r="C489" s="205"/>
      <c r="D489" s="205"/>
      <c r="E489" s="205"/>
      <c r="F489" s="205"/>
      <c r="G489" s="205"/>
      <c r="H489" s="205"/>
      <c r="I489" s="205"/>
      <c r="J489" s="205"/>
      <c r="K489" s="205"/>
      <c r="L489" s="16"/>
      <c r="M489" s="186">
        <v>91</v>
      </c>
      <c r="N489" s="180" t="s">
        <v>291</v>
      </c>
      <c r="O489" s="188">
        <v>0</v>
      </c>
      <c r="P489" s="188">
        <v>0</v>
      </c>
      <c r="R489" s="188">
        <v>0</v>
      </c>
      <c r="S489" s="368">
        <v>0</v>
      </c>
      <c r="T489" s="368">
        <v>0</v>
      </c>
    </row>
    <row r="490" spans="1:20" s="1" customFormat="1" x14ac:dyDescent="0.2">
      <c r="A490" s="177"/>
      <c r="B490" s="177"/>
      <c r="C490" s="177"/>
      <c r="D490" s="177"/>
      <c r="E490" s="177"/>
      <c r="F490" s="177"/>
      <c r="G490" s="177"/>
      <c r="H490" s="177"/>
      <c r="I490" s="202"/>
      <c r="J490" s="202"/>
      <c r="K490" s="202"/>
      <c r="L490" s="16"/>
      <c r="M490" s="178"/>
      <c r="N490" s="84"/>
      <c r="O490" s="143"/>
      <c r="P490" s="143"/>
      <c r="R490" s="143"/>
      <c r="S490" s="368"/>
      <c r="T490" s="368"/>
    </row>
    <row r="491" spans="1:20" s="1" customFormat="1" x14ac:dyDescent="0.2">
      <c r="A491" s="44"/>
      <c r="B491" s="48">
        <v>1</v>
      </c>
      <c r="C491" s="44"/>
      <c r="D491" s="44"/>
      <c r="E491" s="44"/>
      <c r="F491" s="44"/>
      <c r="G491" s="44"/>
      <c r="H491" s="44"/>
      <c r="I491" s="202"/>
      <c r="J491" s="275">
        <v>9</v>
      </c>
      <c r="K491" s="202"/>
      <c r="L491" s="16" t="s">
        <v>180</v>
      </c>
      <c r="M491" s="72">
        <v>3</v>
      </c>
      <c r="N491" s="84" t="s">
        <v>116</v>
      </c>
      <c r="O491" s="113">
        <f t="shared" ref="O491:P491" si="187">SUM(O492)</f>
        <v>1200</v>
      </c>
      <c r="P491" s="113">
        <f t="shared" si="187"/>
        <v>1400</v>
      </c>
      <c r="R491" s="113">
        <f>SUM(R492)</f>
        <v>1200</v>
      </c>
      <c r="S491" s="368">
        <f t="shared" si="168"/>
        <v>100</v>
      </c>
      <c r="T491" s="368">
        <f t="shared" si="169"/>
        <v>85.714285714285708</v>
      </c>
    </row>
    <row r="492" spans="1:20" s="38" customFormat="1" x14ac:dyDescent="0.2">
      <c r="B492" s="9">
        <v>1</v>
      </c>
      <c r="J492" s="9">
        <v>9</v>
      </c>
      <c r="L492" s="16" t="s">
        <v>180</v>
      </c>
      <c r="M492" s="92" t="s">
        <v>61</v>
      </c>
      <c r="N492" s="70" t="s">
        <v>3</v>
      </c>
      <c r="O492" s="114">
        <f t="shared" ref="O492:P492" si="188">SUM(O493)</f>
        <v>1200</v>
      </c>
      <c r="P492" s="114">
        <f t="shared" si="188"/>
        <v>1400</v>
      </c>
      <c r="R492" s="114">
        <f>SUM(R493)</f>
        <v>1200</v>
      </c>
      <c r="S492" s="368">
        <f t="shared" si="168"/>
        <v>100</v>
      </c>
      <c r="T492" s="368">
        <f t="shared" si="169"/>
        <v>85.714285714285708</v>
      </c>
    </row>
    <row r="493" spans="1:20" s="1" customFormat="1" ht="25.5" x14ac:dyDescent="0.2">
      <c r="A493" s="62"/>
      <c r="B493" s="63">
        <v>1</v>
      </c>
      <c r="C493" s="62"/>
      <c r="D493" s="62"/>
      <c r="E493" s="62"/>
      <c r="F493" s="62"/>
      <c r="G493" s="62"/>
      <c r="H493" s="62"/>
      <c r="I493" s="202"/>
      <c r="J493" s="275">
        <v>9</v>
      </c>
      <c r="K493" s="202"/>
      <c r="L493" s="16" t="s">
        <v>180</v>
      </c>
      <c r="M493" s="83" t="s">
        <v>65</v>
      </c>
      <c r="N493" s="84" t="s">
        <v>7</v>
      </c>
      <c r="O493" s="113">
        <f>SUM(O494)</f>
        <v>1200</v>
      </c>
      <c r="P493" s="113">
        <v>1400</v>
      </c>
      <c r="R493" s="113">
        <f>SUM(R494)</f>
        <v>1200</v>
      </c>
      <c r="S493" s="368">
        <f t="shared" si="168"/>
        <v>100</v>
      </c>
      <c r="T493" s="368">
        <f t="shared" si="169"/>
        <v>85.714285714285708</v>
      </c>
    </row>
    <row r="494" spans="1:20" s="1" customFormat="1" x14ac:dyDescent="0.2">
      <c r="A494" s="331"/>
      <c r="B494" s="420"/>
      <c r="C494" s="331"/>
      <c r="D494" s="331"/>
      <c r="E494" s="331"/>
      <c r="F494" s="331"/>
      <c r="G494" s="331"/>
      <c r="H494" s="331"/>
      <c r="I494" s="331"/>
      <c r="J494" s="420"/>
      <c r="K494" s="331"/>
      <c r="L494" s="16"/>
      <c r="M494" s="421" t="s">
        <v>418</v>
      </c>
      <c r="N494" s="430" t="s">
        <v>494</v>
      </c>
      <c r="O494" s="113">
        <v>1200</v>
      </c>
      <c r="P494" s="113"/>
      <c r="R494" s="113">
        <v>1200</v>
      </c>
      <c r="S494" s="368">
        <f t="shared" si="168"/>
        <v>100</v>
      </c>
      <c r="T494" s="368"/>
    </row>
    <row r="495" spans="1:20" s="1" customFormat="1" x14ac:dyDescent="0.2">
      <c r="A495" s="155"/>
      <c r="B495" s="152"/>
      <c r="C495" s="155"/>
      <c r="D495" s="155"/>
      <c r="E495" s="155"/>
      <c r="F495" s="155"/>
      <c r="G495" s="155"/>
      <c r="H495" s="155"/>
      <c r="I495" s="202"/>
      <c r="J495" s="202"/>
      <c r="K495" s="202"/>
      <c r="L495" s="16"/>
      <c r="M495" s="153"/>
      <c r="N495" s="84"/>
      <c r="O495" s="113"/>
      <c r="P495" s="113"/>
      <c r="R495" s="113"/>
      <c r="S495" s="368"/>
      <c r="T495" s="368"/>
    </row>
    <row r="496" spans="1:20" s="1" customFormat="1" x14ac:dyDescent="0.2">
      <c r="A496" s="51" t="s">
        <v>126</v>
      </c>
      <c r="B496" s="55">
        <v>1</v>
      </c>
      <c r="C496" s="55"/>
      <c r="D496" s="55"/>
      <c r="E496" s="55">
        <v>4</v>
      </c>
      <c r="F496" s="55"/>
      <c r="G496" s="55"/>
      <c r="H496" s="55">
        <v>7</v>
      </c>
      <c r="I496" s="202"/>
      <c r="J496" s="202"/>
      <c r="K496" s="202"/>
      <c r="L496" s="16"/>
      <c r="M496" s="96"/>
      <c r="N496" s="73" t="s">
        <v>251</v>
      </c>
      <c r="O496" s="115">
        <f t="shared" ref="O496" si="189">SUM(O498)</f>
        <v>52190.2</v>
      </c>
      <c r="P496" s="115">
        <f t="shared" ref="P496" si="190">SUM(P498)</f>
        <v>80000</v>
      </c>
      <c r="R496" s="115">
        <f>SUM(R498)</f>
        <v>38443.75</v>
      </c>
      <c r="S496" s="368">
        <f t="shared" si="168"/>
        <v>73.660859701629818</v>
      </c>
      <c r="T496" s="368">
        <f t="shared" si="169"/>
        <v>48.0546875</v>
      </c>
    </row>
    <row r="497" spans="1:20" s="1" customFormat="1" x14ac:dyDescent="0.2">
      <c r="A497" s="51"/>
      <c r="B497" s="55"/>
      <c r="C497" s="55"/>
      <c r="D497" s="55"/>
      <c r="E497" s="123"/>
      <c r="F497" s="55"/>
      <c r="G497" s="123"/>
      <c r="H497" s="123"/>
      <c r="I497" s="202"/>
      <c r="J497" s="202"/>
      <c r="K497" s="202"/>
      <c r="L497" s="16"/>
      <c r="M497" s="96"/>
      <c r="N497" s="73"/>
      <c r="O497" s="144"/>
      <c r="P497" s="144"/>
      <c r="R497" s="144"/>
      <c r="S497" s="368"/>
      <c r="T497" s="368"/>
    </row>
    <row r="498" spans="1:20" s="1" customFormat="1" ht="25.5" x14ac:dyDescent="0.2">
      <c r="A498" s="53" t="s">
        <v>153</v>
      </c>
      <c r="B498" s="47"/>
      <c r="C498" s="47"/>
      <c r="D498" s="47"/>
      <c r="E498" s="47"/>
      <c r="F498" s="47"/>
      <c r="G498" s="47"/>
      <c r="H498" s="47"/>
      <c r="I498" s="202"/>
      <c r="J498" s="202"/>
      <c r="K498" s="202"/>
      <c r="L498" s="31" t="s">
        <v>154</v>
      </c>
      <c r="M498" s="103"/>
      <c r="N498" s="104" t="s">
        <v>146</v>
      </c>
      <c r="O498" s="116">
        <f>SUM(O500+O511+O523+O535)</f>
        <v>52190.2</v>
      </c>
      <c r="P498" s="116">
        <f>SUM(P500+P511+P523+P535)</f>
        <v>80000</v>
      </c>
      <c r="R498" s="116">
        <f>SUM(R500+R511+R523+R535)</f>
        <v>38443.75</v>
      </c>
      <c r="S498" s="368">
        <f t="shared" si="168"/>
        <v>73.660859701629818</v>
      </c>
      <c r="T498" s="368">
        <f t="shared" si="169"/>
        <v>48.0546875</v>
      </c>
    </row>
    <row r="499" spans="1:20" s="1" customFormat="1" x14ac:dyDescent="0.2">
      <c r="A499" s="15"/>
      <c r="B499" s="15"/>
      <c r="C499" s="15"/>
      <c r="D499" s="15"/>
      <c r="E499" s="15"/>
      <c r="F499" s="15"/>
      <c r="G499" s="15"/>
      <c r="H499" s="15"/>
      <c r="I499" s="202"/>
      <c r="J499" s="202"/>
      <c r="K499" s="202"/>
      <c r="L499" s="16"/>
      <c r="M499" s="96"/>
      <c r="N499" s="83"/>
      <c r="O499" s="143"/>
      <c r="P499" s="143"/>
      <c r="R499" s="143"/>
      <c r="S499" s="368"/>
      <c r="T499" s="368"/>
    </row>
    <row r="500" spans="1:20" s="1" customFormat="1" ht="38.25" x14ac:dyDescent="0.2">
      <c r="A500" s="27" t="s">
        <v>252</v>
      </c>
      <c r="B500" s="15"/>
      <c r="C500" s="15"/>
      <c r="D500" s="15"/>
      <c r="E500" s="15"/>
      <c r="F500" s="15"/>
      <c r="G500" s="15"/>
      <c r="H500" s="15"/>
      <c r="I500" s="202"/>
      <c r="J500" s="202"/>
      <c r="K500" s="202"/>
      <c r="L500" s="36" t="s">
        <v>155</v>
      </c>
      <c r="M500" s="106"/>
      <c r="N500" s="107" t="s">
        <v>227</v>
      </c>
      <c r="O500" s="144">
        <f t="shared" ref="O500" si="191">SUM(O506)</f>
        <v>13765.8</v>
      </c>
      <c r="P500" s="144">
        <f t="shared" ref="P500" si="192">SUM(P506)</f>
        <v>20000</v>
      </c>
      <c r="R500" s="144">
        <f>SUM(R506)</f>
        <v>10786.95</v>
      </c>
      <c r="S500" s="368">
        <f t="shared" si="168"/>
        <v>78.360502113934544</v>
      </c>
      <c r="T500" s="368">
        <f t="shared" si="169"/>
        <v>53.934750000000008</v>
      </c>
    </row>
    <row r="501" spans="1:20" s="1" customFormat="1" x14ac:dyDescent="0.2">
      <c r="A501" s="27"/>
      <c r="B501" s="177"/>
      <c r="C501" s="177"/>
      <c r="D501" s="177"/>
      <c r="E501" s="177"/>
      <c r="F501" s="177"/>
      <c r="G501" s="177"/>
      <c r="H501" s="177"/>
      <c r="I501" s="202"/>
      <c r="J501" s="202"/>
      <c r="K501" s="202"/>
      <c r="L501" s="36"/>
      <c r="M501" s="106"/>
      <c r="N501" s="107"/>
      <c r="O501" s="144"/>
      <c r="P501" s="144"/>
      <c r="R501" s="144"/>
      <c r="S501" s="368"/>
      <c r="T501" s="368"/>
    </row>
    <row r="502" spans="1:20" s="1" customFormat="1" x14ac:dyDescent="0.2">
      <c r="A502" s="27"/>
      <c r="B502" s="177"/>
      <c r="C502" s="177"/>
      <c r="D502" s="177"/>
      <c r="E502" s="177"/>
      <c r="F502" s="177"/>
      <c r="G502" s="177"/>
      <c r="H502" s="177"/>
      <c r="I502" s="202"/>
      <c r="J502" s="202"/>
      <c r="K502" s="202"/>
      <c r="L502" s="36"/>
      <c r="M502" s="106"/>
      <c r="N502" s="180" t="s">
        <v>286</v>
      </c>
      <c r="O502" s="185">
        <f t="shared" ref="O502" si="193">SUM(O503:O504)</f>
        <v>13765.8</v>
      </c>
      <c r="P502" s="185">
        <f t="shared" ref="P502" si="194">SUM(P503:P504)</f>
        <v>20000</v>
      </c>
      <c r="R502" s="185">
        <f>SUM(R503:R504)</f>
        <v>10786.95</v>
      </c>
      <c r="S502" s="368">
        <f t="shared" si="168"/>
        <v>78.360502113934544</v>
      </c>
      <c r="T502" s="368">
        <f t="shared" si="169"/>
        <v>53.934750000000008</v>
      </c>
    </row>
    <row r="503" spans="1:20" s="1" customFormat="1" x14ac:dyDescent="0.2">
      <c r="A503" s="15"/>
      <c r="B503" s="15"/>
      <c r="C503" s="15"/>
      <c r="D503" s="15"/>
      <c r="E503" s="15"/>
      <c r="F503" s="15"/>
      <c r="G503" s="15"/>
      <c r="H503" s="15"/>
      <c r="I503" s="202"/>
      <c r="J503" s="202"/>
      <c r="K503" s="202"/>
      <c r="L503" s="16"/>
      <c r="M503" s="189" t="s">
        <v>355</v>
      </c>
      <c r="N503" s="180" t="s">
        <v>287</v>
      </c>
      <c r="O503" s="185">
        <v>13765.8</v>
      </c>
      <c r="P503" s="185">
        <v>10000</v>
      </c>
      <c r="R503" s="185">
        <v>10786.95</v>
      </c>
      <c r="S503" s="368">
        <v>0</v>
      </c>
      <c r="T503" s="368">
        <v>0</v>
      </c>
    </row>
    <row r="504" spans="1:20" s="1" customFormat="1" x14ac:dyDescent="0.2">
      <c r="A504" s="205"/>
      <c r="B504" s="205"/>
      <c r="C504" s="205"/>
      <c r="D504" s="205"/>
      <c r="E504" s="205"/>
      <c r="F504" s="205"/>
      <c r="G504" s="205"/>
      <c r="H504" s="205"/>
      <c r="I504" s="205"/>
      <c r="J504" s="205"/>
      <c r="K504" s="205"/>
      <c r="L504" s="16"/>
      <c r="M504" s="186">
        <v>43</v>
      </c>
      <c r="N504" s="187" t="s">
        <v>102</v>
      </c>
      <c r="O504" s="185">
        <v>0</v>
      </c>
      <c r="P504" s="185">
        <v>10000</v>
      </c>
      <c r="R504" s="185">
        <v>0</v>
      </c>
      <c r="S504" s="368">
        <v>0</v>
      </c>
      <c r="T504" s="368">
        <f t="shared" si="169"/>
        <v>0</v>
      </c>
    </row>
    <row r="505" spans="1:20" s="1" customFormat="1" x14ac:dyDescent="0.2">
      <c r="A505" s="177"/>
      <c r="B505" s="177"/>
      <c r="C505" s="177"/>
      <c r="D505" s="177"/>
      <c r="E505" s="177"/>
      <c r="F505" s="177"/>
      <c r="G505" s="177"/>
      <c r="H505" s="177"/>
      <c r="I505" s="202"/>
      <c r="J505" s="202"/>
      <c r="K505" s="202"/>
      <c r="L505" s="16"/>
      <c r="M505" s="118"/>
      <c r="N505" s="180"/>
      <c r="O505" s="143"/>
      <c r="P505" s="143"/>
      <c r="R505" s="143"/>
      <c r="S505" s="368"/>
      <c r="T505" s="368"/>
    </row>
    <row r="506" spans="1:20" s="1" customFormat="1" x14ac:dyDescent="0.2">
      <c r="A506" s="15"/>
      <c r="B506" s="48">
        <v>1</v>
      </c>
      <c r="C506" s="48"/>
      <c r="D506" s="48"/>
      <c r="E506" s="275">
        <v>4</v>
      </c>
      <c r="F506" s="48"/>
      <c r="G506" s="15"/>
      <c r="H506" s="15"/>
      <c r="I506" s="202"/>
      <c r="J506" s="202"/>
      <c r="K506" s="202"/>
      <c r="L506" s="16" t="s">
        <v>155</v>
      </c>
      <c r="M506" s="72">
        <v>3</v>
      </c>
      <c r="N506" s="84" t="s">
        <v>116</v>
      </c>
      <c r="O506" s="113">
        <f t="shared" ref="O506:P507" si="195">SUM(O507)</f>
        <v>13765.8</v>
      </c>
      <c r="P506" s="113">
        <f t="shared" si="195"/>
        <v>20000</v>
      </c>
      <c r="R506" s="113">
        <f>SUM(R507)</f>
        <v>10786.95</v>
      </c>
      <c r="S506" s="368">
        <f t="shared" si="168"/>
        <v>78.360502113934544</v>
      </c>
      <c r="T506" s="368">
        <f t="shared" si="169"/>
        <v>53.934750000000008</v>
      </c>
    </row>
    <row r="507" spans="1:20" s="1" customFormat="1" x14ac:dyDescent="0.2">
      <c r="A507" s="15"/>
      <c r="B507" s="48">
        <v>1</v>
      </c>
      <c r="C507" s="48"/>
      <c r="D507" s="48"/>
      <c r="E507" s="275">
        <v>4</v>
      </c>
      <c r="F507" s="48"/>
      <c r="G507" s="15"/>
      <c r="H507" s="15"/>
      <c r="I507" s="202"/>
      <c r="J507" s="202"/>
      <c r="K507" s="202"/>
      <c r="L507" s="16" t="s">
        <v>155</v>
      </c>
      <c r="M507" s="92" t="s">
        <v>61</v>
      </c>
      <c r="N507" s="70" t="s">
        <v>3</v>
      </c>
      <c r="O507" s="114">
        <f t="shared" si="195"/>
        <v>13765.8</v>
      </c>
      <c r="P507" s="114">
        <f t="shared" si="195"/>
        <v>20000</v>
      </c>
      <c r="R507" s="114">
        <f>SUM(R508)</f>
        <v>10786.95</v>
      </c>
      <c r="S507" s="368">
        <f t="shared" si="168"/>
        <v>78.360502113934544</v>
      </c>
      <c r="T507" s="368">
        <f t="shared" si="169"/>
        <v>53.934750000000008</v>
      </c>
    </row>
    <row r="508" spans="1:20" s="1" customFormat="1" x14ac:dyDescent="0.2">
      <c r="A508" s="15"/>
      <c r="B508" s="48">
        <v>1</v>
      </c>
      <c r="C508" s="48"/>
      <c r="D508" s="48"/>
      <c r="E508" s="275">
        <v>4</v>
      </c>
      <c r="F508" s="48"/>
      <c r="G508" s="15"/>
      <c r="H508" s="15"/>
      <c r="I508" s="202"/>
      <c r="J508" s="202"/>
      <c r="K508" s="202"/>
      <c r="L508" s="16" t="s">
        <v>155</v>
      </c>
      <c r="M508" s="83" t="s">
        <v>64</v>
      </c>
      <c r="N508" s="96" t="s">
        <v>6</v>
      </c>
      <c r="O508" s="113">
        <f>SUM(O509)</f>
        <v>13765.8</v>
      </c>
      <c r="P508" s="113">
        <v>20000</v>
      </c>
      <c r="R508" s="113">
        <f>SUM(R509)</f>
        <v>10786.95</v>
      </c>
      <c r="S508" s="368">
        <f t="shared" si="168"/>
        <v>78.360502113934544</v>
      </c>
      <c r="T508" s="368">
        <f t="shared" si="169"/>
        <v>53.934750000000008</v>
      </c>
    </row>
    <row r="509" spans="1:20" s="1" customFormat="1" x14ac:dyDescent="0.2">
      <c r="A509" s="331"/>
      <c r="B509" s="420"/>
      <c r="C509" s="420"/>
      <c r="D509" s="420"/>
      <c r="E509" s="420"/>
      <c r="F509" s="420"/>
      <c r="G509" s="331"/>
      <c r="H509" s="331"/>
      <c r="I509" s="331"/>
      <c r="J509" s="331"/>
      <c r="K509" s="331"/>
      <c r="L509" s="16"/>
      <c r="M509" s="421" t="s">
        <v>419</v>
      </c>
      <c r="N509" s="430" t="s">
        <v>487</v>
      </c>
      <c r="O509" s="113">
        <v>13765.8</v>
      </c>
      <c r="P509" s="113"/>
      <c r="R509" s="113">
        <v>10786.95</v>
      </c>
      <c r="S509" s="368">
        <f t="shared" si="168"/>
        <v>78.360502113934544</v>
      </c>
      <c r="T509" s="368"/>
    </row>
    <row r="510" spans="1:20" s="1" customFormat="1" x14ac:dyDescent="0.2">
      <c r="A510" s="15"/>
      <c r="B510" s="15"/>
      <c r="C510" s="15"/>
      <c r="D510" s="15"/>
      <c r="E510" s="15"/>
      <c r="F510" s="15"/>
      <c r="G510" s="15"/>
      <c r="H510" s="15"/>
      <c r="I510" s="202"/>
      <c r="J510" s="202"/>
      <c r="K510" s="202"/>
      <c r="L510" s="16"/>
      <c r="M510" s="96"/>
      <c r="N510" s="84"/>
      <c r="O510" s="145"/>
      <c r="P510" s="145"/>
      <c r="R510" s="145"/>
      <c r="S510" s="368"/>
      <c r="T510" s="368"/>
    </row>
    <row r="511" spans="1:20" s="1" customFormat="1" ht="38.25" x14ac:dyDescent="0.2">
      <c r="A511" s="27" t="s">
        <v>253</v>
      </c>
      <c r="B511" s="43"/>
      <c r="C511" s="43"/>
      <c r="D511" s="43"/>
      <c r="E511" s="43"/>
      <c r="F511" s="43"/>
      <c r="G511" s="43"/>
      <c r="H511" s="43"/>
      <c r="I511" s="202"/>
      <c r="J511" s="202"/>
      <c r="K511" s="202"/>
      <c r="L511" s="36" t="s">
        <v>155</v>
      </c>
      <c r="M511" s="106"/>
      <c r="N511" s="107" t="s">
        <v>169</v>
      </c>
      <c r="O511" s="144">
        <f t="shared" ref="O511" si="196">SUM(O517)</f>
        <v>0</v>
      </c>
      <c r="P511" s="144">
        <f t="shared" ref="P511" si="197">SUM(P517)</f>
        <v>10000</v>
      </c>
      <c r="R511" s="144">
        <f>SUM(R517)</f>
        <v>0</v>
      </c>
      <c r="S511" s="368">
        <v>0</v>
      </c>
      <c r="T511" s="368">
        <f t="shared" si="169"/>
        <v>0</v>
      </c>
    </row>
    <row r="512" spans="1:20" s="1" customFormat="1" x14ac:dyDescent="0.2">
      <c r="A512" s="43"/>
      <c r="B512" s="43"/>
      <c r="C512" s="43"/>
      <c r="D512" s="43"/>
      <c r="E512" s="43"/>
      <c r="F512" s="43"/>
      <c r="G512" s="43"/>
      <c r="H512" s="43"/>
      <c r="I512" s="202"/>
      <c r="J512" s="202"/>
      <c r="K512" s="202"/>
      <c r="L512" s="16"/>
      <c r="M512" s="118"/>
      <c r="N512" s="119"/>
      <c r="O512" s="145"/>
      <c r="P512" s="145"/>
      <c r="R512" s="145"/>
      <c r="S512" s="368"/>
      <c r="T512" s="368"/>
    </row>
    <row r="513" spans="1:20" s="1" customFormat="1" x14ac:dyDescent="0.2">
      <c r="A513" s="177"/>
      <c r="B513" s="177"/>
      <c r="C513" s="177"/>
      <c r="D513" s="177"/>
      <c r="E513" s="177"/>
      <c r="F513" s="177"/>
      <c r="G513" s="177"/>
      <c r="H513" s="177"/>
      <c r="I513" s="202"/>
      <c r="J513" s="202"/>
      <c r="K513" s="202"/>
      <c r="L513" s="16"/>
      <c r="M513" s="118"/>
      <c r="N513" s="180" t="s">
        <v>286</v>
      </c>
      <c r="O513" s="188">
        <f t="shared" ref="O513" si="198">SUM(O514:O515)</f>
        <v>0</v>
      </c>
      <c r="P513" s="188">
        <f t="shared" ref="P513" si="199">SUM(P514:P515)</f>
        <v>10000</v>
      </c>
      <c r="R513" s="188">
        <f>SUM(R514:R515)</f>
        <v>0</v>
      </c>
      <c r="S513" s="368">
        <v>0</v>
      </c>
      <c r="T513" s="368">
        <f t="shared" si="169"/>
        <v>0</v>
      </c>
    </row>
    <row r="514" spans="1:20" s="1" customFormat="1" x14ac:dyDescent="0.2">
      <c r="A514" s="177"/>
      <c r="B514" s="177"/>
      <c r="C514" s="177"/>
      <c r="D514" s="177"/>
      <c r="E514" s="177"/>
      <c r="F514" s="177"/>
      <c r="G514" s="177"/>
      <c r="H514" s="177"/>
      <c r="I514" s="202"/>
      <c r="J514" s="202"/>
      <c r="K514" s="202"/>
      <c r="L514" s="16"/>
      <c r="M514" s="189" t="s">
        <v>355</v>
      </c>
      <c r="N514" s="180" t="s">
        <v>287</v>
      </c>
      <c r="O514" s="188">
        <v>0</v>
      </c>
      <c r="P514" s="188">
        <v>10000</v>
      </c>
      <c r="R514" s="188">
        <v>0</v>
      </c>
      <c r="S514" s="368">
        <v>0</v>
      </c>
      <c r="T514" s="368">
        <f t="shared" si="169"/>
        <v>0</v>
      </c>
    </row>
    <row r="515" spans="1:20" s="1" customFormat="1" ht="51" x14ac:dyDescent="0.2">
      <c r="A515" s="205"/>
      <c r="B515" s="205"/>
      <c r="C515" s="205"/>
      <c r="D515" s="205"/>
      <c r="E515" s="205"/>
      <c r="F515" s="205"/>
      <c r="G515" s="205"/>
      <c r="H515" s="205"/>
      <c r="I515" s="205"/>
      <c r="J515" s="205"/>
      <c r="K515" s="205"/>
      <c r="L515" s="16"/>
      <c r="M515" s="189" t="s">
        <v>52</v>
      </c>
      <c r="N515" s="190" t="s">
        <v>105</v>
      </c>
      <c r="O515" s="188">
        <v>0</v>
      </c>
      <c r="P515" s="188">
        <v>0</v>
      </c>
      <c r="R515" s="188">
        <v>0</v>
      </c>
      <c r="S515" s="368">
        <v>0</v>
      </c>
      <c r="T515" s="368">
        <v>0</v>
      </c>
    </row>
    <row r="516" spans="1:20" s="1" customFormat="1" x14ac:dyDescent="0.2">
      <c r="A516" s="177"/>
      <c r="B516" s="177"/>
      <c r="C516" s="177"/>
      <c r="D516" s="177"/>
      <c r="E516" s="177"/>
      <c r="F516" s="177"/>
      <c r="G516" s="177"/>
      <c r="H516" s="177"/>
      <c r="I516" s="202"/>
      <c r="J516" s="202"/>
      <c r="K516" s="202"/>
      <c r="L516" s="16"/>
      <c r="M516" s="118"/>
      <c r="N516" s="180"/>
      <c r="O516" s="145"/>
      <c r="P516" s="145"/>
      <c r="R516" s="145"/>
      <c r="S516" s="368"/>
      <c r="T516" s="368"/>
    </row>
    <row r="517" spans="1:20" s="1" customFormat="1" x14ac:dyDescent="0.2">
      <c r="A517" s="43"/>
      <c r="B517" s="48">
        <v>1</v>
      </c>
      <c r="C517" s="43"/>
      <c r="D517" s="48"/>
      <c r="E517" s="47"/>
      <c r="F517" s="48"/>
      <c r="G517" s="43"/>
      <c r="H517" s="275">
        <v>7</v>
      </c>
      <c r="I517" s="202"/>
      <c r="J517" s="202"/>
      <c r="K517" s="202"/>
      <c r="L517" s="16" t="s">
        <v>155</v>
      </c>
      <c r="M517" s="72">
        <v>3</v>
      </c>
      <c r="N517" s="84" t="s">
        <v>116</v>
      </c>
      <c r="O517" s="113">
        <f t="shared" ref="O517:P518" si="200">SUM(O518)</f>
        <v>0</v>
      </c>
      <c r="P517" s="113">
        <f t="shared" si="200"/>
        <v>10000</v>
      </c>
      <c r="R517" s="113">
        <f>SUM(R518)</f>
        <v>0</v>
      </c>
      <c r="S517" s="368">
        <v>0</v>
      </c>
      <c r="T517" s="368">
        <f t="shared" si="169"/>
        <v>0</v>
      </c>
    </row>
    <row r="518" spans="1:20" s="1" customFormat="1" x14ac:dyDescent="0.2">
      <c r="A518" s="43"/>
      <c r="B518" s="48">
        <v>1</v>
      </c>
      <c r="C518" s="43"/>
      <c r="D518" s="48"/>
      <c r="E518" s="47"/>
      <c r="F518" s="48"/>
      <c r="G518" s="43"/>
      <c r="H518" s="275">
        <v>7</v>
      </c>
      <c r="I518" s="202"/>
      <c r="J518" s="202"/>
      <c r="K518" s="202"/>
      <c r="L518" s="16" t="s">
        <v>155</v>
      </c>
      <c r="M518" s="92" t="s">
        <v>61</v>
      </c>
      <c r="N518" s="70" t="s">
        <v>3</v>
      </c>
      <c r="O518" s="114">
        <f t="shared" si="200"/>
        <v>0</v>
      </c>
      <c r="P518" s="114">
        <f t="shared" si="200"/>
        <v>10000</v>
      </c>
      <c r="R518" s="114">
        <f>SUM(R519)</f>
        <v>0</v>
      </c>
      <c r="S518" s="368">
        <v>0</v>
      </c>
      <c r="T518" s="368">
        <f t="shared" si="169"/>
        <v>0</v>
      </c>
    </row>
    <row r="519" spans="1:20" s="1" customFormat="1" x14ac:dyDescent="0.2">
      <c r="A519" s="43"/>
      <c r="B519" s="48">
        <v>1</v>
      </c>
      <c r="C519" s="43"/>
      <c r="D519" s="48"/>
      <c r="E519" s="47"/>
      <c r="F519" s="48"/>
      <c r="G519" s="43"/>
      <c r="H519" s="275">
        <v>7</v>
      </c>
      <c r="I519" s="202"/>
      <c r="J519" s="202"/>
      <c r="K519" s="202"/>
      <c r="L519" s="16" t="s">
        <v>155</v>
      </c>
      <c r="M519" s="83" t="s">
        <v>64</v>
      </c>
      <c r="N519" s="96" t="s">
        <v>6</v>
      </c>
      <c r="O519" s="113">
        <f>SUM(O520)</f>
        <v>0</v>
      </c>
      <c r="P519" s="113">
        <v>10000</v>
      </c>
      <c r="R519" s="113">
        <v>0</v>
      </c>
      <c r="S519" s="368">
        <v>0</v>
      </c>
      <c r="T519" s="368">
        <f t="shared" si="169"/>
        <v>0</v>
      </c>
    </row>
    <row r="520" spans="1:20" s="1" customFormat="1" x14ac:dyDescent="0.2">
      <c r="A520" s="331"/>
      <c r="B520" s="431"/>
      <c r="C520" s="331"/>
      <c r="D520" s="431"/>
      <c r="E520" s="331"/>
      <c r="F520" s="431"/>
      <c r="G520" s="331"/>
      <c r="H520" s="431"/>
      <c r="I520" s="331"/>
      <c r="J520" s="331"/>
      <c r="K520" s="331"/>
      <c r="L520" s="16" t="s">
        <v>155</v>
      </c>
      <c r="M520" s="432" t="s">
        <v>419</v>
      </c>
      <c r="N520" s="96" t="s">
        <v>487</v>
      </c>
      <c r="O520" s="113">
        <v>0</v>
      </c>
      <c r="P520" s="113"/>
      <c r="R520" s="113"/>
      <c r="S520" s="368"/>
      <c r="T520" s="368"/>
    </row>
    <row r="521" spans="1:20" s="1" customFormat="1" x14ac:dyDescent="0.2">
      <c r="A521" s="331"/>
      <c r="B521" s="340"/>
      <c r="C521" s="331"/>
      <c r="D521" s="340"/>
      <c r="E521" s="331"/>
      <c r="F521" s="340"/>
      <c r="G521" s="331"/>
      <c r="H521" s="340"/>
      <c r="I521" s="331"/>
      <c r="J521" s="331"/>
      <c r="K521" s="331"/>
      <c r="L521" s="16"/>
      <c r="M521" s="339"/>
      <c r="N521" s="96"/>
      <c r="O521" s="113"/>
      <c r="P521" s="113"/>
      <c r="R521" s="113"/>
      <c r="S521" s="368"/>
      <c r="T521" s="368"/>
    </row>
    <row r="522" spans="1:20" s="1" customFormat="1" x14ac:dyDescent="0.2">
      <c r="A522" s="331"/>
      <c r="B522" s="340"/>
      <c r="C522" s="331"/>
      <c r="D522" s="340"/>
      <c r="E522" s="331"/>
      <c r="F522" s="340"/>
      <c r="G522" s="331"/>
      <c r="H522" s="340"/>
      <c r="I522" s="331"/>
      <c r="J522" s="331"/>
      <c r="K522" s="331"/>
      <c r="L522" s="16"/>
      <c r="M522" s="339"/>
      <c r="N522" s="96"/>
      <c r="O522" s="113"/>
      <c r="P522" s="113"/>
      <c r="R522" s="113"/>
      <c r="S522" s="368"/>
      <c r="T522" s="368"/>
    </row>
    <row r="523" spans="1:20" s="1" customFormat="1" ht="25.5" x14ac:dyDescent="0.2">
      <c r="A523" s="27" t="s">
        <v>373</v>
      </c>
      <c r="B523" s="331"/>
      <c r="C523" s="331"/>
      <c r="D523" s="331"/>
      <c r="E523" s="331"/>
      <c r="F523" s="331"/>
      <c r="G523" s="331"/>
      <c r="H523" s="331"/>
      <c r="I523" s="331"/>
      <c r="J523" s="331"/>
      <c r="K523" s="331"/>
      <c r="L523" s="36" t="s">
        <v>155</v>
      </c>
      <c r="M523" s="106"/>
      <c r="N523" s="107" t="s">
        <v>374</v>
      </c>
      <c r="O523" s="144">
        <f t="shared" ref="O523" si="201">SUM(O529)</f>
        <v>5334.4</v>
      </c>
      <c r="P523" s="144">
        <f>SUM(P529)</f>
        <v>0</v>
      </c>
      <c r="R523" s="144">
        <f>SUM(R529)</f>
        <v>0</v>
      </c>
      <c r="S523" s="368">
        <v>0</v>
      </c>
      <c r="T523" s="368">
        <v>0</v>
      </c>
    </row>
    <row r="524" spans="1:20" s="1" customFormat="1" x14ac:dyDescent="0.2">
      <c r="A524" s="331"/>
      <c r="B524" s="340"/>
      <c r="C524" s="331"/>
      <c r="D524" s="340"/>
      <c r="E524" s="331"/>
      <c r="F524" s="340"/>
      <c r="G524" s="331"/>
      <c r="H524" s="340"/>
      <c r="I524" s="331"/>
      <c r="J524" s="331"/>
      <c r="K524" s="331"/>
      <c r="L524" s="16"/>
      <c r="M524" s="339"/>
      <c r="N524" s="96"/>
      <c r="O524" s="188"/>
      <c r="P524" s="113"/>
      <c r="R524" s="188"/>
      <c r="S524" s="368"/>
      <c r="T524" s="368"/>
    </row>
    <row r="525" spans="1:20" s="1" customFormat="1" x14ac:dyDescent="0.2">
      <c r="A525" s="331"/>
      <c r="B525" s="340"/>
      <c r="C525" s="331"/>
      <c r="D525" s="340"/>
      <c r="E525" s="331"/>
      <c r="F525" s="340"/>
      <c r="G525" s="331"/>
      <c r="H525" s="340"/>
      <c r="I525" s="331"/>
      <c r="J525" s="331"/>
      <c r="K525" s="331"/>
      <c r="L525" s="16"/>
      <c r="M525" s="118"/>
      <c r="N525" s="180" t="s">
        <v>286</v>
      </c>
      <c r="O525" s="188">
        <f t="shared" ref="O525" si="202">SUM(O526:O527)</f>
        <v>5334.4</v>
      </c>
      <c r="P525" s="188">
        <f>SUM(P526:P527)</f>
        <v>0</v>
      </c>
      <c r="R525" s="188">
        <f>SUM(R526:R527)</f>
        <v>0</v>
      </c>
      <c r="S525" s="368">
        <v>0</v>
      </c>
      <c r="T525" s="368">
        <v>0</v>
      </c>
    </row>
    <row r="526" spans="1:20" s="1" customFormat="1" x14ac:dyDescent="0.2">
      <c r="A526" s="331"/>
      <c r="B526" s="340"/>
      <c r="C526" s="331"/>
      <c r="D526" s="340"/>
      <c r="E526" s="331"/>
      <c r="F526" s="340"/>
      <c r="G526" s="331"/>
      <c r="H526" s="340"/>
      <c r="I526" s="331"/>
      <c r="J526" s="331"/>
      <c r="K526" s="331"/>
      <c r="L526" s="16"/>
      <c r="M526" s="189" t="s">
        <v>355</v>
      </c>
      <c r="N526" s="180" t="s">
        <v>287</v>
      </c>
      <c r="O526" s="188">
        <v>5334.4</v>
      </c>
      <c r="P526" s="188">
        <v>0</v>
      </c>
      <c r="R526" s="188">
        <v>0</v>
      </c>
      <c r="S526" s="368">
        <v>0</v>
      </c>
      <c r="T526" s="368">
        <v>0</v>
      </c>
    </row>
    <row r="527" spans="1:20" s="1" customFormat="1" x14ac:dyDescent="0.2">
      <c r="A527" s="331"/>
      <c r="B527" s="340"/>
      <c r="C527" s="331"/>
      <c r="D527" s="340"/>
      <c r="E527" s="331"/>
      <c r="F527" s="340"/>
      <c r="G527" s="331"/>
      <c r="H527" s="340"/>
      <c r="I527" s="331"/>
      <c r="J527" s="331"/>
      <c r="K527" s="331"/>
      <c r="L527" s="16"/>
      <c r="M527" s="186">
        <v>43</v>
      </c>
      <c r="N527" s="187" t="s">
        <v>102</v>
      </c>
      <c r="O527" s="188">
        <v>0</v>
      </c>
      <c r="P527" s="188">
        <v>0</v>
      </c>
      <c r="R527" s="188">
        <v>0</v>
      </c>
      <c r="S527" s="368">
        <v>0</v>
      </c>
      <c r="T527" s="368">
        <v>0</v>
      </c>
    </row>
    <row r="528" spans="1:20" s="1" customFormat="1" x14ac:dyDescent="0.2">
      <c r="A528" s="331"/>
      <c r="B528" s="340"/>
      <c r="C528" s="331"/>
      <c r="D528" s="340"/>
      <c r="E528" s="331"/>
      <c r="F528" s="340"/>
      <c r="G528" s="331"/>
      <c r="H528" s="340"/>
      <c r="I528" s="331"/>
      <c r="J528" s="331"/>
      <c r="K528" s="331"/>
      <c r="L528" s="16"/>
      <c r="M528" s="118"/>
      <c r="N528" s="180"/>
      <c r="O528" s="145"/>
      <c r="P528" s="113"/>
      <c r="R528" s="145"/>
      <c r="S528" s="368"/>
      <c r="T528" s="368"/>
    </row>
    <row r="529" spans="1:20" s="1" customFormat="1" x14ac:dyDescent="0.2">
      <c r="A529" s="331"/>
      <c r="B529" s="340">
        <v>1</v>
      </c>
      <c r="C529" s="331"/>
      <c r="D529" s="340"/>
      <c r="E529" s="359">
        <v>4</v>
      </c>
      <c r="F529" s="340"/>
      <c r="G529" s="331"/>
      <c r="H529" s="340"/>
      <c r="I529" s="331"/>
      <c r="J529" s="331"/>
      <c r="K529" s="331"/>
      <c r="L529" s="16" t="s">
        <v>155</v>
      </c>
      <c r="M529" s="344">
        <v>3</v>
      </c>
      <c r="N529" s="342" t="s">
        <v>116</v>
      </c>
      <c r="O529" s="113">
        <f t="shared" ref="O529:O530" si="203">SUM(O530)</f>
        <v>5334.4</v>
      </c>
      <c r="P529" s="113">
        <f t="shared" ref="P529:P530" si="204">SUM(P530)</f>
        <v>0</v>
      </c>
      <c r="R529" s="113">
        <f>SUM(R530)</f>
        <v>0</v>
      </c>
      <c r="S529" s="368">
        <v>0</v>
      </c>
      <c r="T529" s="368">
        <v>0</v>
      </c>
    </row>
    <row r="530" spans="1:20" s="1" customFormat="1" ht="25.5" x14ac:dyDescent="0.2">
      <c r="A530" s="331"/>
      <c r="B530" s="340">
        <v>1</v>
      </c>
      <c r="C530" s="331"/>
      <c r="D530" s="340"/>
      <c r="E530" s="359">
        <v>4</v>
      </c>
      <c r="F530" s="340"/>
      <c r="G530" s="331"/>
      <c r="H530" s="340"/>
      <c r="I530" s="331"/>
      <c r="J530" s="331"/>
      <c r="K530" s="331"/>
      <c r="L530" s="16" t="s">
        <v>155</v>
      </c>
      <c r="M530" s="314" t="s">
        <v>261</v>
      </c>
      <c r="N530" s="341" t="s">
        <v>281</v>
      </c>
      <c r="O530" s="114">
        <f t="shared" si="203"/>
        <v>5334.4</v>
      </c>
      <c r="P530" s="113">
        <f t="shared" si="204"/>
        <v>0</v>
      </c>
      <c r="R530" s="114">
        <f>SUM(R531)</f>
        <v>0</v>
      </c>
      <c r="S530" s="368">
        <v>0</v>
      </c>
      <c r="T530" s="368">
        <v>0</v>
      </c>
    </row>
    <row r="531" spans="1:20" s="1" customFormat="1" x14ac:dyDescent="0.2">
      <c r="A531" s="331"/>
      <c r="B531" s="340">
        <v>1</v>
      </c>
      <c r="C531" s="331"/>
      <c r="D531" s="340"/>
      <c r="E531" s="359">
        <v>4</v>
      </c>
      <c r="F531" s="340"/>
      <c r="G531" s="331"/>
      <c r="H531" s="340"/>
      <c r="I531" s="331"/>
      <c r="J531" s="331"/>
      <c r="K531" s="331"/>
      <c r="L531" s="16" t="s">
        <v>155</v>
      </c>
      <c r="M531" s="343" t="s">
        <v>375</v>
      </c>
      <c r="N531" s="96" t="s">
        <v>376</v>
      </c>
      <c r="O531" s="113">
        <f>SUM(O532)</f>
        <v>5334.4</v>
      </c>
      <c r="P531" s="113">
        <v>0</v>
      </c>
      <c r="R531" s="113">
        <v>0</v>
      </c>
      <c r="S531" s="368">
        <v>0</v>
      </c>
      <c r="T531" s="368">
        <v>0</v>
      </c>
    </row>
    <row r="532" spans="1:20" s="1" customFormat="1" ht="25.5" x14ac:dyDescent="0.2">
      <c r="A532" s="331"/>
      <c r="B532" s="431"/>
      <c r="C532" s="331"/>
      <c r="D532" s="431"/>
      <c r="E532" s="431"/>
      <c r="F532" s="431"/>
      <c r="G532" s="331"/>
      <c r="H532" s="431"/>
      <c r="I532" s="331"/>
      <c r="J532" s="331"/>
      <c r="K532" s="331"/>
      <c r="L532" s="16"/>
      <c r="M532" s="432" t="s">
        <v>538</v>
      </c>
      <c r="N532" s="434" t="s">
        <v>539</v>
      </c>
      <c r="O532" s="113">
        <v>5334.4</v>
      </c>
      <c r="P532" s="113"/>
      <c r="R532" s="113"/>
      <c r="S532" s="368"/>
      <c r="T532" s="368"/>
    </row>
    <row r="533" spans="1:20" s="1" customFormat="1" x14ac:dyDescent="0.2">
      <c r="A533" s="331"/>
      <c r="B533" s="340"/>
      <c r="C533" s="331"/>
      <c r="D533" s="340"/>
      <c r="E533" s="331"/>
      <c r="F533" s="340"/>
      <c r="G533" s="331"/>
      <c r="H533" s="340"/>
      <c r="I533" s="331"/>
      <c r="J533" s="331"/>
      <c r="K533" s="331"/>
      <c r="L533" s="16"/>
      <c r="M533" s="339"/>
      <c r="N533" s="96"/>
      <c r="O533" s="113"/>
      <c r="P533" s="113"/>
      <c r="R533" s="113"/>
      <c r="S533" s="368"/>
      <c r="T533" s="368"/>
    </row>
    <row r="534" spans="1:20" s="1" customFormat="1" x14ac:dyDescent="0.2">
      <c r="A534" s="331"/>
      <c r="B534" s="340"/>
      <c r="C534" s="331"/>
      <c r="D534" s="340"/>
      <c r="E534" s="331"/>
      <c r="F534" s="340"/>
      <c r="G534" s="331"/>
      <c r="H534" s="340"/>
      <c r="I534" s="331"/>
      <c r="J534" s="331"/>
      <c r="K534" s="331"/>
      <c r="L534" s="16"/>
      <c r="M534" s="339"/>
      <c r="N534" s="96"/>
      <c r="O534" s="113"/>
      <c r="P534" s="113"/>
      <c r="R534" s="113"/>
      <c r="S534" s="368"/>
      <c r="T534" s="368"/>
    </row>
    <row r="535" spans="1:20" s="1" customFormat="1" ht="89.25" x14ac:dyDescent="0.2">
      <c r="A535" s="27" t="s">
        <v>377</v>
      </c>
      <c r="B535" s="331"/>
      <c r="C535" s="331"/>
      <c r="D535" s="331"/>
      <c r="E535" s="331"/>
      <c r="F535" s="331"/>
      <c r="G535" s="331"/>
      <c r="H535" s="331"/>
      <c r="I535" s="331"/>
      <c r="J535" s="331"/>
      <c r="K535" s="331"/>
      <c r="L535" s="36" t="s">
        <v>155</v>
      </c>
      <c r="M535" s="106"/>
      <c r="N535" s="107" t="s">
        <v>529</v>
      </c>
      <c r="O535" s="144">
        <f t="shared" ref="O535" si="205">SUM(O541)</f>
        <v>33090</v>
      </c>
      <c r="P535" s="144">
        <f>SUM(P541)</f>
        <v>50000</v>
      </c>
      <c r="R535" s="144">
        <f>SUM(R541)</f>
        <v>27656.799999999999</v>
      </c>
      <c r="S535" s="368">
        <v>0</v>
      </c>
      <c r="T535" s="368">
        <f t="shared" ref="T535:T590" si="206">R535/P535*100</f>
        <v>55.313599999999994</v>
      </c>
    </row>
    <row r="536" spans="1:20" s="1" customFormat="1" x14ac:dyDescent="0.2">
      <c r="A536" s="331"/>
      <c r="B536" s="340"/>
      <c r="C536" s="331"/>
      <c r="D536" s="340"/>
      <c r="E536" s="331"/>
      <c r="F536" s="340"/>
      <c r="G536" s="331"/>
      <c r="H536" s="340"/>
      <c r="I536" s="331"/>
      <c r="J536" s="331"/>
      <c r="K536" s="331"/>
      <c r="L536" s="16"/>
      <c r="M536" s="339"/>
      <c r="N536" s="96"/>
      <c r="O536" s="188"/>
      <c r="P536" s="113"/>
      <c r="R536" s="188"/>
      <c r="S536" s="368"/>
      <c r="T536" s="368"/>
    </row>
    <row r="537" spans="1:20" s="1" customFormat="1" x14ac:dyDescent="0.2">
      <c r="A537" s="331"/>
      <c r="B537" s="340"/>
      <c r="C537" s="331"/>
      <c r="D537" s="340"/>
      <c r="E537" s="331"/>
      <c r="F537" s="340"/>
      <c r="G537" s="331"/>
      <c r="H537" s="340"/>
      <c r="I537" s="331"/>
      <c r="J537" s="331"/>
      <c r="K537" s="331"/>
      <c r="L537" s="16"/>
      <c r="M537" s="118"/>
      <c r="N537" s="180" t="s">
        <v>286</v>
      </c>
      <c r="O537" s="188">
        <f t="shared" ref="O537" si="207">SUM(O538:O539)</f>
        <v>33090</v>
      </c>
      <c r="P537" s="188">
        <f>SUM(P538:P539)</f>
        <v>50000</v>
      </c>
      <c r="R537" s="188">
        <f>SUM(R538:R539)</f>
        <v>27656.799999999999</v>
      </c>
      <c r="S537" s="368">
        <v>0</v>
      </c>
      <c r="T537" s="368">
        <f t="shared" si="206"/>
        <v>55.313599999999994</v>
      </c>
    </row>
    <row r="538" spans="1:20" s="1" customFormat="1" x14ac:dyDescent="0.2">
      <c r="A538" s="331"/>
      <c r="B538" s="340"/>
      <c r="C538" s="331"/>
      <c r="D538" s="340"/>
      <c r="E538" s="331"/>
      <c r="F538" s="340"/>
      <c r="G538" s="331"/>
      <c r="H538" s="340"/>
      <c r="I538" s="331"/>
      <c r="J538" s="331"/>
      <c r="K538" s="331"/>
      <c r="L538" s="16"/>
      <c r="M538" s="189" t="s">
        <v>355</v>
      </c>
      <c r="N538" s="180" t="s">
        <v>287</v>
      </c>
      <c r="O538" s="188">
        <v>33090</v>
      </c>
      <c r="P538" s="188">
        <v>50000</v>
      </c>
      <c r="R538" s="188">
        <v>27656.799999999999</v>
      </c>
      <c r="S538" s="368">
        <v>0</v>
      </c>
      <c r="T538" s="368">
        <f t="shared" si="206"/>
        <v>55.313599999999994</v>
      </c>
    </row>
    <row r="539" spans="1:20" s="1" customFormat="1" x14ac:dyDescent="0.2">
      <c r="A539" s="331"/>
      <c r="B539" s="340"/>
      <c r="C539" s="331"/>
      <c r="D539" s="340"/>
      <c r="E539" s="331"/>
      <c r="F539" s="340"/>
      <c r="G539" s="331"/>
      <c r="H539" s="340"/>
      <c r="I539" s="331"/>
      <c r="J539" s="331"/>
      <c r="K539" s="331"/>
      <c r="L539" s="16"/>
      <c r="M539" s="186">
        <v>43</v>
      </c>
      <c r="N539" s="187" t="s">
        <v>102</v>
      </c>
      <c r="O539" s="188">
        <v>0</v>
      </c>
      <c r="P539" s="188">
        <v>0</v>
      </c>
      <c r="R539" s="188">
        <v>0</v>
      </c>
      <c r="S539" s="368">
        <v>0</v>
      </c>
      <c r="T539" s="368">
        <v>0</v>
      </c>
    </row>
    <row r="540" spans="1:20" s="1" customFormat="1" x14ac:dyDescent="0.2">
      <c r="A540" s="331"/>
      <c r="B540" s="353"/>
      <c r="C540" s="331"/>
      <c r="D540" s="353"/>
      <c r="E540" s="331"/>
      <c r="F540" s="353"/>
      <c r="G540" s="331"/>
      <c r="H540" s="353"/>
      <c r="I540" s="331"/>
      <c r="J540" s="331"/>
      <c r="K540" s="331"/>
      <c r="L540" s="16"/>
      <c r="M540" s="186"/>
      <c r="N540" s="187"/>
      <c r="O540" s="145"/>
      <c r="P540" s="113"/>
      <c r="R540" s="145"/>
      <c r="S540" s="368"/>
      <c r="T540" s="368"/>
    </row>
    <row r="541" spans="1:20" s="1" customFormat="1" x14ac:dyDescent="0.2">
      <c r="A541" s="331"/>
      <c r="B541" s="353">
        <v>1</v>
      </c>
      <c r="C541" s="331"/>
      <c r="D541" s="353"/>
      <c r="E541" s="359">
        <v>4</v>
      </c>
      <c r="F541" s="353"/>
      <c r="G541" s="331"/>
      <c r="H541" s="353"/>
      <c r="I541" s="331"/>
      <c r="J541" s="331"/>
      <c r="K541" s="331"/>
      <c r="L541" s="16" t="s">
        <v>155</v>
      </c>
      <c r="M541" s="352">
        <v>3</v>
      </c>
      <c r="N541" s="350" t="s">
        <v>116</v>
      </c>
      <c r="O541" s="113">
        <f t="shared" ref="O541:O542" si="208">SUM(O542)</f>
        <v>33090</v>
      </c>
      <c r="P541" s="113">
        <f t="shared" ref="P541:P542" si="209">SUM(P542)</f>
        <v>50000</v>
      </c>
      <c r="R541" s="113">
        <f>SUM(R542)</f>
        <v>27656.799999999999</v>
      </c>
      <c r="S541" s="368">
        <v>0</v>
      </c>
      <c r="T541" s="368">
        <f t="shared" si="206"/>
        <v>55.313599999999994</v>
      </c>
    </row>
    <row r="542" spans="1:20" s="1" customFormat="1" x14ac:dyDescent="0.2">
      <c r="A542" s="331"/>
      <c r="B542" s="340">
        <v>1</v>
      </c>
      <c r="C542" s="331"/>
      <c r="D542" s="340"/>
      <c r="E542" s="359">
        <v>4</v>
      </c>
      <c r="F542" s="340"/>
      <c r="G542" s="331"/>
      <c r="H542" s="340"/>
      <c r="I542" s="331"/>
      <c r="J542" s="331"/>
      <c r="K542" s="331"/>
      <c r="L542" s="16" t="s">
        <v>155</v>
      </c>
      <c r="M542" s="314" t="s">
        <v>61</v>
      </c>
      <c r="N542" s="349" t="s">
        <v>3</v>
      </c>
      <c r="O542" s="114">
        <f t="shared" si="208"/>
        <v>33090</v>
      </c>
      <c r="P542" s="113">
        <f t="shared" si="209"/>
        <v>50000</v>
      </c>
      <c r="R542" s="114">
        <f>SUM(R543)</f>
        <v>27656.799999999999</v>
      </c>
      <c r="S542" s="368">
        <v>0</v>
      </c>
      <c r="T542" s="368">
        <f t="shared" si="206"/>
        <v>55.313599999999994</v>
      </c>
    </row>
    <row r="543" spans="1:20" s="1" customFormat="1" x14ac:dyDescent="0.2">
      <c r="A543" s="217"/>
      <c r="B543" s="218">
        <v>1</v>
      </c>
      <c r="C543" s="217"/>
      <c r="D543" s="218"/>
      <c r="E543" s="359">
        <v>4</v>
      </c>
      <c r="F543" s="218"/>
      <c r="G543" s="217"/>
      <c r="H543" s="217"/>
      <c r="I543" s="217"/>
      <c r="J543" s="217"/>
      <c r="K543" s="217"/>
      <c r="L543" s="16" t="s">
        <v>155</v>
      </c>
      <c r="M543" s="351" t="s">
        <v>64</v>
      </c>
      <c r="N543" s="96" t="s">
        <v>6</v>
      </c>
      <c r="O543" s="113">
        <f>SUM(O544)</f>
        <v>33090</v>
      </c>
      <c r="P543" s="113">
        <v>50000</v>
      </c>
      <c r="R543" s="113">
        <f>SUM(R544)</f>
        <v>27656.799999999999</v>
      </c>
      <c r="S543" s="368">
        <v>0</v>
      </c>
      <c r="T543" s="368">
        <f t="shared" si="206"/>
        <v>55.313599999999994</v>
      </c>
    </row>
    <row r="544" spans="1:20" s="1" customFormat="1" x14ac:dyDescent="0.2">
      <c r="A544" s="331"/>
      <c r="B544" s="353"/>
      <c r="C544" s="331"/>
      <c r="D544" s="353"/>
      <c r="E544" s="331"/>
      <c r="F544" s="353"/>
      <c r="G544" s="331"/>
      <c r="H544" s="331"/>
      <c r="I544" s="331"/>
      <c r="J544" s="331"/>
      <c r="K544" s="331"/>
      <c r="L544" s="16"/>
      <c r="M544" s="351" t="s">
        <v>540</v>
      </c>
      <c r="N544" s="96" t="s">
        <v>487</v>
      </c>
      <c r="O544" s="113">
        <v>33090</v>
      </c>
      <c r="P544" s="113"/>
      <c r="R544" s="113">
        <v>27656.799999999999</v>
      </c>
      <c r="S544" s="368"/>
      <c r="T544" s="368"/>
    </row>
    <row r="545" spans="1:20" s="1" customFormat="1" x14ac:dyDescent="0.2">
      <c r="A545" s="331"/>
      <c r="B545" s="353"/>
      <c r="C545" s="331"/>
      <c r="D545" s="353"/>
      <c r="E545" s="331"/>
      <c r="F545" s="353"/>
      <c r="G545" s="331"/>
      <c r="H545" s="331"/>
      <c r="I545" s="331"/>
      <c r="J545" s="331"/>
      <c r="K545" s="331"/>
      <c r="L545" s="16"/>
      <c r="M545" s="351"/>
      <c r="N545" s="96"/>
      <c r="O545" s="113"/>
      <c r="P545" s="113"/>
      <c r="R545" s="113"/>
      <c r="S545" s="368"/>
      <c r="T545" s="368"/>
    </row>
    <row r="546" spans="1:20" s="1" customFormat="1" x14ac:dyDescent="0.2">
      <c r="A546" s="51" t="s">
        <v>129</v>
      </c>
      <c r="B546" s="55">
        <v>1</v>
      </c>
      <c r="C546" s="155"/>
      <c r="D546" s="55">
        <v>3</v>
      </c>
      <c r="E546" s="155"/>
      <c r="F546" s="55"/>
      <c r="G546" s="155"/>
      <c r="H546" s="155"/>
      <c r="I546" s="202"/>
      <c r="J546" s="202"/>
      <c r="K546" s="202"/>
      <c r="L546" s="16"/>
      <c r="M546" s="153"/>
      <c r="N546" s="73" t="s">
        <v>254</v>
      </c>
      <c r="O546" s="115">
        <f t="shared" ref="O546" si="210">SUM(O548)</f>
        <v>77021.63</v>
      </c>
      <c r="P546" s="115">
        <f t="shared" ref="P546" si="211">SUM(P548)</f>
        <v>80000</v>
      </c>
      <c r="R546" s="115">
        <f>SUM(R548)</f>
        <v>57068.26</v>
      </c>
      <c r="S546" s="368">
        <f t="shared" ref="S546:S586" si="212">R546/O546*100</f>
        <v>74.093809751883981</v>
      </c>
      <c r="T546" s="368">
        <f t="shared" si="206"/>
        <v>71.335325000000012</v>
      </c>
    </row>
    <row r="547" spans="1:20" s="1" customFormat="1" x14ac:dyDescent="0.2">
      <c r="A547" s="155"/>
      <c r="B547" s="152"/>
      <c r="C547" s="155"/>
      <c r="D547" s="152"/>
      <c r="E547" s="155"/>
      <c r="F547" s="152"/>
      <c r="G547" s="155"/>
      <c r="H547" s="155"/>
      <c r="I547" s="202"/>
      <c r="J547" s="202"/>
      <c r="K547" s="202"/>
      <c r="L547" s="16"/>
      <c r="M547" s="153"/>
      <c r="N547" s="84"/>
      <c r="O547" s="113"/>
      <c r="P547" s="113"/>
      <c r="R547" s="113"/>
      <c r="S547" s="368"/>
      <c r="T547" s="368"/>
    </row>
    <row r="548" spans="1:20" s="1" customFormat="1" ht="25.5" x14ac:dyDescent="0.2">
      <c r="A548" s="53" t="s">
        <v>192</v>
      </c>
      <c r="B548" s="155"/>
      <c r="C548" s="155"/>
      <c r="D548" s="155"/>
      <c r="E548" s="155"/>
      <c r="F548" s="155"/>
      <c r="G548" s="155"/>
      <c r="H548" s="155"/>
      <c r="I548" s="202"/>
      <c r="J548" s="202"/>
      <c r="K548" s="202"/>
      <c r="L548" s="31" t="s">
        <v>198</v>
      </c>
      <c r="M548" s="103"/>
      <c r="N548" s="104" t="s">
        <v>150</v>
      </c>
      <c r="O548" s="116">
        <f t="shared" ref="O548" si="213">SUM(O550)</f>
        <v>77021.63</v>
      </c>
      <c r="P548" s="116">
        <f t="shared" ref="P548" si="214">SUM(P550)</f>
        <v>80000</v>
      </c>
      <c r="R548" s="116">
        <f>SUM(R550)</f>
        <v>57068.26</v>
      </c>
      <c r="S548" s="368">
        <f t="shared" si="212"/>
        <v>74.093809751883981</v>
      </c>
      <c r="T548" s="368">
        <f t="shared" si="206"/>
        <v>71.335325000000012</v>
      </c>
    </row>
    <row r="549" spans="1:20" s="1" customFormat="1" x14ac:dyDescent="0.2">
      <c r="A549" s="53"/>
      <c r="B549" s="155"/>
      <c r="C549" s="155"/>
      <c r="D549" s="155"/>
      <c r="E549" s="155"/>
      <c r="F549" s="155"/>
      <c r="G549" s="155"/>
      <c r="H549" s="155"/>
      <c r="I549" s="202"/>
      <c r="J549" s="202"/>
      <c r="K549" s="202"/>
      <c r="L549" s="31"/>
      <c r="M549" s="103"/>
      <c r="N549" s="104"/>
      <c r="O549" s="144"/>
      <c r="P549" s="144"/>
      <c r="R549" s="144"/>
      <c r="S549" s="368"/>
      <c r="T549" s="368"/>
    </row>
    <row r="550" spans="1:20" s="1" customFormat="1" ht="25.5" x14ac:dyDescent="0.2">
      <c r="A550" s="27" t="s">
        <v>130</v>
      </c>
      <c r="B550" s="152"/>
      <c r="C550" s="155"/>
      <c r="D550" s="155"/>
      <c r="E550" s="155"/>
      <c r="F550" s="155"/>
      <c r="G550" s="155"/>
      <c r="H550" s="155"/>
      <c r="I550" s="202"/>
      <c r="J550" s="202"/>
      <c r="K550" s="202"/>
      <c r="L550" s="66" t="s">
        <v>198</v>
      </c>
      <c r="M550" s="153"/>
      <c r="N550" s="107" t="s">
        <v>214</v>
      </c>
      <c r="O550" s="144">
        <f t="shared" ref="O550" si="215">SUM(O556)</f>
        <v>77021.63</v>
      </c>
      <c r="P550" s="144">
        <f t="shared" ref="P550" si="216">SUM(P556)</f>
        <v>80000</v>
      </c>
      <c r="R550" s="144">
        <f>SUM(R556)</f>
        <v>57068.26</v>
      </c>
      <c r="S550" s="368">
        <f t="shared" si="212"/>
        <v>74.093809751883981</v>
      </c>
      <c r="T550" s="368">
        <f t="shared" si="206"/>
        <v>71.335325000000012</v>
      </c>
    </row>
    <row r="551" spans="1:20" s="1" customFormat="1" x14ac:dyDescent="0.2">
      <c r="A551" s="27"/>
      <c r="B551" s="176"/>
      <c r="C551" s="177"/>
      <c r="D551" s="177"/>
      <c r="E551" s="177"/>
      <c r="F551" s="177"/>
      <c r="G551" s="177"/>
      <c r="H551" s="177"/>
      <c r="I551" s="202"/>
      <c r="J551" s="202"/>
      <c r="K551" s="202"/>
      <c r="L551" s="16"/>
      <c r="M551" s="178"/>
      <c r="N551" s="107"/>
      <c r="O551" s="144"/>
      <c r="P551" s="144"/>
      <c r="R551" s="144"/>
      <c r="S551" s="368"/>
      <c r="T551" s="368"/>
    </row>
    <row r="552" spans="1:20" s="1" customFormat="1" x14ac:dyDescent="0.2">
      <c r="A552" s="27"/>
      <c r="B552" s="176"/>
      <c r="C552" s="177"/>
      <c r="D552" s="177"/>
      <c r="E552" s="177"/>
      <c r="F552" s="177"/>
      <c r="G552" s="177"/>
      <c r="H552" s="177"/>
      <c r="I552" s="202"/>
      <c r="J552" s="202"/>
      <c r="K552" s="202"/>
      <c r="L552" s="16"/>
      <c r="M552" s="178"/>
      <c r="N552" s="180" t="s">
        <v>286</v>
      </c>
      <c r="O552" s="188">
        <f t="shared" ref="O552" si="217">SUM(O553:O554)</f>
        <v>77021.63</v>
      </c>
      <c r="P552" s="188">
        <f t="shared" ref="P552" si="218">SUM(P553:P554)</f>
        <v>80000</v>
      </c>
      <c r="R552" s="188">
        <f>SUM(R553:R554)</f>
        <v>57068.26</v>
      </c>
      <c r="S552" s="368">
        <f t="shared" si="212"/>
        <v>74.093809751883981</v>
      </c>
      <c r="T552" s="368">
        <f t="shared" si="206"/>
        <v>71.335325000000012</v>
      </c>
    </row>
    <row r="553" spans="1:20" s="1" customFormat="1" x14ac:dyDescent="0.2">
      <c r="A553" s="27"/>
      <c r="B553" s="176"/>
      <c r="C553" s="177"/>
      <c r="D553" s="177"/>
      <c r="E553" s="177"/>
      <c r="F553" s="177"/>
      <c r="G553" s="177"/>
      <c r="H553" s="177"/>
      <c r="I553" s="202"/>
      <c r="J553" s="202"/>
      <c r="K553" s="202"/>
      <c r="L553" s="16"/>
      <c r="M553" s="189" t="s">
        <v>355</v>
      </c>
      <c r="N553" s="180" t="s">
        <v>287</v>
      </c>
      <c r="O553" s="188">
        <v>65541.64</v>
      </c>
      <c r="P553" s="188">
        <v>45000</v>
      </c>
      <c r="R553" s="188">
        <v>49003.25</v>
      </c>
      <c r="S553" s="368">
        <f t="shared" si="212"/>
        <v>74.766591131988775</v>
      </c>
      <c r="T553" s="368">
        <f t="shared" si="206"/>
        <v>108.89611111111111</v>
      </c>
    </row>
    <row r="554" spans="1:20" s="1" customFormat="1" x14ac:dyDescent="0.2">
      <c r="A554" s="27"/>
      <c r="B554" s="206"/>
      <c r="C554" s="205"/>
      <c r="D554" s="205"/>
      <c r="E554" s="205"/>
      <c r="F554" s="205"/>
      <c r="G554" s="205"/>
      <c r="H554" s="205"/>
      <c r="I554" s="205"/>
      <c r="J554" s="205"/>
      <c r="K554" s="205"/>
      <c r="L554" s="16"/>
      <c r="M554" s="189" t="s">
        <v>57</v>
      </c>
      <c r="N554" s="180" t="s">
        <v>101</v>
      </c>
      <c r="O554" s="188">
        <v>11479.99</v>
      </c>
      <c r="P554" s="188">
        <v>35000</v>
      </c>
      <c r="R554" s="188">
        <v>8065.01</v>
      </c>
      <c r="S554" s="368">
        <f t="shared" si="212"/>
        <v>70.252761544217378</v>
      </c>
      <c r="T554" s="368">
        <f t="shared" si="206"/>
        <v>23.042885714285717</v>
      </c>
    </row>
    <row r="555" spans="1:20" s="1" customFormat="1" x14ac:dyDescent="0.2">
      <c r="A555" s="155"/>
      <c r="B555" s="152"/>
      <c r="C555" s="155"/>
      <c r="D555" s="155"/>
      <c r="E555" s="155"/>
      <c r="F555" s="155"/>
      <c r="G555" s="155"/>
      <c r="H555" s="155"/>
      <c r="I555" s="202"/>
      <c r="J555" s="202"/>
      <c r="K555" s="202"/>
      <c r="L555" s="16"/>
      <c r="M555" s="153"/>
      <c r="N555" s="84"/>
      <c r="O555" s="144"/>
      <c r="P555" s="144"/>
      <c r="R555" s="144"/>
      <c r="S555" s="368"/>
      <c r="T555" s="368"/>
    </row>
    <row r="556" spans="1:20" s="1" customFormat="1" x14ac:dyDescent="0.2">
      <c r="A556" s="155"/>
      <c r="B556" s="152">
        <v>1</v>
      </c>
      <c r="C556" s="155"/>
      <c r="D556" s="275">
        <v>3</v>
      </c>
      <c r="E556" s="155"/>
      <c r="F556" s="155"/>
      <c r="G556" s="155"/>
      <c r="H556" s="155"/>
      <c r="I556" s="202"/>
      <c r="J556" s="202"/>
      <c r="K556" s="202"/>
      <c r="L556" s="16" t="s">
        <v>304</v>
      </c>
      <c r="M556" s="154">
        <v>3</v>
      </c>
      <c r="N556" s="84" t="s">
        <v>116</v>
      </c>
      <c r="O556" s="113">
        <f t="shared" ref="O556:P557" si="219">SUM(O557)</f>
        <v>77021.63</v>
      </c>
      <c r="P556" s="113">
        <f t="shared" si="219"/>
        <v>80000</v>
      </c>
      <c r="R556" s="113">
        <f>SUM(R557)</f>
        <v>57068.26</v>
      </c>
      <c r="S556" s="368">
        <f t="shared" si="212"/>
        <v>74.093809751883981</v>
      </c>
      <c r="T556" s="368">
        <f t="shared" si="206"/>
        <v>71.335325000000012</v>
      </c>
    </row>
    <row r="557" spans="1:20" s="1" customFormat="1" ht="38.25" x14ac:dyDescent="0.2">
      <c r="A557" s="155"/>
      <c r="B557" s="152">
        <v>1</v>
      </c>
      <c r="C557" s="155"/>
      <c r="D557" s="275">
        <v>3</v>
      </c>
      <c r="E557" s="155"/>
      <c r="F557" s="155"/>
      <c r="G557" s="155"/>
      <c r="H557" s="155"/>
      <c r="I557" s="202"/>
      <c r="J557" s="202"/>
      <c r="K557" s="202"/>
      <c r="L557" s="16" t="s">
        <v>304</v>
      </c>
      <c r="M557" s="92" t="s">
        <v>70</v>
      </c>
      <c r="N557" s="70" t="s">
        <v>24</v>
      </c>
      <c r="O557" s="114">
        <f t="shared" si="219"/>
        <v>77021.63</v>
      </c>
      <c r="P557" s="114">
        <f t="shared" si="219"/>
        <v>80000</v>
      </c>
      <c r="R557" s="114">
        <f>SUM(R558)</f>
        <v>57068.26</v>
      </c>
      <c r="S557" s="368">
        <f t="shared" si="212"/>
        <v>74.093809751883981</v>
      </c>
      <c r="T557" s="368">
        <f t="shared" si="206"/>
        <v>71.335325000000012</v>
      </c>
    </row>
    <row r="558" spans="1:20" s="1" customFormat="1" ht="25.5" x14ac:dyDescent="0.2">
      <c r="A558" s="155"/>
      <c r="B558" s="152">
        <v>1</v>
      </c>
      <c r="C558" s="155"/>
      <c r="D558" s="275">
        <v>3</v>
      </c>
      <c r="E558" s="155"/>
      <c r="F558" s="155"/>
      <c r="G558" s="155"/>
      <c r="H558" s="155"/>
      <c r="I558" s="202"/>
      <c r="J558" s="202"/>
      <c r="K558" s="202"/>
      <c r="L558" s="16" t="s">
        <v>304</v>
      </c>
      <c r="M558" s="153" t="s">
        <v>71</v>
      </c>
      <c r="N558" s="84" t="s">
        <v>25</v>
      </c>
      <c r="O558" s="113">
        <f>SUM(O559)</f>
        <v>77021.63</v>
      </c>
      <c r="P558" s="113">
        <v>80000</v>
      </c>
      <c r="R558" s="113">
        <f>SUM(R559)</f>
        <v>57068.26</v>
      </c>
      <c r="S558" s="368">
        <f t="shared" si="212"/>
        <v>74.093809751883981</v>
      </c>
      <c r="T558" s="368">
        <f t="shared" si="206"/>
        <v>71.335325000000012</v>
      </c>
    </row>
    <row r="559" spans="1:20" s="1" customFormat="1" ht="25.5" x14ac:dyDescent="0.2">
      <c r="A559" s="331"/>
      <c r="B559" s="420"/>
      <c r="C559" s="331"/>
      <c r="D559" s="420"/>
      <c r="E559" s="331"/>
      <c r="F559" s="331"/>
      <c r="G559" s="331"/>
      <c r="H559" s="331"/>
      <c r="I559" s="331"/>
      <c r="J559" s="331"/>
      <c r="K559" s="331"/>
      <c r="L559" s="16"/>
      <c r="M559" s="421" t="s">
        <v>420</v>
      </c>
      <c r="N559" s="430" t="s">
        <v>500</v>
      </c>
      <c r="O559" s="113">
        <v>77021.63</v>
      </c>
      <c r="P559" s="113"/>
      <c r="R559" s="113">
        <v>57068.26</v>
      </c>
      <c r="S559" s="368">
        <f t="shared" si="212"/>
        <v>74.093809751883981</v>
      </c>
      <c r="T559" s="368"/>
    </row>
    <row r="560" spans="1:20" s="1" customFormat="1" x14ac:dyDescent="0.2">
      <c r="A560" s="155"/>
      <c r="B560" s="152"/>
      <c r="C560" s="155"/>
      <c r="D560" s="152"/>
      <c r="E560" s="155"/>
      <c r="F560" s="152"/>
      <c r="G560" s="155"/>
      <c r="H560" s="155"/>
      <c r="I560" s="202"/>
      <c r="J560" s="202"/>
      <c r="K560" s="202"/>
      <c r="L560" s="16"/>
      <c r="M560" s="153"/>
      <c r="N560" s="84"/>
      <c r="O560" s="113"/>
      <c r="P560" s="113"/>
      <c r="R560" s="113"/>
      <c r="S560" s="368"/>
      <c r="T560" s="368"/>
    </row>
    <row r="561" spans="1:20" s="1" customFormat="1" ht="25.5" x14ac:dyDescent="0.2">
      <c r="A561" s="51" t="s">
        <v>131</v>
      </c>
      <c r="B561" s="55">
        <v>1</v>
      </c>
      <c r="C561" s="155"/>
      <c r="D561" s="155"/>
      <c r="E561" s="155"/>
      <c r="F561" s="55"/>
      <c r="G561" s="155"/>
      <c r="H561" s="55">
        <v>7</v>
      </c>
      <c r="I561" s="55"/>
      <c r="J561" s="55">
        <v>9</v>
      </c>
      <c r="K561" s="202"/>
      <c r="L561" s="16"/>
      <c r="M561" s="153"/>
      <c r="N561" s="73" t="s">
        <v>255</v>
      </c>
      <c r="O561" s="115">
        <f t="shared" ref="O561" si="220">SUM(O563+O576+O588)</f>
        <v>18098.34</v>
      </c>
      <c r="P561" s="115">
        <f t="shared" ref="P561" si="221">SUM(P563+P576+P588)</f>
        <v>40000</v>
      </c>
      <c r="R561" s="115">
        <f>SUM(R563+R576+R588)</f>
        <v>15851.470000000001</v>
      </c>
      <c r="S561" s="368">
        <f t="shared" si="212"/>
        <v>87.585214997618579</v>
      </c>
      <c r="T561" s="368">
        <f t="shared" si="206"/>
        <v>39.628675000000001</v>
      </c>
    </row>
    <row r="562" spans="1:20" s="1" customFormat="1" x14ac:dyDescent="0.2">
      <c r="A562" s="155"/>
      <c r="B562" s="152"/>
      <c r="C562" s="155"/>
      <c r="D562" s="152"/>
      <c r="E562" s="155"/>
      <c r="F562" s="152"/>
      <c r="G562" s="155"/>
      <c r="H562" s="155"/>
      <c r="I562" s="202"/>
      <c r="J562" s="202"/>
      <c r="K562" s="202"/>
      <c r="L562" s="16"/>
      <c r="M562" s="153"/>
      <c r="N562" s="84"/>
      <c r="O562" s="116"/>
      <c r="P562" s="116"/>
      <c r="R562" s="116"/>
      <c r="S562" s="368"/>
      <c r="T562" s="368"/>
    </row>
    <row r="563" spans="1:20" s="1" customFormat="1" ht="25.5" x14ac:dyDescent="0.2">
      <c r="A563" s="53" t="s">
        <v>192</v>
      </c>
      <c r="B563" s="155"/>
      <c r="C563" s="155"/>
      <c r="D563" s="155"/>
      <c r="E563" s="155"/>
      <c r="F563" s="155"/>
      <c r="G563" s="155"/>
      <c r="H563" s="155"/>
      <c r="I563" s="202"/>
      <c r="J563" s="202"/>
      <c r="K563" s="202"/>
      <c r="L563" s="31" t="s">
        <v>198</v>
      </c>
      <c r="M563" s="103"/>
      <c r="N563" s="104" t="s">
        <v>150</v>
      </c>
      <c r="O563" s="116">
        <f t="shared" ref="O563" si="222">SUM(O565)</f>
        <v>9199.19</v>
      </c>
      <c r="P563" s="116">
        <f t="shared" ref="P563" si="223">SUM(P565)</f>
        <v>20000</v>
      </c>
      <c r="R563" s="116">
        <f>SUM(R565)</f>
        <v>8097.1</v>
      </c>
      <c r="S563" s="368">
        <f t="shared" si="212"/>
        <v>88.019706082818161</v>
      </c>
      <c r="T563" s="368">
        <f t="shared" si="206"/>
        <v>40.485500000000002</v>
      </c>
    </row>
    <row r="564" spans="1:20" s="1" customFormat="1" x14ac:dyDescent="0.2">
      <c r="A564" s="53"/>
      <c r="B564" s="155"/>
      <c r="C564" s="155"/>
      <c r="D564" s="155"/>
      <c r="E564" s="155"/>
      <c r="F564" s="155"/>
      <c r="G564" s="155"/>
      <c r="H564" s="155"/>
      <c r="I564" s="202"/>
      <c r="J564" s="202"/>
      <c r="K564" s="202"/>
      <c r="L564" s="31"/>
      <c r="M564" s="103"/>
      <c r="N564" s="104"/>
      <c r="O564" s="144"/>
      <c r="P564" s="144"/>
      <c r="R564" s="144"/>
      <c r="S564" s="368"/>
      <c r="T564" s="368"/>
    </row>
    <row r="565" spans="1:20" s="1" customFormat="1" ht="38.25" x14ac:dyDescent="0.2">
      <c r="A565" s="27" t="s">
        <v>132</v>
      </c>
      <c r="B565" s="155"/>
      <c r="C565" s="155"/>
      <c r="D565" s="155"/>
      <c r="E565" s="155"/>
      <c r="F565" s="155"/>
      <c r="G565" s="155"/>
      <c r="H565" s="155"/>
      <c r="I565" s="202"/>
      <c r="J565" s="202"/>
      <c r="K565" s="202"/>
      <c r="L565" s="36" t="s">
        <v>165</v>
      </c>
      <c r="M565" s="106"/>
      <c r="N565" s="272" t="s">
        <v>328</v>
      </c>
      <c r="O565" s="144">
        <f t="shared" ref="O565" si="224">SUM(O571)</f>
        <v>9199.19</v>
      </c>
      <c r="P565" s="144">
        <f t="shared" ref="P565" si="225">SUM(P571)</f>
        <v>20000</v>
      </c>
      <c r="R565" s="144">
        <f>SUM(R571)</f>
        <v>8097.1</v>
      </c>
      <c r="S565" s="368">
        <f t="shared" si="212"/>
        <v>88.019706082818161</v>
      </c>
      <c r="T565" s="368">
        <f t="shared" si="206"/>
        <v>40.485500000000002</v>
      </c>
    </row>
    <row r="566" spans="1:20" s="1" customFormat="1" x14ac:dyDescent="0.2">
      <c r="A566" s="27"/>
      <c r="B566" s="177"/>
      <c r="C566" s="177"/>
      <c r="D566" s="177"/>
      <c r="E566" s="177"/>
      <c r="F566" s="177"/>
      <c r="G566" s="177"/>
      <c r="H566" s="177"/>
      <c r="I566" s="202"/>
      <c r="J566" s="202"/>
      <c r="K566" s="202"/>
      <c r="L566" s="36"/>
      <c r="M566" s="106"/>
      <c r="N566" s="107"/>
      <c r="O566" s="144"/>
      <c r="P566" s="144"/>
      <c r="R566" s="144"/>
      <c r="S566" s="368"/>
      <c r="T566" s="368"/>
    </row>
    <row r="567" spans="1:20" s="1" customFormat="1" x14ac:dyDescent="0.2">
      <c r="A567" s="27"/>
      <c r="B567" s="177"/>
      <c r="C567" s="177"/>
      <c r="D567" s="177"/>
      <c r="E567" s="177"/>
      <c r="F567" s="177"/>
      <c r="G567" s="177"/>
      <c r="H567" s="177"/>
      <c r="I567" s="202"/>
      <c r="J567" s="202"/>
      <c r="K567" s="202"/>
      <c r="L567" s="36"/>
      <c r="M567" s="106"/>
      <c r="N567" s="180" t="s">
        <v>286</v>
      </c>
      <c r="O567" s="188">
        <f t="shared" ref="O567" si="226">SUM(O568:O569)</f>
        <v>9199.19</v>
      </c>
      <c r="P567" s="188">
        <f t="shared" ref="P567" si="227">SUM(P568:P569)</f>
        <v>20000</v>
      </c>
      <c r="R567" s="188">
        <f>SUM(R568:R569)</f>
        <v>8097.1</v>
      </c>
      <c r="S567" s="368">
        <f t="shared" si="212"/>
        <v>88.019706082818161</v>
      </c>
      <c r="T567" s="368">
        <f t="shared" si="206"/>
        <v>40.485500000000002</v>
      </c>
    </row>
    <row r="568" spans="1:20" s="1" customFormat="1" x14ac:dyDescent="0.2">
      <c r="A568" s="27"/>
      <c r="B568" s="177"/>
      <c r="C568" s="177"/>
      <c r="D568" s="177"/>
      <c r="E568" s="177"/>
      <c r="F568" s="177"/>
      <c r="G568" s="177"/>
      <c r="H568" s="177"/>
      <c r="I568" s="202"/>
      <c r="J568" s="202"/>
      <c r="K568" s="202"/>
      <c r="L568" s="36"/>
      <c r="M568" s="189" t="s">
        <v>355</v>
      </c>
      <c r="N568" s="180" t="s">
        <v>287</v>
      </c>
      <c r="O568" s="188">
        <v>0</v>
      </c>
      <c r="P568" s="188">
        <v>20000</v>
      </c>
      <c r="R568" s="188">
        <v>8097.1</v>
      </c>
      <c r="S568" s="368">
        <v>0</v>
      </c>
      <c r="T568" s="368">
        <f t="shared" si="206"/>
        <v>40.485500000000002</v>
      </c>
    </row>
    <row r="569" spans="1:20" s="1" customFormat="1" x14ac:dyDescent="0.2">
      <c r="A569" s="27"/>
      <c r="B569" s="248"/>
      <c r="C569" s="248"/>
      <c r="D569" s="248"/>
      <c r="E569" s="248"/>
      <c r="F569" s="248"/>
      <c r="G569" s="248"/>
      <c r="H569" s="248"/>
      <c r="I569" s="248"/>
      <c r="J569" s="248"/>
      <c r="K569" s="248"/>
      <c r="L569" s="36"/>
      <c r="M569" s="186">
        <v>91</v>
      </c>
      <c r="N569" s="180" t="s">
        <v>291</v>
      </c>
      <c r="O569" s="188">
        <v>9199.19</v>
      </c>
      <c r="P569" s="188">
        <v>0</v>
      </c>
      <c r="R569" s="188">
        <v>0</v>
      </c>
      <c r="S569" s="368">
        <v>0</v>
      </c>
      <c r="T569" s="368">
        <v>0</v>
      </c>
    </row>
    <row r="570" spans="1:20" s="1" customFormat="1" x14ac:dyDescent="0.2">
      <c r="A570" s="155"/>
      <c r="B570" s="155"/>
      <c r="C570" s="155"/>
      <c r="D570" s="155"/>
      <c r="E570" s="155"/>
      <c r="F570" s="155"/>
      <c r="G570" s="155"/>
      <c r="H570" s="155"/>
      <c r="I570" s="202"/>
      <c r="J570" s="202"/>
      <c r="K570" s="202"/>
      <c r="L570" s="16"/>
      <c r="M570" s="96"/>
      <c r="N570" s="84"/>
      <c r="O570" s="144"/>
      <c r="P570" s="144"/>
      <c r="R570" s="144"/>
      <c r="S570" s="368"/>
      <c r="T570" s="368"/>
    </row>
    <row r="571" spans="1:20" s="1" customFormat="1" x14ac:dyDescent="0.2">
      <c r="A571" s="155"/>
      <c r="B571" s="152">
        <v>1</v>
      </c>
      <c r="C571" s="155"/>
      <c r="D571" s="155"/>
      <c r="E571" s="155"/>
      <c r="F571" s="155"/>
      <c r="G571" s="155"/>
      <c r="H571" s="155"/>
      <c r="I571" s="202"/>
      <c r="J571" s="275">
        <v>9</v>
      </c>
      <c r="K571" s="202"/>
      <c r="L571" s="16" t="s">
        <v>165</v>
      </c>
      <c r="M571" s="154">
        <v>3</v>
      </c>
      <c r="N571" s="84" t="s">
        <v>116</v>
      </c>
      <c r="O571" s="113">
        <f t="shared" ref="O571:P572" si="228">SUM(O572)</f>
        <v>9199.19</v>
      </c>
      <c r="P571" s="113">
        <f t="shared" si="228"/>
        <v>20000</v>
      </c>
      <c r="R571" s="113">
        <f>SUM(R572)</f>
        <v>8097.1</v>
      </c>
      <c r="S571" s="368">
        <f t="shared" si="212"/>
        <v>88.019706082818161</v>
      </c>
      <c r="T571" s="368">
        <f t="shared" si="206"/>
        <v>40.485500000000002</v>
      </c>
    </row>
    <row r="572" spans="1:20" s="1" customFormat="1" ht="38.25" x14ac:dyDescent="0.2">
      <c r="A572" s="155"/>
      <c r="B572" s="152">
        <v>1</v>
      </c>
      <c r="C572" s="155"/>
      <c r="D572" s="155"/>
      <c r="E572" s="155"/>
      <c r="F572" s="155"/>
      <c r="G572" s="155"/>
      <c r="H572" s="155"/>
      <c r="I572" s="202"/>
      <c r="J572" s="275">
        <v>9</v>
      </c>
      <c r="K572" s="202"/>
      <c r="L572" s="16" t="s">
        <v>165</v>
      </c>
      <c r="M572" s="92" t="s">
        <v>70</v>
      </c>
      <c r="N572" s="70" t="s">
        <v>24</v>
      </c>
      <c r="O572" s="114">
        <f t="shared" si="228"/>
        <v>9199.19</v>
      </c>
      <c r="P572" s="114">
        <f t="shared" si="228"/>
        <v>20000</v>
      </c>
      <c r="R572" s="114">
        <f>SUM(R573)</f>
        <v>8097.1</v>
      </c>
      <c r="S572" s="368">
        <f t="shared" si="212"/>
        <v>88.019706082818161</v>
      </c>
      <c r="T572" s="368">
        <f t="shared" si="206"/>
        <v>40.485500000000002</v>
      </c>
    </row>
    <row r="573" spans="1:20" s="1" customFormat="1" ht="25.5" x14ac:dyDescent="0.2">
      <c r="A573" s="155"/>
      <c r="B573" s="152">
        <v>1</v>
      </c>
      <c r="C573" s="155"/>
      <c r="D573" s="155"/>
      <c r="E573" s="155"/>
      <c r="F573" s="155"/>
      <c r="G573" s="155"/>
      <c r="H573" s="155"/>
      <c r="I573" s="202"/>
      <c r="J573" s="275">
        <v>9</v>
      </c>
      <c r="K573" s="202"/>
      <c r="L573" s="16" t="s">
        <v>165</v>
      </c>
      <c r="M573" s="153" t="s">
        <v>71</v>
      </c>
      <c r="N573" s="84" t="s">
        <v>25</v>
      </c>
      <c r="O573" s="113">
        <f>SUM(O574)</f>
        <v>9199.19</v>
      </c>
      <c r="P573" s="113">
        <v>20000</v>
      </c>
      <c r="R573" s="113">
        <f>SUM(R574)</f>
        <v>8097.1</v>
      </c>
      <c r="S573" s="368">
        <f t="shared" si="212"/>
        <v>88.019706082818161</v>
      </c>
      <c r="T573" s="368">
        <f t="shared" si="206"/>
        <v>40.485500000000002</v>
      </c>
    </row>
    <row r="574" spans="1:20" s="1" customFormat="1" ht="25.5" x14ac:dyDescent="0.2">
      <c r="A574" s="331"/>
      <c r="B574" s="420"/>
      <c r="C574" s="331"/>
      <c r="D574" s="331"/>
      <c r="E574" s="331"/>
      <c r="F574" s="331"/>
      <c r="G574" s="331"/>
      <c r="H574" s="331"/>
      <c r="I574" s="331"/>
      <c r="J574" s="420"/>
      <c r="K574" s="331"/>
      <c r="L574" s="16"/>
      <c r="M574" s="421" t="s">
        <v>420</v>
      </c>
      <c r="N574" s="430" t="s">
        <v>500</v>
      </c>
      <c r="O574" s="113">
        <v>9199.19</v>
      </c>
      <c r="P574" s="113"/>
      <c r="R574" s="113">
        <v>8097.1</v>
      </c>
      <c r="S574" s="368">
        <f t="shared" si="212"/>
        <v>88.019706082818161</v>
      </c>
      <c r="T574" s="368"/>
    </row>
    <row r="575" spans="1:20" s="1" customFormat="1" x14ac:dyDescent="0.2">
      <c r="A575" s="155"/>
      <c r="B575" s="152"/>
      <c r="C575" s="155"/>
      <c r="D575" s="155"/>
      <c r="E575" s="155"/>
      <c r="F575" s="155"/>
      <c r="G575" s="155"/>
      <c r="H575" s="155"/>
      <c r="I575" s="202"/>
      <c r="J575" s="202"/>
      <c r="K575" s="202"/>
      <c r="L575" s="16"/>
      <c r="M575" s="153"/>
      <c r="N575" s="84"/>
      <c r="O575" s="144"/>
      <c r="P575" s="144"/>
      <c r="R575" s="144"/>
      <c r="S575" s="368"/>
      <c r="T575" s="368"/>
    </row>
    <row r="576" spans="1:20" s="1" customFormat="1" ht="25.5" x14ac:dyDescent="0.2">
      <c r="A576" s="53" t="s">
        <v>192</v>
      </c>
      <c r="B576" s="224"/>
      <c r="C576" s="224"/>
      <c r="D576" s="224"/>
      <c r="E576" s="224"/>
      <c r="F576" s="224"/>
      <c r="G576" s="224"/>
      <c r="H576" s="224"/>
      <c r="I576" s="224"/>
      <c r="J576" s="224"/>
      <c r="K576" s="224"/>
      <c r="L576" s="31" t="s">
        <v>308</v>
      </c>
      <c r="M576" s="103"/>
      <c r="N576" s="104" t="s">
        <v>150</v>
      </c>
      <c r="O576" s="116">
        <f t="shared" ref="O576" si="229">SUM(O578)</f>
        <v>8899.15</v>
      </c>
      <c r="P576" s="116">
        <f t="shared" ref="P576" si="230">SUM(P578)</f>
        <v>15000</v>
      </c>
      <c r="R576" s="116">
        <f>SUM(R578)</f>
        <v>7754.37</v>
      </c>
      <c r="S576" s="368">
        <f t="shared" si="212"/>
        <v>87.136074793660072</v>
      </c>
      <c r="T576" s="368">
        <f t="shared" si="206"/>
        <v>51.695800000000006</v>
      </c>
    </row>
    <row r="577" spans="1:20" s="1" customFormat="1" x14ac:dyDescent="0.2">
      <c r="A577" s="224"/>
      <c r="B577" s="223"/>
      <c r="C577" s="224"/>
      <c r="D577" s="224"/>
      <c r="E577" s="224"/>
      <c r="F577" s="224"/>
      <c r="G577" s="224"/>
      <c r="H577" s="224"/>
      <c r="I577" s="224"/>
      <c r="J577" s="224"/>
      <c r="K577" s="224"/>
      <c r="L577" s="16"/>
      <c r="M577" s="225"/>
      <c r="N577" s="226"/>
      <c r="O577" s="144"/>
      <c r="P577" s="144"/>
      <c r="R577" s="144"/>
      <c r="S577" s="368"/>
      <c r="T577" s="368"/>
    </row>
    <row r="578" spans="1:20" s="1" customFormat="1" ht="25.5" x14ac:dyDescent="0.2">
      <c r="A578" s="27" t="s">
        <v>256</v>
      </c>
      <c r="B578" s="155"/>
      <c r="C578" s="155"/>
      <c r="D578" s="155"/>
      <c r="E578" s="155"/>
      <c r="F578" s="155"/>
      <c r="G578" s="155"/>
      <c r="H578" s="155"/>
      <c r="I578" s="202"/>
      <c r="J578" s="202"/>
      <c r="K578" s="202"/>
      <c r="L578" s="36" t="s">
        <v>305</v>
      </c>
      <c r="M578" s="106"/>
      <c r="N578" s="107" t="s">
        <v>164</v>
      </c>
      <c r="O578" s="144">
        <f t="shared" ref="O578" si="231">SUM(O583)</f>
        <v>8899.15</v>
      </c>
      <c r="P578" s="144">
        <f t="shared" ref="P578" si="232">SUM(P583)</f>
        <v>15000</v>
      </c>
      <c r="R578" s="144">
        <f>SUM(R583)</f>
        <v>7754.37</v>
      </c>
      <c r="S578" s="368">
        <f t="shared" si="212"/>
        <v>87.136074793660072</v>
      </c>
      <c r="T578" s="368">
        <f t="shared" si="206"/>
        <v>51.695800000000006</v>
      </c>
    </row>
    <row r="579" spans="1:20" s="1" customFormat="1" x14ac:dyDescent="0.2">
      <c r="A579" s="155"/>
      <c r="B579" s="155"/>
      <c r="C579" s="155"/>
      <c r="D579" s="155"/>
      <c r="E579" s="155"/>
      <c r="F579" s="155"/>
      <c r="G579" s="155"/>
      <c r="H579" s="155"/>
      <c r="I579" s="202"/>
      <c r="J579" s="202"/>
      <c r="K579" s="202"/>
      <c r="L579" s="16"/>
      <c r="M579" s="96"/>
      <c r="N579" s="84"/>
      <c r="O579" s="143"/>
      <c r="P579" s="143"/>
      <c r="R579" s="143"/>
      <c r="S579" s="368"/>
      <c r="T579" s="368"/>
    </row>
    <row r="580" spans="1:20" s="1" customFormat="1" x14ac:dyDescent="0.2">
      <c r="A580" s="177"/>
      <c r="B580" s="177"/>
      <c r="C580" s="177"/>
      <c r="D580" s="177"/>
      <c r="E580" s="177"/>
      <c r="F580" s="177"/>
      <c r="G580" s="177"/>
      <c r="H580" s="177"/>
      <c r="I580" s="202"/>
      <c r="J580" s="202"/>
      <c r="K580" s="202"/>
      <c r="L580" s="16"/>
      <c r="M580" s="96"/>
      <c r="N580" s="180" t="s">
        <v>286</v>
      </c>
      <c r="O580" s="188">
        <f t="shared" ref="O580:P580" si="233">SUM(O581)</f>
        <v>8899.15</v>
      </c>
      <c r="P580" s="188">
        <f t="shared" si="233"/>
        <v>15000</v>
      </c>
      <c r="R580" s="188">
        <f>SUM(R581)</f>
        <v>7754.37</v>
      </c>
      <c r="S580" s="368">
        <f t="shared" si="212"/>
        <v>87.136074793660072</v>
      </c>
      <c r="T580" s="368">
        <f t="shared" si="206"/>
        <v>51.695800000000006</v>
      </c>
    </row>
    <row r="581" spans="1:20" s="1" customFormat="1" x14ac:dyDescent="0.2">
      <c r="A581" s="177"/>
      <c r="B581" s="177"/>
      <c r="C581" s="177"/>
      <c r="D581" s="177"/>
      <c r="E581" s="177"/>
      <c r="F581" s="177"/>
      <c r="G581" s="177"/>
      <c r="H581" s="177"/>
      <c r="I581" s="202"/>
      <c r="J581" s="202"/>
      <c r="K581" s="202"/>
      <c r="L581" s="16"/>
      <c r="M581" s="189" t="s">
        <v>355</v>
      </c>
      <c r="N581" s="180" t="s">
        <v>287</v>
      </c>
      <c r="O581" s="188">
        <v>8899.15</v>
      </c>
      <c r="P581" s="188">
        <v>15000</v>
      </c>
      <c r="R581" s="188">
        <v>7754.37</v>
      </c>
      <c r="S581" s="368">
        <f t="shared" si="212"/>
        <v>87.136074793660072</v>
      </c>
      <c r="T581" s="368">
        <f t="shared" si="206"/>
        <v>51.695800000000006</v>
      </c>
    </row>
    <row r="582" spans="1:20" s="1" customFormat="1" x14ac:dyDescent="0.2">
      <c r="A582" s="177"/>
      <c r="B582" s="177"/>
      <c r="C582" s="177"/>
      <c r="D582" s="177"/>
      <c r="E582" s="177"/>
      <c r="F582" s="177"/>
      <c r="G582" s="177"/>
      <c r="H582" s="177"/>
      <c r="I582" s="202"/>
      <c r="J582" s="202"/>
      <c r="K582" s="202"/>
      <c r="L582" s="16"/>
      <c r="M582" s="96"/>
      <c r="N582" s="84"/>
      <c r="O582" s="143"/>
      <c r="P582" s="143"/>
      <c r="R582" s="143"/>
      <c r="S582" s="368"/>
      <c r="T582" s="368"/>
    </row>
    <row r="583" spans="1:20" s="1" customFormat="1" x14ac:dyDescent="0.2">
      <c r="A583" s="155"/>
      <c r="B583" s="152">
        <v>1</v>
      </c>
      <c r="C583" s="155"/>
      <c r="D583" s="155"/>
      <c r="E583" s="155"/>
      <c r="F583" s="155"/>
      <c r="G583" s="155"/>
      <c r="H583" s="155"/>
      <c r="I583" s="202"/>
      <c r="J583" s="202"/>
      <c r="K583" s="202"/>
      <c r="L583" s="16" t="s">
        <v>305</v>
      </c>
      <c r="M583" s="154">
        <v>3</v>
      </c>
      <c r="N583" s="84" t="s">
        <v>116</v>
      </c>
      <c r="O583" s="113">
        <f t="shared" ref="O583:P584" si="234">SUM(O584)</f>
        <v>8899.15</v>
      </c>
      <c r="P583" s="113">
        <f t="shared" si="234"/>
        <v>15000</v>
      </c>
      <c r="R583" s="113">
        <f>SUM(R584)</f>
        <v>7754.37</v>
      </c>
      <c r="S583" s="368">
        <f t="shared" si="212"/>
        <v>87.136074793660072</v>
      </c>
      <c r="T583" s="368">
        <f t="shared" si="206"/>
        <v>51.695800000000006</v>
      </c>
    </row>
    <row r="584" spans="1:20" s="1" customFormat="1" ht="38.25" x14ac:dyDescent="0.2">
      <c r="A584" s="155"/>
      <c r="B584" s="152">
        <v>1</v>
      </c>
      <c r="C584" s="155"/>
      <c r="D584" s="155"/>
      <c r="E584" s="155"/>
      <c r="F584" s="155"/>
      <c r="G584" s="155"/>
      <c r="H584" s="155"/>
      <c r="I584" s="202"/>
      <c r="J584" s="202"/>
      <c r="K584" s="202"/>
      <c r="L584" s="16" t="s">
        <v>305</v>
      </c>
      <c r="M584" s="92" t="s">
        <v>70</v>
      </c>
      <c r="N584" s="70" t="s">
        <v>24</v>
      </c>
      <c r="O584" s="114">
        <f t="shared" si="234"/>
        <v>8899.15</v>
      </c>
      <c r="P584" s="114">
        <f t="shared" si="234"/>
        <v>15000</v>
      </c>
      <c r="R584" s="114">
        <f>SUM(R585)</f>
        <v>7754.37</v>
      </c>
      <c r="S584" s="368">
        <f t="shared" si="212"/>
        <v>87.136074793660072</v>
      </c>
      <c r="T584" s="368">
        <f t="shared" si="206"/>
        <v>51.695800000000006</v>
      </c>
    </row>
    <row r="585" spans="1:20" s="1" customFormat="1" ht="25.5" x14ac:dyDescent="0.2">
      <c r="A585" s="155"/>
      <c r="B585" s="152">
        <v>1</v>
      </c>
      <c r="C585" s="155"/>
      <c r="D585" s="155"/>
      <c r="E585" s="155"/>
      <c r="F585" s="155"/>
      <c r="G585" s="155"/>
      <c r="H585" s="155"/>
      <c r="I585" s="202"/>
      <c r="J585" s="202"/>
      <c r="K585" s="202"/>
      <c r="L585" s="16" t="s">
        <v>305</v>
      </c>
      <c r="M585" s="153" t="s">
        <v>71</v>
      </c>
      <c r="N585" s="84" t="s">
        <v>25</v>
      </c>
      <c r="O585" s="113">
        <f>SUM(O586)</f>
        <v>8899.15</v>
      </c>
      <c r="P585" s="113">
        <v>15000</v>
      </c>
      <c r="R585" s="113">
        <f>SUM(R586)</f>
        <v>7754.37</v>
      </c>
      <c r="S585" s="368">
        <f t="shared" si="212"/>
        <v>87.136074793660072</v>
      </c>
      <c r="T585" s="368">
        <f t="shared" si="206"/>
        <v>51.695800000000006</v>
      </c>
    </row>
    <row r="586" spans="1:20" s="1" customFormat="1" ht="25.5" x14ac:dyDescent="0.2">
      <c r="A586" s="331"/>
      <c r="B586" s="420"/>
      <c r="C586" s="331"/>
      <c r="D586" s="331"/>
      <c r="E586" s="331"/>
      <c r="F586" s="331"/>
      <c r="G586" s="331"/>
      <c r="H586" s="331"/>
      <c r="I586" s="331"/>
      <c r="J586" s="331"/>
      <c r="K586" s="331"/>
      <c r="L586" s="16"/>
      <c r="M586" s="421" t="s">
        <v>421</v>
      </c>
      <c r="N586" s="430" t="s">
        <v>501</v>
      </c>
      <c r="O586" s="113">
        <v>8899.15</v>
      </c>
      <c r="P586" s="113"/>
      <c r="R586" s="113">
        <v>7754.37</v>
      </c>
      <c r="S586" s="368">
        <f t="shared" si="212"/>
        <v>87.136074793660072</v>
      </c>
      <c r="T586" s="368"/>
    </row>
    <row r="587" spans="1:20" s="1" customFormat="1" x14ac:dyDescent="0.2">
      <c r="A587" s="224"/>
      <c r="B587" s="223"/>
      <c r="C587" s="224"/>
      <c r="D587" s="224"/>
      <c r="E587" s="224"/>
      <c r="F587" s="224"/>
      <c r="G587" s="224"/>
      <c r="H587" s="224"/>
      <c r="I587" s="224"/>
      <c r="J587" s="224"/>
      <c r="K587" s="224"/>
      <c r="L587" s="16"/>
      <c r="M587" s="225"/>
      <c r="N587" s="226"/>
      <c r="O587" s="113"/>
      <c r="P587" s="113"/>
      <c r="R587" s="113"/>
      <c r="S587" s="368"/>
      <c r="T587" s="368"/>
    </row>
    <row r="588" spans="1:20" s="1" customFormat="1" ht="25.5" x14ac:dyDescent="0.2">
      <c r="A588" s="53" t="s">
        <v>192</v>
      </c>
      <c r="B588" s="224"/>
      <c r="C588" s="224"/>
      <c r="D588" s="224"/>
      <c r="E588" s="224"/>
      <c r="F588" s="224"/>
      <c r="G588" s="224"/>
      <c r="H588" s="224"/>
      <c r="I588" s="224"/>
      <c r="J588" s="224"/>
      <c r="K588" s="224"/>
      <c r="L588" s="31" t="s">
        <v>198</v>
      </c>
      <c r="M588" s="103"/>
      <c r="N588" s="104" t="s">
        <v>150</v>
      </c>
      <c r="O588" s="116">
        <f t="shared" ref="O588" si="235">SUM(O590)</f>
        <v>0</v>
      </c>
      <c r="P588" s="116">
        <f t="shared" ref="P588" si="236">SUM(P590)</f>
        <v>5000</v>
      </c>
      <c r="R588" s="116">
        <f>SUM(R590)</f>
        <v>0</v>
      </c>
      <c r="S588" s="368">
        <v>0</v>
      </c>
      <c r="T588" s="368">
        <f t="shared" si="206"/>
        <v>0</v>
      </c>
    </row>
    <row r="589" spans="1:20" s="1" customFormat="1" x14ac:dyDescent="0.2">
      <c r="A589" s="159"/>
      <c r="B589" s="158"/>
      <c r="C589" s="159"/>
      <c r="D589" s="159"/>
      <c r="E589" s="159"/>
      <c r="F589" s="159"/>
      <c r="G589" s="159"/>
      <c r="H589" s="159"/>
      <c r="I589" s="202"/>
      <c r="J589" s="202"/>
      <c r="K589" s="202"/>
      <c r="L589" s="16"/>
      <c r="M589" s="160"/>
      <c r="N589" s="84"/>
      <c r="O589" s="113"/>
      <c r="P589" s="113"/>
      <c r="R589" s="113"/>
      <c r="S589" s="368"/>
      <c r="T589" s="368"/>
    </row>
    <row r="590" spans="1:20" s="127" customFormat="1" ht="25.5" x14ac:dyDescent="0.2">
      <c r="A590" s="27" t="s">
        <v>312</v>
      </c>
      <c r="L590" s="66" t="s">
        <v>165</v>
      </c>
      <c r="M590" s="141"/>
      <c r="N590" s="121" t="s">
        <v>263</v>
      </c>
      <c r="O590" s="144">
        <f t="shared" ref="O590" si="237">SUM(O596)</f>
        <v>0</v>
      </c>
      <c r="P590" s="144">
        <f>SUM(P596)</f>
        <v>5000</v>
      </c>
      <c r="R590" s="144">
        <f>SUM(R596)</f>
        <v>0</v>
      </c>
      <c r="S590" s="368">
        <v>0</v>
      </c>
      <c r="T590" s="368">
        <f t="shared" si="206"/>
        <v>0</v>
      </c>
    </row>
    <row r="591" spans="1:20" s="127" customFormat="1" x14ac:dyDescent="0.2">
      <c r="A591" s="27"/>
      <c r="L591" s="66"/>
      <c r="M591" s="141"/>
      <c r="N591" s="121"/>
      <c r="O591" s="144"/>
      <c r="P591" s="144"/>
      <c r="R591" s="144"/>
      <c r="S591" s="368"/>
      <c r="T591" s="368"/>
    </row>
    <row r="592" spans="1:20" s="127" customFormat="1" x14ac:dyDescent="0.2">
      <c r="A592" s="27"/>
      <c r="L592" s="66"/>
      <c r="M592" s="96"/>
      <c r="N592" s="180" t="s">
        <v>286</v>
      </c>
      <c r="O592" s="188">
        <f t="shared" ref="O592" si="238">SUM(O593:O594)</f>
        <v>0</v>
      </c>
      <c r="P592" s="188">
        <f t="shared" ref="P592" si="239">SUM(P593:P594)</f>
        <v>5000</v>
      </c>
      <c r="R592" s="188">
        <f>SUM(R593:R594)</f>
        <v>0</v>
      </c>
      <c r="S592" s="368">
        <v>0</v>
      </c>
      <c r="T592" s="368">
        <f t="shared" ref="T592:T656" si="240">R592/P592*100</f>
        <v>0</v>
      </c>
    </row>
    <row r="593" spans="1:20" s="127" customFormat="1" x14ac:dyDescent="0.2">
      <c r="A593" s="27"/>
      <c r="L593" s="66"/>
      <c r="M593" s="189" t="s">
        <v>355</v>
      </c>
      <c r="N593" s="180" t="s">
        <v>287</v>
      </c>
      <c r="O593" s="188">
        <v>0</v>
      </c>
      <c r="P593" s="188">
        <v>5000</v>
      </c>
      <c r="R593" s="188">
        <v>0</v>
      </c>
      <c r="S593" s="368">
        <v>0</v>
      </c>
      <c r="T593" s="368">
        <f t="shared" si="240"/>
        <v>0</v>
      </c>
    </row>
    <row r="594" spans="1:20" s="127" customFormat="1" ht="51" x14ac:dyDescent="0.2">
      <c r="A594" s="27"/>
      <c r="L594" s="66"/>
      <c r="M594" s="189" t="s">
        <v>52</v>
      </c>
      <c r="N594" s="190" t="s">
        <v>105</v>
      </c>
      <c r="O594" s="188">
        <v>0</v>
      </c>
      <c r="P594" s="188">
        <v>0</v>
      </c>
      <c r="R594" s="188">
        <v>0</v>
      </c>
      <c r="S594" s="368">
        <v>0</v>
      </c>
      <c r="T594" s="368">
        <v>0</v>
      </c>
    </row>
    <row r="595" spans="1:20" s="1" customFormat="1" x14ac:dyDescent="0.2">
      <c r="A595" s="163"/>
      <c r="B595" s="163"/>
      <c r="C595" s="163"/>
      <c r="D595" s="163"/>
      <c r="E595" s="163"/>
      <c r="F595" s="163"/>
      <c r="G595" s="163"/>
      <c r="H595" s="163"/>
      <c r="I595" s="202"/>
      <c r="J595" s="202"/>
      <c r="K595" s="202"/>
      <c r="L595" s="16"/>
      <c r="M595" s="92"/>
      <c r="N595" s="70"/>
      <c r="O595" s="113"/>
      <c r="P595" s="113"/>
      <c r="R595" s="113"/>
      <c r="S595" s="368"/>
      <c r="T595" s="368"/>
    </row>
    <row r="596" spans="1:20" s="1" customFormat="1" x14ac:dyDescent="0.2">
      <c r="A596" s="163"/>
      <c r="B596" s="294">
        <v>1</v>
      </c>
      <c r="C596" s="163"/>
      <c r="D596" s="163"/>
      <c r="E596" s="163"/>
      <c r="F596" s="162"/>
      <c r="G596" s="163"/>
      <c r="H596" s="294">
        <v>7</v>
      </c>
      <c r="I596" s="202"/>
      <c r="J596" s="202"/>
      <c r="K596" s="202"/>
      <c r="L596" s="301" t="s">
        <v>165</v>
      </c>
      <c r="M596" s="165">
        <v>3</v>
      </c>
      <c r="N596" s="84" t="s">
        <v>116</v>
      </c>
      <c r="O596" s="113">
        <f t="shared" ref="O596" si="241">SUM(O597)</f>
        <v>0</v>
      </c>
      <c r="P596" s="113">
        <f>SUM(P597+P599)</f>
        <v>5000</v>
      </c>
      <c r="R596" s="113">
        <f>SUM(R597)</f>
        <v>0</v>
      </c>
      <c r="S596" s="368">
        <v>0</v>
      </c>
      <c r="T596" s="368">
        <f t="shared" si="240"/>
        <v>0</v>
      </c>
    </row>
    <row r="597" spans="1:20" s="38" customFormat="1" ht="25.5" x14ac:dyDescent="0.2">
      <c r="B597" s="294">
        <v>1</v>
      </c>
      <c r="F597" s="9"/>
      <c r="H597" s="294">
        <v>7</v>
      </c>
      <c r="L597" s="301" t="s">
        <v>165</v>
      </c>
      <c r="M597" s="92" t="s">
        <v>261</v>
      </c>
      <c r="N597" s="70" t="s">
        <v>281</v>
      </c>
      <c r="O597" s="114">
        <f t="shared" ref="O597:P597" si="242">SUM(O598:O598)</f>
        <v>0</v>
      </c>
      <c r="P597" s="114">
        <f t="shared" si="242"/>
        <v>0</v>
      </c>
      <c r="R597" s="114">
        <f>SUM(R598:R598)</f>
        <v>0</v>
      </c>
      <c r="S597" s="368">
        <v>0</v>
      </c>
      <c r="T597" s="368"/>
    </row>
    <row r="598" spans="1:20" s="286" customFormat="1" ht="25.5" x14ac:dyDescent="0.2">
      <c r="B598" s="304">
        <v>1</v>
      </c>
      <c r="F598" s="287"/>
      <c r="H598" s="294">
        <v>7</v>
      </c>
      <c r="L598" s="301" t="s">
        <v>165</v>
      </c>
      <c r="M598" s="302" t="s">
        <v>260</v>
      </c>
      <c r="N598" s="303" t="s">
        <v>280</v>
      </c>
      <c r="O598" s="300">
        <v>0</v>
      </c>
      <c r="P598" s="300">
        <v>0</v>
      </c>
      <c r="R598" s="300">
        <v>0</v>
      </c>
      <c r="S598" s="368">
        <v>0</v>
      </c>
      <c r="T598" s="368"/>
    </row>
    <row r="599" spans="1:20" s="286" customFormat="1" x14ac:dyDescent="0.2">
      <c r="B599" s="304"/>
      <c r="F599" s="287"/>
      <c r="H599" s="294">
        <v>7</v>
      </c>
      <c r="L599" s="301" t="s">
        <v>165</v>
      </c>
      <c r="M599" s="289">
        <v>38</v>
      </c>
      <c r="N599" s="70" t="s">
        <v>282</v>
      </c>
      <c r="O599" s="114">
        <v>0</v>
      </c>
      <c r="P599" s="114">
        <f>SUM(P600)</f>
        <v>5000</v>
      </c>
      <c r="R599" s="114">
        <v>0</v>
      </c>
      <c r="S599" s="368">
        <v>0</v>
      </c>
      <c r="T599" s="368">
        <f t="shared" si="240"/>
        <v>0</v>
      </c>
    </row>
    <row r="600" spans="1:20" s="1" customFormat="1" x14ac:dyDescent="0.2">
      <c r="A600" s="253"/>
      <c r="B600" s="294">
        <v>1</v>
      </c>
      <c r="C600" s="253"/>
      <c r="D600" s="253"/>
      <c r="E600" s="253"/>
      <c r="F600" s="257"/>
      <c r="G600" s="253"/>
      <c r="H600" s="294">
        <v>7</v>
      </c>
      <c r="I600" s="253"/>
      <c r="J600" s="253"/>
      <c r="K600" s="253"/>
      <c r="L600" s="301" t="s">
        <v>165</v>
      </c>
      <c r="M600" s="254" t="s">
        <v>73</v>
      </c>
      <c r="N600" s="255" t="s">
        <v>8</v>
      </c>
      <c r="O600" s="113">
        <v>0</v>
      </c>
      <c r="P600" s="113">
        <v>5000</v>
      </c>
      <c r="R600" s="113">
        <v>0</v>
      </c>
      <c r="S600" s="368">
        <v>0</v>
      </c>
      <c r="T600" s="368">
        <f t="shared" si="240"/>
        <v>0</v>
      </c>
    </row>
    <row r="601" spans="1:20" s="1" customFormat="1" x14ac:dyDescent="0.2">
      <c r="A601" s="53"/>
      <c r="B601" s="155"/>
      <c r="C601" s="155"/>
      <c r="D601" s="155"/>
      <c r="E601" s="155"/>
      <c r="F601" s="155"/>
      <c r="G601" s="155"/>
      <c r="H601" s="155"/>
      <c r="I601" s="202"/>
      <c r="J601" s="202"/>
      <c r="K601" s="202"/>
      <c r="L601" s="301"/>
      <c r="M601" s="103"/>
      <c r="N601" s="104"/>
      <c r="O601" s="144"/>
      <c r="P601" s="144"/>
      <c r="R601" s="144"/>
      <c r="S601" s="368"/>
      <c r="T601" s="368"/>
    </row>
    <row r="602" spans="1:20" s="1" customFormat="1" ht="25.5" x14ac:dyDescent="0.2">
      <c r="A602" s="51" t="s">
        <v>133</v>
      </c>
      <c r="B602" s="55">
        <v>1</v>
      </c>
      <c r="C602" s="155"/>
      <c r="D602" s="155"/>
      <c r="E602" s="155"/>
      <c r="F602" s="55"/>
      <c r="G602" s="155"/>
      <c r="H602" s="155"/>
      <c r="I602" s="202"/>
      <c r="J602" s="55">
        <v>9</v>
      </c>
      <c r="K602" s="202"/>
      <c r="L602" s="16"/>
      <c r="M602" s="153"/>
      <c r="N602" s="73" t="s">
        <v>257</v>
      </c>
      <c r="O602" s="115">
        <f t="shared" ref="O602" si="243">SUM(O604)</f>
        <v>0</v>
      </c>
      <c r="P602" s="115">
        <f t="shared" ref="P602" si="244">SUM(P604)</f>
        <v>30000</v>
      </c>
      <c r="R602" s="115">
        <f>SUM(R604)</f>
        <v>28000</v>
      </c>
      <c r="S602" s="368">
        <v>0</v>
      </c>
      <c r="T602" s="368">
        <f t="shared" si="240"/>
        <v>93.333333333333329</v>
      </c>
    </row>
    <row r="603" spans="1:20" s="1" customFormat="1" x14ac:dyDescent="0.2">
      <c r="A603" s="155"/>
      <c r="B603" s="152"/>
      <c r="C603" s="155"/>
      <c r="D603" s="152"/>
      <c r="E603" s="155"/>
      <c r="F603" s="152"/>
      <c r="G603" s="155"/>
      <c r="H603" s="155"/>
      <c r="I603" s="202"/>
      <c r="J603" s="202"/>
      <c r="K603" s="202"/>
      <c r="L603" s="16"/>
      <c r="M603" s="153"/>
      <c r="N603" s="84"/>
      <c r="O603" s="116"/>
      <c r="P603" s="116"/>
      <c r="R603" s="116"/>
      <c r="S603" s="368"/>
      <c r="T603" s="368"/>
    </row>
    <row r="604" spans="1:20" s="1" customFormat="1" ht="25.5" x14ac:dyDescent="0.2">
      <c r="A604" s="53" t="s">
        <v>192</v>
      </c>
      <c r="B604" s="155"/>
      <c r="C604" s="155"/>
      <c r="D604" s="155"/>
      <c r="E604" s="155"/>
      <c r="F604" s="155"/>
      <c r="G604" s="155"/>
      <c r="H604" s="155"/>
      <c r="I604" s="202"/>
      <c r="J604" s="202"/>
      <c r="K604" s="202"/>
      <c r="L604" s="31" t="s">
        <v>307</v>
      </c>
      <c r="M604" s="103"/>
      <c r="N604" s="104" t="s">
        <v>150</v>
      </c>
      <c r="O604" s="116">
        <f t="shared" ref="O604" si="245">SUM(O606+O616)</f>
        <v>0</v>
      </c>
      <c r="P604" s="116">
        <f t="shared" ref="P604" si="246">SUM(P606+P616)</f>
        <v>30000</v>
      </c>
      <c r="R604" s="116">
        <f>SUM(R606+R616)</f>
        <v>28000</v>
      </c>
      <c r="S604" s="368">
        <v>0</v>
      </c>
      <c r="T604" s="368">
        <f t="shared" si="240"/>
        <v>93.333333333333329</v>
      </c>
    </row>
    <row r="605" spans="1:20" s="1" customFormat="1" x14ac:dyDescent="0.2">
      <c r="A605" s="53"/>
      <c r="B605" s="177"/>
      <c r="C605" s="177"/>
      <c r="D605" s="177"/>
      <c r="E605" s="177"/>
      <c r="F605" s="177"/>
      <c r="G605" s="177"/>
      <c r="H605" s="177"/>
      <c r="I605" s="202"/>
      <c r="J605" s="202"/>
      <c r="K605" s="202"/>
      <c r="L605" s="31"/>
      <c r="M605" s="103"/>
      <c r="N605" s="104"/>
      <c r="O605" s="116"/>
      <c r="P605" s="116"/>
      <c r="R605" s="116"/>
      <c r="S605" s="368"/>
      <c r="T605" s="368"/>
    </row>
    <row r="606" spans="1:20" s="1" customFormat="1" x14ac:dyDescent="0.2">
      <c r="A606" s="27" t="s">
        <v>134</v>
      </c>
      <c r="B606" s="155"/>
      <c r="C606" s="155"/>
      <c r="D606" s="155"/>
      <c r="E606" s="155"/>
      <c r="F606" s="155"/>
      <c r="G606" s="155"/>
      <c r="H606" s="155"/>
      <c r="I606" s="202"/>
      <c r="J606" s="202"/>
      <c r="K606" s="202"/>
      <c r="L606" s="36" t="s">
        <v>306</v>
      </c>
      <c r="M606" s="106"/>
      <c r="N606" s="107" t="s">
        <v>161</v>
      </c>
      <c r="O606" s="144">
        <f t="shared" ref="O606" si="247">SUM(O612)</f>
        <v>0</v>
      </c>
      <c r="P606" s="144">
        <f t="shared" ref="P606" si="248">SUM(P612)</f>
        <v>30000</v>
      </c>
      <c r="R606" s="144">
        <f>SUM(R612)</f>
        <v>28000</v>
      </c>
      <c r="S606" s="368">
        <v>0</v>
      </c>
      <c r="T606" s="368">
        <f t="shared" si="240"/>
        <v>93.333333333333329</v>
      </c>
    </row>
    <row r="607" spans="1:20" s="1" customFormat="1" x14ac:dyDescent="0.2">
      <c r="A607" s="27"/>
      <c r="B607" s="177"/>
      <c r="C607" s="177"/>
      <c r="D607" s="177"/>
      <c r="E607" s="177"/>
      <c r="F607" s="177"/>
      <c r="G607" s="177"/>
      <c r="H607" s="177"/>
      <c r="I607" s="202"/>
      <c r="J607" s="202"/>
      <c r="K607" s="202"/>
      <c r="L607" s="36"/>
      <c r="M607" s="106"/>
      <c r="N607" s="107"/>
      <c r="O607" s="144"/>
      <c r="P607" s="144"/>
      <c r="R607" s="144"/>
      <c r="S607" s="368"/>
      <c r="T607" s="368"/>
    </row>
    <row r="608" spans="1:20" s="1" customFormat="1" x14ac:dyDescent="0.2">
      <c r="A608" s="27"/>
      <c r="B608" s="177"/>
      <c r="C608" s="177"/>
      <c r="D608" s="177"/>
      <c r="E608" s="177"/>
      <c r="F608" s="177"/>
      <c r="G608" s="177"/>
      <c r="H608" s="177"/>
      <c r="I608" s="202"/>
      <c r="J608" s="202"/>
      <c r="K608" s="202"/>
      <c r="L608" s="36"/>
      <c r="M608" s="103"/>
      <c r="N608" s="180" t="s">
        <v>286</v>
      </c>
      <c r="O608" s="188">
        <f t="shared" ref="O608" si="249">SUM(O609:O610)</f>
        <v>0</v>
      </c>
      <c r="P608" s="188">
        <f t="shared" ref="P608" si="250">SUM(P609:P610)</f>
        <v>30000</v>
      </c>
      <c r="R608" s="188">
        <f>SUM(R609:R610)</f>
        <v>28000</v>
      </c>
      <c r="S608" s="368">
        <v>0</v>
      </c>
      <c r="T608" s="368">
        <f t="shared" si="240"/>
        <v>93.333333333333329</v>
      </c>
    </row>
    <row r="609" spans="1:20" s="1" customFormat="1" x14ac:dyDescent="0.2">
      <c r="A609" s="27"/>
      <c r="B609" s="177"/>
      <c r="C609" s="177"/>
      <c r="D609" s="177"/>
      <c r="E609" s="177"/>
      <c r="F609" s="177"/>
      <c r="G609" s="177"/>
      <c r="H609" s="177"/>
      <c r="I609" s="202"/>
      <c r="J609" s="202"/>
      <c r="K609" s="202"/>
      <c r="L609" s="36"/>
      <c r="M609" s="189" t="s">
        <v>355</v>
      </c>
      <c r="N609" s="180" t="s">
        <v>287</v>
      </c>
      <c r="O609" s="188">
        <v>0</v>
      </c>
      <c r="P609" s="188">
        <v>30000</v>
      </c>
      <c r="R609" s="188">
        <v>28000</v>
      </c>
      <c r="S609" s="368">
        <v>0</v>
      </c>
      <c r="T609" s="368">
        <f t="shared" si="240"/>
        <v>93.333333333333329</v>
      </c>
    </row>
    <row r="610" spans="1:20" s="1" customFormat="1" x14ac:dyDescent="0.2">
      <c r="A610" s="27"/>
      <c r="B610" s="205"/>
      <c r="C610" s="205"/>
      <c r="D610" s="205"/>
      <c r="E610" s="205"/>
      <c r="F610" s="205"/>
      <c r="G610" s="205"/>
      <c r="H610" s="205"/>
      <c r="I610" s="205"/>
      <c r="J610" s="205"/>
      <c r="K610" s="205"/>
      <c r="L610" s="36"/>
      <c r="M610" s="186">
        <v>91</v>
      </c>
      <c r="N610" s="180" t="s">
        <v>291</v>
      </c>
      <c r="O610" s="188">
        <v>0</v>
      </c>
      <c r="P610" s="188">
        <v>0</v>
      </c>
      <c r="R610" s="188">
        <v>0</v>
      </c>
      <c r="S610" s="368">
        <v>0</v>
      </c>
      <c r="T610" s="368">
        <v>0</v>
      </c>
    </row>
    <row r="611" spans="1:20" s="1" customFormat="1" x14ac:dyDescent="0.2">
      <c r="A611" s="155"/>
      <c r="B611" s="155"/>
      <c r="C611" s="155"/>
      <c r="D611" s="155"/>
      <c r="E611" s="155"/>
      <c r="F611" s="155"/>
      <c r="G611" s="155"/>
      <c r="H611" s="155"/>
      <c r="I611" s="202"/>
      <c r="J611" s="202"/>
      <c r="K611" s="202"/>
      <c r="L611" s="16"/>
      <c r="M611" s="96"/>
      <c r="N611" s="84"/>
      <c r="O611" s="146"/>
      <c r="P611" s="146"/>
      <c r="R611" s="146"/>
      <c r="S611" s="368"/>
      <c r="T611" s="368"/>
    </row>
    <row r="612" spans="1:20" s="1" customFormat="1" x14ac:dyDescent="0.2">
      <c r="A612" s="155"/>
      <c r="B612" s="152">
        <v>1</v>
      </c>
      <c r="C612" s="155"/>
      <c r="D612" s="155"/>
      <c r="E612" s="155"/>
      <c r="F612" s="55"/>
      <c r="G612" s="155"/>
      <c r="H612" s="155"/>
      <c r="I612" s="202"/>
      <c r="J612" s="275">
        <v>9</v>
      </c>
      <c r="K612" s="202"/>
      <c r="L612" s="16" t="s">
        <v>306</v>
      </c>
      <c r="M612" s="154">
        <v>3</v>
      </c>
      <c r="N612" s="84" t="s">
        <v>116</v>
      </c>
      <c r="O612" s="113">
        <f t="shared" ref="O612:P613" si="251">SUM(O613)</f>
        <v>0</v>
      </c>
      <c r="P612" s="113">
        <f t="shared" si="251"/>
        <v>30000</v>
      </c>
      <c r="R612" s="113">
        <f>SUM(R613)</f>
        <v>28000</v>
      </c>
      <c r="S612" s="368">
        <v>0</v>
      </c>
      <c r="T612" s="368">
        <f t="shared" si="240"/>
        <v>93.333333333333329</v>
      </c>
    </row>
    <row r="613" spans="1:20" s="1" customFormat="1" ht="38.25" x14ac:dyDescent="0.2">
      <c r="A613" s="155"/>
      <c r="B613" s="152">
        <v>1</v>
      </c>
      <c r="C613" s="155"/>
      <c r="D613" s="155"/>
      <c r="E613" s="155"/>
      <c r="F613" s="155"/>
      <c r="G613" s="155"/>
      <c r="H613" s="155"/>
      <c r="I613" s="202"/>
      <c r="J613" s="275">
        <v>9</v>
      </c>
      <c r="K613" s="202"/>
      <c r="L613" s="16" t="s">
        <v>306</v>
      </c>
      <c r="M613" s="92" t="s">
        <v>70</v>
      </c>
      <c r="N613" s="70" t="s">
        <v>24</v>
      </c>
      <c r="O613" s="114">
        <f t="shared" si="251"/>
        <v>0</v>
      </c>
      <c r="P613" s="114">
        <f t="shared" si="251"/>
        <v>30000</v>
      </c>
      <c r="R613" s="114">
        <f>SUM(R614)</f>
        <v>28000</v>
      </c>
      <c r="S613" s="368">
        <v>0</v>
      </c>
      <c r="T613" s="368">
        <f t="shared" si="240"/>
        <v>93.333333333333329</v>
      </c>
    </row>
    <row r="614" spans="1:20" s="1" customFormat="1" ht="25.5" x14ac:dyDescent="0.2">
      <c r="A614" s="155"/>
      <c r="B614" s="152">
        <v>1</v>
      </c>
      <c r="C614" s="155"/>
      <c r="D614" s="155"/>
      <c r="E614" s="155"/>
      <c r="F614" s="155"/>
      <c r="G614" s="155"/>
      <c r="H614" s="155"/>
      <c r="I614" s="202"/>
      <c r="J614" s="275">
        <v>9</v>
      </c>
      <c r="K614" s="202"/>
      <c r="L614" s="16" t="s">
        <v>306</v>
      </c>
      <c r="M614" s="153" t="s">
        <v>71</v>
      </c>
      <c r="N614" s="84" t="s">
        <v>25</v>
      </c>
      <c r="O614" s="113">
        <v>0</v>
      </c>
      <c r="P614" s="113">
        <v>30000</v>
      </c>
      <c r="R614" s="113">
        <f>SUM(R615)</f>
        <v>28000</v>
      </c>
      <c r="S614" s="368">
        <v>0</v>
      </c>
      <c r="T614" s="368">
        <f t="shared" si="240"/>
        <v>93.333333333333329</v>
      </c>
    </row>
    <row r="615" spans="1:20" s="1" customFormat="1" ht="25.5" x14ac:dyDescent="0.2">
      <c r="A615" s="250"/>
      <c r="B615" s="249"/>
      <c r="C615" s="250"/>
      <c r="D615" s="250"/>
      <c r="E615" s="250"/>
      <c r="F615" s="250"/>
      <c r="G615" s="250"/>
      <c r="H615" s="250"/>
      <c r="I615" s="250"/>
      <c r="J615" s="250"/>
      <c r="K615" s="250"/>
      <c r="L615" s="16"/>
      <c r="M615" s="251" t="s">
        <v>420</v>
      </c>
      <c r="N615" s="430" t="s">
        <v>500</v>
      </c>
      <c r="O615" s="113">
        <v>0</v>
      </c>
      <c r="P615" s="113"/>
      <c r="R615" s="113">
        <v>28000</v>
      </c>
      <c r="S615" s="368">
        <v>0</v>
      </c>
      <c r="T615" s="368"/>
    </row>
    <row r="616" spans="1:20" s="1" customFormat="1" x14ac:dyDescent="0.2">
      <c r="A616" s="53"/>
      <c r="B616" s="155"/>
      <c r="C616" s="155"/>
      <c r="D616" s="155"/>
      <c r="E616" s="155"/>
      <c r="F616" s="155"/>
      <c r="G616" s="155"/>
      <c r="H616" s="155"/>
      <c r="I616" s="202"/>
      <c r="J616" s="202"/>
      <c r="K616" s="202"/>
      <c r="L616" s="31"/>
      <c r="M616" s="103"/>
      <c r="N616" s="104"/>
      <c r="O616" s="144"/>
      <c r="P616" s="144"/>
      <c r="R616" s="144"/>
      <c r="S616" s="368"/>
      <c r="T616" s="368"/>
    </row>
    <row r="617" spans="1:20" s="1" customFormat="1" x14ac:dyDescent="0.2">
      <c r="A617" s="51" t="s">
        <v>135</v>
      </c>
      <c r="B617" s="55">
        <v>1</v>
      </c>
      <c r="C617" s="155"/>
      <c r="D617" s="155"/>
      <c r="E617" s="155"/>
      <c r="F617" s="55">
        <v>5</v>
      </c>
      <c r="G617" s="155"/>
      <c r="H617" s="155"/>
      <c r="I617" s="202"/>
      <c r="J617" s="55">
        <v>9</v>
      </c>
      <c r="K617" s="202"/>
      <c r="L617" s="16"/>
      <c r="M617" s="153"/>
      <c r="N617" s="73" t="s">
        <v>258</v>
      </c>
      <c r="O617" s="115">
        <f t="shared" ref="O617" si="252">SUM(O619+O632)</f>
        <v>19620.77</v>
      </c>
      <c r="P617" s="115">
        <f t="shared" ref="P617" si="253">SUM(P619+P632)</f>
        <v>36000</v>
      </c>
      <c r="R617" s="115">
        <f>SUM(R619+R632)</f>
        <v>27215.54</v>
      </c>
      <c r="S617" s="368">
        <v>0</v>
      </c>
      <c r="T617" s="368">
        <f t="shared" si="240"/>
        <v>75.598722222222221</v>
      </c>
    </row>
    <row r="618" spans="1:20" s="1" customFormat="1" x14ac:dyDescent="0.2">
      <c r="A618" s="155"/>
      <c r="B618" s="155"/>
      <c r="C618" s="155"/>
      <c r="D618" s="155"/>
      <c r="E618" s="155"/>
      <c r="F618" s="155"/>
      <c r="G618" s="155"/>
      <c r="H618" s="155"/>
      <c r="I618" s="202"/>
      <c r="J618" s="202"/>
      <c r="K618" s="202"/>
      <c r="L618" s="16"/>
      <c r="M618" s="153"/>
      <c r="N618" s="84"/>
      <c r="O618" s="146"/>
      <c r="P618" s="146"/>
      <c r="R618" s="146"/>
      <c r="S618" s="368"/>
      <c r="T618" s="368"/>
    </row>
    <row r="619" spans="1:20" s="1" customFormat="1" ht="25.5" x14ac:dyDescent="0.2">
      <c r="A619" s="53" t="s">
        <v>191</v>
      </c>
      <c r="B619" s="155"/>
      <c r="C619" s="155"/>
      <c r="D619" s="155"/>
      <c r="E619" s="155"/>
      <c r="F619" s="155"/>
      <c r="G619" s="155"/>
      <c r="H619" s="155"/>
      <c r="I619" s="202"/>
      <c r="J619" s="202"/>
      <c r="K619" s="202"/>
      <c r="L619" s="31" t="s">
        <v>309</v>
      </c>
      <c r="M619" s="103"/>
      <c r="N619" s="104" t="s">
        <v>151</v>
      </c>
      <c r="O619" s="116">
        <f t="shared" ref="O619" si="254">SUM(O621)</f>
        <v>4000</v>
      </c>
      <c r="P619" s="116">
        <f t="shared" ref="P619" si="255">SUM(P621)</f>
        <v>12000</v>
      </c>
      <c r="R619" s="116">
        <f>SUM(R621)</f>
        <v>12000</v>
      </c>
      <c r="S619" s="368">
        <v>0</v>
      </c>
      <c r="T619" s="368">
        <f t="shared" si="240"/>
        <v>100</v>
      </c>
    </row>
    <row r="620" spans="1:20" s="1" customFormat="1" x14ac:dyDescent="0.2">
      <c r="A620" s="53"/>
      <c r="B620" s="155"/>
      <c r="C620" s="155"/>
      <c r="D620" s="155"/>
      <c r="E620" s="155"/>
      <c r="F620" s="155"/>
      <c r="G620" s="155"/>
      <c r="H620" s="155"/>
      <c r="I620" s="202"/>
      <c r="J620" s="202"/>
      <c r="K620" s="202"/>
      <c r="L620" s="31"/>
      <c r="M620" s="103"/>
      <c r="N620" s="104"/>
      <c r="O620" s="144"/>
      <c r="P620" s="144"/>
      <c r="R620" s="144"/>
      <c r="S620" s="368"/>
      <c r="T620" s="368"/>
    </row>
    <row r="621" spans="1:20" s="1" customFormat="1" ht="25.5" x14ac:dyDescent="0.2">
      <c r="A621" s="27" t="s">
        <v>136</v>
      </c>
      <c r="B621" s="155"/>
      <c r="C621" s="155"/>
      <c r="D621" s="155"/>
      <c r="E621" s="155"/>
      <c r="F621" s="155"/>
      <c r="G621" s="155"/>
      <c r="H621" s="155"/>
      <c r="I621" s="202"/>
      <c r="J621" s="202"/>
      <c r="K621" s="202"/>
      <c r="L621" s="36" t="s">
        <v>163</v>
      </c>
      <c r="M621" s="106"/>
      <c r="N621" s="107" t="s">
        <v>162</v>
      </c>
      <c r="O621" s="144">
        <f t="shared" ref="O621" si="256">SUM(O627)</f>
        <v>4000</v>
      </c>
      <c r="P621" s="144">
        <f t="shared" ref="P621" si="257">SUM(P627)</f>
        <v>12000</v>
      </c>
      <c r="R621" s="144">
        <f>SUM(R627)</f>
        <v>12000</v>
      </c>
      <c r="S621" s="368">
        <v>0</v>
      </c>
      <c r="T621" s="368">
        <f t="shared" si="240"/>
        <v>100</v>
      </c>
    </row>
    <row r="622" spans="1:20" s="1" customFormat="1" x14ac:dyDescent="0.2">
      <c r="A622" s="27"/>
      <c r="B622" s="177"/>
      <c r="C622" s="177"/>
      <c r="D622" s="177"/>
      <c r="E622" s="177"/>
      <c r="F622" s="177"/>
      <c r="G622" s="177"/>
      <c r="H622" s="177"/>
      <c r="I622" s="202"/>
      <c r="J622" s="202"/>
      <c r="K622" s="202"/>
      <c r="L622" s="36"/>
      <c r="M622" s="106"/>
      <c r="N622" s="107"/>
      <c r="O622" s="144"/>
      <c r="P622" s="144"/>
      <c r="R622" s="144"/>
      <c r="S622" s="368"/>
      <c r="T622" s="368"/>
    </row>
    <row r="623" spans="1:20" s="1" customFormat="1" x14ac:dyDescent="0.2">
      <c r="A623" s="27"/>
      <c r="B623" s="177"/>
      <c r="C623" s="177"/>
      <c r="D623" s="177"/>
      <c r="E623" s="177"/>
      <c r="F623" s="177"/>
      <c r="G623" s="177"/>
      <c r="H623" s="177"/>
      <c r="I623" s="202"/>
      <c r="J623" s="202"/>
      <c r="K623" s="202"/>
      <c r="L623" s="36"/>
      <c r="M623" s="106"/>
      <c r="N623" s="180" t="s">
        <v>286</v>
      </c>
      <c r="O623" s="188">
        <f t="shared" ref="O623" si="258">SUM(O624:O625)</f>
        <v>4000</v>
      </c>
      <c r="P623" s="188">
        <f t="shared" ref="P623" si="259">SUM(P624:P625)</f>
        <v>12000</v>
      </c>
      <c r="R623" s="188">
        <f>SUM(R624:R625)</f>
        <v>12000</v>
      </c>
      <c r="S623" s="368">
        <v>0</v>
      </c>
      <c r="T623" s="368">
        <f t="shared" si="240"/>
        <v>100</v>
      </c>
    </row>
    <row r="624" spans="1:20" s="1" customFormat="1" x14ac:dyDescent="0.2">
      <c r="A624" s="27"/>
      <c r="B624" s="177"/>
      <c r="C624" s="177"/>
      <c r="D624" s="177"/>
      <c r="E624" s="177"/>
      <c r="F624" s="177"/>
      <c r="G624" s="177"/>
      <c r="H624" s="177"/>
      <c r="I624" s="202"/>
      <c r="J624" s="202"/>
      <c r="K624" s="202"/>
      <c r="L624" s="36"/>
      <c r="M624" s="189" t="s">
        <v>355</v>
      </c>
      <c r="N624" s="180" t="s">
        <v>287</v>
      </c>
      <c r="O624" s="188">
        <v>3500</v>
      </c>
      <c r="P624" s="188">
        <v>12000</v>
      </c>
      <c r="R624" s="188">
        <v>12000</v>
      </c>
      <c r="S624" s="368">
        <v>0</v>
      </c>
      <c r="T624" s="368">
        <f t="shared" si="240"/>
        <v>100</v>
      </c>
    </row>
    <row r="625" spans="1:20" s="1" customFormat="1" x14ac:dyDescent="0.2">
      <c r="A625" s="155"/>
      <c r="B625" s="155"/>
      <c r="C625" s="155"/>
      <c r="D625" s="155"/>
      <c r="E625" s="155"/>
      <c r="F625" s="155"/>
      <c r="G625" s="155"/>
      <c r="H625" s="155"/>
      <c r="I625" s="202"/>
      <c r="J625" s="202"/>
      <c r="K625" s="202"/>
      <c r="L625" s="16"/>
      <c r="M625" s="186">
        <v>91</v>
      </c>
      <c r="N625" s="180" t="s">
        <v>291</v>
      </c>
      <c r="O625" s="188">
        <v>500</v>
      </c>
      <c r="P625" s="188">
        <v>0</v>
      </c>
      <c r="R625" s="188">
        <v>0</v>
      </c>
      <c r="S625" s="368">
        <v>0</v>
      </c>
      <c r="T625" s="368">
        <v>0</v>
      </c>
    </row>
    <row r="626" spans="1:20" s="1" customFormat="1" x14ac:dyDescent="0.2">
      <c r="A626" s="207"/>
      <c r="B626" s="207"/>
      <c r="C626" s="207"/>
      <c r="D626" s="207"/>
      <c r="E626" s="207"/>
      <c r="F626" s="207"/>
      <c r="G626" s="207"/>
      <c r="H626" s="207"/>
      <c r="I626" s="207"/>
      <c r="J626" s="207"/>
      <c r="K626" s="207"/>
      <c r="L626" s="16"/>
      <c r="M626" s="186"/>
      <c r="N626" s="180"/>
      <c r="O626" s="144"/>
      <c r="P626" s="144"/>
      <c r="R626" s="144"/>
      <c r="S626" s="368"/>
      <c r="T626" s="368"/>
    </row>
    <row r="627" spans="1:20" s="1" customFormat="1" x14ac:dyDescent="0.2">
      <c r="A627" s="155"/>
      <c r="B627" s="152">
        <v>1</v>
      </c>
      <c r="C627" s="155"/>
      <c r="D627" s="155"/>
      <c r="E627" s="155"/>
      <c r="F627" s="155"/>
      <c r="G627" s="155"/>
      <c r="H627" s="155"/>
      <c r="I627" s="202"/>
      <c r="J627" s="275">
        <v>9</v>
      </c>
      <c r="K627" s="202"/>
      <c r="L627" s="16" t="s">
        <v>163</v>
      </c>
      <c r="M627" s="154">
        <v>3</v>
      </c>
      <c r="N627" s="84" t="s">
        <v>116</v>
      </c>
      <c r="O627" s="113">
        <f t="shared" ref="O627:P628" si="260">SUM(O628)</f>
        <v>4000</v>
      </c>
      <c r="P627" s="113">
        <f t="shared" si="260"/>
        <v>12000</v>
      </c>
      <c r="R627" s="113">
        <f>SUM(R628)</f>
        <v>12000</v>
      </c>
      <c r="S627" s="368">
        <v>0</v>
      </c>
      <c r="T627" s="368">
        <f t="shared" si="240"/>
        <v>100</v>
      </c>
    </row>
    <row r="628" spans="1:20" s="1" customFormat="1" ht="38.25" x14ac:dyDescent="0.2">
      <c r="A628" s="155"/>
      <c r="B628" s="152">
        <v>1</v>
      </c>
      <c r="C628" s="155"/>
      <c r="D628" s="155"/>
      <c r="E628" s="155"/>
      <c r="F628" s="155"/>
      <c r="G628" s="155"/>
      <c r="H628" s="155"/>
      <c r="I628" s="202"/>
      <c r="J628" s="275">
        <v>9</v>
      </c>
      <c r="K628" s="202"/>
      <c r="L628" s="16" t="s">
        <v>163</v>
      </c>
      <c r="M628" s="92" t="s">
        <v>70</v>
      </c>
      <c r="N628" s="70" t="s">
        <v>24</v>
      </c>
      <c r="O628" s="114">
        <f t="shared" si="260"/>
        <v>4000</v>
      </c>
      <c r="P628" s="114">
        <f t="shared" si="260"/>
        <v>12000</v>
      </c>
      <c r="R628" s="114">
        <f>SUM(R629)</f>
        <v>12000</v>
      </c>
      <c r="S628" s="368">
        <v>0</v>
      </c>
      <c r="T628" s="368">
        <f t="shared" si="240"/>
        <v>100</v>
      </c>
    </row>
    <row r="629" spans="1:20" s="1" customFormat="1" ht="25.5" x14ac:dyDescent="0.2">
      <c r="A629" s="155"/>
      <c r="B629" s="152">
        <v>1</v>
      </c>
      <c r="C629" s="155"/>
      <c r="D629" s="155"/>
      <c r="E629" s="155"/>
      <c r="F629" s="155"/>
      <c r="G629" s="155"/>
      <c r="H629" s="155"/>
      <c r="I629" s="202"/>
      <c r="J629" s="275">
        <v>9</v>
      </c>
      <c r="K629" s="202"/>
      <c r="L629" s="16" t="s">
        <v>163</v>
      </c>
      <c r="M629" s="153" t="s">
        <v>71</v>
      </c>
      <c r="N629" s="84" t="s">
        <v>25</v>
      </c>
      <c r="O629" s="113">
        <f>SUM(O630)</f>
        <v>4000</v>
      </c>
      <c r="P629" s="113">
        <v>12000</v>
      </c>
      <c r="R629" s="113">
        <f>SUM(R630)</f>
        <v>12000</v>
      </c>
      <c r="S629" s="368">
        <v>0</v>
      </c>
      <c r="T629" s="368">
        <f t="shared" si="240"/>
        <v>100</v>
      </c>
    </row>
    <row r="630" spans="1:20" s="1" customFormat="1" ht="25.5" x14ac:dyDescent="0.2">
      <c r="A630" s="331"/>
      <c r="B630" s="427"/>
      <c r="C630" s="331"/>
      <c r="D630" s="331"/>
      <c r="E630" s="331"/>
      <c r="F630" s="331"/>
      <c r="G630" s="331"/>
      <c r="H630" s="331"/>
      <c r="I630" s="331"/>
      <c r="J630" s="427"/>
      <c r="K630" s="331"/>
      <c r="L630" s="16"/>
      <c r="M630" s="428" t="s">
        <v>420</v>
      </c>
      <c r="N630" s="430" t="s">
        <v>500</v>
      </c>
      <c r="O630" s="113">
        <v>4000</v>
      </c>
      <c r="P630" s="113"/>
      <c r="R630" s="113">
        <v>12000</v>
      </c>
      <c r="S630" s="368">
        <v>0</v>
      </c>
      <c r="T630" s="368"/>
    </row>
    <row r="631" spans="1:20" s="1" customFormat="1" x14ac:dyDescent="0.2">
      <c r="A631" s="53"/>
      <c r="B631" s="155"/>
      <c r="C631" s="155"/>
      <c r="D631" s="155"/>
      <c r="E631" s="155"/>
      <c r="F631" s="155"/>
      <c r="G631" s="155"/>
      <c r="H631" s="155"/>
      <c r="I631" s="202"/>
      <c r="J631" s="202"/>
      <c r="K631" s="202"/>
      <c r="L631" s="31"/>
      <c r="M631" s="103"/>
      <c r="N631" s="104"/>
      <c r="O631" s="144"/>
      <c r="P631" s="144"/>
      <c r="R631" s="144"/>
      <c r="S631" s="368"/>
      <c r="T631" s="368"/>
    </row>
    <row r="632" spans="1:20" s="1" customFormat="1" ht="25.5" x14ac:dyDescent="0.2">
      <c r="A632" s="53" t="s">
        <v>191</v>
      </c>
      <c r="B632" s="224"/>
      <c r="C632" s="224"/>
      <c r="D632" s="224"/>
      <c r="E632" s="224"/>
      <c r="F632" s="224"/>
      <c r="G632" s="224"/>
      <c r="H632" s="224"/>
      <c r="I632" s="224"/>
      <c r="J632" s="224"/>
      <c r="K632" s="224"/>
      <c r="L632" s="31" t="s">
        <v>197</v>
      </c>
      <c r="M632" s="103"/>
      <c r="N632" s="104" t="s">
        <v>151</v>
      </c>
      <c r="O632" s="116">
        <f t="shared" ref="O632" si="261">SUM(O634+O646)</f>
        <v>15620.77</v>
      </c>
      <c r="P632" s="116">
        <f t="shared" ref="P632" si="262">SUM(P634+P646)</f>
        <v>24000</v>
      </c>
      <c r="R632" s="116">
        <f>SUM(R634+R646)</f>
        <v>15215.54</v>
      </c>
      <c r="S632" s="368">
        <v>0</v>
      </c>
      <c r="T632" s="368">
        <f t="shared" si="240"/>
        <v>63.398083333333332</v>
      </c>
    </row>
    <row r="633" spans="1:20" s="1" customFormat="1" x14ac:dyDescent="0.2">
      <c r="A633" s="53"/>
      <c r="B633" s="224"/>
      <c r="C633" s="224"/>
      <c r="D633" s="224"/>
      <c r="E633" s="224"/>
      <c r="F633" s="224"/>
      <c r="G633" s="224"/>
      <c r="H633" s="224"/>
      <c r="I633" s="224"/>
      <c r="J633" s="224"/>
      <c r="K633" s="224"/>
      <c r="L633" s="31"/>
      <c r="M633" s="103"/>
      <c r="N633" s="104"/>
      <c r="O633" s="144"/>
      <c r="P633" s="144"/>
      <c r="R633" s="144"/>
      <c r="S633" s="368"/>
      <c r="T633" s="368"/>
    </row>
    <row r="634" spans="1:20" s="1" customFormat="1" ht="38.25" customHeight="1" x14ac:dyDescent="0.2">
      <c r="A634" s="27" t="s">
        <v>205</v>
      </c>
      <c r="B634" s="41"/>
      <c r="C634" s="41"/>
      <c r="D634" s="41"/>
      <c r="E634" s="41"/>
      <c r="F634" s="41"/>
      <c r="G634" s="41"/>
      <c r="H634" s="41"/>
      <c r="I634" s="202"/>
      <c r="J634" s="202"/>
      <c r="K634" s="202"/>
      <c r="L634" s="36" t="s">
        <v>141</v>
      </c>
      <c r="M634" s="106"/>
      <c r="N634" s="107" t="s">
        <v>167</v>
      </c>
      <c r="O634" s="144">
        <f t="shared" ref="O634" si="263">SUM(O641)</f>
        <v>11820.77</v>
      </c>
      <c r="P634" s="144">
        <f t="shared" ref="P634" si="264">SUM(P641)</f>
        <v>20000</v>
      </c>
      <c r="R634" s="144">
        <f>SUM(R641)</f>
        <v>13115.54</v>
      </c>
      <c r="S634" s="368">
        <v>0</v>
      </c>
      <c r="T634" s="368">
        <f t="shared" si="240"/>
        <v>65.577700000000007</v>
      </c>
    </row>
    <row r="635" spans="1:20" s="1" customFormat="1" x14ac:dyDescent="0.2">
      <c r="A635" s="27"/>
      <c r="B635" s="177"/>
      <c r="C635" s="177"/>
      <c r="D635" s="177"/>
      <c r="E635" s="177"/>
      <c r="F635" s="177"/>
      <c r="G635" s="177"/>
      <c r="H635" s="177"/>
      <c r="I635" s="202"/>
      <c r="J635" s="202"/>
      <c r="K635" s="202"/>
      <c r="L635" s="36"/>
      <c r="M635" s="106"/>
      <c r="N635" s="107"/>
      <c r="O635" s="144"/>
      <c r="P635" s="144"/>
      <c r="R635" s="144"/>
      <c r="S635" s="368"/>
      <c r="T635" s="368"/>
    </row>
    <row r="636" spans="1:20" s="1" customFormat="1" x14ac:dyDescent="0.2">
      <c r="A636" s="27"/>
      <c r="B636" s="234"/>
      <c r="C636" s="234"/>
      <c r="D636" s="234"/>
      <c r="E636" s="234"/>
      <c r="F636" s="234"/>
      <c r="G636" s="234"/>
      <c r="H636" s="234"/>
      <c r="I636" s="234"/>
      <c r="J636" s="234"/>
      <c r="K636" s="234"/>
      <c r="L636" s="36"/>
      <c r="M636" s="106"/>
      <c r="N636" s="107"/>
      <c r="O636" s="144"/>
      <c r="P636" s="144"/>
      <c r="R636" s="144"/>
      <c r="S636" s="368"/>
      <c r="T636" s="368"/>
    </row>
    <row r="637" spans="1:20" s="1" customFormat="1" x14ac:dyDescent="0.2">
      <c r="A637" s="27"/>
      <c r="B637" s="177"/>
      <c r="C637" s="177"/>
      <c r="D637" s="177"/>
      <c r="E637" s="177"/>
      <c r="F637" s="177"/>
      <c r="G637" s="177"/>
      <c r="H637" s="177"/>
      <c r="I637" s="202"/>
      <c r="J637" s="202"/>
      <c r="K637" s="202"/>
      <c r="L637" s="36"/>
      <c r="M637" s="106"/>
      <c r="N637" s="180" t="s">
        <v>286</v>
      </c>
      <c r="O637" s="188">
        <f>SUM(O638:O639)</f>
        <v>11820.77</v>
      </c>
      <c r="P637" s="188">
        <f>SUM(P638:P639)</f>
        <v>20000</v>
      </c>
      <c r="R637" s="188">
        <f>SUM(R638:R639)</f>
        <v>13115.54</v>
      </c>
      <c r="S637" s="368">
        <v>0</v>
      </c>
      <c r="T637" s="368">
        <f t="shared" si="240"/>
        <v>65.577700000000007</v>
      </c>
    </row>
    <row r="638" spans="1:20" s="1" customFormat="1" x14ac:dyDescent="0.2">
      <c r="A638" s="27"/>
      <c r="B638" s="177"/>
      <c r="C638" s="177"/>
      <c r="D638" s="177"/>
      <c r="E638" s="177"/>
      <c r="F638" s="177"/>
      <c r="G638" s="177"/>
      <c r="H638" s="177"/>
      <c r="I638" s="202"/>
      <c r="J638" s="202"/>
      <c r="K638" s="202"/>
      <c r="L638" s="36"/>
      <c r="M638" s="189" t="s">
        <v>355</v>
      </c>
      <c r="N638" s="180" t="s">
        <v>287</v>
      </c>
      <c r="O638" s="188">
        <v>0</v>
      </c>
      <c r="P638" s="188">
        <v>20000</v>
      </c>
      <c r="R638" s="188">
        <v>13115.54</v>
      </c>
      <c r="S638" s="368">
        <v>0</v>
      </c>
      <c r="T638" s="368">
        <f t="shared" si="240"/>
        <v>65.577700000000007</v>
      </c>
    </row>
    <row r="639" spans="1:20" s="1" customFormat="1" x14ac:dyDescent="0.2">
      <c r="A639" s="27"/>
      <c r="B639" s="242"/>
      <c r="C639" s="242"/>
      <c r="D639" s="242"/>
      <c r="E639" s="242"/>
      <c r="F639" s="242"/>
      <c r="G639" s="242"/>
      <c r="H639" s="242"/>
      <c r="I639" s="242"/>
      <c r="J639" s="242"/>
      <c r="K639" s="242"/>
      <c r="L639" s="36"/>
      <c r="M639" s="186">
        <v>91</v>
      </c>
      <c r="N639" s="180" t="s">
        <v>291</v>
      </c>
      <c r="O639" s="188">
        <v>11820.77</v>
      </c>
      <c r="P639" s="188">
        <v>0</v>
      </c>
      <c r="R639" s="188">
        <v>0</v>
      </c>
      <c r="S639" s="368">
        <v>0</v>
      </c>
      <c r="T639" s="368">
        <v>0</v>
      </c>
    </row>
    <row r="640" spans="1:20" s="1" customFormat="1" x14ac:dyDescent="0.2">
      <c r="A640" s="27"/>
      <c r="B640" s="123"/>
      <c r="C640" s="123"/>
      <c r="D640" s="123"/>
      <c r="E640" s="123"/>
      <c r="F640" s="123"/>
      <c r="G640" s="123"/>
      <c r="H640" s="123"/>
      <c r="I640" s="202"/>
      <c r="J640" s="202"/>
      <c r="K640" s="202"/>
      <c r="L640" s="36"/>
      <c r="M640" s="106"/>
      <c r="N640" s="107"/>
      <c r="O640" s="144"/>
      <c r="P640" s="144"/>
      <c r="R640" s="144"/>
      <c r="S640" s="368"/>
      <c r="T640" s="368"/>
    </row>
    <row r="641" spans="1:20" s="1" customFormat="1" x14ac:dyDescent="0.2">
      <c r="A641" s="41"/>
      <c r="B641" s="48">
        <v>1</v>
      </c>
      <c r="C641" s="41"/>
      <c r="D641" s="41"/>
      <c r="E641" s="41"/>
      <c r="F641" s="41"/>
      <c r="G641" s="41"/>
      <c r="H641" s="41"/>
      <c r="I641" s="202"/>
      <c r="J641" s="275">
        <v>9</v>
      </c>
      <c r="K641" s="202"/>
      <c r="L641" s="16" t="s">
        <v>141</v>
      </c>
      <c r="M641" s="72">
        <v>3</v>
      </c>
      <c r="N641" s="84" t="s">
        <v>116</v>
      </c>
      <c r="O641" s="113">
        <f t="shared" ref="O641:P642" si="265">SUM(O642)</f>
        <v>11820.77</v>
      </c>
      <c r="P641" s="113">
        <f t="shared" si="265"/>
        <v>20000</v>
      </c>
      <c r="R641" s="113">
        <f>SUM(R642)</f>
        <v>13115.54</v>
      </c>
      <c r="S641" s="368">
        <v>0</v>
      </c>
      <c r="T641" s="368">
        <f t="shared" si="240"/>
        <v>65.577700000000007</v>
      </c>
    </row>
    <row r="642" spans="1:20" s="1" customFormat="1" ht="38.25" x14ac:dyDescent="0.2">
      <c r="A642" s="41"/>
      <c r="B642" s="48">
        <v>1</v>
      </c>
      <c r="C642" s="41"/>
      <c r="D642" s="41"/>
      <c r="E642" s="41"/>
      <c r="F642" s="41"/>
      <c r="G642" s="41"/>
      <c r="H642" s="41"/>
      <c r="I642" s="202"/>
      <c r="J642" s="275">
        <v>9</v>
      </c>
      <c r="K642" s="202"/>
      <c r="L642" s="16" t="s">
        <v>141</v>
      </c>
      <c r="M642" s="92" t="s">
        <v>70</v>
      </c>
      <c r="N642" s="70" t="s">
        <v>24</v>
      </c>
      <c r="O642" s="114">
        <f t="shared" si="265"/>
        <v>11820.77</v>
      </c>
      <c r="P642" s="114">
        <f t="shared" si="265"/>
        <v>20000</v>
      </c>
      <c r="R642" s="114">
        <f>SUM(R643)</f>
        <v>13115.54</v>
      </c>
      <c r="S642" s="368">
        <v>0</v>
      </c>
      <c r="T642" s="368">
        <f t="shared" si="240"/>
        <v>65.577700000000007</v>
      </c>
    </row>
    <row r="643" spans="1:20" s="1" customFormat="1" ht="25.5" x14ac:dyDescent="0.2">
      <c r="A643" s="41"/>
      <c r="B643" s="48">
        <v>1</v>
      </c>
      <c r="C643" s="41"/>
      <c r="D643" s="41"/>
      <c r="E643" s="41"/>
      <c r="F643" s="41"/>
      <c r="G643" s="41"/>
      <c r="H643" s="41"/>
      <c r="I643" s="202"/>
      <c r="J643" s="275">
        <v>9</v>
      </c>
      <c r="K643" s="202"/>
      <c r="L643" s="16" t="s">
        <v>141</v>
      </c>
      <c r="M643" s="83" t="s">
        <v>71</v>
      </c>
      <c r="N643" s="84" t="s">
        <v>25</v>
      </c>
      <c r="O643" s="113">
        <f>SUM(O644)</f>
        <v>11820.77</v>
      </c>
      <c r="P643" s="113">
        <v>20000</v>
      </c>
      <c r="R643" s="113">
        <f>SUM(R644)</f>
        <v>13115.54</v>
      </c>
      <c r="S643" s="368">
        <v>0</v>
      </c>
      <c r="T643" s="368">
        <f t="shared" si="240"/>
        <v>65.577700000000007</v>
      </c>
    </row>
    <row r="644" spans="1:20" s="1" customFormat="1" ht="25.5" x14ac:dyDescent="0.2">
      <c r="A644" s="331"/>
      <c r="B644" s="431"/>
      <c r="C644" s="331"/>
      <c r="D644" s="331"/>
      <c r="E644" s="331"/>
      <c r="F644" s="331"/>
      <c r="G644" s="331"/>
      <c r="H644" s="331"/>
      <c r="I644" s="331"/>
      <c r="J644" s="431"/>
      <c r="K644" s="331"/>
      <c r="L644" s="16"/>
      <c r="M644" s="432" t="s">
        <v>420</v>
      </c>
      <c r="N644" s="434" t="s">
        <v>500</v>
      </c>
      <c r="O644" s="113">
        <v>11820.77</v>
      </c>
      <c r="P644" s="113"/>
      <c r="R644" s="113">
        <v>13115.54</v>
      </c>
      <c r="S644" s="368"/>
      <c r="T644" s="368"/>
    </row>
    <row r="645" spans="1:20" s="1" customFormat="1" x14ac:dyDescent="0.2">
      <c r="A645" s="224"/>
      <c r="B645" s="223"/>
      <c r="C645" s="224"/>
      <c r="D645" s="224"/>
      <c r="E645" s="224"/>
      <c r="F645" s="224"/>
      <c r="G645" s="224"/>
      <c r="H645" s="224"/>
      <c r="I645" s="224"/>
      <c r="J645" s="224"/>
      <c r="K645" s="224"/>
      <c r="L645" s="16"/>
      <c r="M645" s="225"/>
      <c r="N645" s="226"/>
      <c r="O645" s="113"/>
      <c r="P645" s="113"/>
      <c r="R645" s="113"/>
      <c r="S645" s="368"/>
      <c r="T645" s="368"/>
    </row>
    <row r="646" spans="1:20" s="1" customFormat="1" ht="38.25" x14ac:dyDescent="0.2">
      <c r="A646" s="27" t="s">
        <v>206</v>
      </c>
      <c r="B646" s="42"/>
      <c r="C646" s="42"/>
      <c r="D646" s="42"/>
      <c r="E646" s="42"/>
      <c r="F646" s="42"/>
      <c r="G646" s="42"/>
      <c r="H646" s="42"/>
      <c r="I646" s="202"/>
      <c r="J646" s="202"/>
      <c r="K646" s="202"/>
      <c r="L646" s="36" t="s">
        <v>141</v>
      </c>
      <c r="M646" s="106"/>
      <c r="N646" s="107" t="s">
        <v>166</v>
      </c>
      <c r="O646" s="144">
        <f t="shared" ref="O646" si="266">SUM(O651)</f>
        <v>3800</v>
      </c>
      <c r="P646" s="144">
        <f t="shared" ref="P646" si="267">SUM(P651)</f>
        <v>4000</v>
      </c>
      <c r="R646" s="144">
        <f>SUM(R651)</f>
        <v>2100</v>
      </c>
      <c r="S646" s="368">
        <v>0</v>
      </c>
      <c r="T646" s="368">
        <f t="shared" si="240"/>
        <v>52.5</v>
      </c>
    </row>
    <row r="647" spans="1:20" s="1" customFormat="1" x14ac:dyDescent="0.2">
      <c r="A647" s="27"/>
      <c r="B647" s="56"/>
      <c r="C647" s="56"/>
      <c r="D647" s="56"/>
      <c r="E647" s="56"/>
      <c r="F647" s="56"/>
      <c r="G647" s="56"/>
      <c r="H647" s="56"/>
      <c r="I647" s="202"/>
      <c r="J647" s="202"/>
      <c r="K647" s="202"/>
      <c r="L647" s="36"/>
      <c r="M647" s="106"/>
      <c r="N647" s="107"/>
      <c r="O647" s="144"/>
      <c r="P647" s="144"/>
      <c r="R647" s="144"/>
      <c r="S647" s="368"/>
      <c r="T647" s="368"/>
    </row>
    <row r="648" spans="1:20" s="1" customFormat="1" x14ac:dyDescent="0.2">
      <c r="A648" s="27"/>
      <c r="B648" s="177"/>
      <c r="C648" s="177"/>
      <c r="D648" s="177"/>
      <c r="E648" s="177"/>
      <c r="F648" s="177"/>
      <c r="G648" s="177"/>
      <c r="H648" s="177"/>
      <c r="I648" s="202"/>
      <c r="J648" s="202"/>
      <c r="K648" s="202"/>
      <c r="L648" s="36"/>
      <c r="M648" s="106"/>
      <c r="N648" s="180" t="s">
        <v>286</v>
      </c>
      <c r="O648" s="188">
        <f t="shared" ref="O648:P648" si="268">SUM(O649)</f>
        <v>3800</v>
      </c>
      <c r="P648" s="188">
        <f t="shared" si="268"/>
        <v>4000</v>
      </c>
      <c r="R648" s="188">
        <f>SUM(R649)</f>
        <v>2100</v>
      </c>
      <c r="S648" s="368">
        <v>0</v>
      </c>
      <c r="T648" s="368">
        <f t="shared" si="240"/>
        <v>52.5</v>
      </c>
    </row>
    <row r="649" spans="1:20" s="1" customFormat="1" x14ac:dyDescent="0.2">
      <c r="A649" s="27"/>
      <c r="B649" s="177"/>
      <c r="C649" s="177"/>
      <c r="D649" s="177"/>
      <c r="E649" s="177"/>
      <c r="F649" s="177"/>
      <c r="G649" s="177"/>
      <c r="H649" s="177"/>
      <c r="I649" s="202"/>
      <c r="J649" s="202"/>
      <c r="K649" s="202"/>
      <c r="L649" s="36"/>
      <c r="M649" s="186">
        <v>52</v>
      </c>
      <c r="N649" s="180" t="s">
        <v>103</v>
      </c>
      <c r="O649" s="188">
        <v>3800</v>
      </c>
      <c r="P649" s="188">
        <v>4000</v>
      </c>
      <c r="R649" s="188">
        <v>2100</v>
      </c>
      <c r="S649" s="368">
        <v>0</v>
      </c>
      <c r="T649" s="368">
        <f t="shared" si="240"/>
        <v>52.5</v>
      </c>
    </row>
    <row r="650" spans="1:20" s="1" customFormat="1" x14ac:dyDescent="0.2">
      <c r="A650" s="27"/>
      <c r="B650" s="177"/>
      <c r="C650" s="177"/>
      <c r="D650" s="177"/>
      <c r="E650" s="177"/>
      <c r="F650" s="177"/>
      <c r="G650" s="177"/>
      <c r="H650" s="177"/>
      <c r="I650" s="202"/>
      <c r="J650" s="202"/>
      <c r="K650" s="202"/>
      <c r="L650" s="36"/>
      <c r="M650" s="106"/>
      <c r="N650" s="180"/>
      <c r="O650" s="144"/>
      <c r="P650" s="144"/>
      <c r="R650" s="144"/>
      <c r="S650" s="368"/>
      <c r="T650" s="368"/>
    </row>
    <row r="651" spans="1:20" s="1" customFormat="1" x14ac:dyDescent="0.2">
      <c r="A651" s="42"/>
      <c r="B651" s="48"/>
      <c r="C651" s="42"/>
      <c r="D651" s="42"/>
      <c r="E651" s="42"/>
      <c r="F651" s="201">
        <v>5</v>
      </c>
      <c r="G651" s="42"/>
      <c r="H651" s="42"/>
      <c r="I651" s="202"/>
      <c r="J651" s="202"/>
      <c r="K651" s="202"/>
      <c r="L651" s="16" t="s">
        <v>141</v>
      </c>
      <c r="M651" s="72">
        <v>3</v>
      </c>
      <c r="N651" s="84" t="s">
        <v>116</v>
      </c>
      <c r="O651" s="113">
        <f t="shared" ref="O651:P652" si="269">SUM(O652)</f>
        <v>3800</v>
      </c>
      <c r="P651" s="113">
        <f t="shared" si="269"/>
        <v>4000</v>
      </c>
      <c r="R651" s="113">
        <f>SUM(R652)</f>
        <v>2100</v>
      </c>
      <c r="S651" s="368">
        <v>0</v>
      </c>
      <c r="T651" s="368">
        <f t="shared" si="240"/>
        <v>52.5</v>
      </c>
    </row>
    <row r="652" spans="1:20" s="1" customFormat="1" ht="38.25" x14ac:dyDescent="0.2">
      <c r="A652" s="42"/>
      <c r="B652" s="48"/>
      <c r="C652" s="42"/>
      <c r="D652" s="42"/>
      <c r="E652" s="42"/>
      <c r="F652" s="201">
        <v>5</v>
      </c>
      <c r="G652" s="42"/>
      <c r="H652" s="42"/>
      <c r="I652" s="202"/>
      <c r="J652" s="202"/>
      <c r="K652" s="202"/>
      <c r="L652" s="16" t="s">
        <v>141</v>
      </c>
      <c r="M652" s="92" t="s">
        <v>70</v>
      </c>
      <c r="N652" s="70" t="s">
        <v>24</v>
      </c>
      <c r="O652" s="114">
        <f t="shared" si="269"/>
        <v>3800</v>
      </c>
      <c r="P652" s="114">
        <f t="shared" si="269"/>
        <v>4000</v>
      </c>
      <c r="R652" s="114">
        <f>SUM(R653)</f>
        <v>2100</v>
      </c>
      <c r="S652" s="368">
        <v>0</v>
      </c>
      <c r="T652" s="368">
        <f t="shared" si="240"/>
        <v>52.5</v>
      </c>
    </row>
    <row r="653" spans="1:20" s="1" customFormat="1" ht="25.5" x14ac:dyDescent="0.2">
      <c r="A653" s="42"/>
      <c r="B653" s="48"/>
      <c r="C653" s="42"/>
      <c r="D653" s="42"/>
      <c r="E653" s="42"/>
      <c r="F653" s="201">
        <v>5</v>
      </c>
      <c r="G653" s="42"/>
      <c r="H653" s="42"/>
      <c r="I653" s="202"/>
      <c r="J653" s="202"/>
      <c r="K653" s="202"/>
      <c r="L653" s="16" t="s">
        <v>141</v>
      </c>
      <c r="M653" s="83" t="s">
        <v>71</v>
      </c>
      <c r="N653" s="84" t="s">
        <v>25</v>
      </c>
      <c r="O653" s="113">
        <f>SUM(O654)</f>
        <v>3800</v>
      </c>
      <c r="P653" s="113">
        <v>4000</v>
      </c>
      <c r="R653" s="113">
        <f>SUM(R654)</f>
        <v>2100</v>
      </c>
      <c r="S653" s="368">
        <v>0</v>
      </c>
      <c r="T653" s="368">
        <f t="shared" si="240"/>
        <v>52.5</v>
      </c>
    </row>
    <row r="654" spans="1:20" s="1" customFormat="1" ht="25.5" x14ac:dyDescent="0.2">
      <c r="A654" s="331"/>
      <c r="B654" s="431"/>
      <c r="C654" s="331"/>
      <c r="D654" s="331"/>
      <c r="E654" s="331"/>
      <c r="F654" s="431"/>
      <c r="G654" s="331"/>
      <c r="H654" s="331"/>
      <c r="I654" s="331"/>
      <c r="J654" s="331"/>
      <c r="K654" s="331"/>
      <c r="L654" s="16"/>
      <c r="M654" s="432" t="s">
        <v>420</v>
      </c>
      <c r="N654" s="434" t="s">
        <v>500</v>
      </c>
      <c r="O654" s="113">
        <v>3800</v>
      </c>
      <c r="P654" s="113"/>
      <c r="R654" s="113">
        <v>2100</v>
      </c>
      <c r="S654" s="368"/>
      <c r="T654" s="368"/>
    </row>
    <row r="655" spans="1:20" s="1" customFormat="1" x14ac:dyDescent="0.2">
      <c r="A655" s="60"/>
      <c r="B655" s="61"/>
      <c r="C655" s="60"/>
      <c r="D655" s="60"/>
      <c r="E655" s="60"/>
      <c r="F655" s="60"/>
      <c r="G655" s="60"/>
      <c r="H655" s="60"/>
      <c r="I655" s="202"/>
      <c r="J655" s="202"/>
      <c r="K655" s="202"/>
      <c r="L655" s="16"/>
      <c r="M655" s="83"/>
      <c r="N655" s="84"/>
      <c r="O655" s="144"/>
      <c r="P655" s="144"/>
      <c r="R655" s="144"/>
      <c r="S655" s="368"/>
      <c r="T655" s="368"/>
    </row>
    <row r="656" spans="1:20" s="1" customFormat="1" ht="25.5" x14ac:dyDescent="0.2">
      <c r="A656" s="51" t="s">
        <v>138</v>
      </c>
      <c r="B656" s="55">
        <v>1</v>
      </c>
      <c r="C656" s="44"/>
      <c r="D656" s="55">
        <v>3</v>
      </c>
      <c r="E656" s="55"/>
      <c r="F656" s="55">
        <v>5</v>
      </c>
      <c r="G656" s="44"/>
      <c r="H656" s="44"/>
      <c r="I656" s="202"/>
      <c r="J656" s="55">
        <v>9</v>
      </c>
      <c r="K656" s="202"/>
      <c r="L656" s="16"/>
      <c r="M656" s="83"/>
      <c r="N656" s="73" t="s">
        <v>272</v>
      </c>
      <c r="O656" s="115">
        <f t="shared" ref="O656" si="270">SUM(O658+O677)</f>
        <v>70008.290000000008</v>
      </c>
      <c r="P656" s="115">
        <f t="shared" ref="P656" si="271">SUM(P658+P677)</f>
        <v>240000</v>
      </c>
      <c r="R656" s="115">
        <f>SUM(R658+R677)</f>
        <v>222891.81</v>
      </c>
      <c r="S656" s="368">
        <f t="shared" ref="S656" si="272">R656/O656*100</f>
        <v>318.37916623874111</v>
      </c>
      <c r="T656" s="368">
        <f t="shared" si="240"/>
        <v>92.871587500000004</v>
      </c>
    </row>
    <row r="657" spans="1:20" s="1" customFormat="1" x14ac:dyDescent="0.2">
      <c r="A657" s="47"/>
      <c r="B657" s="47"/>
      <c r="C657" s="47"/>
      <c r="D657" s="47"/>
      <c r="E657" s="47"/>
      <c r="F657" s="47"/>
      <c r="G657" s="47"/>
      <c r="H657" s="47"/>
      <c r="I657" s="202"/>
      <c r="J657" s="202"/>
      <c r="K657" s="202"/>
      <c r="L657" s="16"/>
      <c r="M657" s="83"/>
      <c r="N657" s="109"/>
      <c r="O657" s="143"/>
      <c r="P657" s="143"/>
      <c r="R657" s="143"/>
      <c r="S657" s="368">
        <v>0</v>
      </c>
      <c r="T657" s="368"/>
    </row>
    <row r="658" spans="1:20" s="1" customFormat="1" ht="25.5" x14ac:dyDescent="0.2">
      <c r="A658" s="53" t="s">
        <v>193</v>
      </c>
      <c r="B658" s="47"/>
      <c r="C658" s="47"/>
      <c r="D658" s="47"/>
      <c r="E658" s="47"/>
      <c r="F658" s="47"/>
      <c r="G658" s="47"/>
      <c r="H658" s="47"/>
      <c r="I658" s="202"/>
      <c r="J658" s="202"/>
      <c r="K658" s="202"/>
      <c r="L658" s="31" t="s">
        <v>199</v>
      </c>
      <c r="M658" s="103"/>
      <c r="N658" s="104" t="s">
        <v>144</v>
      </c>
      <c r="O658" s="116">
        <f t="shared" ref="O658" si="273">SUM(O660)</f>
        <v>63021.94</v>
      </c>
      <c r="P658" s="116">
        <f t="shared" ref="P658" si="274">SUM(P660)</f>
        <v>170000</v>
      </c>
      <c r="R658" s="116">
        <f>SUM(R660)</f>
        <v>162433.20000000001</v>
      </c>
      <c r="S658" s="368">
        <f t="shared" ref="S658:S724" si="275">R658/O658*100</f>
        <v>257.7407169630132</v>
      </c>
      <c r="T658" s="368">
        <f t="shared" ref="T658:T724" si="276">R658/P658*100</f>
        <v>95.548941176470592</v>
      </c>
    </row>
    <row r="659" spans="1:20" s="1" customFormat="1" x14ac:dyDescent="0.2">
      <c r="A659" s="44"/>
      <c r="B659" s="44"/>
      <c r="C659" s="44"/>
      <c r="D659" s="44"/>
      <c r="E659" s="44"/>
      <c r="F659" s="44"/>
      <c r="G659" s="44"/>
      <c r="H659" s="44"/>
      <c r="I659" s="202"/>
      <c r="J659" s="202"/>
      <c r="K659" s="202"/>
      <c r="L659" s="16"/>
      <c r="M659" s="83"/>
      <c r="N659" s="84"/>
      <c r="O659" s="143"/>
      <c r="P659" s="143"/>
      <c r="R659" s="143"/>
      <c r="S659" s="368"/>
      <c r="T659" s="368"/>
    </row>
    <row r="660" spans="1:20" s="1" customFormat="1" ht="25.5" x14ac:dyDescent="0.2">
      <c r="A660" s="27" t="s">
        <v>139</v>
      </c>
      <c r="B660" s="44"/>
      <c r="C660" s="44"/>
      <c r="D660" s="44"/>
      <c r="E660" s="44"/>
      <c r="F660" s="44"/>
      <c r="G660" s="44"/>
      <c r="H660" s="44"/>
      <c r="I660" s="202"/>
      <c r="J660" s="202"/>
      <c r="K660" s="202"/>
      <c r="L660" s="36" t="s">
        <v>181</v>
      </c>
      <c r="M660" s="106"/>
      <c r="N660" s="107" t="s">
        <v>168</v>
      </c>
      <c r="O660" s="144">
        <f t="shared" ref="O660" si="277">SUM(O668)</f>
        <v>63021.94</v>
      </c>
      <c r="P660" s="144">
        <f t="shared" ref="P660" si="278">SUM(P668)</f>
        <v>170000</v>
      </c>
      <c r="R660" s="144">
        <f>SUM(R668)</f>
        <v>162433.20000000001</v>
      </c>
      <c r="S660" s="368">
        <f t="shared" si="275"/>
        <v>257.7407169630132</v>
      </c>
      <c r="T660" s="368">
        <f t="shared" si="276"/>
        <v>95.548941176470592</v>
      </c>
    </row>
    <row r="661" spans="1:20" s="1" customFormat="1" x14ac:dyDescent="0.2">
      <c r="A661" s="27"/>
      <c r="B661" s="155"/>
      <c r="C661" s="155"/>
      <c r="D661" s="155"/>
      <c r="E661" s="155"/>
      <c r="F661" s="155"/>
      <c r="G661" s="155"/>
      <c r="H661" s="155"/>
      <c r="I661" s="202"/>
      <c r="J661" s="202"/>
      <c r="K661" s="202"/>
      <c r="L661" s="36"/>
      <c r="M661" s="106"/>
      <c r="N661" s="107"/>
      <c r="O661" s="144"/>
      <c r="P661" s="144"/>
      <c r="R661" s="144"/>
      <c r="S661" s="368"/>
      <c r="T661" s="368"/>
    </row>
    <row r="662" spans="1:20" s="1" customFormat="1" x14ac:dyDescent="0.2">
      <c r="A662" s="27"/>
      <c r="B662" s="177"/>
      <c r="C662" s="177"/>
      <c r="D662" s="177"/>
      <c r="E662" s="177"/>
      <c r="F662" s="177"/>
      <c r="G662" s="177"/>
      <c r="H662" s="177"/>
      <c r="I662" s="202"/>
      <c r="J662" s="202"/>
      <c r="K662" s="202"/>
      <c r="L662" s="36"/>
      <c r="M662" s="106"/>
      <c r="N662" s="180" t="s">
        <v>286</v>
      </c>
      <c r="O662" s="188">
        <f t="shared" ref="O662" si="279">SUM(O663:O666)</f>
        <v>63021.94</v>
      </c>
      <c r="P662" s="188">
        <f t="shared" ref="P662" si="280">SUM(P663:P666)</f>
        <v>170000</v>
      </c>
      <c r="R662" s="188">
        <f>SUM(R663:R666)</f>
        <v>162433.20000000001</v>
      </c>
      <c r="S662" s="368">
        <f t="shared" si="275"/>
        <v>257.7407169630132</v>
      </c>
      <c r="T662" s="368">
        <f t="shared" si="276"/>
        <v>95.548941176470592</v>
      </c>
    </row>
    <row r="663" spans="1:20" s="1" customFormat="1" x14ac:dyDescent="0.2">
      <c r="A663" s="27"/>
      <c r="B663" s="177"/>
      <c r="C663" s="177"/>
      <c r="D663" s="177"/>
      <c r="E663" s="177"/>
      <c r="F663" s="177"/>
      <c r="G663" s="177"/>
      <c r="H663" s="177"/>
      <c r="I663" s="202"/>
      <c r="J663" s="202"/>
      <c r="K663" s="202"/>
      <c r="L663" s="36"/>
      <c r="M663" s="189" t="s">
        <v>355</v>
      </c>
      <c r="N663" s="180" t="s">
        <v>287</v>
      </c>
      <c r="O663" s="188">
        <v>50000</v>
      </c>
      <c r="P663" s="188">
        <v>50000</v>
      </c>
      <c r="R663" s="188">
        <v>42433.2</v>
      </c>
      <c r="S663" s="368">
        <f t="shared" si="275"/>
        <v>84.866399999999999</v>
      </c>
      <c r="T663" s="368">
        <f t="shared" si="276"/>
        <v>84.866399999999999</v>
      </c>
    </row>
    <row r="664" spans="1:20" s="1" customFormat="1" x14ac:dyDescent="0.2">
      <c r="A664" s="27"/>
      <c r="B664" s="234"/>
      <c r="C664" s="234"/>
      <c r="D664" s="234"/>
      <c r="E664" s="234"/>
      <c r="F664" s="234"/>
      <c r="G664" s="234"/>
      <c r="H664" s="234"/>
      <c r="I664" s="234"/>
      <c r="J664" s="234"/>
      <c r="K664" s="234"/>
      <c r="L664" s="36"/>
      <c r="M664" s="189" t="s">
        <v>57</v>
      </c>
      <c r="N664" s="180" t="s">
        <v>101</v>
      </c>
      <c r="O664" s="188">
        <v>0</v>
      </c>
      <c r="P664" s="188">
        <v>20000</v>
      </c>
      <c r="R664" s="188">
        <v>0</v>
      </c>
      <c r="S664" s="368">
        <v>0</v>
      </c>
      <c r="T664" s="368">
        <f t="shared" si="276"/>
        <v>0</v>
      </c>
    </row>
    <row r="665" spans="1:20" s="1" customFormat="1" x14ac:dyDescent="0.2">
      <c r="A665" s="27"/>
      <c r="B665" s="204"/>
      <c r="C665" s="204"/>
      <c r="D665" s="204"/>
      <c r="E665" s="204"/>
      <c r="F665" s="204"/>
      <c r="G665" s="204"/>
      <c r="H665" s="204"/>
      <c r="I665" s="204"/>
      <c r="J665" s="204"/>
      <c r="K665" s="204"/>
      <c r="L665" s="36"/>
      <c r="M665" s="186">
        <v>52</v>
      </c>
      <c r="N665" s="180" t="s">
        <v>103</v>
      </c>
      <c r="O665" s="188">
        <v>13021.94</v>
      </c>
      <c r="P665" s="188">
        <v>0</v>
      </c>
      <c r="R665" s="188">
        <v>0</v>
      </c>
      <c r="S665" s="368">
        <v>0</v>
      </c>
      <c r="T665" s="368">
        <v>0</v>
      </c>
    </row>
    <row r="666" spans="1:20" s="1" customFormat="1" x14ac:dyDescent="0.2">
      <c r="A666" s="27"/>
      <c r="B666" s="177"/>
      <c r="C666" s="177"/>
      <c r="D666" s="177"/>
      <c r="E666" s="177"/>
      <c r="F666" s="177"/>
      <c r="G666" s="177"/>
      <c r="H666" s="177"/>
      <c r="I666" s="202"/>
      <c r="J666" s="202"/>
      <c r="K666" s="202"/>
      <c r="L666" s="36"/>
      <c r="M666" s="186">
        <v>91</v>
      </c>
      <c r="N666" s="180" t="s">
        <v>291</v>
      </c>
      <c r="O666" s="188">
        <v>0</v>
      </c>
      <c r="P666" s="188">
        <v>100000</v>
      </c>
      <c r="R666" s="188">
        <v>120000</v>
      </c>
      <c r="S666" s="368">
        <v>0</v>
      </c>
      <c r="T666" s="368">
        <f t="shared" si="276"/>
        <v>120</v>
      </c>
    </row>
    <row r="667" spans="1:20" s="1" customFormat="1" x14ac:dyDescent="0.2">
      <c r="A667" s="27"/>
      <c r="B667" s="202"/>
      <c r="C667" s="202"/>
      <c r="D667" s="202"/>
      <c r="E667" s="202"/>
      <c r="F667" s="202"/>
      <c r="G667" s="202"/>
      <c r="H667" s="202"/>
      <c r="I667" s="202"/>
      <c r="J667" s="202"/>
      <c r="K667" s="202"/>
      <c r="L667" s="36"/>
      <c r="M667" s="186"/>
      <c r="N667" s="180"/>
      <c r="O667" s="144"/>
      <c r="P667" s="144"/>
      <c r="R667" s="144"/>
      <c r="S667" s="368"/>
      <c r="T667" s="368"/>
    </row>
    <row r="668" spans="1:20" s="1" customFormat="1" x14ac:dyDescent="0.2">
      <c r="A668" s="44"/>
      <c r="B668" s="48">
        <v>1</v>
      </c>
      <c r="C668" s="44"/>
      <c r="D668" s="275">
        <v>3</v>
      </c>
      <c r="E668" s="275"/>
      <c r="F668" s="275">
        <v>5</v>
      </c>
      <c r="G668" s="275"/>
      <c r="H668" s="275"/>
      <c r="I668" s="275"/>
      <c r="J668" s="275">
        <v>9</v>
      </c>
      <c r="K668" s="202"/>
      <c r="L668" s="16" t="s">
        <v>181</v>
      </c>
      <c r="M668" s="72">
        <v>3</v>
      </c>
      <c r="N668" s="84" t="s">
        <v>116</v>
      </c>
      <c r="O668" s="113">
        <f t="shared" ref="O668" si="281">SUM(O669+O671)</f>
        <v>63021.94</v>
      </c>
      <c r="P668" s="113">
        <f t="shared" ref="P668" si="282">SUM(P669+P671)</f>
        <v>170000</v>
      </c>
      <c r="R668" s="113">
        <f>SUM(R669+R671)</f>
        <v>162433.20000000001</v>
      </c>
      <c r="S668" s="368">
        <f t="shared" si="275"/>
        <v>257.7407169630132</v>
      </c>
      <c r="T668" s="368">
        <f t="shared" si="276"/>
        <v>95.548941176470592</v>
      </c>
    </row>
    <row r="669" spans="1:20" s="1" customFormat="1" x14ac:dyDescent="0.2">
      <c r="A669" s="174"/>
      <c r="B669" s="173">
        <v>1</v>
      </c>
      <c r="C669" s="174"/>
      <c r="D669" s="275">
        <v>3</v>
      </c>
      <c r="E669" s="275"/>
      <c r="F669" s="275">
        <v>5</v>
      </c>
      <c r="G669" s="275"/>
      <c r="H669" s="275"/>
      <c r="I669" s="275"/>
      <c r="J669" s="275">
        <v>9</v>
      </c>
      <c r="K669" s="202"/>
      <c r="L669" s="16" t="s">
        <v>181</v>
      </c>
      <c r="M669" s="71">
        <v>32</v>
      </c>
      <c r="N669" s="70" t="s">
        <v>3</v>
      </c>
      <c r="O669" s="114">
        <f t="shared" ref="O669:P669" si="283">SUM(O670)</f>
        <v>0</v>
      </c>
      <c r="P669" s="114">
        <f t="shared" si="283"/>
        <v>0</v>
      </c>
      <c r="R669" s="114">
        <f>SUM(R670)</f>
        <v>0</v>
      </c>
      <c r="S669" s="368">
        <v>0</v>
      </c>
      <c r="T669" s="368">
        <v>0</v>
      </c>
    </row>
    <row r="670" spans="1:20" s="1" customFormat="1" x14ac:dyDescent="0.2">
      <c r="A670" s="174"/>
      <c r="B670" s="173">
        <v>1</v>
      </c>
      <c r="C670" s="174"/>
      <c r="D670" s="275">
        <v>3</v>
      </c>
      <c r="E670" s="275"/>
      <c r="F670" s="275">
        <v>5</v>
      </c>
      <c r="G670" s="275"/>
      <c r="H670" s="275"/>
      <c r="I670" s="275"/>
      <c r="J670" s="275">
        <v>9</v>
      </c>
      <c r="K670" s="202"/>
      <c r="L670" s="16" t="s">
        <v>181</v>
      </c>
      <c r="M670" s="175">
        <v>323</v>
      </c>
      <c r="N670" s="96" t="s">
        <v>6</v>
      </c>
      <c r="O670" s="113">
        <v>0</v>
      </c>
      <c r="P670" s="113">
        <v>0</v>
      </c>
      <c r="R670" s="113">
        <v>0</v>
      </c>
      <c r="S670" s="368">
        <v>0</v>
      </c>
      <c r="T670" s="368">
        <v>0</v>
      </c>
    </row>
    <row r="671" spans="1:20" s="1" customFormat="1" x14ac:dyDescent="0.2">
      <c r="A671" s="44"/>
      <c r="B671" s="48">
        <v>1</v>
      </c>
      <c r="C671" s="44"/>
      <c r="D671" s="275">
        <v>3</v>
      </c>
      <c r="E671" s="275"/>
      <c r="F671" s="275">
        <v>5</v>
      </c>
      <c r="G671" s="275"/>
      <c r="H671" s="275"/>
      <c r="I671" s="275"/>
      <c r="J671" s="275">
        <v>9</v>
      </c>
      <c r="K671" s="202"/>
      <c r="L671" s="16" t="s">
        <v>181</v>
      </c>
      <c r="M671" s="92" t="s">
        <v>72</v>
      </c>
      <c r="N671" s="70" t="s">
        <v>137</v>
      </c>
      <c r="O671" s="114">
        <f>SUM(O672+O674)</f>
        <v>63021.94</v>
      </c>
      <c r="P671" s="114">
        <f t="shared" ref="P671" si="284">SUM(P672:P674)</f>
        <v>170000</v>
      </c>
      <c r="R671" s="114">
        <f>SUM(R672+R674)</f>
        <v>162433.20000000001</v>
      </c>
      <c r="S671" s="368">
        <f t="shared" si="275"/>
        <v>257.7407169630132</v>
      </c>
      <c r="T671" s="368">
        <f t="shared" si="276"/>
        <v>95.548941176470592</v>
      </c>
    </row>
    <row r="672" spans="1:20" s="1" customFormat="1" x14ac:dyDescent="0.2">
      <c r="A672" s="44"/>
      <c r="B672" s="48">
        <v>1</v>
      </c>
      <c r="C672" s="44"/>
      <c r="D672" s="275">
        <v>3</v>
      </c>
      <c r="E672" s="275"/>
      <c r="F672" s="275">
        <v>5</v>
      </c>
      <c r="G672" s="275"/>
      <c r="H672" s="275"/>
      <c r="I672" s="275"/>
      <c r="J672" s="275">
        <v>9</v>
      </c>
      <c r="K672" s="202"/>
      <c r="L672" s="16" t="s">
        <v>181</v>
      </c>
      <c r="M672" s="83" t="s">
        <v>73</v>
      </c>
      <c r="N672" s="84" t="s">
        <v>8</v>
      </c>
      <c r="O672" s="113">
        <f>SUM(O673)</f>
        <v>43021.94</v>
      </c>
      <c r="P672" s="113">
        <v>50000</v>
      </c>
      <c r="R672" s="113">
        <f>SUM(R673)</f>
        <v>42433.2</v>
      </c>
      <c r="S672" s="368">
        <f t="shared" si="275"/>
        <v>98.631535444473201</v>
      </c>
      <c r="T672" s="368">
        <f t="shared" si="276"/>
        <v>84.866399999999999</v>
      </c>
    </row>
    <row r="673" spans="1:20" s="1" customFormat="1" x14ac:dyDescent="0.2">
      <c r="A673" s="331"/>
      <c r="B673" s="420"/>
      <c r="C673" s="331"/>
      <c r="D673" s="420"/>
      <c r="E673" s="420"/>
      <c r="F673" s="420"/>
      <c r="G673" s="420"/>
      <c r="H673" s="420"/>
      <c r="I673" s="420"/>
      <c r="J673" s="420"/>
      <c r="K673" s="331"/>
      <c r="L673" s="16"/>
      <c r="M673" s="421" t="s">
        <v>422</v>
      </c>
      <c r="N673" s="430" t="s">
        <v>502</v>
      </c>
      <c r="O673" s="113">
        <v>43021.94</v>
      </c>
      <c r="P673" s="113"/>
      <c r="R673" s="113">
        <v>42433.2</v>
      </c>
      <c r="S673" s="368">
        <f t="shared" si="275"/>
        <v>98.631535444473201</v>
      </c>
      <c r="T673" s="368"/>
    </row>
    <row r="674" spans="1:20" s="1" customFormat="1" x14ac:dyDescent="0.2">
      <c r="A674" s="44"/>
      <c r="B674" s="48">
        <v>1</v>
      </c>
      <c r="C674" s="44"/>
      <c r="D674" s="275">
        <v>3</v>
      </c>
      <c r="E674" s="275"/>
      <c r="F674" s="275">
        <v>5</v>
      </c>
      <c r="G674" s="275"/>
      <c r="H674" s="275"/>
      <c r="I674" s="275"/>
      <c r="J674" s="275">
        <v>9</v>
      </c>
      <c r="K674" s="202"/>
      <c r="L674" s="16" t="s">
        <v>181</v>
      </c>
      <c r="M674" s="83" t="s">
        <v>74</v>
      </c>
      <c r="N674" s="84" t="s">
        <v>30</v>
      </c>
      <c r="O674" s="113">
        <f>SUM(O675)</f>
        <v>20000</v>
      </c>
      <c r="P674" s="113">
        <v>120000</v>
      </c>
      <c r="R674" s="113">
        <f>SUM(R675)</f>
        <v>120000</v>
      </c>
      <c r="S674" s="368">
        <f t="shared" si="275"/>
        <v>600</v>
      </c>
      <c r="T674" s="368">
        <f t="shared" si="276"/>
        <v>100</v>
      </c>
    </row>
    <row r="675" spans="1:20" s="1" customFormat="1" ht="25.5" x14ac:dyDescent="0.2">
      <c r="A675" s="331"/>
      <c r="B675" s="420"/>
      <c r="C675" s="331"/>
      <c r="D675" s="420"/>
      <c r="E675" s="420"/>
      <c r="F675" s="420"/>
      <c r="G675" s="420"/>
      <c r="H675" s="420"/>
      <c r="I675" s="420"/>
      <c r="J675" s="420"/>
      <c r="K675" s="331"/>
      <c r="L675" s="16"/>
      <c r="M675" s="421" t="s">
        <v>423</v>
      </c>
      <c r="N675" s="430" t="s">
        <v>503</v>
      </c>
      <c r="O675" s="113">
        <v>20000</v>
      </c>
      <c r="P675" s="113"/>
      <c r="R675" s="113">
        <v>120000</v>
      </c>
      <c r="S675" s="368">
        <f t="shared" si="275"/>
        <v>600</v>
      </c>
      <c r="T675" s="368"/>
    </row>
    <row r="676" spans="1:20" s="1" customFormat="1" x14ac:dyDescent="0.2">
      <c r="A676" s="224"/>
      <c r="B676" s="223"/>
      <c r="C676" s="224"/>
      <c r="D676" s="224"/>
      <c r="E676" s="224"/>
      <c r="F676" s="224"/>
      <c r="G676" s="224"/>
      <c r="H676" s="224"/>
      <c r="I676" s="224"/>
      <c r="J676" s="223"/>
      <c r="K676" s="224"/>
      <c r="L676" s="16"/>
      <c r="M676" s="225"/>
      <c r="N676" s="226"/>
      <c r="O676" s="113"/>
      <c r="P676" s="113"/>
      <c r="R676" s="113"/>
      <c r="S676" s="368"/>
      <c r="T676" s="368"/>
    </row>
    <row r="677" spans="1:20" s="1" customFormat="1" ht="25.5" x14ac:dyDescent="0.2">
      <c r="A677" s="53" t="s">
        <v>193</v>
      </c>
      <c r="B677" s="224"/>
      <c r="C677" s="224"/>
      <c r="D677" s="224"/>
      <c r="E677" s="224"/>
      <c r="F677" s="224"/>
      <c r="G677" s="224"/>
      <c r="H677" s="224"/>
      <c r="I677" s="224"/>
      <c r="J677" s="224"/>
      <c r="K677" s="224"/>
      <c r="L677" s="31" t="s">
        <v>310</v>
      </c>
      <c r="M677" s="103"/>
      <c r="N677" s="104" t="s">
        <v>144</v>
      </c>
      <c r="O677" s="116">
        <f t="shared" ref="O677" si="285">SUM(O679)</f>
        <v>6986.35</v>
      </c>
      <c r="P677" s="116">
        <f t="shared" ref="P677" si="286">SUM(P679)</f>
        <v>70000</v>
      </c>
      <c r="R677" s="116">
        <f>SUM(R679)</f>
        <v>60458.61</v>
      </c>
      <c r="S677" s="368">
        <f t="shared" si="275"/>
        <v>865.38192332190624</v>
      </c>
      <c r="T677" s="368">
        <f t="shared" si="276"/>
        <v>86.369442857142857</v>
      </c>
    </row>
    <row r="678" spans="1:20" s="1" customFormat="1" x14ac:dyDescent="0.2">
      <c r="A678" s="129"/>
      <c r="B678" s="128"/>
      <c r="C678" s="129"/>
      <c r="D678" s="129"/>
      <c r="E678" s="129"/>
      <c r="F678" s="129"/>
      <c r="G678" s="129"/>
      <c r="H678" s="129"/>
      <c r="I678" s="202"/>
      <c r="J678" s="202"/>
      <c r="K678" s="202"/>
      <c r="L678" s="16"/>
      <c r="M678" s="130"/>
      <c r="N678" s="84"/>
      <c r="O678" s="144"/>
      <c r="P678" s="144"/>
      <c r="R678" s="144"/>
      <c r="S678" s="368"/>
      <c r="T678" s="368"/>
    </row>
    <row r="679" spans="1:20" s="1" customFormat="1" ht="38.25" x14ac:dyDescent="0.2">
      <c r="A679" s="27" t="s">
        <v>207</v>
      </c>
      <c r="B679" s="44"/>
      <c r="C679" s="44"/>
      <c r="D679" s="44"/>
      <c r="E679" s="44"/>
      <c r="F679" s="44"/>
      <c r="G679" s="44"/>
      <c r="H679" s="44"/>
      <c r="I679" s="202"/>
      <c r="J679" s="202"/>
      <c r="K679" s="202"/>
      <c r="L679" s="36" t="s">
        <v>182</v>
      </c>
      <c r="M679" s="106"/>
      <c r="N679" s="107" t="s">
        <v>324</v>
      </c>
      <c r="O679" s="144">
        <f t="shared" ref="O679" si="287">SUM(O686)</f>
        <v>6986.35</v>
      </c>
      <c r="P679" s="144">
        <f>SUM(P686)</f>
        <v>70000</v>
      </c>
      <c r="R679" s="144">
        <f>SUM(R686)</f>
        <v>60458.61</v>
      </c>
      <c r="S679" s="368">
        <f t="shared" si="275"/>
        <v>865.38192332190624</v>
      </c>
      <c r="T679" s="368">
        <f t="shared" si="276"/>
        <v>86.369442857142857</v>
      </c>
    </row>
    <row r="680" spans="1:20" s="1" customFormat="1" x14ac:dyDescent="0.2">
      <c r="A680" s="27"/>
      <c r="B680" s="155"/>
      <c r="C680" s="155"/>
      <c r="D680" s="155"/>
      <c r="E680" s="155"/>
      <c r="F680" s="155"/>
      <c r="G680" s="155"/>
      <c r="H680" s="155"/>
      <c r="I680" s="202"/>
      <c r="J680" s="202"/>
      <c r="K680" s="202"/>
      <c r="L680" s="36"/>
      <c r="M680" s="106"/>
      <c r="N680" s="107"/>
      <c r="O680" s="144"/>
      <c r="P680" s="144"/>
      <c r="R680" s="144"/>
      <c r="S680" s="368"/>
      <c r="T680" s="368"/>
    </row>
    <row r="681" spans="1:20" s="1" customFormat="1" x14ac:dyDescent="0.2">
      <c r="A681" s="27"/>
      <c r="B681" s="177"/>
      <c r="C681" s="177"/>
      <c r="D681" s="177"/>
      <c r="E681" s="177"/>
      <c r="F681" s="177"/>
      <c r="G681" s="177"/>
      <c r="H681" s="177"/>
      <c r="I681" s="202"/>
      <c r="J681" s="202"/>
      <c r="K681" s="202"/>
      <c r="L681" s="36"/>
      <c r="M681" s="106"/>
      <c r="N681" s="180" t="s">
        <v>286</v>
      </c>
      <c r="O681" s="188">
        <f t="shared" ref="O681" si="288">SUM(O682)</f>
        <v>6986.35</v>
      </c>
      <c r="P681" s="188">
        <f>SUM(P682:P683)</f>
        <v>70000</v>
      </c>
      <c r="R681" s="188">
        <f>SUM(R682:R684)</f>
        <v>60458.61</v>
      </c>
      <c r="S681" s="368">
        <f t="shared" si="275"/>
        <v>865.38192332190624</v>
      </c>
      <c r="T681" s="368">
        <f t="shared" si="276"/>
        <v>86.369442857142857</v>
      </c>
    </row>
    <row r="682" spans="1:20" s="1" customFormat="1" x14ac:dyDescent="0.2">
      <c r="A682" s="27"/>
      <c r="B682" s="177"/>
      <c r="C682" s="177"/>
      <c r="D682" s="177"/>
      <c r="E682" s="177"/>
      <c r="F682" s="177"/>
      <c r="G682" s="177"/>
      <c r="H682" s="177"/>
      <c r="I682" s="202"/>
      <c r="J682" s="202"/>
      <c r="K682" s="202"/>
      <c r="L682" s="36"/>
      <c r="M682" s="189" t="s">
        <v>355</v>
      </c>
      <c r="N682" s="180" t="s">
        <v>287</v>
      </c>
      <c r="O682" s="188">
        <v>6986.35</v>
      </c>
      <c r="P682" s="188">
        <v>20000</v>
      </c>
      <c r="R682" s="188">
        <v>5000</v>
      </c>
      <c r="S682" s="368">
        <f t="shared" si="275"/>
        <v>71.568129280668728</v>
      </c>
      <c r="T682" s="368">
        <f t="shared" si="276"/>
        <v>25</v>
      </c>
    </row>
    <row r="683" spans="1:20" s="1" customFormat="1" x14ac:dyDescent="0.2">
      <c r="A683" s="27"/>
      <c r="B683" s="331"/>
      <c r="C683" s="331"/>
      <c r="D683" s="331"/>
      <c r="E683" s="331"/>
      <c r="F683" s="331"/>
      <c r="G683" s="331"/>
      <c r="H683" s="331"/>
      <c r="I683" s="331"/>
      <c r="J683" s="331"/>
      <c r="K683" s="331"/>
      <c r="L683" s="36"/>
      <c r="M683" s="189" t="s">
        <v>356</v>
      </c>
      <c r="N683" s="180" t="s">
        <v>103</v>
      </c>
      <c r="O683" s="188">
        <v>0</v>
      </c>
      <c r="P683" s="188">
        <v>50000</v>
      </c>
      <c r="R683" s="188">
        <v>55458.61</v>
      </c>
      <c r="S683" s="368"/>
      <c r="T683" s="368"/>
    </row>
    <row r="684" spans="1:20" s="1" customFormat="1" x14ac:dyDescent="0.2">
      <c r="A684" s="27"/>
      <c r="B684" s="331"/>
      <c r="C684" s="331"/>
      <c r="D684" s="331"/>
      <c r="E684" s="331"/>
      <c r="F684" s="331"/>
      <c r="G684" s="331"/>
      <c r="H684" s="331"/>
      <c r="I684" s="331"/>
      <c r="J684" s="331"/>
      <c r="K684" s="331"/>
      <c r="L684" s="36"/>
      <c r="M684" s="186">
        <v>91</v>
      </c>
      <c r="N684" s="180" t="s">
        <v>291</v>
      </c>
      <c r="O684" s="188">
        <v>0</v>
      </c>
      <c r="P684" s="188">
        <v>0</v>
      </c>
      <c r="R684" s="188">
        <v>0</v>
      </c>
      <c r="S684" s="368"/>
      <c r="T684" s="368"/>
    </row>
    <row r="685" spans="1:20" s="1" customFormat="1" x14ac:dyDescent="0.2">
      <c r="A685" s="27"/>
      <c r="B685" s="177"/>
      <c r="C685" s="177"/>
      <c r="D685" s="177"/>
      <c r="E685" s="177"/>
      <c r="F685" s="177"/>
      <c r="G685" s="177"/>
      <c r="H685" s="177"/>
      <c r="I685" s="202"/>
      <c r="J685" s="202"/>
      <c r="K685" s="202"/>
      <c r="L685" s="36"/>
      <c r="M685" s="106"/>
      <c r="N685" s="180"/>
      <c r="O685" s="144"/>
      <c r="P685" s="144"/>
      <c r="R685" s="144"/>
      <c r="S685" s="368"/>
      <c r="T685" s="368"/>
    </row>
    <row r="686" spans="1:20" s="1" customFormat="1" x14ac:dyDescent="0.2">
      <c r="A686" s="41"/>
      <c r="B686" s="48">
        <v>1</v>
      </c>
      <c r="C686" s="41"/>
      <c r="D686" s="41"/>
      <c r="E686" s="41"/>
      <c r="F686" s="41"/>
      <c r="G686" s="41"/>
      <c r="H686" s="41"/>
      <c r="I686" s="202"/>
      <c r="J686" s="202"/>
      <c r="K686" s="202"/>
      <c r="L686" s="16" t="s">
        <v>182</v>
      </c>
      <c r="M686" s="72">
        <v>3</v>
      </c>
      <c r="N686" s="84" t="s">
        <v>116</v>
      </c>
      <c r="O686" s="113">
        <f>SUM(O687+O691+O695)</f>
        <v>6986.35</v>
      </c>
      <c r="P686" s="113">
        <f>SUM(P687+P691+P695)</f>
        <v>70000</v>
      </c>
      <c r="R686" s="113">
        <f>SUM(R687+R691+R695)</f>
        <v>60458.61</v>
      </c>
      <c r="S686" s="368">
        <f t="shared" si="275"/>
        <v>865.38192332190624</v>
      </c>
      <c r="T686" s="368">
        <f t="shared" si="276"/>
        <v>86.369442857142857</v>
      </c>
    </row>
    <row r="687" spans="1:20" s="1" customFormat="1" x14ac:dyDescent="0.2">
      <c r="A687" s="310"/>
      <c r="B687" s="309"/>
      <c r="C687" s="310"/>
      <c r="D687" s="310"/>
      <c r="E687" s="310"/>
      <c r="F687" s="310"/>
      <c r="G687" s="310"/>
      <c r="H687" s="310"/>
      <c r="I687" s="310"/>
      <c r="J687" s="310"/>
      <c r="K687" s="310"/>
      <c r="L687" s="36"/>
      <c r="M687" s="314" t="s">
        <v>61</v>
      </c>
      <c r="N687" s="70" t="s">
        <v>3</v>
      </c>
      <c r="O687" s="114">
        <f>SUM(O688)</f>
        <v>1986.35</v>
      </c>
      <c r="P687" s="114">
        <f>SUM(P688)</f>
        <v>35000</v>
      </c>
      <c r="R687" s="114">
        <f>SUM(R688)</f>
        <v>31458.61</v>
      </c>
      <c r="S687" s="368">
        <f t="shared" si="275"/>
        <v>1583.7395222392831</v>
      </c>
      <c r="T687" s="368">
        <f t="shared" si="276"/>
        <v>89.881742857142854</v>
      </c>
    </row>
    <row r="688" spans="1:20" s="1" customFormat="1" ht="25.5" x14ac:dyDescent="0.2">
      <c r="A688" s="310"/>
      <c r="B688" s="309"/>
      <c r="C688" s="310"/>
      <c r="D688" s="310"/>
      <c r="E688" s="310"/>
      <c r="F688" s="310"/>
      <c r="G688" s="310"/>
      <c r="H688" s="310"/>
      <c r="I688" s="310"/>
      <c r="J688" s="310"/>
      <c r="K688" s="310"/>
      <c r="L688" s="16"/>
      <c r="M688" s="311" t="s">
        <v>65</v>
      </c>
      <c r="N688" s="313" t="s">
        <v>7</v>
      </c>
      <c r="O688" s="113">
        <f>SUM(O689:O690)</f>
        <v>1986.35</v>
      </c>
      <c r="P688" s="113">
        <v>35000</v>
      </c>
      <c r="R688" s="113">
        <f>SUM(R689:R690)</f>
        <v>31458.61</v>
      </c>
      <c r="S688" s="368">
        <f t="shared" si="275"/>
        <v>1583.7395222392831</v>
      </c>
      <c r="T688" s="368">
        <f t="shared" si="276"/>
        <v>89.881742857142854</v>
      </c>
    </row>
    <row r="689" spans="1:20" s="1" customFormat="1" x14ac:dyDescent="0.2">
      <c r="A689" s="331"/>
      <c r="B689" s="420"/>
      <c r="C689" s="331"/>
      <c r="D689" s="331"/>
      <c r="E689" s="331"/>
      <c r="F689" s="331"/>
      <c r="G689" s="331"/>
      <c r="H689" s="331"/>
      <c r="I689" s="331"/>
      <c r="J689" s="331"/>
      <c r="K689" s="331"/>
      <c r="L689" s="16"/>
      <c r="M689" s="421" t="s">
        <v>424</v>
      </c>
      <c r="N689" s="430" t="s">
        <v>493</v>
      </c>
      <c r="O689" s="113">
        <v>1906.35</v>
      </c>
      <c r="P689" s="113"/>
      <c r="R689" s="113">
        <v>0</v>
      </c>
      <c r="S689" s="368">
        <f t="shared" si="275"/>
        <v>0</v>
      </c>
      <c r="T689" s="368"/>
    </row>
    <row r="690" spans="1:20" s="1" customFormat="1" ht="25.5" x14ac:dyDescent="0.2">
      <c r="A690" s="331"/>
      <c r="B690" s="420"/>
      <c r="C690" s="331"/>
      <c r="D690" s="331"/>
      <c r="E690" s="331"/>
      <c r="F690" s="331"/>
      <c r="G690" s="331"/>
      <c r="H690" s="331"/>
      <c r="I690" s="331"/>
      <c r="J690" s="331"/>
      <c r="K690" s="331"/>
      <c r="L690" s="16"/>
      <c r="M690" s="421" t="s">
        <v>425</v>
      </c>
      <c r="N690" s="430" t="s">
        <v>7</v>
      </c>
      <c r="O690" s="113">
        <v>80</v>
      </c>
      <c r="P690" s="113"/>
      <c r="R690" s="113">
        <v>31458.61</v>
      </c>
      <c r="S690" s="368">
        <f t="shared" si="275"/>
        <v>39323.262499999997</v>
      </c>
      <c r="T690" s="368"/>
    </row>
    <row r="691" spans="1:20" s="38" customFormat="1" ht="25.5" x14ac:dyDescent="0.2">
      <c r="B691" s="9"/>
      <c r="L691" s="18"/>
      <c r="M691" s="314" t="s">
        <v>261</v>
      </c>
      <c r="N691" s="410" t="s">
        <v>281</v>
      </c>
      <c r="O691" s="114">
        <v>0</v>
      </c>
      <c r="P691" s="114">
        <f>SUM(P692)</f>
        <v>30000</v>
      </c>
      <c r="R691" s="114">
        <f>SUM(R692)</f>
        <v>24000</v>
      </c>
      <c r="S691" s="368">
        <v>0</v>
      </c>
      <c r="T691" s="368">
        <f t="shared" si="276"/>
        <v>80</v>
      </c>
    </row>
    <row r="692" spans="1:20" s="1" customFormat="1" ht="25.5" x14ac:dyDescent="0.2">
      <c r="A692" s="331"/>
      <c r="B692" s="411"/>
      <c r="C692" s="331"/>
      <c r="D692" s="331"/>
      <c r="E692" s="331"/>
      <c r="F692" s="331"/>
      <c r="G692" s="331"/>
      <c r="H692" s="331"/>
      <c r="I692" s="331"/>
      <c r="J692" s="331"/>
      <c r="K692" s="331"/>
      <c r="L692" s="16"/>
      <c r="M692" s="412" t="s">
        <v>375</v>
      </c>
      <c r="N692" s="413" t="s">
        <v>400</v>
      </c>
      <c r="O692" s="113">
        <v>0</v>
      </c>
      <c r="P692" s="113">
        <v>30000</v>
      </c>
      <c r="R692" s="113">
        <f>SUM(R693:R694)</f>
        <v>24000</v>
      </c>
      <c r="S692" s="368">
        <v>0</v>
      </c>
      <c r="T692" s="368">
        <f t="shared" si="276"/>
        <v>80</v>
      </c>
    </row>
    <row r="693" spans="1:20" s="1" customFormat="1" ht="25.5" x14ac:dyDescent="0.2">
      <c r="A693" s="331"/>
      <c r="B693" s="439"/>
      <c r="C693" s="331"/>
      <c r="D693" s="331"/>
      <c r="E693" s="331"/>
      <c r="F693" s="331"/>
      <c r="G693" s="331"/>
      <c r="H693" s="331"/>
      <c r="I693" s="331"/>
      <c r="J693" s="331"/>
      <c r="K693" s="331"/>
      <c r="L693" s="16"/>
      <c r="M693" s="440" t="s">
        <v>538</v>
      </c>
      <c r="N693" s="441" t="s">
        <v>539</v>
      </c>
      <c r="O693" s="113">
        <v>0</v>
      </c>
      <c r="P693" s="113"/>
      <c r="R693" s="113">
        <v>10000</v>
      </c>
      <c r="S693" s="368"/>
      <c r="T693" s="368"/>
    </row>
    <row r="694" spans="1:20" s="1" customFormat="1" ht="25.5" x14ac:dyDescent="0.2">
      <c r="A694" s="331"/>
      <c r="B694" s="427"/>
      <c r="C694" s="331"/>
      <c r="D694" s="331"/>
      <c r="E694" s="331"/>
      <c r="F694" s="331"/>
      <c r="G694" s="331"/>
      <c r="H694" s="331"/>
      <c r="I694" s="331"/>
      <c r="J694" s="331"/>
      <c r="K694" s="331"/>
      <c r="L694" s="16"/>
      <c r="M694" s="428" t="s">
        <v>458</v>
      </c>
      <c r="N694" s="430" t="s">
        <v>499</v>
      </c>
      <c r="O694" s="113">
        <v>0</v>
      </c>
      <c r="P694" s="113"/>
      <c r="R694" s="113">
        <v>14000</v>
      </c>
      <c r="S694" s="368">
        <v>0</v>
      </c>
      <c r="T694" s="368"/>
    </row>
    <row r="695" spans="1:20" s="1" customFormat="1" x14ac:dyDescent="0.2">
      <c r="A695" s="41"/>
      <c r="B695" s="48">
        <v>1</v>
      </c>
      <c r="C695" s="41"/>
      <c r="D695" s="41"/>
      <c r="E695" s="41"/>
      <c r="F695" s="41"/>
      <c r="G695" s="41"/>
      <c r="H695" s="41"/>
      <c r="I695" s="202"/>
      <c r="J695" s="202"/>
      <c r="K695" s="202"/>
      <c r="L695" s="16" t="s">
        <v>182</v>
      </c>
      <c r="M695" s="92" t="s">
        <v>72</v>
      </c>
      <c r="N695" s="70" t="s">
        <v>137</v>
      </c>
      <c r="O695" s="114">
        <f t="shared" ref="O695:P695" si="289">SUM(O696:O696)</f>
        <v>5000</v>
      </c>
      <c r="P695" s="114">
        <f t="shared" si="289"/>
        <v>5000</v>
      </c>
      <c r="R695" s="114">
        <f>SUM(R696:R696)</f>
        <v>5000</v>
      </c>
      <c r="S695" s="368">
        <f t="shared" si="275"/>
        <v>100</v>
      </c>
      <c r="T695" s="368">
        <f t="shared" si="276"/>
        <v>100</v>
      </c>
    </row>
    <row r="696" spans="1:20" s="1" customFormat="1" x14ac:dyDescent="0.2">
      <c r="A696" s="41"/>
      <c r="B696" s="48">
        <v>1</v>
      </c>
      <c r="C696" s="41"/>
      <c r="D696" s="41"/>
      <c r="E696" s="41"/>
      <c r="F696" s="41"/>
      <c r="G696" s="41"/>
      <c r="H696" s="41"/>
      <c r="I696" s="202"/>
      <c r="J696" s="202"/>
      <c r="K696" s="202"/>
      <c r="L696" s="16" t="s">
        <v>182</v>
      </c>
      <c r="M696" s="83" t="s">
        <v>73</v>
      </c>
      <c r="N696" s="84" t="s">
        <v>8</v>
      </c>
      <c r="O696" s="113">
        <f>SUM(O697)</f>
        <v>5000</v>
      </c>
      <c r="P696" s="113">
        <v>5000</v>
      </c>
      <c r="R696" s="113">
        <f>SUM(R697)</f>
        <v>5000</v>
      </c>
      <c r="S696" s="368">
        <f t="shared" si="275"/>
        <v>100</v>
      </c>
      <c r="T696" s="368">
        <f t="shared" si="276"/>
        <v>100</v>
      </c>
    </row>
    <row r="697" spans="1:20" s="1" customFormat="1" x14ac:dyDescent="0.2">
      <c r="A697" s="331"/>
      <c r="B697" s="420"/>
      <c r="C697" s="331"/>
      <c r="D697" s="331"/>
      <c r="E697" s="331"/>
      <c r="F697" s="331"/>
      <c r="G697" s="331"/>
      <c r="H697" s="331"/>
      <c r="I697" s="331"/>
      <c r="J697" s="331"/>
      <c r="K697" s="331"/>
      <c r="L697" s="16"/>
      <c r="M697" s="421" t="s">
        <v>422</v>
      </c>
      <c r="N697" s="430" t="s">
        <v>502</v>
      </c>
      <c r="O697" s="113">
        <v>5000</v>
      </c>
      <c r="P697" s="113"/>
      <c r="R697" s="113">
        <v>5000</v>
      </c>
      <c r="S697" s="368">
        <f t="shared" si="275"/>
        <v>100</v>
      </c>
      <c r="T697" s="368"/>
    </row>
    <row r="698" spans="1:20" s="1" customFormat="1" x14ac:dyDescent="0.2">
      <c r="A698" s="65"/>
      <c r="B698" s="64"/>
      <c r="C698" s="65"/>
      <c r="D698" s="65"/>
      <c r="E698" s="65"/>
      <c r="F698" s="65"/>
      <c r="G698" s="65"/>
      <c r="H698" s="65"/>
      <c r="I698" s="202"/>
      <c r="J698" s="202"/>
      <c r="K698" s="202"/>
      <c r="L698" s="16"/>
      <c r="M698" s="83"/>
      <c r="N698" s="84"/>
      <c r="O698" s="144"/>
      <c r="P698" s="144"/>
      <c r="R698" s="144"/>
      <c r="S698" s="368"/>
      <c r="T698" s="368"/>
    </row>
    <row r="699" spans="1:20" s="1" customFormat="1" ht="25.5" x14ac:dyDescent="0.2">
      <c r="A699" s="51" t="s">
        <v>204</v>
      </c>
      <c r="B699" s="55">
        <v>1</v>
      </c>
      <c r="C699" s="32"/>
      <c r="D699" s="32"/>
      <c r="E699" s="32"/>
      <c r="F699" s="55"/>
      <c r="G699" s="32"/>
      <c r="H699" s="32"/>
      <c r="I699" s="32"/>
      <c r="J699" s="55">
        <v>9</v>
      </c>
      <c r="K699" s="32"/>
      <c r="L699" s="33"/>
      <c r="M699" s="101"/>
      <c r="N699" s="73" t="s">
        <v>259</v>
      </c>
      <c r="O699" s="115">
        <f t="shared" ref="O699" si="290">SUM(O701+O714+O727)</f>
        <v>7357.67</v>
      </c>
      <c r="P699" s="115">
        <f t="shared" ref="P699" si="291">SUM(P701+P714+P727)</f>
        <v>16000</v>
      </c>
      <c r="R699" s="115">
        <f>SUM(R701+R714+R727)</f>
        <v>5940.65</v>
      </c>
      <c r="S699" s="368">
        <f t="shared" si="275"/>
        <v>80.740913903450405</v>
      </c>
      <c r="T699" s="368">
        <f t="shared" si="276"/>
        <v>37.129062499999996</v>
      </c>
    </row>
    <row r="700" spans="1:20" s="1" customFormat="1" x14ac:dyDescent="0.2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3"/>
      <c r="M700" s="101"/>
      <c r="N700" s="73"/>
      <c r="O700" s="146"/>
      <c r="P700" s="146"/>
      <c r="R700" s="146"/>
      <c r="S700" s="368"/>
      <c r="T700" s="368"/>
    </row>
    <row r="701" spans="1:20" s="1" customFormat="1" ht="25.5" x14ac:dyDescent="0.2">
      <c r="A701" s="53" t="s">
        <v>194</v>
      </c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1" t="s">
        <v>200</v>
      </c>
      <c r="M701" s="103"/>
      <c r="N701" s="104" t="s">
        <v>149</v>
      </c>
      <c r="O701" s="116">
        <f t="shared" ref="O701" si="292">SUM(O703)</f>
        <v>1857</v>
      </c>
      <c r="P701" s="116">
        <f t="shared" ref="P701" si="293">SUM(P703)</f>
        <v>5000</v>
      </c>
      <c r="R701" s="116">
        <f>SUM(R703)</f>
        <v>0</v>
      </c>
      <c r="S701" s="368">
        <v>0</v>
      </c>
      <c r="T701" s="368">
        <f t="shared" si="276"/>
        <v>0</v>
      </c>
    </row>
    <row r="702" spans="1:20" s="1" customFormat="1" x14ac:dyDescent="0.2">
      <c r="A702" s="53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1"/>
      <c r="M702" s="103"/>
      <c r="N702" s="104"/>
      <c r="O702" s="144"/>
      <c r="P702" s="144"/>
      <c r="R702" s="144"/>
      <c r="S702" s="368"/>
      <c r="T702" s="368"/>
    </row>
    <row r="703" spans="1:20" s="1" customFormat="1" ht="25.5" x14ac:dyDescent="0.2">
      <c r="A703" s="27" t="s">
        <v>208</v>
      </c>
      <c r="B703" s="15"/>
      <c r="C703" s="15"/>
      <c r="D703" s="15"/>
      <c r="E703" s="15"/>
      <c r="F703" s="15"/>
      <c r="G703" s="15"/>
      <c r="H703" s="15"/>
      <c r="I703" s="202"/>
      <c r="J703" s="202"/>
      <c r="K703" s="202"/>
      <c r="L703" s="36" t="s">
        <v>183</v>
      </c>
      <c r="M703" s="106"/>
      <c r="N703" s="107" t="s">
        <v>226</v>
      </c>
      <c r="O703" s="144">
        <f t="shared" ref="O703" si="294">SUM(O708)</f>
        <v>1857</v>
      </c>
      <c r="P703" s="144">
        <f t="shared" ref="P703" si="295">SUM(P708)</f>
        <v>5000</v>
      </c>
      <c r="R703" s="144">
        <f>SUM(R708)</f>
        <v>0</v>
      </c>
      <c r="S703" s="368">
        <v>0</v>
      </c>
      <c r="T703" s="368">
        <f t="shared" si="276"/>
        <v>0</v>
      </c>
    </row>
    <row r="704" spans="1:20" s="15" customFormat="1" x14ac:dyDescent="0.2">
      <c r="I704" s="202"/>
      <c r="J704" s="202"/>
      <c r="K704" s="202"/>
      <c r="L704" s="16"/>
      <c r="M704" s="92"/>
      <c r="N704" s="70"/>
      <c r="O704" s="146"/>
      <c r="P704" s="146"/>
      <c r="R704" s="146"/>
      <c r="S704" s="368"/>
      <c r="T704" s="368"/>
    </row>
    <row r="705" spans="1:20" s="177" customFormat="1" x14ac:dyDescent="0.2">
      <c r="I705" s="202"/>
      <c r="J705" s="202"/>
      <c r="K705" s="202"/>
      <c r="L705" s="16"/>
      <c r="M705" s="92"/>
      <c r="N705" s="180" t="s">
        <v>286</v>
      </c>
      <c r="O705" s="188">
        <f t="shared" ref="O705:P705" si="296">SUM(O706)</f>
        <v>1857</v>
      </c>
      <c r="P705" s="188">
        <f t="shared" si="296"/>
        <v>5000</v>
      </c>
      <c r="R705" s="188">
        <f>SUM(R706)</f>
        <v>0</v>
      </c>
      <c r="S705" s="368">
        <v>0</v>
      </c>
      <c r="T705" s="368">
        <f t="shared" si="276"/>
        <v>0</v>
      </c>
    </row>
    <row r="706" spans="1:20" s="202" customFormat="1" x14ac:dyDescent="0.2">
      <c r="L706" s="16"/>
      <c r="M706" s="186">
        <v>91</v>
      </c>
      <c r="N706" s="180" t="s">
        <v>291</v>
      </c>
      <c r="O706" s="188">
        <v>1857</v>
      </c>
      <c r="P706" s="188">
        <v>5000</v>
      </c>
      <c r="R706" s="188">
        <v>0</v>
      </c>
      <c r="S706" s="368">
        <v>0</v>
      </c>
      <c r="T706" s="368">
        <f t="shared" si="276"/>
        <v>0</v>
      </c>
    </row>
    <row r="707" spans="1:20" s="177" customFormat="1" x14ac:dyDescent="0.2">
      <c r="I707" s="202"/>
      <c r="J707" s="202"/>
      <c r="K707" s="202"/>
      <c r="L707" s="16"/>
      <c r="M707" s="92"/>
      <c r="N707" s="180"/>
      <c r="O707" s="146"/>
      <c r="P707" s="146"/>
      <c r="R707" s="146"/>
      <c r="S707" s="368"/>
      <c r="T707" s="368"/>
    </row>
    <row r="708" spans="1:20" s="15" customFormat="1" x14ac:dyDescent="0.2">
      <c r="B708" s="48"/>
      <c r="I708" s="202"/>
      <c r="J708" s="201">
        <v>9</v>
      </c>
      <c r="K708" s="202"/>
      <c r="L708" s="16" t="s">
        <v>183</v>
      </c>
      <c r="M708" s="72">
        <v>3</v>
      </c>
      <c r="N708" s="84" t="s">
        <v>116</v>
      </c>
      <c r="O708" s="113">
        <f t="shared" ref="O708:P708" si="297">SUM(O709)</f>
        <v>1857</v>
      </c>
      <c r="P708" s="113">
        <f t="shared" si="297"/>
        <v>5000</v>
      </c>
      <c r="R708" s="113">
        <f>SUM(R709)</f>
        <v>0</v>
      </c>
      <c r="S708" s="368">
        <v>0</v>
      </c>
      <c r="T708" s="368">
        <f t="shared" si="276"/>
        <v>0</v>
      </c>
    </row>
    <row r="709" spans="1:20" s="38" customFormat="1" x14ac:dyDescent="0.2">
      <c r="B709" s="48"/>
      <c r="J709" s="9">
        <v>9</v>
      </c>
      <c r="L709" s="16" t="s">
        <v>183</v>
      </c>
      <c r="M709" s="92" t="s">
        <v>72</v>
      </c>
      <c r="N709" s="70" t="s">
        <v>137</v>
      </c>
      <c r="O709" s="114">
        <f>SUM(O710+O712)</f>
        <v>1857</v>
      </c>
      <c r="P709" s="114">
        <f t="shared" ref="P709" si="298">SUM(P710:P712)</f>
        <v>5000</v>
      </c>
      <c r="R709" s="114">
        <f>SUM(R710:R712)</f>
        <v>0</v>
      </c>
      <c r="S709" s="368">
        <v>0</v>
      </c>
      <c r="T709" s="368">
        <f t="shared" si="276"/>
        <v>0</v>
      </c>
    </row>
    <row r="710" spans="1:20" s="15" customFormat="1" x14ac:dyDescent="0.2">
      <c r="B710" s="48"/>
      <c r="I710" s="202"/>
      <c r="J710" s="201">
        <v>9</v>
      </c>
      <c r="K710" s="202"/>
      <c r="L710" s="16" t="s">
        <v>183</v>
      </c>
      <c r="M710" s="83" t="s">
        <v>73</v>
      </c>
      <c r="N710" s="84" t="s">
        <v>8</v>
      </c>
      <c r="O710" s="113">
        <f>SUM(O711)</f>
        <v>1857</v>
      </c>
      <c r="P710" s="113">
        <v>5000</v>
      </c>
      <c r="R710" s="113">
        <v>0</v>
      </c>
      <c r="S710" s="368">
        <v>0</v>
      </c>
      <c r="T710" s="368">
        <f t="shared" si="276"/>
        <v>0</v>
      </c>
    </row>
    <row r="711" spans="1:20" s="331" customFormat="1" x14ac:dyDescent="0.2">
      <c r="B711" s="431"/>
      <c r="J711" s="431"/>
      <c r="L711" s="16"/>
      <c r="M711" s="432" t="s">
        <v>422</v>
      </c>
      <c r="N711" s="434" t="s">
        <v>502</v>
      </c>
      <c r="O711" s="113">
        <v>1857</v>
      </c>
      <c r="P711" s="113"/>
      <c r="R711" s="113"/>
      <c r="S711" s="368"/>
      <c r="T711" s="368"/>
    </row>
    <row r="712" spans="1:20" s="15" customFormat="1" x14ac:dyDescent="0.2">
      <c r="B712" s="48"/>
      <c r="I712" s="202"/>
      <c r="J712" s="201">
        <v>9</v>
      </c>
      <c r="K712" s="202"/>
      <c r="L712" s="16" t="s">
        <v>183</v>
      </c>
      <c r="M712" s="83" t="s">
        <v>74</v>
      </c>
      <c r="N712" s="84" t="s">
        <v>30</v>
      </c>
      <c r="O712" s="113">
        <v>0</v>
      </c>
      <c r="P712" s="113">
        <v>0</v>
      </c>
      <c r="R712" s="113">
        <v>0</v>
      </c>
      <c r="S712" s="368">
        <v>0</v>
      </c>
      <c r="T712" s="368">
        <v>0</v>
      </c>
    </row>
    <row r="713" spans="1:20" s="208" customFormat="1" x14ac:dyDescent="0.2">
      <c r="B713" s="209"/>
      <c r="J713" s="209"/>
      <c r="L713" s="16"/>
      <c r="M713" s="210"/>
      <c r="N713" s="211"/>
      <c r="O713" s="113"/>
      <c r="P713" s="113"/>
      <c r="R713" s="113"/>
      <c r="S713" s="368"/>
      <c r="T713" s="368"/>
    </row>
    <row r="714" spans="1:20" s="155" customFormat="1" ht="25.5" x14ac:dyDescent="0.2">
      <c r="A714" s="67">
        <v>10</v>
      </c>
      <c r="B714" s="152"/>
      <c r="I714" s="202"/>
      <c r="J714" s="202"/>
      <c r="K714" s="202"/>
      <c r="L714" s="31" t="s">
        <v>197</v>
      </c>
      <c r="M714" s="153"/>
      <c r="N714" s="104" t="s">
        <v>151</v>
      </c>
      <c r="O714" s="116">
        <f t="shared" ref="O714" si="299">SUM(O716)</f>
        <v>5500.67</v>
      </c>
      <c r="P714" s="116">
        <f t="shared" ref="P714" si="300">SUM(P716)</f>
        <v>6000</v>
      </c>
      <c r="R714" s="116">
        <f>SUM(R716)</f>
        <v>5940.65</v>
      </c>
      <c r="S714" s="368">
        <f t="shared" si="275"/>
        <v>107.99866198117682</v>
      </c>
      <c r="T714" s="368">
        <f t="shared" si="276"/>
        <v>99.010833333333323</v>
      </c>
    </row>
    <row r="715" spans="1:20" s="155" customFormat="1" x14ac:dyDescent="0.2">
      <c r="A715" s="67"/>
      <c r="B715" s="152"/>
      <c r="I715" s="202"/>
      <c r="J715" s="202"/>
      <c r="K715" s="202"/>
      <c r="L715" s="31"/>
      <c r="M715" s="153"/>
      <c r="N715" s="104"/>
      <c r="O715" s="144"/>
      <c r="P715" s="144"/>
      <c r="R715" s="144"/>
      <c r="S715" s="368"/>
      <c r="T715" s="368"/>
    </row>
    <row r="716" spans="1:20" s="155" customFormat="1" ht="25.5" x14ac:dyDescent="0.2">
      <c r="A716" s="27" t="s">
        <v>322</v>
      </c>
      <c r="B716" s="152"/>
      <c r="I716" s="202"/>
      <c r="J716" s="202"/>
      <c r="K716" s="202"/>
      <c r="L716" s="66" t="s">
        <v>141</v>
      </c>
      <c r="M716" s="120"/>
      <c r="N716" s="121" t="s">
        <v>217</v>
      </c>
      <c r="O716" s="144">
        <f t="shared" ref="O716" si="301">SUM(O722)</f>
        <v>5500.67</v>
      </c>
      <c r="P716" s="144">
        <f t="shared" ref="P716" si="302">SUM(P722)</f>
        <v>6000</v>
      </c>
      <c r="R716" s="144">
        <f>SUM(R722)</f>
        <v>5940.65</v>
      </c>
      <c r="S716" s="368">
        <f t="shared" si="275"/>
        <v>107.99866198117682</v>
      </c>
      <c r="T716" s="368">
        <f t="shared" si="276"/>
        <v>99.010833333333323</v>
      </c>
    </row>
    <row r="717" spans="1:20" s="155" customFormat="1" x14ac:dyDescent="0.2">
      <c r="B717" s="152"/>
      <c r="I717" s="202"/>
      <c r="J717" s="202"/>
      <c r="K717" s="202"/>
      <c r="L717" s="16"/>
      <c r="M717" s="153"/>
      <c r="N717" s="84"/>
      <c r="O717" s="144"/>
      <c r="P717" s="144"/>
      <c r="R717" s="144"/>
      <c r="S717" s="368"/>
      <c r="T717" s="368"/>
    </row>
    <row r="718" spans="1:20" s="177" customFormat="1" x14ac:dyDescent="0.2">
      <c r="B718" s="176"/>
      <c r="I718" s="202"/>
      <c r="J718" s="202"/>
      <c r="K718" s="202"/>
      <c r="L718" s="16"/>
      <c r="M718" s="178"/>
      <c r="N718" s="180" t="s">
        <v>286</v>
      </c>
      <c r="O718" s="188">
        <f t="shared" ref="O718" si="303">SUM(O719:O720)</f>
        <v>5500.67</v>
      </c>
      <c r="P718" s="188">
        <f t="shared" ref="P718" si="304">SUM(P719:P720)</f>
        <v>6000</v>
      </c>
      <c r="R718" s="188">
        <f>SUM(R719:R720)</f>
        <v>5940.65</v>
      </c>
      <c r="S718" s="368">
        <f t="shared" si="275"/>
        <v>107.99866198117682</v>
      </c>
      <c r="T718" s="368">
        <f t="shared" si="276"/>
        <v>99.010833333333323</v>
      </c>
    </row>
    <row r="719" spans="1:20" s="177" customFormat="1" x14ac:dyDescent="0.2">
      <c r="B719" s="176"/>
      <c r="I719" s="202"/>
      <c r="J719" s="202"/>
      <c r="K719" s="202"/>
      <c r="L719" s="16"/>
      <c r="M719" s="189" t="s">
        <v>355</v>
      </c>
      <c r="N719" s="180" t="s">
        <v>287</v>
      </c>
      <c r="O719" s="188">
        <v>5500.67</v>
      </c>
      <c r="P719" s="188">
        <v>6000</v>
      </c>
      <c r="R719" s="188">
        <v>5940.65</v>
      </c>
      <c r="S719" s="368">
        <f t="shared" si="275"/>
        <v>107.99866198117682</v>
      </c>
      <c r="T719" s="368">
        <f t="shared" si="276"/>
        <v>99.010833333333323</v>
      </c>
    </row>
    <row r="720" spans="1:20" s="177" customFormat="1" x14ac:dyDescent="0.2">
      <c r="B720" s="176"/>
      <c r="I720" s="202"/>
      <c r="J720" s="202"/>
      <c r="K720" s="202"/>
      <c r="L720" s="16"/>
      <c r="M720" s="186">
        <v>91</v>
      </c>
      <c r="N720" s="180" t="s">
        <v>291</v>
      </c>
      <c r="O720" s="188">
        <v>0</v>
      </c>
      <c r="P720" s="188">
        <v>0</v>
      </c>
      <c r="R720" s="188">
        <v>0</v>
      </c>
      <c r="S720" s="368">
        <v>0</v>
      </c>
      <c r="T720" s="368">
        <v>0</v>
      </c>
    </row>
    <row r="721" spans="1:20" s="205" customFormat="1" x14ac:dyDescent="0.2">
      <c r="B721" s="206"/>
      <c r="L721" s="16"/>
      <c r="M721" s="186"/>
      <c r="N721" s="180"/>
      <c r="O721" s="144"/>
      <c r="P721" s="144"/>
      <c r="R721" s="144"/>
      <c r="S721" s="368"/>
      <c r="T721" s="368"/>
    </row>
    <row r="722" spans="1:20" s="155" customFormat="1" x14ac:dyDescent="0.2">
      <c r="B722" s="152">
        <v>1</v>
      </c>
      <c r="I722" s="202"/>
      <c r="J722" s="275">
        <v>9</v>
      </c>
      <c r="K722" s="202"/>
      <c r="L722" s="16" t="s">
        <v>141</v>
      </c>
      <c r="M722" s="153" t="s">
        <v>56</v>
      </c>
      <c r="N722" s="84" t="s">
        <v>116</v>
      </c>
      <c r="O722" s="113">
        <f t="shared" ref="O722:P723" si="305">SUM(O723)</f>
        <v>5500.67</v>
      </c>
      <c r="P722" s="113">
        <f t="shared" si="305"/>
        <v>6000</v>
      </c>
      <c r="R722" s="113">
        <f>SUM(R723)</f>
        <v>5940.65</v>
      </c>
      <c r="S722" s="368">
        <f t="shared" si="275"/>
        <v>107.99866198117682</v>
      </c>
      <c r="T722" s="368">
        <f t="shared" si="276"/>
        <v>99.010833333333323</v>
      </c>
    </row>
    <row r="723" spans="1:20" s="155" customFormat="1" x14ac:dyDescent="0.2">
      <c r="A723" s="38"/>
      <c r="B723" s="152">
        <v>1</v>
      </c>
      <c r="C723" s="38"/>
      <c r="D723" s="38"/>
      <c r="E723" s="38"/>
      <c r="F723" s="38"/>
      <c r="G723" s="38"/>
      <c r="H723" s="38"/>
      <c r="I723" s="38"/>
      <c r="J723" s="9">
        <v>9</v>
      </c>
      <c r="K723" s="38"/>
      <c r="L723" s="16" t="s">
        <v>141</v>
      </c>
      <c r="M723" s="92" t="s">
        <v>72</v>
      </c>
      <c r="N723" s="70" t="s">
        <v>137</v>
      </c>
      <c r="O723" s="114">
        <f t="shared" si="305"/>
        <v>5500.67</v>
      </c>
      <c r="P723" s="114">
        <f t="shared" si="305"/>
        <v>6000</v>
      </c>
      <c r="R723" s="114">
        <f>SUM(R724)</f>
        <v>5940.65</v>
      </c>
      <c r="S723" s="368">
        <f t="shared" si="275"/>
        <v>107.99866198117682</v>
      </c>
      <c r="T723" s="368">
        <f t="shared" si="276"/>
        <v>99.010833333333323</v>
      </c>
    </row>
    <row r="724" spans="1:20" s="155" customFormat="1" x14ac:dyDescent="0.2">
      <c r="B724" s="152">
        <v>1</v>
      </c>
      <c r="I724" s="202"/>
      <c r="J724" s="275">
        <v>9</v>
      </c>
      <c r="K724" s="202"/>
      <c r="L724" s="16" t="s">
        <v>141</v>
      </c>
      <c r="M724" s="153" t="s">
        <v>73</v>
      </c>
      <c r="N724" s="84" t="s">
        <v>8</v>
      </c>
      <c r="O724" s="113">
        <f>SUM(O725)</f>
        <v>5500.67</v>
      </c>
      <c r="P724" s="113">
        <v>6000</v>
      </c>
      <c r="R724" s="113">
        <f>SUM(R725)</f>
        <v>5940.65</v>
      </c>
      <c r="S724" s="368">
        <f t="shared" si="275"/>
        <v>107.99866198117682</v>
      </c>
      <c r="T724" s="368">
        <f t="shared" si="276"/>
        <v>99.010833333333323</v>
      </c>
    </row>
    <row r="725" spans="1:20" s="331" customFormat="1" x14ac:dyDescent="0.2">
      <c r="B725" s="420"/>
      <c r="J725" s="420"/>
      <c r="L725" s="16"/>
      <c r="M725" s="421" t="s">
        <v>422</v>
      </c>
      <c r="N725" s="430" t="s">
        <v>502</v>
      </c>
      <c r="O725" s="113">
        <v>5500.67</v>
      </c>
      <c r="P725" s="113"/>
      <c r="R725" s="113">
        <v>5940.65</v>
      </c>
      <c r="S725" s="368">
        <f t="shared" ref="S725:S783" si="306">R725/O725*100</f>
        <v>107.99866198117682</v>
      </c>
      <c r="T725" s="368"/>
    </row>
    <row r="726" spans="1:20" s="276" customFormat="1" x14ac:dyDescent="0.2">
      <c r="B726" s="275"/>
      <c r="L726" s="16"/>
      <c r="M726" s="277"/>
      <c r="N726" s="278"/>
      <c r="O726" s="113"/>
      <c r="P726" s="113"/>
      <c r="R726" s="113"/>
      <c r="S726" s="368"/>
      <c r="T726" s="368"/>
    </row>
    <row r="727" spans="1:20" s="276" customFormat="1" ht="25.5" x14ac:dyDescent="0.2">
      <c r="A727" s="280" t="s">
        <v>194</v>
      </c>
      <c r="B727" s="275"/>
      <c r="L727" s="31" t="s">
        <v>336</v>
      </c>
      <c r="M727" s="277"/>
      <c r="N727" s="104" t="s">
        <v>149</v>
      </c>
      <c r="O727" s="116">
        <f t="shared" ref="O727" si="307">SUM(O729)</f>
        <v>0</v>
      </c>
      <c r="P727" s="116">
        <f t="shared" ref="P727" si="308">SUM(P729)</f>
        <v>5000</v>
      </c>
      <c r="R727" s="116">
        <f>SUM(R729)</f>
        <v>0</v>
      </c>
      <c r="S727" s="368">
        <v>0</v>
      </c>
      <c r="T727" s="368">
        <f t="shared" ref="T727:T788" si="309">R727/P727*100</f>
        <v>0</v>
      </c>
    </row>
    <row r="728" spans="1:20" s="276" customFormat="1" x14ac:dyDescent="0.2">
      <c r="B728" s="275"/>
      <c r="L728" s="16"/>
      <c r="M728" s="277"/>
      <c r="N728" s="278"/>
      <c r="O728" s="113"/>
      <c r="P728" s="113"/>
      <c r="R728" s="113"/>
      <c r="S728" s="368"/>
      <c r="T728" s="368"/>
    </row>
    <row r="729" spans="1:20" s="276" customFormat="1" ht="25.5" x14ac:dyDescent="0.2">
      <c r="A729" s="27" t="s">
        <v>333</v>
      </c>
      <c r="B729" s="275"/>
      <c r="L729" s="66" t="s">
        <v>334</v>
      </c>
      <c r="M729" s="120"/>
      <c r="N729" s="121" t="s">
        <v>335</v>
      </c>
      <c r="O729" s="238">
        <f t="shared" ref="O729" si="310">SUM(O735)</f>
        <v>0</v>
      </c>
      <c r="P729" s="238">
        <f t="shared" ref="P729" si="311">SUM(P735)</f>
        <v>5000</v>
      </c>
      <c r="R729" s="238">
        <f>SUM(R735)</f>
        <v>0</v>
      </c>
      <c r="S729" s="368">
        <v>0</v>
      </c>
      <c r="T729" s="368">
        <f t="shared" si="309"/>
        <v>0</v>
      </c>
    </row>
    <row r="730" spans="1:20" s="276" customFormat="1" x14ac:dyDescent="0.2">
      <c r="B730" s="275"/>
      <c r="L730" s="16"/>
      <c r="M730" s="277"/>
      <c r="N730" s="278"/>
      <c r="O730" s="113"/>
      <c r="P730" s="113"/>
      <c r="R730" s="113"/>
      <c r="S730" s="368"/>
      <c r="T730" s="368"/>
    </row>
    <row r="731" spans="1:20" s="276" customFormat="1" x14ac:dyDescent="0.2">
      <c r="B731" s="275"/>
      <c r="L731" s="16"/>
      <c r="M731" s="277"/>
      <c r="N731" s="180" t="s">
        <v>286</v>
      </c>
      <c r="O731" s="188">
        <f>SUM(O732)</f>
        <v>0</v>
      </c>
      <c r="P731" s="188">
        <f>SUM(P732:P733)</f>
        <v>5000</v>
      </c>
      <c r="R731" s="188">
        <f>SUM(R732)</f>
        <v>0</v>
      </c>
      <c r="S731" s="368">
        <v>0</v>
      </c>
      <c r="T731" s="368">
        <f t="shared" si="309"/>
        <v>0</v>
      </c>
    </row>
    <row r="732" spans="1:20" s="276" customFormat="1" x14ac:dyDescent="0.2">
      <c r="B732" s="275"/>
      <c r="L732" s="16"/>
      <c r="M732" s="189" t="s">
        <v>355</v>
      </c>
      <c r="N732" s="180" t="s">
        <v>287</v>
      </c>
      <c r="O732" s="188">
        <v>0</v>
      </c>
      <c r="P732" s="188">
        <v>5000</v>
      </c>
      <c r="R732" s="188">
        <v>0</v>
      </c>
      <c r="S732" s="368">
        <v>0</v>
      </c>
      <c r="T732" s="368">
        <f t="shared" si="309"/>
        <v>0</v>
      </c>
    </row>
    <row r="733" spans="1:20" s="276" customFormat="1" x14ac:dyDescent="0.2">
      <c r="B733" s="275"/>
      <c r="L733" s="16"/>
      <c r="M733" s="186">
        <v>91</v>
      </c>
      <c r="N733" s="180" t="s">
        <v>291</v>
      </c>
      <c r="O733" s="188">
        <v>0</v>
      </c>
      <c r="P733" s="188">
        <v>0</v>
      </c>
      <c r="R733" s="188">
        <v>0</v>
      </c>
      <c r="S733" s="368">
        <v>0</v>
      </c>
      <c r="T733" s="368">
        <v>0</v>
      </c>
    </row>
    <row r="734" spans="1:20" s="276" customFormat="1" x14ac:dyDescent="0.2">
      <c r="B734" s="275"/>
      <c r="L734" s="16"/>
      <c r="M734" s="277"/>
      <c r="N734" s="278"/>
      <c r="O734" s="113"/>
      <c r="P734" s="113"/>
      <c r="R734" s="113"/>
      <c r="S734" s="368"/>
      <c r="T734" s="368"/>
    </row>
    <row r="735" spans="1:20" s="276" customFormat="1" x14ac:dyDescent="0.2">
      <c r="B735" s="275">
        <v>1</v>
      </c>
      <c r="J735" s="275">
        <v>9</v>
      </c>
      <c r="L735" s="16" t="s">
        <v>334</v>
      </c>
      <c r="M735" s="277" t="s">
        <v>56</v>
      </c>
      <c r="N735" s="278" t="s">
        <v>116</v>
      </c>
      <c r="O735" s="113">
        <f>SUM(O736)</f>
        <v>0</v>
      </c>
      <c r="P735" s="113">
        <f t="shared" ref="P735:P736" si="312">SUM(P736)</f>
        <v>5000</v>
      </c>
      <c r="R735" s="113">
        <f>SUM(R736)</f>
        <v>0</v>
      </c>
      <c r="S735" s="368">
        <v>0</v>
      </c>
      <c r="T735" s="368">
        <f t="shared" si="309"/>
        <v>0</v>
      </c>
    </row>
    <row r="736" spans="1:20" s="276" customFormat="1" x14ac:dyDescent="0.2">
      <c r="B736" s="275">
        <v>1</v>
      </c>
      <c r="J736" s="275">
        <v>9</v>
      </c>
      <c r="L736" s="16" t="s">
        <v>334</v>
      </c>
      <c r="M736" s="279" t="s">
        <v>72</v>
      </c>
      <c r="N736" s="70" t="s">
        <v>137</v>
      </c>
      <c r="O736" s="114">
        <f>SUM(O737)</f>
        <v>0</v>
      </c>
      <c r="P736" s="114">
        <f t="shared" si="312"/>
        <v>5000</v>
      </c>
      <c r="R736" s="114">
        <f>SUM(R737)</f>
        <v>0</v>
      </c>
      <c r="S736" s="368">
        <v>0</v>
      </c>
      <c r="T736" s="368">
        <f t="shared" si="309"/>
        <v>0</v>
      </c>
    </row>
    <row r="737" spans="1:20" s="276" customFormat="1" x14ac:dyDescent="0.2">
      <c r="B737" s="275">
        <v>1</v>
      </c>
      <c r="J737" s="275">
        <v>9</v>
      </c>
      <c r="L737" s="16" t="s">
        <v>334</v>
      </c>
      <c r="M737" s="277" t="s">
        <v>74</v>
      </c>
      <c r="N737" s="278" t="s">
        <v>30</v>
      </c>
      <c r="O737" s="113">
        <v>0</v>
      </c>
      <c r="P737" s="113">
        <v>5000</v>
      </c>
      <c r="R737" s="113">
        <v>0</v>
      </c>
      <c r="S737" s="368">
        <v>0</v>
      </c>
      <c r="T737" s="368">
        <f t="shared" si="309"/>
        <v>0</v>
      </c>
    </row>
    <row r="738" spans="1:20" s="155" customFormat="1" x14ac:dyDescent="0.2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18"/>
      <c r="M738" s="92"/>
      <c r="N738" s="70"/>
      <c r="O738" s="146"/>
      <c r="P738" s="146"/>
      <c r="R738" s="146"/>
      <c r="S738" s="368"/>
      <c r="T738" s="368"/>
    </row>
    <row r="739" spans="1:20" s="159" customFormat="1" x14ac:dyDescent="0.2">
      <c r="A739" s="51" t="s">
        <v>264</v>
      </c>
      <c r="B739" s="55">
        <v>1</v>
      </c>
      <c r="C739" s="32"/>
      <c r="D739" s="32"/>
      <c r="E739" s="32"/>
      <c r="F739" s="55"/>
      <c r="G739" s="32"/>
      <c r="H739" s="32"/>
      <c r="I739" s="32"/>
      <c r="J739" s="32"/>
      <c r="K739" s="32"/>
      <c r="L739" s="33"/>
      <c r="M739" s="101"/>
      <c r="N739" s="73" t="s">
        <v>265</v>
      </c>
      <c r="O739" s="115">
        <f t="shared" ref="O739" si="313">SUM(O741)</f>
        <v>5000</v>
      </c>
      <c r="P739" s="115">
        <f t="shared" ref="P739" si="314">SUM(P741)</f>
        <v>5000</v>
      </c>
      <c r="R739" s="115">
        <f>SUM(R741)</f>
        <v>0</v>
      </c>
      <c r="S739" s="368">
        <v>0</v>
      </c>
      <c r="T739" s="368">
        <f t="shared" si="309"/>
        <v>0</v>
      </c>
    </row>
    <row r="740" spans="1:20" s="159" customFormat="1" x14ac:dyDescent="0.2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18"/>
      <c r="M740" s="92"/>
      <c r="N740" s="70"/>
      <c r="O740" s="146"/>
      <c r="P740" s="146"/>
      <c r="R740" s="146"/>
      <c r="S740" s="368"/>
      <c r="T740" s="368"/>
    </row>
    <row r="741" spans="1:20" s="42" customFormat="1" ht="25.5" x14ac:dyDescent="0.2">
      <c r="A741" s="53" t="s">
        <v>195</v>
      </c>
      <c r="I741" s="202"/>
      <c r="J741" s="202"/>
      <c r="K741" s="202"/>
      <c r="L741" s="31" t="s">
        <v>203</v>
      </c>
      <c r="M741" s="103"/>
      <c r="N741" s="104" t="s">
        <v>148</v>
      </c>
      <c r="O741" s="116">
        <f t="shared" ref="O741" si="315">SUM(O743)</f>
        <v>5000</v>
      </c>
      <c r="P741" s="116">
        <f t="shared" ref="P741" si="316">SUM(P743)</f>
        <v>5000</v>
      </c>
      <c r="R741" s="116">
        <f>SUM(R743)</f>
        <v>0</v>
      </c>
      <c r="S741" s="368">
        <v>0</v>
      </c>
      <c r="T741" s="368">
        <f t="shared" si="309"/>
        <v>0</v>
      </c>
    </row>
    <row r="742" spans="1:20" s="177" customFormat="1" x14ac:dyDescent="0.2">
      <c r="A742" s="53"/>
      <c r="I742" s="202"/>
      <c r="J742" s="202"/>
      <c r="K742" s="202"/>
      <c r="L742" s="31"/>
      <c r="M742" s="103"/>
      <c r="N742" s="104"/>
      <c r="O742" s="116"/>
      <c r="P742" s="116"/>
      <c r="R742" s="116"/>
      <c r="S742" s="368"/>
      <c r="T742" s="368"/>
    </row>
    <row r="743" spans="1:20" s="127" customFormat="1" ht="25.5" x14ac:dyDescent="0.2">
      <c r="A743" s="27" t="s">
        <v>311</v>
      </c>
      <c r="L743" s="66" t="s">
        <v>186</v>
      </c>
      <c r="M743" s="141"/>
      <c r="N743" s="121" t="s">
        <v>262</v>
      </c>
      <c r="O743" s="144">
        <f t="shared" ref="O743" si="317">SUM(O748)</f>
        <v>5000</v>
      </c>
      <c r="P743" s="144">
        <f>SUM(P748)</f>
        <v>5000</v>
      </c>
      <c r="R743" s="144">
        <f>SUM(R748)</f>
        <v>0</v>
      </c>
      <c r="S743" s="368">
        <v>0</v>
      </c>
      <c r="T743" s="368">
        <f t="shared" si="309"/>
        <v>0</v>
      </c>
    </row>
    <row r="744" spans="1:20" s="127" customFormat="1" x14ac:dyDescent="0.2">
      <c r="A744" s="27"/>
      <c r="L744" s="66"/>
      <c r="M744" s="141"/>
      <c r="N744" s="121"/>
      <c r="O744" s="144"/>
      <c r="P744" s="144"/>
      <c r="R744" s="144"/>
      <c r="S744" s="368"/>
      <c r="T744" s="368"/>
    </row>
    <row r="745" spans="1:20" s="194" customFormat="1" x14ac:dyDescent="0.2">
      <c r="I745" s="202"/>
      <c r="J745" s="202"/>
      <c r="K745" s="202"/>
      <c r="L745" s="16"/>
      <c r="M745" s="103"/>
      <c r="N745" s="180" t="s">
        <v>286</v>
      </c>
      <c r="O745" s="185">
        <f t="shared" ref="O745:P745" si="318">SUM(O746)</f>
        <v>5000</v>
      </c>
      <c r="P745" s="185">
        <f t="shared" si="318"/>
        <v>5000</v>
      </c>
      <c r="R745" s="185">
        <f>SUM(R746)</f>
        <v>0</v>
      </c>
      <c r="S745" s="368">
        <v>0</v>
      </c>
      <c r="T745" s="368">
        <f t="shared" si="309"/>
        <v>0</v>
      </c>
    </row>
    <row r="746" spans="1:20" s="194" customFormat="1" x14ac:dyDescent="0.2">
      <c r="I746" s="202"/>
      <c r="J746" s="202"/>
      <c r="K746" s="202"/>
      <c r="L746" s="16"/>
      <c r="M746" s="189" t="s">
        <v>355</v>
      </c>
      <c r="N746" s="180" t="s">
        <v>287</v>
      </c>
      <c r="O746" s="185">
        <v>5000</v>
      </c>
      <c r="P746" s="185">
        <v>5000</v>
      </c>
      <c r="R746" s="185">
        <v>0</v>
      </c>
      <c r="S746" s="368">
        <v>0</v>
      </c>
      <c r="T746" s="368">
        <f t="shared" si="309"/>
        <v>0</v>
      </c>
    </row>
    <row r="747" spans="1:20" s="194" customFormat="1" x14ac:dyDescent="0.2">
      <c r="I747" s="202"/>
      <c r="J747" s="202"/>
      <c r="K747" s="202"/>
      <c r="L747" s="16"/>
      <c r="M747" s="196"/>
      <c r="N747" s="70"/>
      <c r="O747" s="117"/>
      <c r="P747" s="117"/>
      <c r="R747" s="117"/>
      <c r="S747" s="368"/>
      <c r="T747" s="368"/>
    </row>
    <row r="748" spans="1:20" s="44" customFormat="1" x14ac:dyDescent="0.2">
      <c r="A748" s="163"/>
      <c r="B748" s="162">
        <v>1</v>
      </c>
      <c r="C748" s="163"/>
      <c r="D748" s="163"/>
      <c r="E748" s="163"/>
      <c r="F748" s="163"/>
      <c r="G748" s="163"/>
      <c r="H748" s="163"/>
      <c r="I748" s="202"/>
      <c r="J748" s="202"/>
      <c r="K748" s="202"/>
      <c r="L748" s="16" t="s">
        <v>186</v>
      </c>
      <c r="M748" s="165">
        <v>3</v>
      </c>
      <c r="N748" s="84" t="s">
        <v>116</v>
      </c>
      <c r="O748" s="113">
        <f>SUM(O749+O751)</f>
        <v>5000</v>
      </c>
      <c r="P748" s="113">
        <f>SUM(P749+P751)</f>
        <v>5000</v>
      </c>
      <c r="R748" s="113">
        <f>SUM(R749)</f>
        <v>0</v>
      </c>
      <c r="S748" s="368">
        <v>0</v>
      </c>
      <c r="T748" s="368">
        <f t="shared" si="309"/>
        <v>0</v>
      </c>
    </row>
    <row r="749" spans="1:20" s="44" customFormat="1" ht="25.5" x14ac:dyDescent="0.2">
      <c r="A749" s="163"/>
      <c r="B749" s="162">
        <v>1</v>
      </c>
      <c r="C749" s="163"/>
      <c r="D749" s="163"/>
      <c r="E749" s="163"/>
      <c r="F749" s="163"/>
      <c r="G749" s="163"/>
      <c r="H749" s="163"/>
      <c r="I749" s="202"/>
      <c r="J749" s="202"/>
      <c r="K749" s="202"/>
      <c r="L749" s="16" t="s">
        <v>186</v>
      </c>
      <c r="M749" s="92" t="s">
        <v>261</v>
      </c>
      <c r="N749" s="70" t="s">
        <v>281</v>
      </c>
      <c r="O749" s="114">
        <f t="shared" ref="O749:P749" si="319">SUM(O750:O750)</f>
        <v>0</v>
      </c>
      <c r="P749" s="114">
        <f t="shared" si="319"/>
        <v>0</v>
      </c>
      <c r="R749" s="114">
        <f>SUM(R750:R750)</f>
        <v>0</v>
      </c>
      <c r="S749" s="368">
        <v>0</v>
      </c>
      <c r="T749" s="368">
        <v>0</v>
      </c>
    </row>
    <row r="750" spans="1:20" s="44" customFormat="1" ht="25.5" x14ac:dyDescent="0.2">
      <c r="A750" s="163"/>
      <c r="B750" s="162">
        <v>1</v>
      </c>
      <c r="C750" s="163"/>
      <c r="D750" s="163"/>
      <c r="E750" s="163"/>
      <c r="F750" s="163"/>
      <c r="G750" s="163"/>
      <c r="H750" s="163"/>
      <c r="I750" s="202"/>
      <c r="J750" s="202"/>
      <c r="K750" s="202"/>
      <c r="L750" s="16" t="s">
        <v>186</v>
      </c>
      <c r="M750" s="290" t="s">
        <v>260</v>
      </c>
      <c r="N750" s="292" t="s">
        <v>280</v>
      </c>
      <c r="O750" s="113">
        <v>0</v>
      </c>
      <c r="P750" s="113">
        <v>0</v>
      </c>
      <c r="R750" s="113">
        <v>0</v>
      </c>
      <c r="S750" s="368">
        <v>0</v>
      </c>
      <c r="T750" s="368">
        <v>0</v>
      </c>
    </row>
    <row r="751" spans="1:20" s="291" customFormat="1" x14ac:dyDescent="0.2">
      <c r="B751" s="294">
        <v>1</v>
      </c>
      <c r="L751" s="16" t="s">
        <v>186</v>
      </c>
      <c r="M751" s="289">
        <v>38</v>
      </c>
      <c r="N751" s="70" t="s">
        <v>282</v>
      </c>
      <c r="O751" s="114">
        <f>SUM(O752+O753)</f>
        <v>5000</v>
      </c>
      <c r="P751" s="114">
        <f>SUM(P752:P753)</f>
        <v>5000</v>
      </c>
      <c r="R751" s="114">
        <v>0</v>
      </c>
      <c r="S751" s="368">
        <v>0</v>
      </c>
      <c r="T751" s="368">
        <f t="shared" si="309"/>
        <v>0</v>
      </c>
    </row>
    <row r="752" spans="1:20" s="285" customFormat="1" x14ac:dyDescent="0.2">
      <c r="B752" s="284">
        <v>1</v>
      </c>
      <c r="L752" s="16" t="s">
        <v>186</v>
      </c>
      <c r="M752" s="290" t="s">
        <v>73</v>
      </c>
      <c r="N752" s="292" t="s">
        <v>8</v>
      </c>
      <c r="O752" s="113">
        <v>0</v>
      </c>
      <c r="P752" s="113">
        <v>0</v>
      </c>
      <c r="R752" s="113">
        <v>0</v>
      </c>
      <c r="S752" s="368">
        <v>0</v>
      </c>
      <c r="T752" s="368">
        <v>0</v>
      </c>
    </row>
    <row r="753" spans="1:20" s="331" customFormat="1" x14ac:dyDescent="0.2">
      <c r="B753" s="364">
        <v>1</v>
      </c>
      <c r="L753" s="16" t="s">
        <v>186</v>
      </c>
      <c r="M753" s="365" t="s">
        <v>74</v>
      </c>
      <c r="N753" s="366" t="s">
        <v>30</v>
      </c>
      <c r="O753" s="113">
        <f>SUM(O754)</f>
        <v>5000</v>
      </c>
      <c r="P753" s="113">
        <v>5000</v>
      </c>
      <c r="R753" s="113">
        <v>0</v>
      </c>
      <c r="S753" s="368">
        <v>0</v>
      </c>
      <c r="T753" s="368">
        <f t="shared" si="309"/>
        <v>0</v>
      </c>
    </row>
    <row r="754" spans="1:20" s="331" customFormat="1" ht="25.5" x14ac:dyDescent="0.2">
      <c r="B754" s="431"/>
      <c r="L754" s="16"/>
      <c r="M754" s="432" t="s">
        <v>423</v>
      </c>
      <c r="N754" s="434" t="s">
        <v>503</v>
      </c>
      <c r="O754" s="113">
        <v>5000</v>
      </c>
      <c r="P754" s="113"/>
      <c r="R754" s="113"/>
      <c r="S754" s="368"/>
      <c r="T754" s="368"/>
    </row>
    <row r="755" spans="1:20" s="224" customFormat="1" x14ac:dyDescent="0.2">
      <c r="B755" s="223"/>
      <c r="L755" s="16"/>
      <c r="M755" s="225"/>
      <c r="N755" s="226"/>
      <c r="O755" s="113"/>
      <c r="P755" s="113"/>
      <c r="R755" s="113"/>
      <c r="S755" s="368"/>
      <c r="T755" s="368"/>
    </row>
    <row r="756" spans="1:20" s="15" customFormat="1" ht="25.5" x14ac:dyDescent="0.2">
      <c r="A756" s="51" t="s">
        <v>228</v>
      </c>
      <c r="B756" s="55"/>
      <c r="C756" s="55"/>
      <c r="D756" s="55"/>
      <c r="E756" s="55"/>
      <c r="F756" s="55">
        <v>5</v>
      </c>
      <c r="G756" s="32"/>
      <c r="H756" s="32"/>
      <c r="I756" s="32"/>
      <c r="J756" s="55">
        <v>9</v>
      </c>
      <c r="K756" s="32"/>
      <c r="L756" s="33"/>
      <c r="M756" s="101"/>
      <c r="N756" s="73" t="s">
        <v>266</v>
      </c>
      <c r="O756" s="115">
        <f>SUM(O758+O770)</f>
        <v>19007.61</v>
      </c>
      <c r="P756" s="115">
        <f>SUM(P758+P770+P803)</f>
        <v>25000</v>
      </c>
      <c r="R756" s="115">
        <f>SUM(R758+R770)</f>
        <v>0</v>
      </c>
      <c r="S756" s="368">
        <f t="shared" si="306"/>
        <v>0</v>
      </c>
      <c r="T756" s="368">
        <f t="shared" si="309"/>
        <v>0</v>
      </c>
    </row>
    <row r="757" spans="1:20" s="47" customFormat="1" x14ac:dyDescent="0.2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3"/>
      <c r="M757" s="101"/>
      <c r="N757" s="73"/>
      <c r="O757" s="146"/>
      <c r="P757" s="146"/>
      <c r="R757" s="146"/>
      <c r="S757" s="368"/>
      <c r="T757" s="368"/>
    </row>
    <row r="758" spans="1:20" s="47" customFormat="1" ht="25.5" x14ac:dyDescent="0.2">
      <c r="A758" s="53" t="s">
        <v>153</v>
      </c>
      <c r="B758" s="159"/>
      <c r="C758" s="159"/>
      <c r="D758" s="159"/>
      <c r="E758" s="159"/>
      <c r="F758" s="159"/>
      <c r="G758" s="159"/>
      <c r="H758" s="159"/>
      <c r="I758" s="202"/>
      <c r="J758" s="202"/>
      <c r="K758" s="202"/>
      <c r="L758" s="31" t="s">
        <v>187</v>
      </c>
      <c r="M758" s="103"/>
      <c r="N758" s="104" t="s">
        <v>188</v>
      </c>
      <c r="O758" s="116">
        <f t="shared" ref="O758" si="320">SUM(O760)</f>
        <v>0</v>
      </c>
      <c r="P758" s="116">
        <f t="shared" ref="P758" si="321">SUM(P760)</f>
        <v>10000</v>
      </c>
      <c r="R758" s="116">
        <f>SUM(R760)</f>
        <v>0</v>
      </c>
      <c r="S758" s="368">
        <v>0</v>
      </c>
      <c r="T758" s="368">
        <f t="shared" si="309"/>
        <v>0</v>
      </c>
    </row>
    <row r="759" spans="1:20" s="177" customFormat="1" x14ac:dyDescent="0.2">
      <c r="A759" s="53"/>
      <c r="I759" s="202"/>
      <c r="J759" s="202"/>
      <c r="K759" s="202"/>
      <c r="L759" s="31"/>
      <c r="M759" s="103"/>
      <c r="N759" s="104"/>
      <c r="O759" s="116"/>
      <c r="P759" s="116"/>
      <c r="R759" s="116"/>
      <c r="S759" s="368"/>
      <c r="T759" s="368"/>
    </row>
    <row r="760" spans="1:20" s="15" customFormat="1" ht="25.5" x14ac:dyDescent="0.2">
      <c r="A760" s="27" t="s">
        <v>229</v>
      </c>
      <c r="I760" s="202"/>
      <c r="J760" s="202"/>
      <c r="K760" s="202"/>
      <c r="L760" s="36" t="s">
        <v>179</v>
      </c>
      <c r="M760" s="106"/>
      <c r="N760" s="107" t="s">
        <v>267</v>
      </c>
      <c r="O760" s="144">
        <f t="shared" ref="O760" si="322">SUM(O765)</f>
        <v>0</v>
      </c>
      <c r="P760" s="144">
        <f t="shared" ref="P760" si="323">SUM(P765)</f>
        <v>10000</v>
      </c>
      <c r="R760" s="144">
        <f>SUM(R765)</f>
        <v>0</v>
      </c>
      <c r="S760" s="368">
        <v>0</v>
      </c>
      <c r="T760" s="368">
        <f t="shared" si="309"/>
        <v>0</v>
      </c>
    </row>
    <row r="761" spans="1:20" s="15" customFormat="1" x14ac:dyDescent="0.2">
      <c r="I761" s="202"/>
      <c r="J761" s="202"/>
      <c r="K761" s="202"/>
      <c r="L761" s="16"/>
      <c r="M761" s="83"/>
      <c r="N761" s="84"/>
      <c r="O761" s="146"/>
      <c r="P761" s="146"/>
      <c r="R761" s="146"/>
      <c r="S761" s="368"/>
      <c r="T761" s="368"/>
    </row>
    <row r="762" spans="1:20" s="177" customFormat="1" x14ac:dyDescent="0.2">
      <c r="I762" s="202"/>
      <c r="J762" s="202"/>
      <c r="K762" s="202"/>
      <c r="L762" s="16"/>
      <c r="M762" s="103"/>
      <c r="N762" s="180" t="s">
        <v>286</v>
      </c>
      <c r="O762" s="188">
        <f t="shared" ref="O762:P762" si="324">SUM(O763)</f>
        <v>0</v>
      </c>
      <c r="P762" s="188">
        <f t="shared" si="324"/>
        <v>10000</v>
      </c>
      <c r="R762" s="188">
        <f>SUM(R763)</f>
        <v>0</v>
      </c>
      <c r="S762" s="368">
        <v>0</v>
      </c>
      <c r="T762" s="368">
        <f t="shared" si="309"/>
        <v>0</v>
      </c>
    </row>
    <row r="763" spans="1:20" s="177" customFormat="1" x14ac:dyDescent="0.2">
      <c r="I763" s="202"/>
      <c r="J763" s="202"/>
      <c r="K763" s="202"/>
      <c r="L763" s="16"/>
      <c r="M763" s="186">
        <v>91</v>
      </c>
      <c r="N763" s="180" t="s">
        <v>291</v>
      </c>
      <c r="O763" s="188">
        <v>0</v>
      </c>
      <c r="P763" s="188">
        <v>10000</v>
      </c>
      <c r="R763" s="188">
        <v>0</v>
      </c>
      <c r="S763" s="368">
        <v>0</v>
      </c>
      <c r="T763" s="368">
        <f t="shared" si="309"/>
        <v>0</v>
      </c>
    </row>
    <row r="764" spans="1:20" s="177" customFormat="1" x14ac:dyDescent="0.2">
      <c r="I764" s="202"/>
      <c r="J764" s="202"/>
      <c r="K764" s="202"/>
      <c r="L764" s="16"/>
      <c r="M764" s="186"/>
      <c r="N764" s="187"/>
      <c r="O764" s="188"/>
      <c r="P764" s="188"/>
      <c r="R764" s="188"/>
      <c r="S764" s="368"/>
      <c r="T764" s="368"/>
    </row>
    <row r="765" spans="1:20" s="15" customFormat="1" x14ac:dyDescent="0.2">
      <c r="A765" s="159"/>
      <c r="B765" s="176"/>
      <c r="C765" s="159"/>
      <c r="D765" s="158"/>
      <c r="E765" s="158"/>
      <c r="F765" s="159"/>
      <c r="G765" s="159"/>
      <c r="H765" s="159"/>
      <c r="I765" s="202"/>
      <c r="J765" s="201">
        <v>9</v>
      </c>
      <c r="K765" s="202"/>
      <c r="L765" s="16" t="s">
        <v>179</v>
      </c>
      <c r="M765" s="161">
        <v>3</v>
      </c>
      <c r="N765" s="84" t="s">
        <v>116</v>
      </c>
      <c r="O765" s="113">
        <f t="shared" ref="O765:P766" si="325">SUM(O766)</f>
        <v>0</v>
      </c>
      <c r="P765" s="113">
        <f t="shared" si="325"/>
        <v>10000</v>
      </c>
      <c r="R765" s="113">
        <f>SUM(R766)</f>
        <v>0</v>
      </c>
      <c r="S765" s="368">
        <v>0</v>
      </c>
      <c r="T765" s="368">
        <f t="shared" si="309"/>
        <v>0</v>
      </c>
    </row>
    <row r="766" spans="1:20" s="15" customFormat="1" x14ac:dyDescent="0.2">
      <c r="A766" s="159"/>
      <c r="B766" s="176"/>
      <c r="C766" s="159"/>
      <c r="D766" s="158"/>
      <c r="E766" s="158"/>
      <c r="F766" s="159"/>
      <c r="G766" s="159"/>
      <c r="H766" s="159"/>
      <c r="I766" s="202"/>
      <c r="J766" s="201">
        <v>9</v>
      </c>
      <c r="K766" s="202"/>
      <c r="L766" s="16" t="s">
        <v>179</v>
      </c>
      <c r="M766" s="71">
        <v>32</v>
      </c>
      <c r="N766" s="70" t="s">
        <v>3</v>
      </c>
      <c r="O766" s="114">
        <f t="shared" si="325"/>
        <v>0</v>
      </c>
      <c r="P766" s="114">
        <f t="shared" si="325"/>
        <v>10000</v>
      </c>
      <c r="R766" s="114">
        <f>SUM(R767)</f>
        <v>0</v>
      </c>
      <c r="S766" s="368">
        <v>0</v>
      </c>
      <c r="T766" s="368">
        <f t="shared" si="309"/>
        <v>0</v>
      </c>
    </row>
    <row r="767" spans="1:20" s="15" customFormat="1" x14ac:dyDescent="0.2">
      <c r="A767" s="159"/>
      <c r="B767" s="176"/>
      <c r="C767" s="159"/>
      <c r="D767" s="158"/>
      <c r="E767" s="158"/>
      <c r="F767" s="159"/>
      <c r="G767" s="159"/>
      <c r="H767" s="159"/>
      <c r="I767" s="202"/>
      <c r="J767" s="201">
        <v>9</v>
      </c>
      <c r="K767" s="202"/>
      <c r="L767" s="16" t="s">
        <v>179</v>
      </c>
      <c r="M767" s="161">
        <v>323</v>
      </c>
      <c r="N767" s="96" t="s">
        <v>6</v>
      </c>
      <c r="O767" s="113">
        <v>0</v>
      </c>
      <c r="P767" s="113">
        <v>10000</v>
      </c>
      <c r="R767" s="113">
        <v>0</v>
      </c>
      <c r="S767" s="368">
        <v>0</v>
      </c>
      <c r="T767" s="368">
        <f t="shared" si="309"/>
        <v>0</v>
      </c>
    </row>
    <row r="768" spans="1:20" s="291" customFormat="1" x14ac:dyDescent="0.2">
      <c r="B768" s="294"/>
      <c r="D768" s="294"/>
      <c r="E768" s="294"/>
      <c r="J768" s="294"/>
      <c r="L768" s="16"/>
      <c r="M768" s="293"/>
      <c r="N768" s="96"/>
      <c r="O768" s="113"/>
      <c r="P768" s="113"/>
      <c r="R768" s="113"/>
      <c r="S768" s="368"/>
      <c r="T768" s="368"/>
    </row>
    <row r="769" spans="1:20" s="291" customFormat="1" x14ac:dyDescent="0.2">
      <c r="B769" s="294"/>
      <c r="D769" s="294"/>
      <c r="E769" s="294"/>
      <c r="J769" s="294"/>
      <c r="L769" s="16"/>
      <c r="M769" s="293"/>
      <c r="N769" s="96"/>
      <c r="O769" s="113"/>
      <c r="P769" s="113"/>
      <c r="R769" s="113"/>
      <c r="S769" s="368"/>
      <c r="T769" s="368"/>
    </row>
    <row r="770" spans="1:20" s="291" customFormat="1" ht="25.5" x14ac:dyDescent="0.2">
      <c r="A770" s="53" t="s">
        <v>194</v>
      </c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1" t="s">
        <v>345</v>
      </c>
      <c r="M770" s="103"/>
      <c r="N770" s="104" t="s">
        <v>149</v>
      </c>
      <c r="O770" s="116">
        <f>SUM(O772)</f>
        <v>19007.61</v>
      </c>
      <c r="P770" s="116">
        <f>SUM(P772+P788)</f>
        <v>10000</v>
      </c>
      <c r="R770" s="116">
        <f>SUM(R772)</f>
        <v>0</v>
      </c>
      <c r="S770" s="368">
        <f t="shared" si="306"/>
        <v>0</v>
      </c>
      <c r="T770" s="368">
        <f t="shared" si="309"/>
        <v>0</v>
      </c>
    </row>
    <row r="771" spans="1:20" s="291" customFormat="1" x14ac:dyDescent="0.2">
      <c r="A771" s="53"/>
      <c r="L771" s="31"/>
      <c r="M771" s="103"/>
      <c r="N771" s="104"/>
      <c r="O771" s="113"/>
      <c r="P771" s="113"/>
      <c r="R771" s="113"/>
      <c r="S771" s="368"/>
      <c r="T771" s="368"/>
    </row>
    <row r="772" spans="1:20" s="291" customFormat="1" ht="38.25" x14ac:dyDescent="0.2">
      <c r="A772" s="27" t="s">
        <v>386</v>
      </c>
      <c r="L772" s="36" t="s">
        <v>344</v>
      </c>
      <c r="M772" s="106"/>
      <c r="N772" s="107" t="s">
        <v>346</v>
      </c>
      <c r="O772" s="238">
        <f>SUM(O778+O784)</f>
        <v>19007.61</v>
      </c>
      <c r="P772" s="238">
        <f>SUM(P778)</f>
        <v>0</v>
      </c>
      <c r="R772" s="238">
        <f>SUM(R778+R784)</f>
        <v>0</v>
      </c>
      <c r="S772" s="368">
        <f t="shared" si="306"/>
        <v>0</v>
      </c>
      <c r="T772" s="368">
        <v>0</v>
      </c>
    </row>
    <row r="773" spans="1:20" s="291" customFormat="1" x14ac:dyDescent="0.2">
      <c r="L773" s="16"/>
      <c r="M773" s="290"/>
      <c r="N773" s="292"/>
      <c r="O773" s="113"/>
      <c r="P773" s="113"/>
      <c r="R773" s="113"/>
      <c r="S773" s="368"/>
      <c r="T773" s="368"/>
    </row>
    <row r="774" spans="1:20" s="291" customFormat="1" x14ac:dyDescent="0.2">
      <c r="L774" s="16"/>
      <c r="M774" s="103"/>
      <c r="N774" s="180" t="s">
        <v>286</v>
      </c>
      <c r="O774" s="188">
        <f>SUM(O775:O776)</f>
        <v>19007.61</v>
      </c>
      <c r="P774" s="188">
        <f>SUM(P775:P776)</f>
        <v>0</v>
      </c>
      <c r="R774" s="188">
        <f>SUM(R775:R776)</f>
        <v>0</v>
      </c>
      <c r="S774" s="368">
        <f t="shared" si="306"/>
        <v>0</v>
      </c>
      <c r="T774" s="368">
        <v>0</v>
      </c>
    </row>
    <row r="775" spans="1:20" s="291" customFormat="1" x14ac:dyDescent="0.2">
      <c r="L775" s="16"/>
      <c r="M775" s="189" t="s">
        <v>356</v>
      </c>
      <c r="N775" s="180" t="s">
        <v>288</v>
      </c>
      <c r="O775" s="188">
        <v>0</v>
      </c>
      <c r="P775" s="188">
        <v>0</v>
      </c>
      <c r="R775" s="188">
        <v>0</v>
      </c>
      <c r="S775" s="368">
        <v>0</v>
      </c>
      <c r="T775" s="368">
        <v>0</v>
      </c>
    </row>
    <row r="776" spans="1:20" s="331" customFormat="1" x14ac:dyDescent="0.2">
      <c r="L776" s="16"/>
      <c r="M776" s="186">
        <v>91</v>
      </c>
      <c r="N776" s="180" t="s">
        <v>291</v>
      </c>
      <c r="O776" s="188">
        <v>19007.61</v>
      </c>
      <c r="P776" s="188">
        <v>0</v>
      </c>
      <c r="R776" s="188">
        <v>0</v>
      </c>
      <c r="S776" s="368">
        <f t="shared" si="306"/>
        <v>0</v>
      </c>
      <c r="T776" s="368">
        <v>0</v>
      </c>
    </row>
    <row r="777" spans="1:20" s="291" customFormat="1" x14ac:dyDescent="0.2">
      <c r="L777" s="16"/>
      <c r="M777" s="186"/>
      <c r="N777" s="180"/>
      <c r="O777" s="113"/>
      <c r="P777" s="113"/>
      <c r="R777" s="113"/>
      <c r="S777" s="368"/>
      <c r="T777" s="368"/>
    </row>
    <row r="778" spans="1:20" s="291" customFormat="1" x14ac:dyDescent="0.2">
      <c r="B778" s="294"/>
      <c r="D778" s="294"/>
      <c r="E778" s="294"/>
      <c r="F778" s="359">
        <v>5</v>
      </c>
      <c r="J778" s="294">
        <v>9</v>
      </c>
      <c r="L778" s="16" t="s">
        <v>344</v>
      </c>
      <c r="M778" s="293">
        <v>3</v>
      </c>
      <c r="N778" s="292" t="s">
        <v>116</v>
      </c>
      <c r="O778" s="113">
        <f>SUM(O779)</f>
        <v>19007.61</v>
      </c>
      <c r="P778" s="113">
        <f>SUM(P779)</f>
        <v>0</v>
      </c>
      <c r="R778" s="113">
        <f>SUM(R779)</f>
        <v>0</v>
      </c>
      <c r="S778" s="368">
        <f t="shared" si="306"/>
        <v>0</v>
      </c>
      <c r="T778" s="368">
        <v>0</v>
      </c>
    </row>
    <row r="779" spans="1:20" s="291" customFormat="1" x14ac:dyDescent="0.2">
      <c r="B779" s="294"/>
      <c r="D779" s="294"/>
      <c r="E779" s="294"/>
      <c r="F779" s="359">
        <v>5</v>
      </c>
      <c r="J779" s="294">
        <v>9</v>
      </c>
      <c r="L779" s="16" t="s">
        <v>344</v>
      </c>
      <c r="M779" s="289">
        <v>32</v>
      </c>
      <c r="N779" s="70" t="s">
        <v>3</v>
      </c>
      <c r="O779" s="114">
        <f>SUM(O780+O782)</f>
        <v>19007.61</v>
      </c>
      <c r="P779" s="114">
        <f>SUM(P780:P782)</f>
        <v>0</v>
      </c>
      <c r="R779" s="114">
        <f>SUM(R780+R782)</f>
        <v>0</v>
      </c>
      <c r="S779" s="368">
        <f t="shared" si="306"/>
        <v>0</v>
      </c>
      <c r="T779" s="368">
        <v>0</v>
      </c>
    </row>
    <row r="780" spans="1:20" s="291" customFormat="1" x14ac:dyDescent="0.2">
      <c r="B780" s="294"/>
      <c r="D780" s="294"/>
      <c r="E780" s="294"/>
      <c r="F780" s="359">
        <v>5</v>
      </c>
      <c r="J780" s="294">
        <v>9</v>
      </c>
      <c r="L780" s="16" t="s">
        <v>344</v>
      </c>
      <c r="M780" s="293">
        <v>323</v>
      </c>
      <c r="N780" s="96" t="s">
        <v>6</v>
      </c>
      <c r="O780" s="113">
        <f>SUM(O781)</f>
        <v>10000</v>
      </c>
      <c r="P780" s="113">
        <v>0</v>
      </c>
      <c r="R780" s="113">
        <f>SUM(R781)</f>
        <v>0</v>
      </c>
      <c r="S780" s="368">
        <f t="shared" si="306"/>
        <v>0</v>
      </c>
      <c r="T780" s="368">
        <v>0</v>
      </c>
    </row>
    <row r="781" spans="1:20" s="331" customFormat="1" ht="25.5" x14ac:dyDescent="0.2">
      <c r="B781" s="420"/>
      <c r="D781" s="420"/>
      <c r="E781" s="420"/>
      <c r="F781" s="420"/>
      <c r="J781" s="420"/>
      <c r="L781" s="16"/>
      <c r="M781" s="422">
        <v>3231</v>
      </c>
      <c r="N781" s="430" t="s">
        <v>484</v>
      </c>
      <c r="O781" s="113">
        <v>10000</v>
      </c>
      <c r="P781" s="113"/>
      <c r="R781" s="113">
        <v>0</v>
      </c>
      <c r="S781" s="368">
        <f t="shared" si="306"/>
        <v>0</v>
      </c>
      <c r="T781" s="368">
        <v>0</v>
      </c>
    </row>
    <row r="782" spans="1:20" s="291" customFormat="1" ht="25.5" x14ac:dyDescent="0.2">
      <c r="B782" s="294"/>
      <c r="D782" s="294"/>
      <c r="E782" s="294"/>
      <c r="F782" s="359">
        <v>5</v>
      </c>
      <c r="J782" s="294">
        <v>9</v>
      </c>
      <c r="L782" s="16" t="s">
        <v>344</v>
      </c>
      <c r="M782" s="293">
        <v>329</v>
      </c>
      <c r="N782" s="305" t="s">
        <v>7</v>
      </c>
      <c r="O782" s="113">
        <f>SUM(O783)</f>
        <v>9007.61</v>
      </c>
      <c r="P782" s="113">
        <v>0</v>
      </c>
      <c r="R782" s="113">
        <f>SUM(R783)</f>
        <v>0</v>
      </c>
      <c r="S782" s="368">
        <f t="shared" si="306"/>
        <v>0</v>
      </c>
      <c r="T782" s="368">
        <v>0</v>
      </c>
    </row>
    <row r="783" spans="1:20" s="331" customFormat="1" x14ac:dyDescent="0.2">
      <c r="B783" s="420"/>
      <c r="D783" s="420"/>
      <c r="E783" s="420"/>
      <c r="F783" s="420"/>
      <c r="J783" s="420"/>
      <c r="L783" s="16"/>
      <c r="M783" s="422">
        <v>3293</v>
      </c>
      <c r="N783" s="430" t="s">
        <v>493</v>
      </c>
      <c r="O783" s="113">
        <v>9007.61</v>
      </c>
      <c r="P783" s="113"/>
      <c r="R783" s="113">
        <v>0</v>
      </c>
      <c r="S783" s="368">
        <f t="shared" si="306"/>
        <v>0</v>
      </c>
      <c r="T783" s="368">
        <v>0</v>
      </c>
    </row>
    <row r="784" spans="1:20" s="331" customFormat="1" ht="25.5" x14ac:dyDescent="0.2">
      <c r="B784" s="369"/>
      <c r="D784" s="369"/>
      <c r="E784" s="369"/>
      <c r="F784" s="369"/>
      <c r="J784" s="369"/>
      <c r="L784" s="16"/>
      <c r="M784" s="370">
        <v>4</v>
      </c>
      <c r="N784" s="371" t="s">
        <v>170</v>
      </c>
      <c r="O784" s="113">
        <f>SUM(O785)</f>
        <v>0</v>
      </c>
      <c r="P784" s="113">
        <v>0</v>
      </c>
      <c r="R784" s="113">
        <f>SUM(R785)</f>
        <v>0</v>
      </c>
      <c r="S784" s="368">
        <v>0</v>
      </c>
      <c r="T784" s="368">
        <v>0</v>
      </c>
    </row>
    <row r="785" spans="1:20" s="38" customFormat="1" ht="38.25" x14ac:dyDescent="0.2">
      <c r="B785" s="9"/>
      <c r="D785" s="9"/>
      <c r="E785" s="9"/>
      <c r="F785" s="369">
        <v>5</v>
      </c>
      <c r="G785" s="331"/>
      <c r="H785" s="331"/>
      <c r="I785" s="331"/>
      <c r="J785" s="369">
        <v>9</v>
      </c>
      <c r="K785" s="331"/>
      <c r="L785" s="16" t="s">
        <v>344</v>
      </c>
      <c r="M785" s="329">
        <v>42</v>
      </c>
      <c r="N785" s="372" t="s">
        <v>9</v>
      </c>
      <c r="O785" s="114">
        <f>SUM(O786)</f>
        <v>0</v>
      </c>
      <c r="P785" s="114">
        <v>0</v>
      </c>
      <c r="R785" s="114">
        <f>SUM(R786)</f>
        <v>0</v>
      </c>
      <c r="S785" s="368">
        <v>0</v>
      </c>
      <c r="T785" s="368">
        <v>0</v>
      </c>
    </row>
    <row r="786" spans="1:20" s="331" customFormat="1" x14ac:dyDescent="0.2">
      <c r="B786" s="369"/>
      <c r="D786" s="369"/>
      <c r="E786" s="369"/>
      <c r="F786" s="369">
        <v>5</v>
      </c>
      <c r="J786" s="369">
        <v>9</v>
      </c>
      <c r="L786" s="16" t="s">
        <v>344</v>
      </c>
      <c r="M786" s="370">
        <v>421</v>
      </c>
      <c r="N786" s="371" t="s">
        <v>172</v>
      </c>
      <c r="O786" s="113">
        <v>0</v>
      </c>
      <c r="P786" s="113">
        <v>0</v>
      </c>
      <c r="R786" s="113">
        <v>0</v>
      </c>
      <c r="S786" s="368">
        <v>0</v>
      </c>
      <c r="T786" s="368">
        <v>0</v>
      </c>
    </row>
    <row r="787" spans="1:20" s="331" customFormat="1" x14ac:dyDescent="0.2">
      <c r="B787" s="384"/>
      <c r="D787" s="384"/>
      <c r="E787" s="384"/>
      <c r="F787" s="384"/>
      <c r="J787" s="384"/>
      <c r="L787" s="16"/>
      <c r="M787" s="382"/>
      <c r="N787" s="380"/>
      <c r="O787" s="113"/>
      <c r="P787" s="113"/>
      <c r="R787" s="113"/>
      <c r="S787" s="368"/>
      <c r="T787" s="368"/>
    </row>
    <row r="788" spans="1:20" s="331" customFormat="1" ht="38.25" x14ac:dyDescent="0.2">
      <c r="A788" s="27" t="s">
        <v>399</v>
      </c>
      <c r="L788" s="36" t="s">
        <v>344</v>
      </c>
      <c r="M788" s="106"/>
      <c r="N788" s="107" t="s">
        <v>397</v>
      </c>
      <c r="O788" s="238">
        <f>SUM(O794+O798)</f>
        <v>0</v>
      </c>
      <c r="P788" s="238">
        <f>SUM(P794)</f>
        <v>10000</v>
      </c>
      <c r="R788" s="238">
        <f>SUM(R794+R798)</f>
        <v>0</v>
      </c>
      <c r="S788" s="368">
        <v>0</v>
      </c>
      <c r="T788" s="368">
        <f t="shared" si="309"/>
        <v>0</v>
      </c>
    </row>
    <row r="789" spans="1:20" s="331" customFormat="1" x14ac:dyDescent="0.2">
      <c r="L789" s="16"/>
      <c r="M789" s="381"/>
      <c r="N789" s="380"/>
      <c r="O789" s="113"/>
      <c r="P789" s="113"/>
      <c r="R789" s="113"/>
      <c r="S789" s="368"/>
      <c r="T789" s="368"/>
    </row>
    <row r="790" spans="1:20" s="331" customFormat="1" x14ac:dyDescent="0.2">
      <c r="L790" s="16"/>
      <c r="M790" s="103"/>
      <c r="N790" s="180" t="s">
        <v>286</v>
      </c>
      <c r="O790" s="188">
        <f>SUM(O791:O792)</f>
        <v>0</v>
      </c>
      <c r="P790" s="188">
        <f>SUM(P791:P792)</f>
        <v>10000</v>
      </c>
      <c r="R790" s="188">
        <f>SUM(R791:R792)</f>
        <v>0</v>
      </c>
      <c r="S790" s="368">
        <v>0</v>
      </c>
      <c r="T790" s="368">
        <f t="shared" ref="T790:T852" si="326">R790/P790*100</f>
        <v>0</v>
      </c>
    </row>
    <row r="791" spans="1:20" s="331" customFormat="1" x14ac:dyDescent="0.2">
      <c r="L791" s="16"/>
      <c r="M791" s="189" t="s">
        <v>356</v>
      </c>
      <c r="N791" s="180" t="s">
        <v>288</v>
      </c>
      <c r="O791" s="188">
        <v>0</v>
      </c>
      <c r="P791" s="188">
        <v>10000</v>
      </c>
      <c r="R791" s="188">
        <v>0</v>
      </c>
      <c r="S791" s="368">
        <v>0</v>
      </c>
      <c r="T791" s="368">
        <f t="shared" si="326"/>
        <v>0</v>
      </c>
    </row>
    <row r="792" spans="1:20" s="331" customFormat="1" x14ac:dyDescent="0.2">
      <c r="L792" s="16"/>
      <c r="M792" s="186">
        <v>91</v>
      </c>
      <c r="N792" s="180" t="s">
        <v>291</v>
      </c>
      <c r="O792" s="188">
        <v>0</v>
      </c>
      <c r="P792" s="188">
        <v>0</v>
      </c>
      <c r="R792" s="188">
        <v>0</v>
      </c>
      <c r="S792" s="368">
        <v>0</v>
      </c>
      <c r="T792" s="368">
        <v>0</v>
      </c>
    </row>
    <row r="793" spans="1:20" s="331" customFormat="1" x14ac:dyDescent="0.2">
      <c r="L793" s="16"/>
      <c r="M793" s="186"/>
      <c r="N793" s="180"/>
      <c r="O793" s="113"/>
      <c r="P793" s="113"/>
      <c r="R793" s="113"/>
      <c r="S793" s="368"/>
      <c r="T793" s="368"/>
    </row>
    <row r="794" spans="1:20" s="331" customFormat="1" x14ac:dyDescent="0.2">
      <c r="B794" s="384"/>
      <c r="D794" s="384"/>
      <c r="E794" s="384"/>
      <c r="F794" s="384">
        <v>5</v>
      </c>
      <c r="J794" s="384">
        <v>9</v>
      </c>
      <c r="L794" s="16" t="s">
        <v>344</v>
      </c>
      <c r="M794" s="382">
        <v>3</v>
      </c>
      <c r="N794" s="380" t="s">
        <v>116</v>
      </c>
      <c r="O794" s="113">
        <f>SUM(O795)</f>
        <v>0</v>
      </c>
      <c r="P794" s="113">
        <f>SUM(P795)</f>
        <v>10000</v>
      </c>
      <c r="R794" s="113">
        <f>SUM(R795)</f>
        <v>0</v>
      </c>
      <c r="S794" s="368">
        <v>0</v>
      </c>
      <c r="T794" s="368">
        <f t="shared" si="326"/>
        <v>0</v>
      </c>
    </row>
    <row r="795" spans="1:20" s="331" customFormat="1" x14ac:dyDescent="0.2">
      <c r="B795" s="384"/>
      <c r="D795" s="384"/>
      <c r="E795" s="384"/>
      <c r="F795" s="384">
        <v>5</v>
      </c>
      <c r="J795" s="384">
        <v>9</v>
      </c>
      <c r="L795" s="16" t="s">
        <v>344</v>
      </c>
      <c r="M795" s="329">
        <v>32</v>
      </c>
      <c r="N795" s="383" t="s">
        <v>3</v>
      </c>
      <c r="O795" s="114">
        <f>SUM(O796:O797)</f>
        <v>0</v>
      </c>
      <c r="P795" s="114">
        <f>SUM(P796:P797)</f>
        <v>10000</v>
      </c>
      <c r="R795" s="114">
        <f>SUM(R796:R797)</f>
        <v>0</v>
      </c>
      <c r="S795" s="368">
        <v>0</v>
      </c>
      <c r="T795" s="368">
        <f t="shared" si="326"/>
        <v>0</v>
      </c>
    </row>
    <row r="796" spans="1:20" s="331" customFormat="1" x14ac:dyDescent="0.2">
      <c r="B796" s="384"/>
      <c r="D796" s="384"/>
      <c r="E796" s="384"/>
      <c r="F796" s="384">
        <v>5</v>
      </c>
      <c r="J796" s="384">
        <v>9</v>
      </c>
      <c r="L796" s="16" t="s">
        <v>344</v>
      </c>
      <c r="M796" s="382">
        <v>323</v>
      </c>
      <c r="N796" s="96" t="s">
        <v>6</v>
      </c>
      <c r="O796" s="113">
        <v>0</v>
      </c>
      <c r="P796" s="113">
        <v>8000</v>
      </c>
      <c r="R796" s="113">
        <v>0</v>
      </c>
      <c r="S796" s="368">
        <v>0</v>
      </c>
      <c r="T796" s="368">
        <f t="shared" si="326"/>
        <v>0</v>
      </c>
    </row>
    <row r="797" spans="1:20" s="331" customFormat="1" ht="25.5" x14ac:dyDescent="0.2">
      <c r="B797" s="384"/>
      <c r="D797" s="384"/>
      <c r="E797" s="384"/>
      <c r="F797" s="384">
        <v>5</v>
      </c>
      <c r="J797" s="384">
        <v>9</v>
      </c>
      <c r="L797" s="16" t="s">
        <v>344</v>
      </c>
      <c r="M797" s="382">
        <v>329</v>
      </c>
      <c r="N797" s="380" t="s">
        <v>7</v>
      </c>
      <c r="O797" s="113">
        <v>0</v>
      </c>
      <c r="P797" s="113">
        <v>2000</v>
      </c>
      <c r="R797" s="113">
        <v>0</v>
      </c>
      <c r="S797" s="368">
        <v>0</v>
      </c>
      <c r="T797" s="368">
        <f t="shared" si="326"/>
        <v>0</v>
      </c>
    </row>
    <row r="798" spans="1:20" s="331" customFormat="1" ht="25.5" x14ac:dyDescent="0.2">
      <c r="B798" s="384"/>
      <c r="D798" s="384"/>
      <c r="E798" s="384"/>
      <c r="F798" s="384"/>
      <c r="J798" s="384"/>
      <c r="L798" s="16"/>
      <c r="M798" s="382">
        <v>4</v>
      </c>
      <c r="N798" s="380" t="s">
        <v>170</v>
      </c>
      <c r="O798" s="113">
        <f>SUM(O799)</f>
        <v>0</v>
      </c>
      <c r="P798" s="113">
        <v>0</v>
      </c>
      <c r="R798" s="113">
        <f>SUM(R799)</f>
        <v>0</v>
      </c>
      <c r="S798" s="368">
        <v>0</v>
      </c>
      <c r="T798" s="368">
        <v>0</v>
      </c>
    </row>
    <row r="799" spans="1:20" s="331" customFormat="1" ht="38.25" x14ac:dyDescent="0.2">
      <c r="A799" s="38"/>
      <c r="B799" s="9"/>
      <c r="C799" s="38"/>
      <c r="D799" s="9"/>
      <c r="E799" s="9"/>
      <c r="F799" s="384">
        <v>5</v>
      </c>
      <c r="J799" s="384">
        <v>9</v>
      </c>
      <c r="L799" s="16" t="s">
        <v>344</v>
      </c>
      <c r="M799" s="329">
        <v>42</v>
      </c>
      <c r="N799" s="383" t="s">
        <v>9</v>
      </c>
      <c r="O799" s="114">
        <f>SUM(O800)</f>
        <v>0</v>
      </c>
      <c r="P799" s="114">
        <v>0</v>
      </c>
      <c r="R799" s="114">
        <f>SUM(R800)</f>
        <v>0</v>
      </c>
      <c r="S799" s="368">
        <v>0</v>
      </c>
      <c r="T799" s="368">
        <v>0</v>
      </c>
    </row>
    <row r="800" spans="1:20" s="331" customFormat="1" x14ac:dyDescent="0.2">
      <c r="B800" s="384"/>
      <c r="D800" s="384"/>
      <c r="E800" s="384"/>
      <c r="F800" s="384">
        <v>5</v>
      </c>
      <c r="J800" s="384">
        <v>9</v>
      </c>
      <c r="L800" s="16" t="s">
        <v>344</v>
      </c>
      <c r="M800" s="382">
        <v>421</v>
      </c>
      <c r="N800" s="380" t="s">
        <v>172</v>
      </c>
      <c r="O800" s="113">
        <v>0</v>
      </c>
      <c r="P800" s="113">
        <v>0</v>
      </c>
      <c r="R800" s="113">
        <v>0</v>
      </c>
      <c r="S800" s="368">
        <v>0</v>
      </c>
      <c r="T800" s="368">
        <v>0</v>
      </c>
    </row>
    <row r="801" spans="1:20" s="331" customFormat="1" x14ac:dyDescent="0.2">
      <c r="B801" s="384"/>
      <c r="D801" s="384"/>
      <c r="E801" s="384"/>
      <c r="F801" s="384"/>
      <c r="J801" s="384"/>
      <c r="L801" s="16"/>
      <c r="M801" s="382"/>
      <c r="N801" s="380"/>
      <c r="O801" s="113"/>
      <c r="P801" s="113"/>
      <c r="R801" s="113"/>
      <c r="S801" s="368"/>
      <c r="T801" s="368"/>
    </row>
    <row r="802" spans="1:20" s="321" customFormat="1" x14ac:dyDescent="0.2">
      <c r="B802" s="324"/>
      <c r="D802" s="324"/>
      <c r="E802" s="324"/>
      <c r="J802" s="324"/>
      <c r="L802" s="16"/>
      <c r="M802" s="323"/>
      <c r="N802" s="322"/>
      <c r="O802" s="113"/>
      <c r="P802" s="113"/>
      <c r="R802" s="113"/>
      <c r="S802" s="368"/>
      <c r="T802" s="368"/>
    </row>
    <row r="803" spans="1:20" s="321" customFormat="1" ht="25.5" x14ac:dyDescent="0.2">
      <c r="A803" s="53" t="s">
        <v>194</v>
      </c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1" t="s">
        <v>345</v>
      </c>
      <c r="M803" s="103"/>
      <c r="N803" s="104" t="s">
        <v>149</v>
      </c>
      <c r="O803" s="116">
        <v>0</v>
      </c>
      <c r="P803" s="116">
        <f>SUM(P805)</f>
        <v>5000</v>
      </c>
      <c r="R803" s="116">
        <v>0</v>
      </c>
      <c r="S803" s="368">
        <v>0</v>
      </c>
      <c r="T803" s="368">
        <f t="shared" si="326"/>
        <v>0</v>
      </c>
    </row>
    <row r="804" spans="1:20" s="321" customFormat="1" x14ac:dyDescent="0.2">
      <c r="A804" s="53"/>
      <c r="L804" s="31"/>
      <c r="M804" s="103"/>
      <c r="N804" s="104"/>
      <c r="O804" s="113"/>
      <c r="P804" s="113"/>
      <c r="R804" s="113"/>
      <c r="S804" s="368"/>
      <c r="T804" s="368"/>
    </row>
    <row r="805" spans="1:20" s="321" customFormat="1" ht="38.25" x14ac:dyDescent="0.2">
      <c r="A805" s="27" t="s">
        <v>348</v>
      </c>
      <c r="L805" s="36" t="s">
        <v>344</v>
      </c>
      <c r="M805" s="106"/>
      <c r="N805" s="273" t="s">
        <v>347</v>
      </c>
      <c r="O805" s="238">
        <v>0</v>
      </c>
      <c r="P805" s="144">
        <f>SUM(P811+P815)</f>
        <v>5000</v>
      </c>
      <c r="R805" s="238">
        <v>0</v>
      </c>
      <c r="S805" s="368">
        <v>0</v>
      </c>
      <c r="T805" s="368">
        <f t="shared" si="326"/>
        <v>0</v>
      </c>
    </row>
    <row r="806" spans="1:20" s="321" customFormat="1" x14ac:dyDescent="0.2">
      <c r="L806" s="16"/>
      <c r="M806" s="320"/>
      <c r="N806" s="322"/>
      <c r="O806" s="113"/>
      <c r="P806" s="113"/>
      <c r="R806" s="113"/>
      <c r="S806" s="368"/>
      <c r="T806" s="368"/>
    </row>
    <row r="807" spans="1:20" s="321" customFormat="1" x14ac:dyDescent="0.2">
      <c r="L807" s="16"/>
      <c r="M807" s="103"/>
      <c r="N807" s="180" t="s">
        <v>286</v>
      </c>
      <c r="O807" s="188">
        <v>0</v>
      </c>
      <c r="P807" s="188">
        <f>SUM(P808:P809)</f>
        <v>5000</v>
      </c>
      <c r="R807" s="188">
        <v>0</v>
      </c>
      <c r="S807" s="368">
        <v>0</v>
      </c>
      <c r="T807" s="368">
        <f t="shared" si="326"/>
        <v>0</v>
      </c>
    </row>
    <row r="808" spans="1:20" s="321" customFormat="1" x14ac:dyDescent="0.2">
      <c r="L808" s="16"/>
      <c r="M808" s="189" t="s">
        <v>356</v>
      </c>
      <c r="N808" s="180" t="s">
        <v>288</v>
      </c>
      <c r="O808" s="188">
        <v>0</v>
      </c>
      <c r="P808" s="188">
        <v>5000</v>
      </c>
      <c r="R808" s="188">
        <v>0</v>
      </c>
      <c r="S808" s="368">
        <v>0</v>
      </c>
      <c r="T808" s="368">
        <f t="shared" si="326"/>
        <v>0</v>
      </c>
    </row>
    <row r="809" spans="1:20" s="331" customFormat="1" x14ac:dyDescent="0.2">
      <c r="L809" s="16"/>
      <c r="M809" s="186">
        <v>91</v>
      </c>
      <c r="N809" s="180" t="s">
        <v>291</v>
      </c>
      <c r="O809" s="188">
        <v>0</v>
      </c>
      <c r="P809" s="188">
        <v>0</v>
      </c>
      <c r="R809" s="188">
        <v>0</v>
      </c>
      <c r="S809" s="368">
        <v>0</v>
      </c>
      <c r="T809" s="368">
        <v>0</v>
      </c>
    </row>
    <row r="810" spans="1:20" s="321" customFormat="1" x14ac:dyDescent="0.2">
      <c r="L810" s="16"/>
      <c r="M810" s="186"/>
      <c r="N810" s="180"/>
      <c r="O810" s="113"/>
      <c r="P810" s="113"/>
      <c r="R810" s="113"/>
      <c r="S810" s="368"/>
      <c r="T810" s="368"/>
    </row>
    <row r="811" spans="1:20" s="321" customFormat="1" x14ac:dyDescent="0.2">
      <c r="B811" s="324"/>
      <c r="D811" s="324"/>
      <c r="E811" s="324"/>
      <c r="F811" s="359">
        <v>5</v>
      </c>
      <c r="G811" s="331"/>
      <c r="H811" s="331"/>
      <c r="I811" s="331"/>
      <c r="J811" s="359">
        <v>9</v>
      </c>
      <c r="L811" s="16" t="s">
        <v>344</v>
      </c>
      <c r="M811" s="323">
        <v>3</v>
      </c>
      <c r="N811" s="322" t="s">
        <v>116</v>
      </c>
      <c r="O811" s="113">
        <v>0</v>
      </c>
      <c r="P811" s="113">
        <f>SUM(P812)</f>
        <v>5000</v>
      </c>
      <c r="R811" s="113">
        <v>0</v>
      </c>
      <c r="S811" s="368">
        <v>0</v>
      </c>
      <c r="T811" s="368">
        <f t="shared" si="326"/>
        <v>0</v>
      </c>
    </row>
    <row r="812" spans="1:20" s="38" customFormat="1" x14ac:dyDescent="0.2">
      <c r="B812" s="9"/>
      <c r="D812" s="9"/>
      <c r="E812" s="9"/>
      <c r="F812" s="359">
        <v>5</v>
      </c>
      <c r="G812" s="331"/>
      <c r="H812" s="331"/>
      <c r="I812" s="331"/>
      <c r="J812" s="359">
        <v>9</v>
      </c>
      <c r="L812" s="18" t="s">
        <v>344</v>
      </c>
      <c r="M812" s="329">
        <v>32</v>
      </c>
      <c r="N812" s="70" t="s">
        <v>3</v>
      </c>
      <c r="O812" s="114">
        <v>0</v>
      </c>
      <c r="P812" s="114">
        <f>SUM(P813:P814)</f>
        <v>5000</v>
      </c>
      <c r="R812" s="114">
        <v>0</v>
      </c>
      <c r="S812" s="368">
        <v>0</v>
      </c>
      <c r="T812" s="368">
        <f t="shared" si="326"/>
        <v>0</v>
      </c>
    </row>
    <row r="813" spans="1:20" s="321" customFormat="1" x14ac:dyDescent="0.2">
      <c r="B813" s="324"/>
      <c r="D813" s="324"/>
      <c r="E813" s="324"/>
      <c r="F813" s="359">
        <v>5</v>
      </c>
      <c r="G813" s="331"/>
      <c r="H813" s="331"/>
      <c r="I813" s="331"/>
      <c r="J813" s="359">
        <v>9</v>
      </c>
      <c r="L813" s="16" t="s">
        <v>344</v>
      </c>
      <c r="M813" s="323">
        <v>323</v>
      </c>
      <c r="N813" s="96" t="s">
        <v>6</v>
      </c>
      <c r="O813" s="113">
        <v>0</v>
      </c>
      <c r="P813" s="113">
        <v>5000</v>
      </c>
      <c r="R813" s="113">
        <v>0</v>
      </c>
      <c r="S813" s="368">
        <v>0</v>
      </c>
      <c r="T813" s="368">
        <f t="shared" si="326"/>
        <v>0</v>
      </c>
    </row>
    <row r="814" spans="1:20" s="321" customFormat="1" ht="25.5" x14ac:dyDescent="0.2">
      <c r="B814" s="324"/>
      <c r="D814" s="324"/>
      <c r="E814" s="324"/>
      <c r="F814" s="359">
        <v>5</v>
      </c>
      <c r="G814" s="331"/>
      <c r="H814" s="331"/>
      <c r="I814" s="331"/>
      <c r="J814" s="359">
        <v>9</v>
      </c>
      <c r="L814" s="16" t="s">
        <v>344</v>
      </c>
      <c r="M814" s="323">
        <v>329</v>
      </c>
      <c r="N814" s="322" t="s">
        <v>7</v>
      </c>
      <c r="O814" s="113">
        <v>0</v>
      </c>
      <c r="P814" s="113">
        <v>0</v>
      </c>
      <c r="R814" s="113">
        <v>0</v>
      </c>
      <c r="S814" s="368">
        <v>0</v>
      </c>
      <c r="T814" s="368">
        <v>0</v>
      </c>
    </row>
    <row r="815" spans="1:20" s="326" customFormat="1" ht="25.5" x14ac:dyDescent="0.2">
      <c r="B815" s="325"/>
      <c r="D815" s="325"/>
      <c r="E815" s="325"/>
      <c r="F815" s="359">
        <v>5</v>
      </c>
      <c r="G815" s="331"/>
      <c r="H815" s="331"/>
      <c r="I815" s="331"/>
      <c r="J815" s="359">
        <v>9</v>
      </c>
      <c r="L815" s="16" t="s">
        <v>344</v>
      </c>
      <c r="M815" s="327">
        <v>4</v>
      </c>
      <c r="N815" s="328" t="s">
        <v>170</v>
      </c>
      <c r="O815" s="113">
        <v>0</v>
      </c>
      <c r="P815" s="113">
        <f t="shared" ref="P815:P816" si="327">SUM(P816)</f>
        <v>0</v>
      </c>
      <c r="R815" s="113">
        <v>0</v>
      </c>
      <c r="S815" s="368">
        <v>0</v>
      </c>
      <c r="T815" s="368">
        <v>0</v>
      </c>
    </row>
    <row r="816" spans="1:20" s="38" customFormat="1" ht="38.25" x14ac:dyDescent="0.2">
      <c r="B816" s="9"/>
      <c r="D816" s="9"/>
      <c r="E816" s="9"/>
      <c r="F816" s="359">
        <v>5</v>
      </c>
      <c r="G816" s="331"/>
      <c r="H816" s="331"/>
      <c r="I816" s="331"/>
      <c r="J816" s="359">
        <v>9</v>
      </c>
      <c r="L816" s="18" t="s">
        <v>344</v>
      </c>
      <c r="M816" s="329">
        <v>41</v>
      </c>
      <c r="N816" s="70" t="s">
        <v>171</v>
      </c>
      <c r="O816" s="114">
        <v>0</v>
      </c>
      <c r="P816" s="114">
        <f t="shared" si="327"/>
        <v>0</v>
      </c>
      <c r="R816" s="114">
        <v>0</v>
      </c>
      <c r="S816" s="368">
        <v>0</v>
      </c>
      <c r="T816" s="368">
        <v>0</v>
      </c>
    </row>
    <row r="817" spans="1:20" s="321" customFormat="1" x14ac:dyDescent="0.2">
      <c r="B817" s="324"/>
      <c r="D817" s="324"/>
      <c r="E817" s="324"/>
      <c r="F817" s="359">
        <v>5</v>
      </c>
      <c r="G817" s="331"/>
      <c r="H817" s="331"/>
      <c r="I817" s="331"/>
      <c r="J817" s="359">
        <v>9</v>
      </c>
      <c r="L817" s="16" t="s">
        <v>344</v>
      </c>
      <c r="M817" s="323">
        <v>411</v>
      </c>
      <c r="N817" s="322" t="s">
        <v>26</v>
      </c>
      <c r="O817" s="113">
        <v>0</v>
      </c>
      <c r="P817" s="113">
        <v>0</v>
      </c>
      <c r="R817" s="113">
        <v>0</v>
      </c>
      <c r="S817" s="368">
        <v>0</v>
      </c>
      <c r="T817" s="368">
        <v>0</v>
      </c>
    </row>
    <row r="818" spans="1:20" s="321" customFormat="1" x14ac:dyDescent="0.2">
      <c r="B818" s="324"/>
      <c r="D818" s="324"/>
      <c r="E818" s="324"/>
      <c r="J818" s="324"/>
      <c r="L818" s="16"/>
      <c r="M818" s="323"/>
      <c r="N818" s="322"/>
      <c r="O818" s="113"/>
      <c r="P818" s="113"/>
      <c r="R818" s="113"/>
      <c r="S818" s="368"/>
      <c r="T818" s="368"/>
    </row>
    <row r="819" spans="1:20" s="253" customFormat="1" x14ac:dyDescent="0.2">
      <c r="B819" s="257"/>
      <c r="D819" s="257"/>
      <c r="E819" s="257"/>
      <c r="J819" s="257"/>
      <c r="L819" s="16"/>
      <c r="M819" s="256"/>
      <c r="N819" s="96"/>
      <c r="O819" s="113"/>
      <c r="P819" s="113"/>
      <c r="R819" s="113"/>
      <c r="S819" s="368"/>
      <c r="T819" s="368"/>
    </row>
    <row r="820" spans="1:20" s="159" customFormat="1" ht="25.5" x14ac:dyDescent="0.2">
      <c r="A820" s="51" t="s">
        <v>230</v>
      </c>
      <c r="B820" s="55"/>
      <c r="C820" s="32"/>
      <c r="D820" s="32"/>
      <c r="E820" s="32"/>
      <c r="F820" s="55">
        <v>5</v>
      </c>
      <c r="G820" s="55">
        <v>6</v>
      </c>
      <c r="H820" s="55"/>
      <c r="I820" s="55"/>
      <c r="J820" s="55">
        <v>9</v>
      </c>
      <c r="K820" s="32"/>
      <c r="L820" s="33"/>
      <c r="M820" s="101"/>
      <c r="N820" s="73" t="s">
        <v>268</v>
      </c>
      <c r="O820" s="115">
        <f t="shared" ref="O820" si="328">SUM(O822)</f>
        <v>0</v>
      </c>
      <c r="P820" s="115">
        <f t="shared" ref="P820" si="329">SUM(P822)</f>
        <v>11000</v>
      </c>
      <c r="R820" s="115">
        <f>SUM(R822)</f>
        <v>0</v>
      </c>
      <c r="S820" s="368">
        <v>0</v>
      </c>
      <c r="T820" s="368">
        <f t="shared" si="326"/>
        <v>0</v>
      </c>
    </row>
    <row r="821" spans="1:20" s="159" customFormat="1" x14ac:dyDescent="0.2">
      <c r="A821" s="51"/>
      <c r="B821" s="55"/>
      <c r="C821" s="32"/>
      <c r="D821" s="32"/>
      <c r="E821" s="32"/>
      <c r="F821" s="32"/>
      <c r="G821" s="32"/>
      <c r="H821" s="32"/>
      <c r="I821" s="32"/>
      <c r="J821" s="32"/>
      <c r="K821" s="32"/>
      <c r="L821" s="33"/>
      <c r="M821" s="101"/>
      <c r="N821" s="73"/>
      <c r="O821" s="115"/>
      <c r="P821" s="115"/>
      <c r="R821" s="115"/>
      <c r="S821" s="368"/>
      <c r="T821" s="368"/>
    </row>
    <row r="822" spans="1:20" s="159" customFormat="1" ht="25.5" x14ac:dyDescent="0.2">
      <c r="A822" s="53" t="s">
        <v>152</v>
      </c>
      <c r="I822" s="202"/>
      <c r="J822" s="202"/>
      <c r="K822" s="202"/>
      <c r="L822" s="31" t="s">
        <v>201</v>
      </c>
      <c r="M822" s="103"/>
      <c r="N822" s="104" t="s">
        <v>145</v>
      </c>
      <c r="O822" s="116">
        <f t="shared" ref="O822" si="330">SUM(O824+O839)</f>
        <v>0</v>
      </c>
      <c r="P822" s="116">
        <f t="shared" ref="P822" si="331">SUM(P824+P839)</f>
        <v>11000</v>
      </c>
      <c r="R822" s="116">
        <f>SUM(R824+R839)</f>
        <v>0</v>
      </c>
      <c r="S822" s="368">
        <v>0</v>
      </c>
      <c r="T822" s="368">
        <f t="shared" si="326"/>
        <v>0</v>
      </c>
    </row>
    <row r="823" spans="1:20" s="159" customFormat="1" x14ac:dyDescent="0.2">
      <c r="A823" s="53"/>
      <c r="I823" s="202"/>
      <c r="J823" s="202"/>
      <c r="K823" s="202"/>
      <c r="L823" s="31"/>
      <c r="M823" s="103"/>
      <c r="N823" s="104"/>
      <c r="O823" s="144"/>
      <c r="P823" s="144"/>
      <c r="R823" s="144"/>
      <c r="S823" s="368"/>
      <c r="T823" s="368"/>
    </row>
    <row r="824" spans="1:20" s="159" customFormat="1" ht="51" x14ac:dyDescent="0.2">
      <c r="A824" s="127" t="s">
        <v>398</v>
      </c>
      <c r="B824" s="158"/>
      <c r="C824" s="158"/>
      <c r="D824" s="158"/>
      <c r="E824" s="158"/>
      <c r="F824" s="158"/>
      <c r="G824" s="158"/>
      <c r="H824" s="158"/>
      <c r="I824" s="201"/>
      <c r="J824" s="201"/>
      <c r="K824" s="201"/>
      <c r="L824" s="36" t="s">
        <v>184</v>
      </c>
      <c r="M824" s="106"/>
      <c r="N824" s="107" t="s">
        <v>382</v>
      </c>
      <c r="O824" s="144">
        <f t="shared" ref="O824" si="332">SUM(O835)</f>
        <v>0</v>
      </c>
      <c r="P824" s="144">
        <f>SUM(P831+P835)</f>
        <v>10000</v>
      </c>
      <c r="R824" s="144">
        <f>SUM(R835)</f>
        <v>0</v>
      </c>
      <c r="S824" s="368">
        <v>0</v>
      </c>
      <c r="T824" s="368">
        <f t="shared" si="326"/>
        <v>0</v>
      </c>
    </row>
    <row r="825" spans="1:20" s="159" customFormat="1" x14ac:dyDescent="0.2">
      <c r="B825" s="158"/>
      <c r="C825" s="158"/>
      <c r="D825" s="158"/>
      <c r="E825" s="158"/>
      <c r="F825" s="158"/>
      <c r="G825" s="158"/>
      <c r="H825" s="158"/>
      <c r="I825" s="201"/>
      <c r="J825" s="201"/>
      <c r="K825" s="201"/>
      <c r="L825" s="16"/>
      <c r="M825" s="160"/>
      <c r="N825" s="84"/>
      <c r="O825" s="144"/>
      <c r="P825" s="144"/>
      <c r="R825" s="144"/>
      <c r="S825" s="368"/>
      <c r="T825" s="368"/>
    </row>
    <row r="826" spans="1:20" s="177" customFormat="1" x14ac:dyDescent="0.2">
      <c r="B826" s="176"/>
      <c r="C826" s="176"/>
      <c r="D826" s="176"/>
      <c r="E826" s="176"/>
      <c r="F826" s="176"/>
      <c r="G826" s="176"/>
      <c r="H826" s="176"/>
      <c r="I826" s="201"/>
      <c r="J826" s="201"/>
      <c r="K826" s="201"/>
      <c r="L826" s="16"/>
      <c r="M826" s="178"/>
      <c r="N826" s="180" t="s">
        <v>286</v>
      </c>
      <c r="O826" s="188">
        <f t="shared" ref="O826" si="333">SUM(O827:O829)</f>
        <v>0</v>
      </c>
      <c r="P826" s="188">
        <f t="shared" ref="P826" si="334">SUM(P827:P829)</f>
        <v>10000</v>
      </c>
      <c r="R826" s="188">
        <f>SUM(R827:R829)</f>
        <v>0</v>
      </c>
      <c r="S826" s="368">
        <v>0</v>
      </c>
      <c r="T826" s="368">
        <f t="shared" si="326"/>
        <v>0</v>
      </c>
    </row>
    <row r="827" spans="1:20" s="177" customFormat="1" x14ac:dyDescent="0.2">
      <c r="B827" s="176"/>
      <c r="C827" s="176"/>
      <c r="D827" s="176"/>
      <c r="E827" s="176"/>
      <c r="F827" s="176"/>
      <c r="G827" s="176"/>
      <c r="H827" s="176"/>
      <c r="I827" s="201"/>
      <c r="J827" s="201"/>
      <c r="K827" s="201"/>
      <c r="L827" s="16"/>
      <c r="M827" s="189" t="s">
        <v>39</v>
      </c>
      <c r="N827" s="187" t="s">
        <v>104</v>
      </c>
      <c r="O827" s="188">
        <v>0</v>
      </c>
      <c r="P827" s="188">
        <v>10000</v>
      </c>
      <c r="R827" s="188">
        <v>0</v>
      </c>
      <c r="S827" s="368">
        <v>0</v>
      </c>
      <c r="T827" s="368">
        <f t="shared" si="326"/>
        <v>0</v>
      </c>
    </row>
    <row r="828" spans="1:20" s="205" customFormat="1" x14ac:dyDescent="0.2">
      <c r="B828" s="206"/>
      <c r="C828" s="206"/>
      <c r="D828" s="206"/>
      <c r="E828" s="206"/>
      <c r="F828" s="206"/>
      <c r="G828" s="206"/>
      <c r="H828" s="206"/>
      <c r="I828" s="206"/>
      <c r="J828" s="206"/>
      <c r="K828" s="206"/>
      <c r="L828" s="16"/>
      <c r="M828" s="189" t="s">
        <v>356</v>
      </c>
      <c r="N828" s="180" t="s">
        <v>288</v>
      </c>
      <c r="O828" s="188">
        <v>0</v>
      </c>
      <c r="P828" s="188">
        <v>0</v>
      </c>
      <c r="R828" s="188">
        <v>0</v>
      </c>
      <c r="S828" s="368">
        <v>0</v>
      </c>
      <c r="T828" s="368">
        <v>0</v>
      </c>
    </row>
    <row r="829" spans="1:20" s="202" customFormat="1" x14ac:dyDescent="0.2">
      <c r="B829" s="201"/>
      <c r="C829" s="201"/>
      <c r="D829" s="201"/>
      <c r="E829" s="201"/>
      <c r="F829" s="201"/>
      <c r="G829" s="201"/>
      <c r="H829" s="201"/>
      <c r="I829" s="201"/>
      <c r="J829" s="201"/>
      <c r="K829" s="201"/>
      <c r="L829" s="16"/>
      <c r="M829" s="186">
        <v>91</v>
      </c>
      <c r="N829" s="180" t="s">
        <v>291</v>
      </c>
      <c r="O829" s="188">
        <v>0</v>
      </c>
      <c r="P829" s="188">
        <v>0</v>
      </c>
      <c r="R829" s="188">
        <v>0</v>
      </c>
      <c r="S829" s="368">
        <v>0</v>
      </c>
      <c r="T829" s="368">
        <v>0</v>
      </c>
    </row>
    <row r="830" spans="1:20" s="177" customFormat="1" x14ac:dyDescent="0.2">
      <c r="B830" s="176"/>
      <c r="C830" s="176"/>
      <c r="D830" s="176"/>
      <c r="E830" s="176"/>
      <c r="F830" s="176"/>
      <c r="G830" s="176"/>
      <c r="H830" s="176"/>
      <c r="I830" s="201"/>
      <c r="J830" s="201"/>
      <c r="K830" s="201"/>
      <c r="L830" s="16"/>
      <c r="M830" s="178"/>
      <c r="N830" s="84"/>
      <c r="O830" s="144"/>
      <c r="P830" s="144"/>
      <c r="R830" s="144"/>
      <c r="S830" s="368"/>
      <c r="T830" s="368"/>
    </row>
    <row r="831" spans="1:20" s="291" customFormat="1" x14ac:dyDescent="0.2">
      <c r="B831" s="294"/>
      <c r="C831" s="294"/>
      <c r="D831" s="294"/>
      <c r="E831" s="294"/>
      <c r="F831" s="294">
        <v>5</v>
      </c>
      <c r="G831" s="294">
        <v>6</v>
      </c>
      <c r="H831" s="294"/>
      <c r="I831" s="294"/>
      <c r="J831" s="294">
        <v>9</v>
      </c>
      <c r="K831" s="294"/>
      <c r="L831" s="16" t="s">
        <v>184</v>
      </c>
      <c r="M831" s="290" t="s">
        <v>56</v>
      </c>
      <c r="N831" s="292" t="s">
        <v>116</v>
      </c>
      <c r="O831" s="113">
        <v>0</v>
      </c>
      <c r="P831" s="113">
        <f t="shared" ref="P831:P832" si="335">SUM(P832)</f>
        <v>10000</v>
      </c>
      <c r="R831" s="113">
        <v>0</v>
      </c>
      <c r="S831" s="368">
        <v>0</v>
      </c>
      <c r="T831" s="368">
        <f t="shared" si="326"/>
        <v>0</v>
      </c>
    </row>
    <row r="832" spans="1:20" s="38" customFormat="1" x14ac:dyDescent="0.2">
      <c r="B832" s="9"/>
      <c r="C832" s="9"/>
      <c r="D832" s="9"/>
      <c r="E832" s="9"/>
      <c r="F832" s="359">
        <v>5</v>
      </c>
      <c r="G832" s="9">
        <v>6</v>
      </c>
      <c r="H832" s="9"/>
      <c r="I832" s="9"/>
      <c r="J832" s="294">
        <v>9</v>
      </c>
      <c r="K832" s="9"/>
      <c r="L832" s="18" t="s">
        <v>184</v>
      </c>
      <c r="M832" s="288" t="s">
        <v>61</v>
      </c>
      <c r="N832" s="70" t="s">
        <v>3</v>
      </c>
      <c r="O832" s="114">
        <v>0</v>
      </c>
      <c r="P832" s="114">
        <f t="shared" si="335"/>
        <v>10000</v>
      </c>
      <c r="R832" s="114">
        <v>0</v>
      </c>
      <c r="S832" s="368">
        <v>0</v>
      </c>
      <c r="T832" s="368">
        <f t="shared" si="326"/>
        <v>0</v>
      </c>
    </row>
    <row r="833" spans="1:20" s="291" customFormat="1" x14ac:dyDescent="0.2">
      <c r="B833" s="294"/>
      <c r="C833" s="294"/>
      <c r="D833" s="294"/>
      <c r="E833" s="294"/>
      <c r="F833" s="294">
        <v>5</v>
      </c>
      <c r="G833" s="294">
        <v>6</v>
      </c>
      <c r="H833" s="294"/>
      <c r="I833" s="294"/>
      <c r="J833" s="294">
        <v>9</v>
      </c>
      <c r="K833" s="294"/>
      <c r="L833" s="16" t="s">
        <v>184</v>
      </c>
      <c r="M833" s="290" t="s">
        <v>64</v>
      </c>
      <c r="N833" s="292" t="s">
        <v>6</v>
      </c>
      <c r="O833" s="113">
        <v>0</v>
      </c>
      <c r="P833" s="113">
        <v>10000</v>
      </c>
      <c r="R833" s="113">
        <v>0</v>
      </c>
      <c r="S833" s="368">
        <v>0</v>
      </c>
      <c r="T833" s="368">
        <f t="shared" si="326"/>
        <v>0</v>
      </c>
    </row>
    <row r="834" spans="1:20" s="291" customFormat="1" x14ac:dyDescent="0.2">
      <c r="B834" s="294"/>
      <c r="C834" s="294"/>
      <c r="D834" s="294"/>
      <c r="E834" s="294"/>
      <c r="F834" s="294">
        <v>5</v>
      </c>
      <c r="G834" s="294">
        <v>6</v>
      </c>
      <c r="H834" s="294"/>
      <c r="I834" s="294"/>
      <c r="J834" s="294"/>
      <c r="K834" s="294"/>
      <c r="L834" s="16"/>
      <c r="M834" s="290"/>
      <c r="N834" s="292"/>
      <c r="O834" s="144"/>
      <c r="P834" s="144"/>
      <c r="R834" s="144"/>
      <c r="S834" s="368"/>
      <c r="T834" s="368"/>
    </row>
    <row r="835" spans="1:20" s="159" customFormat="1" ht="25.5" x14ac:dyDescent="0.2">
      <c r="B835" s="158"/>
      <c r="C835" s="158"/>
      <c r="D835" s="158"/>
      <c r="E835" s="158"/>
      <c r="F835" s="158">
        <v>5</v>
      </c>
      <c r="G835" s="158">
        <v>6</v>
      </c>
      <c r="H835" s="158"/>
      <c r="I835" s="201"/>
      <c r="J835" s="201">
        <v>9</v>
      </c>
      <c r="K835" s="201"/>
      <c r="L835" s="16" t="s">
        <v>184</v>
      </c>
      <c r="M835" s="160" t="s">
        <v>76</v>
      </c>
      <c r="N835" s="84" t="s">
        <v>170</v>
      </c>
      <c r="O835" s="113">
        <f t="shared" ref="O835:P836" si="336">SUM(O836)</f>
        <v>0</v>
      </c>
      <c r="P835" s="113">
        <f t="shared" si="336"/>
        <v>0</v>
      </c>
      <c r="R835" s="113">
        <f>SUM(R836)</f>
        <v>0</v>
      </c>
      <c r="S835" s="368">
        <v>0</v>
      </c>
      <c r="T835" s="368">
        <v>0</v>
      </c>
    </row>
    <row r="836" spans="1:20" s="159" customFormat="1" ht="38.25" x14ac:dyDescent="0.2">
      <c r="A836" s="38"/>
      <c r="B836" s="158"/>
      <c r="C836" s="158"/>
      <c r="D836" s="158"/>
      <c r="E836" s="158"/>
      <c r="F836" s="158">
        <v>5</v>
      </c>
      <c r="G836" s="158">
        <v>6</v>
      </c>
      <c r="H836" s="158"/>
      <c r="I836" s="201"/>
      <c r="J836" s="201">
        <v>9</v>
      </c>
      <c r="K836" s="201"/>
      <c r="L836" s="16" t="s">
        <v>184</v>
      </c>
      <c r="M836" s="92" t="s">
        <v>80</v>
      </c>
      <c r="N836" s="70" t="s">
        <v>9</v>
      </c>
      <c r="O836" s="114">
        <f t="shared" si="336"/>
        <v>0</v>
      </c>
      <c r="P836" s="114">
        <f t="shared" si="336"/>
        <v>0</v>
      </c>
      <c r="R836" s="114">
        <f>SUM(R837)</f>
        <v>0</v>
      </c>
      <c r="S836" s="368">
        <v>0</v>
      </c>
      <c r="T836" s="368">
        <v>0</v>
      </c>
    </row>
    <row r="837" spans="1:20" s="159" customFormat="1" x14ac:dyDescent="0.2">
      <c r="B837" s="158"/>
      <c r="C837" s="158"/>
      <c r="D837" s="158"/>
      <c r="E837" s="158"/>
      <c r="F837" s="158">
        <v>5</v>
      </c>
      <c r="G837" s="158">
        <v>6</v>
      </c>
      <c r="H837" s="158"/>
      <c r="I837" s="201"/>
      <c r="J837" s="201">
        <v>9</v>
      </c>
      <c r="K837" s="201"/>
      <c r="L837" s="16" t="s">
        <v>184</v>
      </c>
      <c r="M837" s="160" t="s">
        <v>81</v>
      </c>
      <c r="N837" s="84" t="s">
        <v>172</v>
      </c>
      <c r="O837" s="113">
        <v>0</v>
      </c>
      <c r="P837" s="113">
        <v>0</v>
      </c>
      <c r="R837" s="113">
        <v>0</v>
      </c>
      <c r="S837" s="368">
        <v>0</v>
      </c>
      <c r="T837" s="368">
        <v>0</v>
      </c>
    </row>
    <row r="838" spans="1:20" s="224" customFormat="1" ht="12" x14ac:dyDescent="0.2">
      <c r="B838" s="223"/>
      <c r="C838" s="223"/>
      <c r="D838" s="223"/>
      <c r="E838" s="223"/>
      <c r="F838" s="223"/>
      <c r="G838" s="223"/>
      <c r="H838" s="223"/>
      <c r="I838" s="223"/>
      <c r="J838" s="223"/>
      <c r="K838" s="223"/>
      <c r="L838" s="294"/>
      <c r="M838" s="291"/>
      <c r="N838" s="291"/>
      <c r="O838" s="291"/>
      <c r="P838" s="331"/>
      <c r="R838" s="331"/>
      <c r="S838" s="368"/>
      <c r="T838" s="368"/>
    </row>
    <row r="839" spans="1:20" s="159" customFormat="1" ht="25.5" x14ac:dyDescent="0.2">
      <c r="A839" s="127" t="s">
        <v>269</v>
      </c>
      <c r="B839" s="158"/>
      <c r="C839" s="158"/>
      <c r="D839" s="158"/>
      <c r="E839" s="158"/>
      <c r="F839" s="158"/>
      <c r="G839" s="158"/>
      <c r="H839" s="158"/>
      <c r="I839" s="201"/>
      <c r="J839" s="201"/>
      <c r="K839" s="201"/>
      <c r="L839" s="36" t="s">
        <v>184</v>
      </c>
      <c r="M839" s="106"/>
      <c r="N839" s="107" t="s">
        <v>270</v>
      </c>
      <c r="O839" s="144">
        <f t="shared" ref="O839" si="337">SUM(O846)</f>
        <v>0</v>
      </c>
      <c r="P839" s="144">
        <f t="shared" ref="P839" si="338">SUM(P846)</f>
        <v>1000</v>
      </c>
      <c r="R839" s="144">
        <f>SUM(R846)</f>
        <v>0</v>
      </c>
      <c r="S839" s="368">
        <v>0</v>
      </c>
      <c r="T839" s="368">
        <f t="shared" si="326"/>
        <v>0</v>
      </c>
    </row>
    <row r="840" spans="1:20" s="159" customFormat="1" x14ac:dyDescent="0.2">
      <c r="B840" s="158"/>
      <c r="C840" s="158"/>
      <c r="D840" s="158"/>
      <c r="E840" s="158"/>
      <c r="F840" s="158"/>
      <c r="G840" s="158"/>
      <c r="H840" s="158"/>
      <c r="I840" s="201"/>
      <c r="J840" s="201"/>
      <c r="K840" s="201"/>
      <c r="L840" s="16"/>
      <c r="M840" s="160"/>
      <c r="N840" s="84"/>
      <c r="O840" s="144"/>
      <c r="P840" s="144"/>
      <c r="R840" s="144"/>
      <c r="S840" s="368"/>
      <c r="T840" s="368"/>
    </row>
    <row r="841" spans="1:20" s="177" customFormat="1" x14ac:dyDescent="0.2">
      <c r="B841" s="176"/>
      <c r="C841" s="176"/>
      <c r="D841" s="176"/>
      <c r="E841" s="176"/>
      <c r="F841" s="176"/>
      <c r="G841" s="176"/>
      <c r="H841" s="176"/>
      <c r="I841" s="201"/>
      <c r="J841" s="201"/>
      <c r="K841" s="201"/>
      <c r="L841" s="16"/>
      <c r="M841" s="178"/>
      <c r="N841" s="180" t="s">
        <v>286</v>
      </c>
      <c r="O841" s="188">
        <f t="shared" ref="O841" si="339">SUM(O842:O844)</f>
        <v>0</v>
      </c>
      <c r="P841" s="188">
        <f t="shared" ref="P841" si="340">SUM(P842:P844)</f>
        <v>1000</v>
      </c>
      <c r="R841" s="188">
        <f>SUM(R842:R844)</f>
        <v>0</v>
      </c>
      <c r="S841" s="368">
        <v>0</v>
      </c>
      <c r="T841" s="368">
        <f t="shared" si="326"/>
        <v>0</v>
      </c>
    </row>
    <row r="842" spans="1:20" s="234" customFormat="1" x14ac:dyDescent="0.2">
      <c r="B842" s="233"/>
      <c r="C842" s="233"/>
      <c r="D842" s="233"/>
      <c r="E842" s="233"/>
      <c r="F842" s="233"/>
      <c r="G842" s="233"/>
      <c r="H842" s="233"/>
      <c r="I842" s="233"/>
      <c r="J842" s="233"/>
      <c r="K842" s="233"/>
      <c r="L842" s="16"/>
      <c r="M842" s="186">
        <v>43</v>
      </c>
      <c r="N842" s="187" t="s">
        <v>102</v>
      </c>
      <c r="O842" s="188">
        <v>0</v>
      </c>
      <c r="P842" s="188">
        <v>0</v>
      </c>
      <c r="R842" s="188">
        <v>0</v>
      </c>
      <c r="S842" s="368">
        <v>0</v>
      </c>
      <c r="T842" s="368">
        <v>0</v>
      </c>
    </row>
    <row r="843" spans="1:20" s="276" customFormat="1" x14ac:dyDescent="0.2">
      <c r="B843" s="275"/>
      <c r="C843" s="275"/>
      <c r="D843" s="275"/>
      <c r="E843" s="275"/>
      <c r="F843" s="275"/>
      <c r="G843" s="275"/>
      <c r="H843" s="275"/>
      <c r="I843" s="275"/>
      <c r="J843" s="275"/>
      <c r="K843" s="275"/>
      <c r="L843" s="16"/>
      <c r="M843" s="189" t="s">
        <v>356</v>
      </c>
      <c r="N843" s="180" t="s">
        <v>288</v>
      </c>
      <c r="O843" s="188">
        <v>0</v>
      </c>
      <c r="P843" s="188">
        <v>1000</v>
      </c>
      <c r="R843" s="188">
        <v>0</v>
      </c>
      <c r="S843" s="368">
        <v>0</v>
      </c>
      <c r="T843" s="368">
        <v>0</v>
      </c>
    </row>
    <row r="844" spans="1:20" s="177" customFormat="1" x14ac:dyDescent="0.2">
      <c r="B844" s="176"/>
      <c r="C844" s="176"/>
      <c r="D844" s="176"/>
      <c r="E844" s="176"/>
      <c r="F844" s="176"/>
      <c r="G844" s="176"/>
      <c r="H844" s="176"/>
      <c r="I844" s="201"/>
      <c r="J844" s="201"/>
      <c r="K844" s="201"/>
      <c r="L844" s="16"/>
      <c r="M844" s="186">
        <v>91</v>
      </c>
      <c r="N844" s="180" t="s">
        <v>291</v>
      </c>
      <c r="O844" s="188">
        <v>0</v>
      </c>
      <c r="P844" s="188">
        <v>0</v>
      </c>
      <c r="R844" s="188">
        <v>0</v>
      </c>
      <c r="S844" s="368">
        <v>0</v>
      </c>
      <c r="T844" s="368">
        <v>0</v>
      </c>
    </row>
    <row r="845" spans="1:20" s="177" customFormat="1" x14ac:dyDescent="0.2">
      <c r="B845" s="176"/>
      <c r="C845" s="176"/>
      <c r="D845" s="176"/>
      <c r="E845" s="176"/>
      <c r="F845" s="176"/>
      <c r="G845" s="176"/>
      <c r="H845" s="176"/>
      <c r="I845" s="201"/>
      <c r="J845" s="201"/>
      <c r="K845" s="201"/>
      <c r="L845" s="16"/>
      <c r="M845" s="178"/>
      <c r="N845" s="180"/>
      <c r="O845" s="144"/>
      <c r="P845" s="144"/>
      <c r="R845" s="144"/>
      <c r="S845" s="368"/>
      <c r="T845" s="368"/>
    </row>
    <row r="846" spans="1:20" s="159" customFormat="1" x14ac:dyDescent="0.2">
      <c r="D846" s="158"/>
      <c r="E846" s="275">
        <v>4</v>
      </c>
      <c r="F846" s="275">
        <v>5</v>
      </c>
      <c r="I846" s="202"/>
      <c r="J846" s="201">
        <v>9</v>
      </c>
      <c r="K846" s="202"/>
      <c r="L846" s="16" t="s">
        <v>184</v>
      </c>
      <c r="M846" s="161">
        <v>3</v>
      </c>
      <c r="N846" s="84" t="s">
        <v>116</v>
      </c>
      <c r="O846" s="113">
        <f t="shared" ref="O846:P847" si="341">SUM(O847)</f>
        <v>0</v>
      </c>
      <c r="P846" s="113">
        <f t="shared" si="341"/>
        <v>1000</v>
      </c>
      <c r="R846" s="113">
        <f>SUM(R847)</f>
        <v>0</v>
      </c>
      <c r="S846" s="368">
        <v>0</v>
      </c>
      <c r="T846" s="368">
        <f t="shared" si="326"/>
        <v>0</v>
      </c>
    </row>
    <row r="847" spans="1:20" s="159" customFormat="1" x14ac:dyDescent="0.2">
      <c r="D847" s="158"/>
      <c r="E847" s="275">
        <v>4</v>
      </c>
      <c r="F847" s="275">
        <v>5</v>
      </c>
      <c r="I847" s="202"/>
      <c r="J847" s="201">
        <v>9</v>
      </c>
      <c r="K847" s="202"/>
      <c r="L847" s="16" t="s">
        <v>184</v>
      </c>
      <c r="M847" s="71">
        <v>32</v>
      </c>
      <c r="N847" s="70" t="s">
        <v>3</v>
      </c>
      <c r="O847" s="114">
        <f t="shared" si="341"/>
        <v>0</v>
      </c>
      <c r="P847" s="114">
        <f t="shared" si="341"/>
        <v>1000</v>
      </c>
      <c r="R847" s="114">
        <f>SUM(R848)</f>
        <v>0</v>
      </c>
      <c r="S847" s="368">
        <v>0</v>
      </c>
      <c r="T847" s="368">
        <f t="shared" si="326"/>
        <v>0</v>
      </c>
    </row>
    <row r="848" spans="1:20" s="159" customFormat="1" x14ac:dyDescent="0.2">
      <c r="D848" s="158"/>
      <c r="E848" s="275">
        <v>4</v>
      </c>
      <c r="F848" s="275">
        <v>5</v>
      </c>
      <c r="I848" s="202"/>
      <c r="J848" s="201">
        <v>9</v>
      </c>
      <c r="K848" s="202"/>
      <c r="L848" s="16" t="s">
        <v>184</v>
      </c>
      <c r="M848" s="161">
        <v>323</v>
      </c>
      <c r="N848" s="96" t="s">
        <v>6</v>
      </c>
      <c r="O848" s="113">
        <v>0</v>
      </c>
      <c r="P848" s="113">
        <v>1000</v>
      </c>
      <c r="R848" s="113">
        <v>0</v>
      </c>
      <c r="S848" s="368">
        <v>0</v>
      </c>
      <c r="T848" s="368">
        <f t="shared" si="326"/>
        <v>0</v>
      </c>
    </row>
    <row r="849" spans="1:20" s="159" customFormat="1" x14ac:dyDescent="0.2">
      <c r="D849" s="158"/>
      <c r="E849" s="158"/>
      <c r="I849" s="202"/>
      <c r="J849" s="202"/>
      <c r="K849" s="202"/>
      <c r="L849" s="16"/>
      <c r="M849" s="161"/>
      <c r="N849" s="96"/>
      <c r="O849" s="113"/>
      <c r="P849" s="113"/>
      <c r="R849" s="113"/>
      <c r="S849" s="368"/>
      <c r="T849" s="368"/>
    </row>
    <row r="850" spans="1:20" s="15" customFormat="1" ht="38.25" x14ac:dyDescent="0.2">
      <c r="A850" s="51" t="s">
        <v>231</v>
      </c>
      <c r="B850" s="55"/>
      <c r="C850" s="32"/>
      <c r="D850" s="55">
        <v>3</v>
      </c>
      <c r="E850" s="55"/>
      <c r="F850" s="55">
        <v>5</v>
      </c>
      <c r="G850" s="55"/>
      <c r="H850" s="55">
        <v>7</v>
      </c>
      <c r="I850" s="32"/>
      <c r="J850" s="55">
        <v>9</v>
      </c>
      <c r="K850" s="32"/>
      <c r="L850" s="33"/>
      <c r="M850" s="101"/>
      <c r="N850" s="73" t="s">
        <v>271</v>
      </c>
      <c r="O850" s="115">
        <f t="shared" ref="O850" si="342">SUM(O852)</f>
        <v>0</v>
      </c>
      <c r="P850" s="115">
        <f t="shared" ref="P850" si="343">SUM(P852)</f>
        <v>40000</v>
      </c>
      <c r="R850" s="115">
        <f>SUM(R852)</f>
        <v>0</v>
      </c>
      <c r="S850" s="368">
        <v>0</v>
      </c>
      <c r="T850" s="368">
        <f t="shared" si="326"/>
        <v>0</v>
      </c>
    </row>
    <row r="851" spans="1:20" s="15" customFormat="1" x14ac:dyDescent="0.2">
      <c r="A851" s="53"/>
      <c r="I851" s="202"/>
      <c r="J851" s="202"/>
      <c r="K851" s="202"/>
      <c r="L851" s="31"/>
      <c r="M851" s="103"/>
      <c r="N851" s="104"/>
      <c r="O851" s="144"/>
      <c r="P851" s="144"/>
      <c r="R851" s="144"/>
      <c r="S851" s="368"/>
      <c r="T851" s="368"/>
    </row>
    <row r="852" spans="1:20" s="65" customFormat="1" ht="25.5" x14ac:dyDescent="0.2">
      <c r="A852" s="53" t="s">
        <v>152</v>
      </c>
      <c r="I852" s="202"/>
      <c r="J852" s="202"/>
      <c r="K852" s="202"/>
      <c r="L852" s="31" t="s">
        <v>201</v>
      </c>
      <c r="M852" s="103"/>
      <c r="N852" s="104" t="s">
        <v>145</v>
      </c>
      <c r="O852" s="116">
        <f t="shared" ref="O852" si="344">SUM(O854)</f>
        <v>0</v>
      </c>
      <c r="P852" s="116">
        <f t="shared" ref="P852" si="345">SUM(P854)</f>
        <v>40000</v>
      </c>
      <c r="R852" s="116">
        <f>SUM(R854)</f>
        <v>0</v>
      </c>
      <c r="S852" s="368">
        <v>0</v>
      </c>
      <c r="T852" s="368">
        <f t="shared" si="326"/>
        <v>0</v>
      </c>
    </row>
    <row r="853" spans="1:20" s="15" customFormat="1" x14ac:dyDescent="0.2">
      <c r="I853" s="202"/>
      <c r="J853" s="202"/>
      <c r="K853" s="202"/>
      <c r="L853" s="16"/>
      <c r="M853" s="83"/>
      <c r="N853" s="84"/>
      <c r="O853" s="147"/>
      <c r="P853" s="147"/>
      <c r="R853" s="147"/>
      <c r="S853" s="368"/>
      <c r="T853" s="368"/>
    </row>
    <row r="854" spans="1:20" s="15" customFormat="1" ht="38.25" x14ac:dyDescent="0.2">
      <c r="A854" s="54" t="s">
        <v>232</v>
      </c>
      <c r="I854" s="202"/>
      <c r="J854" s="202"/>
      <c r="K854" s="202"/>
      <c r="L854" s="36" t="s">
        <v>325</v>
      </c>
      <c r="M854" s="106"/>
      <c r="N854" s="273" t="s">
        <v>341</v>
      </c>
      <c r="O854" s="144">
        <f t="shared" ref="O854" si="346">SUM(O862+O865)</f>
        <v>0</v>
      </c>
      <c r="P854" s="144">
        <f>SUM(P862+P865)</f>
        <v>40000</v>
      </c>
      <c r="R854" s="144">
        <f>SUM(R862+R865)</f>
        <v>0</v>
      </c>
      <c r="S854" s="368">
        <v>0</v>
      </c>
      <c r="T854" s="368">
        <f t="shared" ref="T854:T918" si="347">R854/P854*100</f>
        <v>0</v>
      </c>
    </row>
    <row r="855" spans="1:20" s="15" customFormat="1" x14ac:dyDescent="0.2">
      <c r="I855" s="202"/>
      <c r="J855" s="202"/>
      <c r="K855" s="202"/>
      <c r="L855" s="16"/>
      <c r="M855" s="83"/>
      <c r="N855" s="84"/>
      <c r="O855" s="147"/>
      <c r="P855" s="147"/>
      <c r="R855" s="147"/>
      <c r="S855" s="368"/>
      <c r="T855" s="368"/>
    </row>
    <row r="856" spans="1:20" s="177" customFormat="1" x14ac:dyDescent="0.2">
      <c r="I856" s="202"/>
      <c r="J856" s="202"/>
      <c r="K856" s="202"/>
      <c r="L856" s="16"/>
      <c r="M856" s="178"/>
      <c r="N856" s="180" t="s">
        <v>286</v>
      </c>
      <c r="O856" s="188">
        <f t="shared" ref="O856" si="348">SUM(O857:O860)</f>
        <v>0</v>
      </c>
      <c r="P856" s="188">
        <f>SUM(P857:P860)</f>
        <v>40000</v>
      </c>
      <c r="R856" s="188">
        <f>SUM(R857:R860)</f>
        <v>0</v>
      </c>
      <c r="S856" s="368">
        <v>0</v>
      </c>
      <c r="T856" s="368">
        <f t="shared" si="347"/>
        <v>0</v>
      </c>
    </row>
    <row r="857" spans="1:20" s="177" customFormat="1" x14ac:dyDescent="0.2">
      <c r="I857" s="202"/>
      <c r="J857" s="202"/>
      <c r="K857" s="202"/>
      <c r="L857" s="16"/>
      <c r="M857" s="189" t="s">
        <v>57</v>
      </c>
      <c r="N857" s="180" t="s">
        <v>101</v>
      </c>
      <c r="O857" s="188">
        <v>0</v>
      </c>
      <c r="P857" s="188">
        <v>0</v>
      </c>
      <c r="R857" s="188">
        <v>0</v>
      </c>
      <c r="S857" s="368">
        <v>0</v>
      </c>
      <c r="T857" s="368">
        <v>0</v>
      </c>
    </row>
    <row r="858" spans="1:20" s="177" customFormat="1" ht="39" customHeight="1" x14ac:dyDescent="0.2">
      <c r="I858" s="202"/>
      <c r="J858" s="202"/>
      <c r="K858" s="202"/>
      <c r="L858" s="16"/>
      <c r="M858" s="189" t="s">
        <v>52</v>
      </c>
      <c r="N858" s="190" t="s">
        <v>105</v>
      </c>
      <c r="O858" s="188">
        <v>0</v>
      </c>
      <c r="P858" s="188">
        <v>0</v>
      </c>
      <c r="R858" s="188">
        <v>0</v>
      </c>
      <c r="S858" s="368">
        <v>0</v>
      </c>
      <c r="T858" s="368">
        <v>0</v>
      </c>
    </row>
    <row r="859" spans="1:20" s="204" customFormat="1" ht="13.5" customHeight="1" x14ac:dyDescent="0.2">
      <c r="L859" s="16"/>
      <c r="M859" s="189" t="s">
        <v>356</v>
      </c>
      <c r="N859" s="180" t="s">
        <v>288</v>
      </c>
      <c r="O859" s="188">
        <v>0</v>
      </c>
      <c r="P859" s="188">
        <v>40000</v>
      </c>
      <c r="R859" s="188">
        <v>0</v>
      </c>
      <c r="S859" s="368">
        <v>0</v>
      </c>
      <c r="T859" s="368">
        <v>0</v>
      </c>
    </row>
    <row r="860" spans="1:20" s="248" customFormat="1" ht="13.5" customHeight="1" x14ac:dyDescent="0.2">
      <c r="L860" s="16"/>
      <c r="M860" s="189" t="s">
        <v>354</v>
      </c>
      <c r="N860" s="187" t="s">
        <v>290</v>
      </c>
      <c r="O860" s="188">
        <v>0</v>
      </c>
      <c r="P860" s="188">
        <v>0</v>
      </c>
      <c r="R860" s="188">
        <v>0</v>
      </c>
      <c r="S860" s="368">
        <v>0</v>
      </c>
      <c r="T860" s="368">
        <v>0</v>
      </c>
    </row>
    <row r="861" spans="1:20" s="177" customFormat="1" x14ac:dyDescent="0.2">
      <c r="I861" s="202"/>
      <c r="J861" s="202"/>
      <c r="K861" s="202"/>
      <c r="L861" s="16"/>
      <c r="M861" s="178"/>
      <c r="N861" s="84"/>
      <c r="O861" s="147"/>
      <c r="P861" s="147"/>
      <c r="R861" s="147"/>
      <c r="S861" s="368"/>
      <c r="T861" s="368"/>
    </row>
    <row r="862" spans="1:20" s="243" customFormat="1" x14ac:dyDescent="0.2">
      <c r="D862" s="294">
        <v>3</v>
      </c>
      <c r="E862" s="291"/>
      <c r="F862" s="294">
        <v>5</v>
      </c>
      <c r="G862" s="291"/>
      <c r="H862" s="359">
        <v>7</v>
      </c>
      <c r="I862" s="291"/>
      <c r="J862" s="294">
        <v>9</v>
      </c>
      <c r="K862" s="291"/>
      <c r="L862" s="16" t="s">
        <v>325</v>
      </c>
      <c r="M862" s="244" t="s">
        <v>56</v>
      </c>
      <c r="N862" s="245" t="s">
        <v>116</v>
      </c>
      <c r="O862" s="113">
        <f t="shared" ref="O862:P863" si="349">SUM(O863)</f>
        <v>0</v>
      </c>
      <c r="P862" s="113">
        <f t="shared" si="349"/>
        <v>20000</v>
      </c>
      <c r="R862" s="113">
        <f>SUM(R863)</f>
        <v>0</v>
      </c>
      <c r="S862" s="368">
        <v>0</v>
      </c>
      <c r="T862" s="368">
        <f t="shared" si="347"/>
        <v>0</v>
      </c>
    </row>
    <row r="863" spans="1:20" s="38" customFormat="1" x14ac:dyDescent="0.2">
      <c r="D863" s="294">
        <v>3</v>
      </c>
      <c r="E863" s="291"/>
      <c r="F863" s="294">
        <v>5</v>
      </c>
      <c r="H863" s="359">
        <v>7</v>
      </c>
      <c r="J863" s="294">
        <v>9</v>
      </c>
      <c r="L863" s="16" t="s">
        <v>325</v>
      </c>
      <c r="M863" s="246" t="s">
        <v>61</v>
      </c>
      <c r="N863" s="70" t="s">
        <v>3</v>
      </c>
      <c r="O863" s="114">
        <f t="shared" si="349"/>
        <v>0</v>
      </c>
      <c r="P863" s="114">
        <f t="shared" si="349"/>
        <v>20000</v>
      </c>
      <c r="R863" s="114">
        <f>SUM(R864)</f>
        <v>0</v>
      </c>
      <c r="S863" s="368">
        <v>0</v>
      </c>
      <c r="T863" s="368">
        <f t="shared" si="347"/>
        <v>0</v>
      </c>
    </row>
    <row r="864" spans="1:20" s="243" customFormat="1" x14ac:dyDescent="0.2">
      <c r="D864" s="294">
        <v>3</v>
      </c>
      <c r="E864" s="291"/>
      <c r="F864" s="294">
        <v>5</v>
      </c>
      <c r="G864" s="291"/>
      <c r="H864" s="359">
        <v>7</v>
      </c>
      <c r="I864" s="291"/>
      <c r="J864" s="294">
        <v>9</v>
      </c>
      <c r="K864" s="291"/>
      <c r="L864" s="16" t="s">
        <v>325</v>
      </c>
      <c r="M864" s="244" t="s">
        <v>64</v>
      </c>
      <c r="N864" s="96" t="s">
        <v>6</v>
      </c>
      <c r="O864" s="113">
        <v>0</v>
      </c>
      <c r="P864" s="113">
        <v>20000</v>
      </c>
      <c r="R864" s="113">
        <v>0</v>
      </c>
      <c r="S864" s="368">
        <v>0</v>
      </c>
      <c r="T864" s="368">
        <f t="shared" si="347"/>
        <v>0</v>
      </c>
    </row>
    <row r="865" spans="1:20" s="43" customFormat="1" ht="25.5" x14ac:dyDescent="0.2">
      <c r="B865" s="48"/>
      <c r="C865" s="48"/>
      <c r="D865" s="294">
        <v>3</v>
      </c>
      <c r="E865" s="294"/>
      <c r="F865" s="294">
        <v>5</v>
      </c>
      <c r="G865" s="48"/>
      <c r="H865" s="359">
        <v>7</v>
      </c>
      <c r="I865" s="201"/>
      <c r="J865" s="294">
        <v>9</v>
      </c>
      <c r="K865" s="201"/>
      <c r="L865" s="16" t="s">
        <v>325</v>
      </c>
      <c r="M865" s="83" t="s">
        <v>76</v>
      </c>
      <c r="N865" s="84" t="s">
        <v>170</v>
      </c>
      <c r="O865" s="113">
        <f t="shared" ref="O865" si="350">SUM(O866)</f>
        <v>0</v>
      </c>
      <c r="P865" s="113">
        <f>SUM(P866+P869)</f>
        <v>20000</v>
      </c>
      <c r="R865" s="113">
        <f>SUM(R866)</f>
        <v>0</v>
      </c>
      <c r="S865" s="368">
        <v>0</v>
      </c>
      <c r="T865" s="368">
        <f t="shared" si="347"/>
        <v>0</v>
      </c>
    </row>
    <row r="866" spans="1:20" s="15" customFormat="1" ht="38.25" x14ac:dyDescent="0.2">
      <c r="B866" s="48"/>
      <c r="C866" s="48"/>
      <c r="D866" s="294">
        <v>3</v>
      </c>
      <c r="E866" s="294"/>
      <c r="F866" s="294">
        <v>5</v>
      </c>
      <c r="G866" s="48"/>
      <c r="H866" s="359">
        <v>7</v>
      </c>
      <c r="I866" s="201"/>
      <c r="J866" s="294">
        <v>9</v>
      </c>
      <c r="K866" s="201"/>
      <c r="L866" s="16" t="s">
        <v>325</v>
      </c>
      <c r="M866" s="92" t="s">
        <v>77</v>
      </c>
      <c r="N866" s="70" t="s">
        <v>171</v>
      </c>
      <c r="O866" s="114">
        <f t="shared" ref="O866" si="351">SUM(O867:O868)</f>
        <v>0</v>
      </c>
      <c r="P866" s="114">
        <f t="shared" ref="P866" si="352">SUM(P867:P868)</f>
        <v>0</v>
      </c>
      <c r="R866" s="114">
        <f>SUM(R867:R868)</f>
        <v>0</v>
      </c>
      <c r="S866" s="368">
        <v>0</v>
      </c>
      <c r="T866" s="368">
        <v>0</v>
      </c>
    </row>
    <row r="867" spans="1:20" s="15" customFormat="1" x14ac:dyDescent="0.2">
      <c r="B867" s="48"/>
      <c r="C867" s="48"/>
      <c r="D867" s="294">
        <v>3</v>
      </c>
      <c r="E867" s="294"/>
      <c r="F867" s="294">
        <v>5</v>
      </c>
      <c r="G867" s="48"/>
      <c r="H867" s="359">
        <v>7</v>
      </c>
      <c r="I867" s="201"/>
      <c r="J867" s="294">
        <v>9</v>
      </c>
      <c r="K867" s="201"/>
      <c r="L867" s="16" t="s">
        <v>325</v>
      </c>
      <c r="M867" s="83" t="s">
        <v>78</v>
      </c>
      <c r="N867" s="84" t="s">
        <v>26</v>
      </c>
      <c r="O867" s="113">
        <v>0</v>
      </c>
      <c r="P867" s="113">
        <v>0</v>
      </c>
      <c r="R867" s="113">
        <v>0</v>
      </c>
      <c r="S867" s="368">
        <v>0</v>
      </c>
      <c r="T867" s="368">
        <v>0</v>
      </c>
    </row>
    <row r="868" spans="1:20" s="45" customFormat="1" x14ac:dyDescent="0.2">
      <c r="B868" s="48"/>
      <c r="C868" s="48"/>
      <c r="D868" s="294">
        <v>3</v>
      </c>
      <c r="E868" s="294"/>
      <c r="F868" s="294">
        <v>5</v>
      </c>
      <c r="G868" s="48"/>
      <c r="H868" s="359">
        <v>7</v>
      </c>
      <c r="I868" s="201"/>
      <c r="J868" s="294">
        <v>9</v>
      </c>
      <c r="K868" s="201"/>
      <c r="L868" s="16" t="s">
        <v>325</v>
      </c>
      <c r="M868" s="83" t="s">
        <v>79</v>
      </c>
      <c r="N868" s="84" t="s">
        <v>32</v>
      </c>
      <c r="O868" s="113">
        <v>0</v>
      </c>
      <c r="P868" s="113">
        <v>0</v>
      </c>
      <c r="R868" s="113">
        <v>0</v>
      </c>
      <c r="S868" s="368">
        <v>0</v>
      </c>
      <c r="T868" s="368">
        <v>0</v>
      </c>
    </row>
    <row r="869" spans="1:20" s="291" customFormat="1" ht="38.25" x14ac:dyDescent="0.2">
      <c r="B869" s="294"/>
      <c r="C869" s="294"/>
      <c r="D869" s="294">
        <v>3</v>
      </c>
      <c r="E869" s="294"/>
      <c r="F869" s="294">
        <v>5</v>
      </c>
      <c r="G869" s="294"/>
      <c r="H869" s="359">
        <v>7</v>
      </c>
      <c r="I869" s="294"/>
      <c r="J869" s="294">
        <v>9</v>
      </c>
      <c r="K869" s="294"/>
      <c r="L869" s="16" t="s">
        <v>325</v>
      </c>
      <c r="M869" s="288" t="s">
        <v>80</v>
      </c>
      <c r="N869" s="70" t="s">
        <v>9</v>
      </c>
      <c r="O869" s="114">
        <v>0</v>
      </c>
      <c r="P869" s="114">
        <f>SUM(P870)</f>
        <v>20000</v>
      </c>
      <c r="R869" s="114">
        <v>0</v>
      </c>
      <c r="S869" s="368">
        <v>0</v>
      </c>
      <c r="T869" s="368">
        <f t="shared" si="347"/>
        <v>0</v>
      </c>
    </row>
    <row r="870" spans="1:20" s="291" customFormat="1" x14ac:dyDescent="0.2">
      <c r="B870" s="294"/>
      <c r="C870" s="294"/>
      <c r="D870" s="294">
        <v>3</v>
      </c>
      <c r="E870" s="294"/>
      <c r="F870" s="294">
        <v>5</v>
      </c>
      <c r="G870" s="294"/>
      <c r="H870" s="359">
        <v>7</v>
      </c>
      <c r="I870" s="294"/>
      <c r="J870" s="294">
        <v>9</v>
      </c>
      <c r="K870" s="294"/>
      <c r="L870" s="16" t="s">
        <v>325</v>
      </c>
      <c r="M870" s="290" t="s">
        <v>81</v>
      </c>
      <c r="N870" s="292" t="s">
        <v>172</v>
      </c>
      <c r="O870" s="113">
        <v>0</v>
      </c>
      <c r="P870" s="113">
        <v>20000</v>
      </c>
      <c r="R870" s="113">
        <v>0</v>
      </c>
      <c r="S870" s="368">
        <v>0</v>
      </c>
      <c r="T870" s="368">
        <f t="shared" si="347"/>
        <v>0</v>
      </c>
    </row>
    <row r="871" spans="1:20" s="317" customFormat="1" x14ac:dyDescent="0.2">
      <c r="B871" s="319"/>
      <c r="C871" s="319"/>
      <c r="D871" s="319"/>
      <c r="E871" s="319"/>
      <c r="F871" s="319"/>
      <c r="G871" s="319"/>
      <c r="H871" s="319"/>
      <c r="I871" s="319"/>
      <c r="J871" s="319"/>
      <c r="K871" s="319"/>
      <c r="L871" s="16"/>
      <c r="M871" s="316"/>
      <c r="N871" s="318"/>
      <c r="O871" s="113"/>
      <c r="P871" s="113"/>
      <c r="R871" s="113"/>
      <c r="S871" s="368"/>
      <c r="T871" s="368"/>
    </row>
    <row r="872" spans="1:20" s="177" customFormat="1" x14ac:dyDescent="0.2">
      <c r="B872" s="176"/>
      <c r="C872" s="176"/>
      <c r="D872" s="176"/>
      <c r="E872" s="176"/>
      <c r="F872" s="176"/>
      <c r="G872" s="176"/>
      <c r="H872" s="176"/>
      <c r="I872" s="201"/>
      <c r="J872" s="201"/>
      <c r="K872" s="201"/>
      <c r="L872" s="16"/>
      <c r="M872" s="178"/>
      <c r="N872" s="84"/>
      <c r="O872" s="113"/>
      <c r="P872" s="113"/>
      <c r="R872" s="113"/>
      <c r="S872" s="368"/>
      <c r="T872" s="368"/>
    </row>
    <row r="873" spans="1:20" s="126" customFormat="1" ht="25.5" x14ac:dyDescent="0.2">
      <c r="A873" s="51" t="s">
        <v>273</v>
      </c>
      <c r="B873" s="55">
        <v>1</v>
      </c>
      <c r="C873" s="55"/>
      <c r="D873" s="55">
        <v>3</v>
      </c>
      <c r="E873" s="55">
        <v>4</v>
      </c>
      <c r="F873" s="55">
        <v>5</v>
      </c>
      <c r="G873" s="55"/>
      <c r="H873" s="55">
        <v>7</v>
      </c>
      <c r="I873" s="55"/>
      <c r="J873" s="55">
        <v>9</v>
      </c>
      <c r="K873" s="55"/>
      <c r="L873" s="33"/>
      <c r="M873" s="101"/>
      <c r="N873" s="73" t="s">
        <v>274</v>
      </c>
      <c r="O873" s="115">
        <f>SUM(O875+O904+O918+O957+O974+O986+O999+O1018)</f>
        <v>467798.11</v>
      </c>
      <c r="P873" s="115">
        <f>SUM(P875+P904+P918+P943+P957+P974+P986+P999+P1018+P1030)</f>
        <v>993600</v>
      </c>
      <c r="R873" s="115">
        <f>SUM(R875+R904+R918+R943+R957+R974+R986+R999+R1018+R1030)</f>
        <v>412717.71</v>
      </c>
      <c r="S873" s="368">
        <f t="shared" ref="S873:S902" si="353">R873/O873*100</f>
        <v>88.225604417255994</v>
      </c>
      <c r="T873" s="368">
        <f t="shared" si="347"/>
        <v>41.537611714975846</v>
      </c>
    </row>
    <row r="874" spans="1:20" s="126" customFormat="1" x14ac:dyDescent="0.2">
      <c r="B874" s="124"/>
      <c r="C874" s="124"/>
      <c r="D874" s="124"/>
      <c r="E874" s="124"/>
      <c r="F874" s="124"/>
      <c r="G874" s="124"/>
      <c r="H874" s="124"/>
      <c r="I874" s="201"/>
      <c r="J874" s="201"/>
      <c r="K874" s="201"/>
      <c r="L874" s="16"/>
      <c r="M874" s="125"/>
      <c r="N874" s="84"/>
      <c r="O874" s="144"/>
      <c r="P874" s="144"/>
      <c r="R874" s="144"/>
      <c r="S874" s="368"/>
      <c r="T874" s="368"/>
    </row>
    <row r="875" spans="1:20" s="47" customFormat="1" ht="25.5" x14ac:dyDescent="0.2">
      <c r="A875" s="53" t="s">
        <v>152</v>
      </c>
      <c r="I875" s="202"/>
      <c r="J875" s="202"/>
      <c r="K875" s="202"/>
      <c r="L875" s="31" t="s">
        <v>189</v>
      </c>
      <c r="M875" s="103"/>
      <c r="N875" s="104" t="s">
        <v>145</v>
      </c>
      <c r="O875" s="116">
        <f t="shared" ref="O875" si="354">SUM(O877+O889)</f>
        <v>204786.36</v>
      </c>
      <c r="P875" s="116">
        <f t="shared" ref="P875" si="355">SUM(P877+P889)</f>
        <v>70000</v>
      </c>
      <c r="R875" s="116">
        <f t="shared" ref="R875" si="356">SUM(R877+R889)</f>
        <v>62880.2</v>
      </c>
      <c r="S875" s="368">
        <f t="shared" si="353"/>
        <v>30.705267675054138</v>
      </c>
      <c r="T875" s="368">
        <f t="shared" si="347"/>
        <v>89.828857142857146</v>
      </c>
    </row>
    <row r="876" spans="1:20" s="65" customFormat="1" x14ac:dyDescent="0.2">
      <c r="A876" s="53"/>
      <c r="I876" s="202"/>
      <c r="J876" s="202"/>
      <c r="K876" s="202"/>
      <c r="L876" s="31"/>
      <c r="M876" s="103"/>
      <c r="N876" s="104"/>
      <c r="O876" s="144"/>
      <c r="P876" s="144"/>
      <c r="R876" s="144"/>
      <c r="S876" s="368"/>
      <c r="T876" s="368"/>
    </row>
    <row r="877" spans="1:20" s="43" customFormat="1" ht="38.25" x14ac:dyDescent="0.2">
      <c r="A877" s="54" t="s">
        <v>323</v>
      </c>
      <c r="I877" s="202"/>
      <c r="J877" s="202"/>
      <c r="K877" s="202"/>
      <c r="L877" s="36" t="s">
        <v>178</v>
      </c>
      <c r="M877" s="83"/>
      <c r="N877" s="107" t="s">
        <v>313</v>
      </c>
      <c r="O877" s="144">
        <f t="shared" ref="O877" si="357">SUM(O884)</f>
        <v>0</v>
      </c>
      <c r="P877" s="144">
        <f t="shared" ref="P877" si="358">SUM(P884)</f>
        <v>0</v>
      </c>
      <c r="R877" s="144">
        <f>SUM(R884)</f>
        <v>0</v>
      </c>
      <c r="S877" s="368">
        <v>0</v>
      </c>
      <c r="T877" s="368">
        <v>0</v>
      </c>
    </row>
    <row r="878" spans="1:20" s="43" customFormat="1" x14ac:dyDescent="0.2">
      <c r="I878" s="202"/>
      <c r="J878" s="202"/>
      <c r="K878" s="202"/>
      <c r="L878" s="16"/>
      <c r="M878" s="83"/>
      <c r="N878" s="84"/>
      <c r="O878" s="144"/>
      <c r="P878" s="144"/>
      <c r="R878" s="144"/>
      <c r="S878" s="368"/>
      <c r="T878" s="368"/>
    </row>
    <row r="879" spans="1:20" s="177" customFormat="1" x14ac:dyDescent="0.2">
      <c r="I879" s="202"/>
      <c r="J879" s="202"/>
      <c r="K879" s="202"/>
      <c r="L879" s="16"/>
      <c r="M879" s="178"/>
      <c r="N879" s="180" t="s">
        <v>286</v>
      </c>
      <c r="O879" s="188">
        <f t="shared" ref="O879" si="359">SUM(O880:O883)</f>
        <v>0</v>
      </c>
      <c r="P879" s="188">
        <f t="shared" ref="P879" si="360">SUM(P880:P883)</f>
        <v>0</v>
      </c>
      <c r="R879" s="188">
        <f>SUM(R880:R883)</f>
        <v>0</v>
      </c>
      <c r="S879" s="368">
        <v>0</v>
      </c>
      <c r="T879" s="368">
        <v>0</v>
      </c>
    </row>
    <row r="880" spans="1:20" s="276" customFormat="1" x14ac:dyDescent="0.2">
      <c r="L880" s="16"/>
      <c r="M880" s="189" t="s">
        <v>57</v>
      </c>
      <c r="N880" s="180" t="s">
        <v>101</v>
      </c>
      <c r="O880" s="188">
        <v>0</v>
      </c>
      <c r="P880" s="188">
        <v>0</v>
      </c>
      <c r="R880" s="188">
        <v>0</v>
      </c>
      <c r="S880" s="368">
        <v>0</v>
      </c>
      <c r="T880" s="368">
        <v>0</v>
      </c>
    </row>
    <row r="881" spans="1:20" s="177" customFormat="1" x14ac:dyDescent="0.2">
      <c r="I881" s="202"/>
      <c r="J881" s="202"/>
      <c r="K881" s="202"/>
      <c r="L881" s="16"/>
      <c r="M881" s="189" t="s">
        <v>356</v>
      </c>
      <c r="N881" s="180" t="s">
        <v>288</v>
      </c>
      <c r="O881" s="188">
        <v>0</v>
      </c>
      <c r="P881" s="188">
        <v>0</v>
      </c>
      <c r="R881" s="188">
        <v>0</v>
      </c>
      <c r="S881" s="368">
        <v>0</v>
      </c>
      <c r="T881" s="368">
        <v>0</v>
      </c>
    </row>
    <row r="882" spans="1:20" s="177" customFormat="1" ht="51" x14ac:dyDescent="0.2">
      <c r="I882" s="202"/>
      <c r="J882" s="202"/>
      <c r="K882" s="202"/>
      <c r="L882" s="16"/>
      <c r="M882" s="189" t="s">
        <v>52</v>
      </c>
      <c r="N882" s="190" t="s">
        <v>105</v>
      </c>
      <c r="O882" s="185">
        <v>0</v>
      </c>
      <c r="P882" s="185">
        <v>0</v>
      </c>
      <c r="R882" s="185">
        <v>0</v>
      </c>
      <c r="S882" s="368">
        <v>0</v>
      </c>
      <c r="T882" s="368">
        <v>0</v>
      </c>
    </row>
    <row r="883" spans="1:20" s="202" customFormat="1" x14ac:dyDescent="0.2">
      <c r="L883" s="16"/>
      <c r="M883" s="189" t="s">
        <v>354</v>
      </c>
      <c r="N883" s="180" t="s">
        <v>290</v>
      </c>
      <c r="O883" s="188">
        <v>0</v>
      </c>
      <c r="P883" s="188">
        <v>0</v>
      </c>
      <c r="R883" s="188">
        <v>0</v>
      </c>
      <c r="S883" s="368">
        <v>0</v>
      </c>
      <c r="T883" s="368">
        <v>0</v>
      </c>
    </row>
    <row r="884" spans="1:20" s="43" customFormat="1" ht="25.5" x14ac:dyDescent="0.2">
      <c r="B884" s="48"/>
      <c r="C884" s="48"/>
      <c r="D884" s="48">
        <v>3</v>
      </c>
      <c r="E884" s="48"/>
      <c r="F884" s="48">
        <v>5</v>
      </c>
      <c r="G884" s="48"/>
      <c r="H884" s="48">
        <v>7</v>
      </c>
      <c r="I884" s="201"/>
      <c r="J884" s="201">
        <v>9</v>
      </c>
      <c r="K884" s="201"/>
      <c r="L884" s="16" t="s">
        <v>178</v>
      </c>
      <c r="M884" s="83" t="s">
        <v>76</v>
      </c>
      <c r="N884" s="84" t="s">
        <v>170</v>
      </c>
      <c r="O884" s="113">
        <f t="shared" ref="O884:P885" si="361">SUM(O885)</f>
        <v>0</v>
      </c>
      <c r="P884" s="113">
        <f t="shared" si="361"/>
        <v>0</v>
      </c>
      <c r="R884" s="113">
        <f>SUM(R885)</f>
        <v>0</v>
      </c>
      <c r="S884" s="368">
        <v>0</v>
      </c>
      <c r="T884" s="368">
        <v>0</v>
      </c>
    </row>
    <row r="885" spans="1:20" s="43" customFormat="1" ht="38.25" x14ac:dyDescent="0.2">
      <c r="B885" s="48"/>
      <c r="C885" s="48"/>
      <c r="D885" s="48">
        <v>3</v>
      </c>
      <c r="E885" s="48"/>
      <c r="F885" s="48">
        <v>5</v>
      </c>
      <c r="G885" s="48"/>
      <c r="H885" s="48">
        <v>7</v>
      </c>
      <c r="I885" s="201"/>
      <c r="J885" s="201">
        <v>9</v>
      </c>
      <c r="K885" s="201"/>
      <c r="L885" s="16" t="s">
        <v>178</v>
      </c>
      <c r="M885" s="92" t="s">
        <v>80</v>
      </c>
      <c r="N885" s="70" t="s">
        <v>9</v>
      </c>
      <c r="O885" s="114">
        <f t="shared" si="361"/>
        <v>0</v>
      </c>
      <c r="P885" s="114">
        <f t="shared" si="361"/>
        <v>0</v>
      </c>
      <c r="R885" s="114">
        <f>SUM(R886)</f>
        <v>0</v>
      </c>
      <c r="S885" s="368">
        <v>0</v>
      </c>
      <c r="T885" s="368">
        <v>0</v>
      </c>
    </row>
    <row r="886" spans="1:20" s="43" customFormat="1" x14ac:dyDescent="0.2">
      <c r="B886" s="48"/>
      <c r="C886" s="48"/>
      <c r="D886" s="48">
        <v>3</v>
      </c>
      <c r="E886" s="48"/>
      <c r="F886" s="48">
        <v>5</v>
      </c>
      <c r="G886" s="48"/>
      <c r="H886" s="48">
        <v>7</v>
      </c>
      <c r="I886" s="201"/>
      <c r="J886" s="201">
        <v>9</v>
      </c>
      <c r="K886" s="201"/>
      <c r="L886" s="16" t="s">
        <v>178</v>
      </c>
      <c r="M886" s="83" t="s">
        <v>81</v>
      </c>
      <c r="N886" s="84" t="s">
        <v>172</v>
      </c>
      <c r="O886" s="113">
        <v>0</v>
      </c>
      <c r="P886" s="113">
        <v>0</v>
      </c>
      <c r="R886" s="113">
        <v>0</v>
      </c>
      <c r="S886" s="368">
        <v>0</v>
      </c>
      <c r="T886" s="368">
        <v>0</v>
      </c>
    </row>
    <row r="887" spans="1:20" s="331" customFormat="1" x14ac:dyDescent="0.2">
      <c r="B887" s="375"/>
      <c r="C887" s="375"/>
      <c r="D887" s="375"/>
      <c r="E887" s="375"/>
      <c r="F887" s="375"/>
      <c r="G887" s="375"/>
      <c r="H887" s="375"/>
      <c r="I887" s="375"/>
      <c r="J887" s="375"/>
      <c r="K887" s="375"/>
      <c r="L887" s="16"/>
      <c r="M887" s="374"/>
      <c r="N887" s="373"/>
      <c r="O887" s="113"/>
      <c r="P887" s="113"/>
      <c r="R887" s="113"/>
      <c r="S887" s="368"/>
      <c r="T887" s="368"/>
    </row>
    <row r="888" spans="1:20" s="65" customFormat="1" x14ac:dyDescent="0.2">
      <c r="B888" s="64"/>
      <c r="C888" s="64"/>
      <c r="D888" s="64"/>
      <c r="E888" s="64"/>
      <c r="F888" s="64"/>
      <c r="G888" s="64"/>
      <c r="H888" s="64"/>
      <c r="I888" s="201"/>
      <c r="J888" s="201"/>
      <c r="K888" s="201"/>
      <c r="L888" s="16"/>
      <c r="M888" s="83"/>
      <c r="N888" s="84"/>
      <c r="O888" s="144"/>
      <c r="P888" s="144"/>
      <c r="R888" s="144"/>
      <c r="S888" s="368"/>
      <c r="T888" s="368"/>
    </row>
    <row r="889" spans="1:20" s="43" customFormat="1" ht="38.25" x14ac:dyDescent="0.2">
      <c r="A889" s="54" t="s">
        <v>275</v>
      </c>
      <c r="I889" s="202"/>
      <c r="J889" s="202"/>
      <c r="K889" s="202"/>
      <c r="L889" s="36" t="s">
        <v>178</v>
      </c>
      <c r="M889" s="83"/>
      <c r="N889" s="107" t="s">
        <v>314</v>
      </c>
      <c r="O889" s="144">
        <f t="shared" ref="O889" si="362">SUM(O899)</f>
        <v>204786.36</v>
      </c>
      <c r="P889" s="238">
        <f t="shared" ref="P889" si="363">SUM(P899)</f>
        <v>70000</v>
      </c>
      <c r="R889" s="144">
        <f>SUM(R899)</f>
        <v>62880.2</v>
      </c>
      <c r="S889" s="368">
        <f t="shared" si="353"/>
        <v>30.705267675054138</v>
      </c>
      <c r="T889" s="368">
        <f t="shared" si="347"/>
        <v>89.828857142857146</v>
      </c>
    </row>
    <row r="890" spans="1:20" s="177" customFormat="1" x14ac:dyDescent="0.2">
      <c r="A890" s="54"/>
      <c r="I890" s="202"/>
      <c r="J890" s="202"/>
      <c r="K890" s="202"/>
      <c r="L890" s="36"/>
      <c r="M890" s="178"/>
      <c r="N890" s="107"/>
      <c r="O890" s="144"/>
      <c r="P890" s="144"/>
      <c r="R890" s="144"/>
      <c r="S890" s="368"/>
      <c r="T890" s="368"/>
    </row>
    <row r="891" spans="1:20" s="177" customFormat="1" x14ac:dyDescent="0.2">
      <c r="A891" s="54"/>
      <c r="I891" s="202"/>
      <c r="J891" s="202"/>
      <c r="K891" s="202"/>
      <c r="L891" s="36"/>
      <c r="M891" s="178"/>
      <c r="N891" s="180" t="s">
        <v>286</v>
      </c>
      <c r="O891" s="188">
        <f>SUM(O892:O897)</f>
        <v>204786.36</v>
      </c>
      <c r="P891" s="188">
        <f>SUM(P892:P897)</f>
        <v>70000</v>
      </c>
      <c r="R891" s="188">
        <f>SUM(R892:R897)</f>
        <v>62880.2</v>
      </c>
      <c r="S891" s="368">
        <f t="shared" si="353"/>
        <v>30.705267675054138</v>
      </c>
      <c r="T891" s="368">
        <f t="shared" si="347"/>
        <v>89.828857142857146</v>
      </c>
    </row>
    <row r="892" spans="1:20" s="315" customFormat="1" x14ac:dyDescent="0.2">
      <c r="A892" s="54"/>
      <c r="L892" s="36"/>
      <c r="M892" s="189" t="s">
        <v>355</v>
      </c>
      <c r="N892" s="180" t="s">
        <v>287</v>
      </c>
      <c r="O892" s="185">
        <v>62191.73</v>
      </c>
      <c r="P892" s="185">
        <v>17500</v>
      </c>
      <c r="R892" s="185">
        <v>0</v>
      </c>
      <c r="S892" s="368">
        <f t="shared" si="353"/>
        <v>0</v>
      </c>
      <c r="T892" s="368">
        <v>0</v>
      </c>
    </row>
    <row r="893" spans="1:20" s="331" customFormat="1" x14ac:dyDescent="0.2">
      <c r="A893" s="54"/>
      <c r="L893" s="36"/>
      <c r="M893" s="189" t="s">
        <v>57</v>
      </c>
      <c r="N893" s="180" t="s">
        <v>381</v>
      </c>
      <c r="O893" s="185">
        <v>0</v>
      </c>
      <c r="P893" s="185">
        <v>0</v>
      </c>
      <c r="R893" s="185">
        <v>0</v>
      </c>
      <c r="S893" s="368">
        <v>0</v>
      </c>
      <c r="T893" s="368">
        <v>0</v>
      </c>
    </row>
    <row r="894" spans="1:20" s="177" customFormat="1" x14ac:dyDescent="0.2">
      <c r="A894" s="54"/>
      <c r="I894" s="202"/>
      <c r="J894" s="202"/>
      <c r="K894" s="202"/>
      <c r="L894" s="36"/>
      <c r="M894" s="189" t="s">
        <v>357</v>
      </c>
      <c r="N894" s="180" t="s">
        <v>289</v>
      </c>
      <c r="O894" s="188">
        <v>42594.63</v>
      </c>
      <c r="P894" s="188">
        <v>21293.4</v>
      </c>
      <c r="R894" s="188">
        <v>18875.189999999999</v>
      </c>
      <c r="S894" s="368">
        <v>0</v>
      </c>
      <c r="T894" s="368">
        <f t="shared" si="347"/>
        <v>88.643382456535818</v>
      </c>
    </row>
    <row r="895" spans="1:20" s="177" customFormat="1" x14ac:dyDescent="0.2">
      <c r="A895" s="54"/>
      <c r="I895" s="202"/>
      <c r="J895" s="202"/>
      <c r="K895" s="202"/>
      <c r="L895" s="36"/>
      <c r="M895" s="189" t="s">
        <v>356</v>
      </c>
      <c r="N895" s="180" t="s">
        <v>288</v>
      </c>
      <c r="O895" s="188">
        <v>100000</v>
      </c>
      <c r="P895" s="188">
        <v>13500</v>
      </c>
      <c r="R895" s="188">
        <v>0</v>
      </c>
      <c r="S895" s="368">
        <v>0</v>
      </c>
      <c r="T895" s="368">
        <f t="shared" si="347"/>
        <v>0</v>
      </c>
    </row>
    <row r="896" spans="1:20" s="274" customFormat="1" ht="51" x14ac:dyDescent="0.2">
      <c r="A896" s="54"/>
      <c r="L896" s="36"/>
      <c r="M896" s="189" t="s">
        <v>52</v>
      </c>
      <c r="N896" s="190" t="s">
        <v>105</v>
      </c>
      <c r="O896" s="188">
        <v>0</v>
      </c>
      <c r="P896" s="188">
        <v>0</v>
      </c>
      <c r="R896" s="188">
        <v>0</v>
      </c>
      <c r="S896" s="368">
        <v>0</v>
      </c>
      <c r="T896" s="368">
        <v>0</v>
      </c>
    </row>
    <row r="897" spans="1:20" s="331" customFormat="1" x14ac:dyDescent="0.2">
      <c r="A897" s="54"/>
      <c r="L897" s="36"/>
      <c r="M897" s="189" t="s">
        <v>354</v>
      </c>
      <c r="N897" s="180" t="s">
        <v>290</v>
      </c>
      <c r="O897" s="188">
        <v>0</v>
      </c>
      <c r="P897" s="188">
        <v>17706.599999999999</v>
      </c>
      <c r="R897" s="188">
        <v>44005.01</v>
      </c>
      <c r="S897" s="368">
        <v>0</v>
      </c>
      <c r="T897" s="368">
        <f t="shared" si="347"/>
        <v>248.52320603616732</v>
      </c>
    </row>
    <row r="898" spans="1:20" s="43" customFormat="1" x14ac:dyDescent="0.2">
      <c r="I898" s="202"/>
      <c r="J898" s="202"/>
      <c r="K898" s="202"/>
      <c r="L898" s="16"/>
      <c r="M898" s="83"/>
      <c r="N898" s="84"/>
      <c r="O898" s="148"/>
      <c r="P898" s="148"/>
      <c r="R898" s="148"/>
      <c r="S898" s="368"/>
      <c r="T898" s="368"/>
    </row>
    <row r="899" spans="1:20" s="43" customFormat="1" ht="25.5" x14ac:dyDescent="0.2">
      <c r="B899" s="48">
        <v>1</v>
      </c>
      <c r="C899" s="48"/>
      <c r="D899" s="48"/>
      <c r="E899" s="48">
        <v>4</v>
      </c>
      <c r="F899" s="48">
        <v>5</v>
      </c>
      <c r="G899" s="48"/>
      <c r="H899" s="48">
        <v>7</v>
      </c>
      <c r="I899" s="201"/>
      <c r="J899" s="201"/>
      <c r="K899" s="201"/>
      <c r="L899" s="16" t="s">
        <v>178</v>
      </c>
      <c r="M899" s="83" t="s">
        <v>76</v>
      </c>
      <c r="N899" s="84" t="s">
        <v>170</v>
      </c>
      <c r="O899" s="113">
        <f t="shared" ref="O899:P900" si="364">SUM(O900)</f>
        <v>204786.36</v>
      </c>
      <c r="P899" s="113">
        <f t="shared" si="364"/>
        <v>70000</v>
      </c>
      <c r="R899" s="113">
        <f>SUM(R900)</f>
        <v>62880.2</v>
      </c>
      <c r="S899" s="368">
        <f t="shared" si="353"/>
        <v>30.705267675054138</v>
      </c>
      <c r="T899" s="368">
        <f t="shared" si="347"/>
        <v>89.828857142857146</v>
      </c>
    </row>
    <row r="900" spans="1:20" s="43" customFormat="1" ht="38.25" x14ac:dyDescent="0.2">
      <c r="B900" s="48">
        <v>1</v>
      </c>
      <c r="C900" s="48"/>
      <c r="D900" s="48"/>
      <c r="E900" s="48">
        <v>4</v>
      </c>
      <c r="F900" s="48">
        <v>5</v>
      </c>
      <c r="G900" s="48"/>
      <c r="H900" s="48">
        <v>7</v>
      </c>
      <c r="I900" s="201"/>
      <c r="J900" s="201"/>
      <c r="K900" s="201"/>
      <c r="L900" s="16" t="s">
        <v>178</v>
      </c>
      <c r="M900" s="92" t="s">
        <v>80</v>
      </c>
      <c r="N900" s="70" t="s">
        <v>9</v>
      </c>
      <c r="O900" s="114">
        <f t="shared" si="364"/>
        <v>204786.36</v>
      </c>
      <c r="P900" s="114">
        <f t="shared" si="364"/>
        <v>70000</v>
      </c>
      <c r="R900" s="114">
        <f>SUM(R901)</f>
        <v>62880.2</v>
      </c>
      <c r="S900" s="368">
        <f t="shared" si="353"/>
        <v>30.705267675054138</v>
      </c>
      <c r="T900" s="368">
        <f t="shared" si="347"/>
        <v>89.828857142857146</v>
      </c>
    </row>
    <row r="901" spans="1:20" s="43" customFormat="1" x14ac:dyDescent="0.2">
      <c r="B901" s="48">
        <v>1</v>
      </c>
      <c r="C901" s="48"/>
      <c r="D901" s="48"/>
      <c r="E901" s="48">
        <v>4</v>
      </c>
      <c r="F901" s="48">
        <v>5</v>
      </c>
      <c r="G901" s="48"/>
      <c r="H901" s="48">
        <v>7</v>
      </c>
      <c r="I901" s="201"/>
      <c r="J901" s="201"/>
      <c r="K901" s="201"/>
      <c r="L901" s="16" t="s">
        <v>178</v>
      </c>
      <c r="M901" s="83" t="s">
        <v>81</v>
      </c>
      <c r="N901" s="84" t="s">
        <v>172</v>
      </c>
      <c r="O901" s="113">
        <f>SUM(O902)</f>
        <v>204786.36</v>
      </c>
      <c r="P901" s="113">
        <v>70000</v>
      </c>
      <c r="R901" s="113">
        <f>SUM(R902)</f>
        <v>62880.2</v>
      </c>
      <c r="S901" s="368">
        <f t="shared" si="353"/>
        <v>30.705267675054138</v>
      </c>
      <c r="T901" s="368">
        <f t="shared" si="347"/>
        <v>89.828857142857146</v>
      </c>
    </row>
    <row r="902" spans="1:20" s="331" customFormat="1" ht="25.5" x14ac:dyDescent="0.2">
      <c r="B902" s="420"/>
      <c r="C902" s="420"/>
      <c r="D902" s="420"/>
      <c r="E902" s="420"/>
      <c r="F902" s="420"/>
      <c r="G902" s="420"/>
      <c r="H902" s="420"/>
      <c r="I902" s="420"/>
      <c r="J902" s="420"/>
      <c r="K902" s="420"/>
      <c r="L902" s="16"/>
      <c r="M902" s="421" t="s">
        <v>426</v>
      </c>
      <c r="N902" s="430" t="s">
        <v>505</v>
      </c>
      <c r="O902" s="113">
        <v>204786.36</v>
      </c>
      <c r="P902" s="113"/>
      <c r="R902" s="113">
        <v>62880.2</v>
      </c>
      <c r="S902" s="368">
        <f t="shared" si="353"/>
        <v>30.705267675054138</v>
      </c>
      <c r="T902" s="368"/>
    </row>
    <row r="903" spans="1:20" s="65" customFormat="1" x14ac:dyDescent="0.2">
      <c r="B903" s="64"/>
      <c r="C903" s="64"/>
      <c r="D903" s="64"/>
      <c r="E903" s="64"/>
      <c r="F903" s="64"/>
      <c r="G903" s="64"/>
      <c r="H903" s="64"/>
      <c r="I903" s="201"/>
      <c r="J903" s="201"/>
      <c r="K903" s="201"/>
      <c r="L903" s="16"/>
      <c r="M903" s="83"/>
      <c r="N903" s="84"/>
      <c r="O903" s="144"/>
      <c r="P903" s="144"/>
      <c r="R903" s="144"/>
      <c r="S903" s="368"/>
      <c r="T903" s="368"/>
    </row>
    <row r="904" spans="1:20" s="47" customFormat="1" ht="38.25" x14ac:dyDescent="0.2">
      <c r="A904" s="53" t="s">
        <v>173</v>
      </c>
      <c r="I904" s="202"/>
      <c r="J904" s="202"/>
      <c r="K904" s="202"/>
      <c r="L904" s="31" t="s">
        <v>124</v>
      </c>
      <c r="M904" s="103"/>
      <c r="N904" s="104" t="s">
        <v>147</v>
      </c>
      <c r="O904" s="116">
        <f t="shared" ref="O904" si="365">SUM(O906)</f>
        <v>0</v>
      </c>
      <c r="P904" s="116">
        <f t="shared" ref="P904" si="366">SUM(P906)</f>
        <v>20000</v>
      </c>
      <c r="R904" s="116">
        <f>SUM(R906)</f>
        <v>9950</v>
      </c>
      <c r="S904" s="368">
        <v>0</v>
      </c>
      <c r="T904" s="368">
        <v>0</v>
      </c>
    </row>
    <row r="905" spans="1:20" s="47" customFormat="1" x14ac:dyDescent="0.2">
      <c r="I905" s="202"/>
      <c r="J905" s="202"/>
      <c r="K905" s="202"/>
      <c r="L905" s="16"/>
      <c r="M905" s="83"/>
      <c r="N905" s="84"/>
      <c r="O905" s="145"/>
      <c r="P905" s="145"/>
      <c r="R905" s="145"/>
      <c r="S905" s="368"/>
      <c r="T905" s="368"/>
    </row>
    <row r="906" spans="1:20" s="43" customFormat="1" ht="63.75" x14ac:dyDescent="0.2">
      <c r="A906" s="54" t="s">
        <v>276</v>
      </c>
      <c r="B906" s="48"/>
      <c r="C906" s="48"/>
      <c r="D906" s="48"/>
      <c r="E906" s="48"/>
      <c r="F906" s="48"/>
      <c r="G906" s="48"/>
      <c r="H906" s="48"/>
      <c r="I906" s="201"/>
      <c r="J906" s="201"/>
      <c r="K906" s="201"/>
      <c r="L906" s="66" t="s">
        <v>177</v>
      </c>
      <c r="M906" s="83"/>
      <c r="N906" s="273" t="s">
        <v>327</v>
      </c>
      <c r="O906" s="144">
        <f t="shared" ref="O906" si="367">SUM(O913)</f>
        <v>0</v>
      </c>
      <c r="P906" s="238">
        <f t="shared" ref="P906" si="368">SUM(P913)</f>
        <v>20000</v>
      </c>
      <c r="R906" s="144">
        <f>SUM(R913)</f>
        <v>9950</v>
      </c>
      <c r="S906" s="368">
        <v>0</v>
      </c>
      <c r="T906" s="368">
        <v>0</v>
      </c>
    </row>
    <row r="907" spans="1:20" s="43" customFormat="1" x14ac:dyDescent="0.2">
      <c r="B907" s="48"/>
      <c r="C907" s="48"/>
      <c r="D907" s="48"/>
      <c r="E907" s="48"/>
      <c r="F907" s="48"/>
      <c r="G907" s="48"/>
      <c r="H907" s="48"/>
      <c r="I907" s="201"/>
      <c r="J907" s="201"/>
      <c r="K907" s="201"/>
      <c r="L907" s="16"/>
      <c r="M907" s="83"/>
      <c r="N907" s="84"/>
      <c r="O907" s="144"/>
      <c r="P907" s="144"/>
      <c r="R907" s="144"/>
      <c r="S907" s="368"/>
      <c r="T907" s="368"/>
    </row>
    <row r="908" spans="1:20" s="177" customFormat="1" x14ac:dyDescent="0.2">
      <c r="B908" s="176"/>
      <c r="C908" s="176"/>
      <c r="D908" s="176"/>
      <c r="E908" s="176"/>
      <c r="F908" s="176"/>
      <c r="G908" s="176"/>
      <c r="H908" s="176"/>
      <c r="I908" s="201"/>
      <c r="J908" s="201"/>
      <c r="K908" s="201"/>
      <c r="L908" s="16"/>
      <c r="M908" s="178"/>
      <c r="N908" s="180" t="s">
        <v>286</v>
      </c>
      <c r="O908" s="188">
        <f t="shared" ref="O908" si="369">SUM(O909:O911)</f>
        <v>0</v>
      </c>
      <c r="P908" s="188">
        <f t="shared" ref="P908" si="370">SUM(P909:P911)</f>
        <v>20000</v>
      </c>
      <c r="R908" s="188">
        <f>SUM(R909:R911)</f>
        <v>9950</v>
      </c>
      <c r="S908" s="368">
        <v>0</v>
      </c>
      <c r="T908" s="368">
        <v>0</v>
      </c>
    </row>
    <row r="909" spans="1:20" s="177" customFormat="1" x14ac:dyDescent="0.2">
      <c r="B909" s="176"/>
      <c r="C909" s="176"/>
      <c r="D909" s="176"/>
      <c r="E909" s="176"/>
      <c r="F909" s="176"/>
      <c r="G909" s="176"/>
      <c r="H909" s="176"/>
      <c r="I909" s="201"/>
      <c r="J909" s="201"/>
      <c r="K909" s="201"/>
      <c r="L909" s="16"/>
      <c r="M909" s="189" t="s">
        <v>357</v>
      </c>
      <c r="N909" s="180" t="s">
        <v>289</v>
      </c>
      <c r="O909" s="188">
        <v>0</v>
      </c>
      <c r="P909" s="188">
        <v>0</v>
      </c>
      <c r="R909" s="188">
        <v>5000</v>
      </c>
      <c r="S909" s="368">
        <v>0</v>
      </c>
      <c r="T909" s="368">
        <v>0</v>
      </c>
    </row>
    <row r="910" spans="1:20" s="177" customFormat="1" x14ac:dyDescent="0.2">
      <c r="B910" s="176"/>
      <c r="C910" s="176"/>
      <c r="D910" s="176"/>
      <c r="E910" s="176"/>
      <c r="F910" s="176"/>
      <c r="G910" s="176"/>
      <c r="H910" s="176"/>
      <c r="I910" s="201"/>
      <c r="J910" s="201"/>
      <c r="K910" s="201"/>
      <c r="L910" s="16"/>
      <c r="M910" s="189" t="s">
        <v>356</v>
      </c>
      <c r="N910" s="180" t="s">
        <v>288</v>
      </c>
      <c r="O910" s="188">
        <v>0</v>
      </c>
      <c r="P910" s="188">
        <v>20000</v>
      </c>
      <c r="R910" s="188">
        <v>4950</v>
      </c>
      <c r="S910" s="368">
        <v>0</v>
      </c>
      <c r="T910" s="368">
        <v>0</v>
      </c>
    </row>
    <row r="911" spans="1:20" s="194" customFormat="1" x14ac:dyDescent="0.2">
      <c r="B911" s="193"/>
      <c r="C911" s="193"/>
      <c r="D911" s="193"/>
      <c r="E911" s="193"/>
      <c r="F911" s="193"/>
      <c r="G911" s="193"/>
      <c r="H911" s="193"/>
      <c r="I911" s="201"/>
      <c r="J911" s="201"/>
      <c r="K911" s="201"/>
      <c r="L911" s="16"/>
      <c r="M911" s="189" t="s">
        <v>354</v>
      </c>
      <c r="N911" s="180" t="s">
        <v>290</v>
      </c>
      <c r="O911" s="188">
        <v>0</v>
      </c>
      <c r="P911" s="188">
        <v>0</v>
      </c>
      <c r="R911" s="188">
        <v>0</v>
      </c>
      <c r="S911" s="368">
        <v>0</v>
      </c>
      <c r="T911" s="368">
        <v>0</v>
      </c>
    </row>
    <row r="912" spans="1:20" s="177" customFormat="1" x14ac:dyDescent="0.2">
      <c r="B912" s="176"/>
      <c r="C912" s="176"/>
      <c r="D912" s="176"/>
      <c r="E912" s="176"/>
      <c r="F912" s="176"/>
      <c r="G912" s="176"/>
      <c r="H912" s="176"/>
      <c r="I912" s="201"/>
      <c r="J912" s="201"/>
      <c r="K912" s="201"/>
      <c r="L912" s="16"/>
      <c r="M912" s="178"/>
      <c r="N912" s="84"/>
      <c r="O912" s="144"/>
      <c r="P912" s="144"/>
      <c r="R912" s="144"/>
      <c r="S912" s="368"/>
      <c r="T912" s="368"/>
    </row>
    <row r="913" spans="1:20" s="43" customFormat="1" ht="25.5" x14ac:dyDescent="0.2">
      <c r="B913" s="48"/>
      <c r="C913" s="48"/>
      <c r="D913" s="48"/>
      <c r="E913" s="48">
        <v>4</v>
      </c>
      <c r="F913" s="48">
        <v>5</v>
      </c>
      <c r="G913" s="48"/>
      <c r="H913" s="48"/>
      <c r="I913" s="201"/>
      <c r="J913" s="201">
        <v>9</v>
      </c>
      <c r="K913" s="201"/>
      <c r="L913" s="16" t="s">
        <v>177</v>
      </c>
      <c r="M913" s="83" t="s">
        <v>76</v>
      </c>
      <c r="N913" s="84" t="s">
        <v>170</v>
      </c>
      <c r="O913" s="113">
        <f t="shared" ref="O913" si="371">SUM(O915)</f>
        <v>0</v>
      </c>
      <c r="P913" s="113">
        <f t="shared" ref="P913" si="372">SUM(P915)</f>
        <v>20000</v>
      </c>
      <c r="R913" s="113">
        <f>SUM(R915)</f>
        <v>9950</v>
      </c>
      <c r="S913" s="368">
        <v>0</v>
      </c>
      <c r="T913" s="368">
        <v>0</v>
      </c>
    </row>
    <row r="914" spans="1:20" s="43" customFormat="1" ht="38.25" x14ac:dyDescent="0.2">
      <c r="B914" s="48"/>
      <c r="C914" s="48"/>
      <c r="D914" s="48"/>
      <c r="E914" s="48">
        <v>4</v>
      </c>
      <c r="F914" s="48">
        <v>5</v>
      </c>
      <c r="G914" s="48"/>
      <c r="H914" s="48"/>
      <c r="I914" s="201"/>
      <c r="J914" s="201">
        <v>9</v>
      </c>
      <c r="K914" s="201"/>
      <c r="L914" s="16" t="s">
        <v>177</v>
      </c>
      <c r="M914" s="92" t="s">
        <v>80</v>
      </c>
      <c r="N914" s="70" t="s">
        <v>9</v>
      </c>
      <c r="O914" s="114">
        <f t="shared" ref="O914:P914" si="373">SUM(O915)</f>
        <v>0</v>
      </c>
      <c r="P914" s="114">
        <f t="shared" si="373"/>
        <v>20000</v>
      </c>
      <c r="R914" s="114">
        <f>SUM(R915)</f>
        <v>9950</v>
      </c>
      <c r="S914" s="368">
        <v>0</v>
      </c>
      <c r="T914" s="368">
        <v>0</v>
      </c>
    </row>
    <row r="915" spans="1:20" s="43" customFormat="1" x14ac:dyDescent="0.2">
      <c r="B915" s="48"/>
      <c r="C915" s="48"/>
      <c r="D915" s="48"/>
      <c r="E915" s="48">
        <v>4</v>
      </c>
      <c r="F915" s="48">
        <v>5</v>
      </c>
      <c r="G915" s="48"/>
      <c r="H915" s="48"/>
      <c r="I915" s="201"/>
      <c r="J915" s="201">
        <v>9</v>
      </c>
      <c r="K915" s="201"/>
      <c r="L915" s="16" t="s">
        <v>177</v>
      </c>
      <c r="M915" s="83" t="s">
        <v>81</v>
      </c>
      <c r="N915" s="84" t="s">
        <v>172</v>
      </c>
      <c r="O915" s="113">
        <v>0</v>
      </c>
      <c r="P915" s="113">
        <v>20000</v>
      </c>
      <c r="R915" s="113">
        <f>SUM(R916)</f>
        <v>9950</v>
      </c>
      <c r="S915" s="368">
        <v>0</v>
      </c>
      <c r="T915" s="368">
        <v>0</v>
      </c>
    </row>
    <row r="916" spans="1:20" s="331" customFormat="1" x14ac:dyDescent="0.2">
      <c r="B916" s="439"/>
      <c r="C916" s="439"/>
      <c r="D916" s="439"/>
      <c r="E916" s="439"/>
      <c r="F916" s="439"/>
      <c r="G916" s="439"/>
      <c r="H916" s="439"/>
      <c r="I916" s="439"/>
      <c r="J916" s="439"/>
      <c r="K916" s="439"/>
      <c r="L916" s="16"/>
      <c r="M916" s="440" t="s">
        <v>544</v>
      </c>
      <c r="N916" s="441"/>
      <c r="O916" s="113"/>
      <c r="P916" s="113"/>
      <c r="R916" s="113">
        <v>9950</v>
      </c>
      <c r="S916" s="368"/>
      <c r="T916" s="368"/>
    </row>
    <row r="917" spans="1:20" s="43" customFormat="1" x14ac:dyDescent="0.2">
      <c r="I917" s="202"/>
      <c r="J917" s="202"/>
      <c r="K917" s="202"/>
      <c r="L917" s="16"/>
      <c r="M917" s="83"/>
      <c r="N917" s="84"/>
      <c r="O917" s="147"/>
      <c r="P917" s="147"/>
      <c r="R917" s="147"/>
      <c r="S917" s="368"/>
      <c r="T917" s="368"/>
    </row>
    <row r="918" spans="1:20" s="47" customFormat="1" ht="38.25" x14ac:dyDescent="0.2">
      <c r="A918" s="53" t="s">
        <v>173</v>
      </c>
      <c r="I918" s="202"/>
      <c r="J918" s="202"/>
      <c r="K918" s="202"/>
      <c r="L918" s="31" t="s">
        <v>379</v>
      </c>
      <c r="M918" s="103"/>
      <c r="N918" s="104" t="s">
        <v>147</v>
      </c>
      <c r="O918" s="116">
        <f t="shared" ref="O918" si="374">SUM(O920)</f>
        <v>0</v>
      </c>
      <c r="P918" s="116">
        <f>SUM(P920+P930)</f>
        <v>70000</v>
      </c>
      <c r="R918" s="116">
        <f>SUM(R920+R930)</f>
        <v>16000</v>
      </c>
      <c r="S918" s="368">
        <v>0</v>
      </c>
      <c r="T918" s="368">
        <f t="shared" si="347"/>
        <v>22.857142857142858</v>
      </c>
    </row>
    <row r="919" spans="1:20" s="43" customFormat="1" x14ac:dyDescent="0.2">
      <c r="I919" s="202"/>
      <c r="J919" s="202"/>
      <c r="K919" s="202"/>
      <c r="L919" s="16"/>
      <c r="M919" s="83"/>
      <c r="N919" s="84"/>
      <c r="O919" s="148"/>
      <c r="P919" s="148"/>
      <c r="R919" s="148"/>
      <c r="S919" s="368"/>
      <c r="T919" s="368"/>
    </row>
    <row r="920" spans="1:20" s="43" customFormat="1" ht="25.5" x14ac:dyDescent="0.2">
      <c r="A920" s="54" t="s">
        <v>277</v>
      </c>
      <c r="I920" s="202"/>
      <c r="J920" s="202"/>
      <c r="K920" s="202"/>
      <c r="L920" s="66" t="s">
        <v>378</v>
      </c>
      <c r="M920" s="83"/>
      <c r="N920" s="107" t="s">
        <v>320</v>
      </c>
      <c r="O920" s="144">
        <f t="shared" ref="O920" si="375">SUM(O926)</f>
        <v>0</v>
      </c>
      <c r="P920" s="144">
        <f t="shared" ref="P920" si="376">SUM(P926)</f>
        <v>30000</v>
      </c>
      <c r="R920" s="144">
        <f>SUM(R926)</f>
        <v>0</v>
      </c>
      <c r="S920" s="368">
        <v>0</v>
      </c>
      <c r="T920" s="368">
        <f t="shared" ref="T920:T954" si="377">R920/P920*100</f>
        <v>0</v>
      </c>
    </row>
    <row r="921" spans="1:20" s="43" customFormat="1" x14ac:dyDescent="0.2">
      <c r="I921" s="202"/>
      <c r="J921" s="202"/>
      <c r="K921" s="202"/>
      <c r="L921" s="16"/>
      <c r="M921" s="83"/>
      <c r="N921" s="84"/>
      <c r="O921" s="148"/>
      <c r="P921" s="148"/>
      <c r="R921" s="148"/>
      <c r="S921" s="368"/>
      <c r="T921" s="368"/>
    </row>
    <row r="922" spans="1:20" s="177" customFormat="1" x14ac:dyDescent="0.2">
      <c r="I922" s="202"/>
      <c r="J922" s="202"/>
      <c r="K922" s="202"/>
      <c r="L922" s="16"/>
      <c r="M922" s="178"/>
      <c r="N922" s="180" t="s">
        <v>286</v>
      </c>
      <c r="O922" s="188">
        <f t="shared" ref="O922" si="378">SUM(O923:O924)</f>
        <v>0</v>
      </c>
      <c r="P922" s="188">
        <f t="shared" ref="P922" si="379">SUM(P923:P924)</f>
        <v>30000</v>
      </c>
      <c r="R922" s="188">
        <f>SUM(R923:R924)</f>
        <v>0</v>
      </c>
      <c r="S922" s="368">
        <v>0</v>
      </c>
      <c r="T922" s="368">
        <f t="shared" si="377"/>
        <v>0</v>
      </c>
    </row>
    <row r="923" spans="1:20" s="177" customFormat="1" x14ac:dyDescent="0.2">
      <c r="I923" s="202"/>
      <c r="J923" s="202"/>
      <c r="K923" s="202"/>
      <c r="L923" s="16"/>
      <c r="M923" s="189" t="s">
        <v>357</v>
      </c>
      <c r="N923" s="180" t="s">
        <v>289</v>
      </c>
      <c r="O923" s="188">
        <v>0</v>
      </c>
      <c r="P923" s="188">
        <v>0</v>
      </c>
      <c r="R923" s="188">
        <v>0</v>
      </c>
      <c r="S923" s="368">
        <v>0</v>
      </c>
      <c r="T923" s="368">
        <v>0</v>
      </c>
    </row>
    <row r="924" spans="1:20" s="205" customFormat="1" x14ac:dyDescent="0.2">
      <c r="L924" s="16"/>
      <c r="M924" s="189" t="s">
        <v>356</v>
      </c>
      <c r="N924" s="180" t="s">
        <v>288</v>
      </c>
      <c r="O924" s="188">
        <v>0</v>
      </c>
      <c r="P924" s="188">
        <v>30000</v>
      </c>
      <c r="R924" s="188">
        <v>0</v>
      </c>
      <c r="S924" s="368">
        <v>0</v>
      </c>
      <c r="T924" s="368">
        <f t="shared" si="377"/>
        <v>0</v>
      </c>
    </row>
    <row r="925" spans="1:20" s="177" customFormat="1" x14ac:dyDescent="0.2">
      <c r="I925" s="202"/>
      <c r="J925" s="202"/>
      <c r="K925" s="202"/>
      <c r="L925" s="16"/>
      <c r="M925" s="178"/>
      <c r="N925" s="84"/>
      <c r="O925" s="148"/>
      <c r="P925" s="148"/>
      <c r="R925" s="148"/>
      <c r="S925" s="368"/>
      <c r="T925" s="368"/>
    </row>
    <row r="926" spans="1:20" s="43" customFormat="1" ht="25.5" x14ac:dyDescent="0.2">
      <c r="B926" s="48"/>
      <c r="C926" s="48"/>
      <c r="D926" s="48"/>
      <c r="E926" s="48">
        <v>4</v>
      </c>
      <c r="F926" s="48">
        <v>5</v>
      </c>
      <c r="G926" s="48"/>
      <c r="H926" s="48"/>
      <c r="I926" s="201"/>
      <c r="J926" s="201"/>
      <c r="K926" s="201"/>
      <c r="L926" s="16" t="s">
        <v>378</v>
      </c>
      <c r="M926" s="83" t="s">
        <v>76</v>
      </c>
      <c r="N926" s="84" t="s">
        <v>170</v>
      </c>
      <c r="O926" s="113">
        <f t="shared" ref="O926:P927" si="380">SUM(O927)</f>
        <v>0</v>
      </c>
      <c r="P926" s="113">
        <f t="shared" si="380"/>
        <v>30000</v>
      </c>
      <c r="R926" s="113">
        <f>SUM(R927)</f>
        <v>0</v>
      </c>
      <c r="S926" s="368">
        <v>0</v>
      </c>
      <c r="T926" s="368">
        <f t="shared" si="377"/>
        <v>0</v>
      </c>
    </row>
    <row r="927" spans="1:20" s="43" customFormat="1" ht="38.25" x14ac:dyDescent="0.2">
      <c r="B927" s="48"/>
      <c r="C927" s="48"/>
      <c r="D927" s="48"/>
      <c r="E927" s="48">
        <v>4</v>
      </c>
      <c r="F927" s="48">
        <v>5</v>
      </c>
      <c r="G927" s="48"/>
      <c r="H927" s="48"/>
      <c r="I927" s="201"/>
      <c r="J927" s="201"/>
      <c r="K927" s="201"/>
      <c r="L927" s="16" t="s">
        <v>378</v>
      </c>
      <c r="M927" s="92" t="s">
        <v>80</v>
      </c>
      <c r="N927" s="70" t="s">
        <v>9</v>
      </c>
      <c r="O927" s="114">
        <f t="shared" si="380"/>
        <v>0</v>
      </c>
      <c r="P927" s="114">
        <f t="shared" si="380"/>
        <v>30000</v>
      </c>
      <c r="R927" s="114">
        <f>SUM(R928)</f>
        <v>0</v>
      </c>
      <c r="S927" s="368">
        <v>0</v>
      </c>
      <c r="T927" s="368">
        <f t="shared" si="377"/>
        <v>0</v>
      </c>
    </row>
    <row r="928" spans="1:20" s="43" customFormat="1" x14ac:dyDescent="0.2">
      <c r="B928" s="48"/>
      <c r="C928" s="48"/>
      <c r="D928" s="48"/>
      <c r="E928" s="48">
        <v>4</v>
      </c>
      <c r="F928" s="48">
        <v>5</v>
      </c>
      <c r="G928" s="48"/>
      <c r="H928" s="48"/>
      <c r="I928" s="201"/>
      <c r="J928" s="201"/>
      <c r="K928" s="201"/>
      <c r="L928" s="16" t="s">
        <v>378</v>
      </c>
      <c r="M928" s="83" t="s">
        <v>81</v>
      </c>
      <c r="N928" s="84" t="s">
        <v>172</v>
      </c>
      <c r="O928" s="113">
        <v>0</v>
      </c>
      <c r="P928" s="113">
        <v>30000</v>
      </c>
      <c r="R928" s="113">
        <v>0</v>
      </c>
      <c r="S928" s="368">
        <v>0</v>
      </c>
      <c r="T928" s="368">
        <f t="shared" si="377"/>
        <v>0</v>
      </c>
    </row>
    <row r="929" spans="1:20" s="331" customFormat="1" x14ac:dyDescent="0.2">
      <c r="B929" s="376"/>
      <c r="C929" s="376"/>
      <c r="D929" s="376"/>
      <c r="E929" s="376"/>
      <c r="F929" s="376"/>
      <c r="G929" s="376"/>
      <c r="H929" s="376"/>
      <c r="I929" s="376"/>
      <c r="J929" s="376"/>
      <c r="K929" s="376"/>
      <c r="L929" s="16"/>
      <c r="M929" s="377"/>
      <c r="N929" s="378"/>
      <c r="O929" s="113"/>
      <c r="P929" s="113"/>
      <c r="R929" s="113"/>
      <c r="S929" s="368"/>
      <c r="T929" s="368"/>
    </row>
    <row r="930" spans="1:20" s="331" customFormat="1" ht="25.5" x14ac:dyDescent="0.2">
      <c r="A930" s="54" t="s">
        <v>389</v>
      </c>
      <c r="L930" s="36" t="s">
        <v>378</v>
      </c>
      <c r="M930" s="377"/>
      <c r="N930" s="107" t="s">
        <v>385</v>
      </c>
      <c r="O930" s="144">
        <f t="shared" ref="O930" si="381">SUM(O937)</f>
        <v>0</v>
      </c>
      <c r="P930" s="144">
        <f t="shared" ref="P930" si="382">SUM(P937)</f>
        <v>40000</v>
      </c>
      <c r="R930" s="144">
        <f>SUM(R937)</f>
        <v>16000</v>
      </c>
      <c r="S930" s="368">
        <v>0</v>
      </c>
      <c r="T930" s="368">
        <f t="shared" si="377"/>
        <v>40</v>
      </c>
    </row>
    <row r="931" spans="1:20" s="331" customFormat="1" x14ac:dyDescent="0.2">
      <c r="L931" s="16"/>
      <c r="M931" s="377"/>
      <c r="N931" s="378"/>
      <c r="O931" s="144"/>
      <c r="P931" s="144"/>
      <c r="R931" s="144"/>
      <c r="S931" s="368"/>
      <c r="T931" s="368"/>
    </row>
    <row r="932" spans="1:20" s="331" customFormat="1" x14ac:dyDescent="0.2">
      <c r="L932" s="16"/>
      <c r="M932" s="377"/>
      <c r="N932" s="180" t="s">
        <v>286</v>
      </c>
      <c r="O932" s="188">
        <f t="shared" ref="O932" si="383">SUM(O933:O936)</f>
        <v>0</v>
      </c>
      <c r="P932" s="188">
        <f t="shared" ref="P932" si="384">SUM(P933:P936)</f>
        <v>40000</v>
      </c>
      <c r="R932" s="188">
        <f>SUM(R933:R936)</f>
        <v>16000</v>
      </c>
      <c r="S932" s="368">
        <v>0</v>
      </c>
      <c r="T932" s="368">
        <f t="shared" si="377"/>
        <v>40</v>
      </c>
    </row>
    <row r="933" spans="1:20" s="331" customFormat="1" x14ac:dyDescent="0.2">
      <c r="L933" s="16"/>
      <c r="M933" s="189" t="s">
        <v>57</v>
      </c>
      <c r="N933" s="180" t="s">
        <v>101</v>
      </c>
      <c r="O933" s="188">
        <v>0</v>
      </c>
      <c r="P933" s="188">
        <v>0</v>
      </c>
      <c r="R933" s="188">
        <v>0</v>
      </c>
      <c r="S933" s="368">
        <v>0</v>
      </c>
      <c r="T933" s="368">
        <v>0</v>
      </c>
    </row>
    <row r="934" spans="1:20" s="331" customFormat="1" x14ac:dyDescent="0.2">
      <c r="L934" s="16"/>
      <c r="M934" s="189" t="s">
        <v>356</v>
      </c>
      <c r="N934" s="180" t="s">
        <v>288</v>
      </c>
      <c r="O934" s="188">
        <v>0</v>
      </c>
      <c r="P934" s="188">
        <v>40000</v>
      </c>
      <c r="R934" s="188">
        <v>16000</v>
      </c>
      <c r="S934" s="368">
        <v>0</v>
      </c>
      <c r="T934" s="368">
        <f t="shared" si="377"/>
        <v>40</v>
      </c>
    </row>
    <row r="935" spans="1:20" s="331" customFormat="1" ht="51" x14ac:dyDescent="0.2">
      <c r="L935" s="16"/>
      <c r="M935" s="189" t="s">
        <v>52</v>
      </c>
      <c r="N935" s="190" t="s">
        <v>105</v>
      </c>
      <c r="O935" s="185">
        <v>0</v>
      </c>
      <c r="P935" s="185">
        <v>0</v>
      </c>
      <c r="R935" s="185">
        <v>0</v>
      </c>
      <c r="S935" s="368">
        <v>0</v>
      </c>
      <c r="T935" s="368">
        <v>0</v>
      </c>
    </row>
    <row r="936" spans="1:20" s="331" customFormat="1" x14ac:dyDescent="0.2">
      <c r="L936" s="16"/>
      <c r="M936" s="189" t="s">
        <v>354</v>
      </c>
      <c r="N936" s="180" t="s">
        <v>290</v>
      </c>
      <c r="O936" s="188">
        <v>0</v>
      </c>
      <c r="P936" s="188">
        <v>0</v>
      </c>
      <c r="R936" s="188">
        <v>0</v>
      </c>
      <c r="S936" s="368">
        <v>0</v>
      </c>
      <c r="T936" s="368">
        <v>0</v>
      </c>
    </row>
    <row r="937" spans="1:20" s="331" customFormat="1" ht="25.5" x14ac:dyDescent="0.2">
      <c r="B937" s="376"/>
      <c r="C937" s="376"/>
      <c r="D937" s="376">
        <v>3</v>
      </c>
      <c r="E937" s="376"/>
      <c r="F937" s="376">
        <v>5</v>
      </c>
      <c r="G937" s="376"/>
      <c r="H937" s="376">
        <v>7</v>
      </c>
      <c r="I937" s="376"/>
      <c r="J937" s="376">
        <v>9</v>
      </c>
      <c r="K937" s="376"/>
      <c r="L937" s="16" t="s">
        <v>378</v>
      </c>
      <c r="M937" s="377" t="s">
        <v>76</v>
      </c>
      <c r="N937" s="378" t="s">
        <v>170</v>
      </c>
      <c r="O937" s="113">
        <f t="shared" ref="O937:P938" si="385">SUM(O938)</f>
        <v>0</v>
      </c>
      <c r="P937" s="113">
        <f t="shared" si="385"/>
        <v>40000</v>
      </c>
      <c r="R937" s="113">
        <f>SUM(R938)</f>
        <v>16000</v>
      </c>
      <c r="S937" s="368">
        <v>0</v>
      </c>
      <c r="T937" s="368">
        <f t="shared" si="377"/>
        <v>40</v>
      </c>
    </row>
    <row r="938" spans="1:20" s="331" customFormat="1" ht="38.25" x14ac:dyDescent="0.2">
      <c r="B938" s="376"/>
      <c r="C938" s="376"/>
      <c r="D938" s="376">
        <v>3</v>
      </c>
      <c r="E938" s="376"/>
      <c r="F938" s="376">
        <v>5</v>
      </c>
      <c r="G938" s="376"/>
      <c r="H938" s="376">
        <v>7</v>
      </c>
      <c r="I938" s="376"/>
      <c r="J938" s="376">
        <v>9</v>
      </c>
      <c r="K938" s="376"/>
      <c r="L938" s="16" t="s">
        <v>378</v>
      </c>
      <c r="M938" s="314" t="s">
        <v>80</v>
      </c>
      <c r="N938" s="379" t="s">
        <v>9</v>
      </c>
      <c r="O938" s="114">
        <f t="shared" si="385"/>
        <v>0</v>
      </c>
      <c r="P938" s="114">
        <f t="shared" si="385"/>
        <v>40000</v>
      </c>
      <c r="R938" s="114">
        <f>SUM(R939)</f>
        <v>16000</v>
      </c>
      <c r="S938" s="368">
        <v>0</v>
      </c>
      <c r="T938" s="368">
        <f t="shared" si="377"/>
        <v>40</v>
      </c>
    </row>
    <row r="939" spans="1:20" s="331" customFormat="1" x14ac:dyDescent="0.2">
      <c r="B939" s="376"/>
      <c r="C939" s="376"/>
      <c r="D939" s="376">
        <v>3</v>
      </c>
      <c r="E939" s="376"/>
      <c r="F939" s="376">
        <v>5</v>
      </c>
      <c r="G939" s="376"/>
      <c r="H939" s="376">
        <v>7</v>
      </c>
      <c r="I939" s="376"/>
      <c r="J939" s="376">
        <v>9</v>
      </c>
      <c r="K939" s="376"/>
      <c r="L939" s="16" t="s">
        <v>378</v>
      </c>
      <c r="M939" s="377" t="s">
        <v>81</v>
      </c>
      <c r="N939" s="378" t="s">
        <v>172</v>
      </c>
      <c r="O939" s="113">
        <v>0</v>
      </c>
      <c r="P939" s="113">
        <v>40000</v>
      </c>
      <c r="R939" s="113">
        <f>SUM(R940)</f>
        <v>16000</v>
      </c>
      <c r="S939" s="368">
        <v>0</v>
      </c>
      <c r="T939" s="368">
        <f t="shared" si="377"/>
        <v>40</v>
      </c>
    </row>
    <row r="940" spans="1:20" s="331" customFormat="1" x14ac:dyDescent="0.2">
      <c r="B940" s="439"/>
      <c r="C940" s="439"/>
      <c r="D940" s="439"/>
      <c r="E940" s="439"/>
      <c r="F940" s="439"/>
      <c r="G940" s="439"/>
      <c r="H940" s="439"/>
      <c r="I940" s="439"/>
      <c r="J940" s="439"/>
      <c r="K940" s="439"/>
      <c r="L940" s="16"/>
      <c r="M940" s="440" t="s">
        <v>544</v>
      </c>
      <c r="N940" s="441" t="s">
        <v>545</v>
      </c>
      <c r="O940" s="113">
        <v>0</v>
      </c>
      <c r="P940" s="113"/>
      <c r="R940" s="113">
        <v>16000</v>
      </c>
      <c r="S940" s="368"/>
      <c r="T940" s="368"/>
    </row>
    <row r="941" spans="1:20" s="331" customFormat="1" x14ac:dyDescent="0.2">
      <c r="B941" s="391"/>
      <c r="C941" s="391"/>
      <c r="D941" s="391"/>
      <c r="E941" s="391"/>
      <c r="F941" s="391"/>
      <c r="G941" s="391"/>
      <c r="H941" s="391"/>
      <c r="I941" s="391"/>
      <c r="J941" s="391"/>
      <c r="K941" s="391"/>
      <c r="L941" s="16"/>
      <c r="M941" s="390"/>
      <c r="N941" s="389"/>
      <c r="O941" s="113"/>
      <c r="P941" s="113"/>
      <c r="R941" s="113"/>
      <c r="S941" s="368"/>
      <c r="T941" s="368"/>
    </row>
    <row r="942" spans="1:20" s="331" customFormat="1" x14ac:dyDescent="0.2">
      <c r="B942" s="391"/>
      <c r="C942" s="391"/>
      <c r="D942" s="391"/>
      <c r="E942" s="391"/>
      <c r="F942" s="391"/>
      <c r="G942" s="391"/>
      <c r="H942" s="391"/>
      <c r="I942" s="391"/>
      <c r="J942" s="391"/>
      <c r="K942" s="391"/>
      <c r="L942" s="16"/>
      <c r="M942" s="390"/>
      <c r="N942" s="389"/>
      <c r="O942" s="113"/>
      <c r="P942" s="113"/>
      <c r="R942" s="113"/>
      <c r="S942" s="368"/>
      <c r="T942" s="368"/>
    </row>
    <row r="943" spans="1:20" s="331" customFormat="1" ht="25.5" x14ac:dyDescent="0.2">
      <c r="A943" s="53" t="s">
        <v>153</v>
      </c>
      <c r="B943" s="391"/>
      <c r="C943" s="391"/>
      <c r="D943" s="391"/>
      <c r="E943" s="391"/>
      <c r="F943" s="391"/>
      <c r="G943" s="391"/>
      <c r="H943" s="391"/>
      <c r="I943" s="391"/>
      <c r="J943" s="391"/>
      <c r="K943" s="391"/>
      <c r="L943" s="31" t="s">
        <v>395</v>
      </c>
      <c r="M943" s="103"/>
      <c r="N943" s="104" t="s">
        <v>146</v>
      </c>
      <c r="O943" s="116">
        <f t="shared" ref="O943" si="386">SUM(O945)</f>
        <v>0</v>
      </c>
      <c r="P943" s="116">
        <f>SUM(P945)</f>
        <v>10000</v>
      </c>
      <c r="R943" s="116">
        <f>SUM(R945)</f>
        <v>0</v>
      </c>
      <c r="S943" s="368">
        <v>0</v>
      </c>
      <c r="T943" s="368">
        <f t="shared" si="377"/>
        <v>0</v>
      </c>
    </row>
    <row r="944" spans="1:20" s="331" customFormat="1" x14ac:dyDescent="0.2">
      <c r="B944" s="376"/>
      <c r="C944" s="376"/>
      <c r="D944" s="376"/>
      <c r="E944" s="376"/>
      <c r="F944" s="376"/>
      <c r="G944" s="376"/>
      <c r="H944" s="376"/>
      <c r="I944" s="376"/>
      <c r="J944" s="376"/>
      <c r="K944" s="376"/>
      <c r="L944" s="31"/>
      <c r="M944" s="103"/>
      <c r="N944" s="104"/>
      <c r="O944" s="113"/>
      <c r="P944" s="113"/>
      <c r="R944" s="113"/>
      <c r="S944" s="368"/>
      <c r="T944" s="368"/>
    </row>
    <row r="945" spans="1:20" s="331" customFormat="1" ht="38.25" x14ac:dyDescent="0.2">
      <c r="A945" s="54" t="s">
        <v>392</v>
      </c>
      <c r="L945" s="36" t="s">
        <v>394</v>
      </c>
      <c r="M945" s="386"/>
      <c r="N945" s="107" t="s">
        <v>393</v>
      </c>
      <c r="O945" s="144">
        <f t="shared" ref="O945" si="387">SUM(O952)</f>
        <v>0</v>
      </c>
      <c r="P945" s="144">
        <f t="shared" ref="P945" si="388">SUM(P952)</f>
        <v>10000</v>
      </c>
      <c r="R945" s="144">
        <f>SUM(R952)</f>
        <v>0</v>
      </c>
      <c r="S945" s="368">
        <v>0</v>
      </c>
      <c r="T945" s="368">
        <f t="shared" si="377"/>
        <v>0</v>
      </c>
    </row>
    <row r="946" spans="1:20" s="331" customFormat="1" x14ac:dyDescent="0.2">
      <c r="L946" s="16"/>
      <c r="M946" s="386"/>
      <c r="N946" s="387"/>
      <c r="O946" s="144"/>
      <c r="P946" s="144"/>
      <c r="R946" s="144"/>
      <c r="S946" s="368"/>
      <c r="T946" s="368"/>
    </row>
    <row r="947" spans="1:20" s="331" customFormat="1" x14ac:dyDescent="0.2">
      <c r="L947" s="16"/>
      <c r="M947" s="386"/>
      <c r="N947" s="180" t="s">
        <v>286</v>
      </c>
      <c r="O947" s="188">
        <f t="shared" ref="O947" si="389">SUM(O948:O951)</f>
        <v>0</v>
      </c>
      <c r="P947" s="188">
        <f t="shared" ref="P947" si="390">SUM(P948:P951)</f>
        <v>10000</v>
      </c>
      <c r="R947" s="188">
        <f>SUM(R948:R951)</f>
        <v>0</v>
      </c>
      <c r="S947" s="368">
        <v>0</v>
      </c>
      <c r="T947" s="368">
        <f t="shared" si="377"/>
        <v>0</v>
      </c>
    </row>
    <row r="948" spans="1:20" s="331" customFormat="1" x14ac:dyDescent="0.2">
      <c r="L948" s="16"/>
      <c r="M948" s="189" t="s">
        <v>57</v>
      </c>
      <c r="N948" s="180" t="s">
        <v>101</v>
      </c>
      <c r="O948" s="188">
        <v>0</v>
      </c>
      <c r="P948" s="188">
        <v>0</v>
      </c>
      <c r="R948" s="188">
        <v>0</v>
      </c>
      <c r="S948" s="368">
        <v>0</v>
      </c>
      <c r="T948" s="368">
        <v>0</v>
      </c>
    </row>
    <row r="949" spans="1:20" s="331" customFormat="1" x14ac:dyDescent="0.2">
      <c r="L949" s="16"/>
      <c r="M949" s="189" t="s">
        <v>356</v>
      </c>
      <c r="N949" s="180" t="s">
        <v>288</v>
      </c>
      <c r="O949" s="188">
        <v>0</v>
      </c>
      <c r="P949" s="188">
        <v>10000</v>
      </c>
      <c r="R949" s="188">
        <v>0</v>
      </c>
      <c r="S949" s="368">
        <v>0</v>
      </c>
      <c r="T949" s="368">
        <f t="shared" si="377"/>
        <v>0</v>
      </c>
    </row>
    <row r="950" spans="1:20" s="331" customFormat="1" ht="51" x14ac:dyDescent="0.2">
      <c r="L950" s="16"/>
      <c r="M950" s="189" t="s">
        <v>52</v>
      </c>
      <c r="N950" s="190" t="s">
        <v>105</v>
      </c>
      <c r="O950" s="185">
        <v>0</v>
      </c>
      <c r="P950" s="185">
        <v>0</v>
      </c>
      <c r="R950" s="185">
        <v>0</v>
      </c>
      <c r="S950" s="368">
        <v>0</v>
      </c>
      <c r="T950" s="368">
        <v>0</v>
      </c>
    </row>
    <row r="951" spans="1:20" s="331" customFormat="1" x14ac:dyDescent="0.2">
      <c r="L951" s="16"/>
      <c r="M951" s="189" t="s">
        <v>354</v>
      </c>
      <c r="N951" s="180" t="s">
        <v>290</v>
      </c>
      <c r="O951" s="188">
        <v>0</v>
      </c>
      <c r="P951" s="188">
        <v>0</v>
      </c>
      <c r="R951" s="188">
        <v>0</v>
      </c>
      <c r="S951" s="368">
        <v>0</v>
      </c>
      <c r="T951" s="368">
        <v>0</v>
      </c>
    </row>
    <row r="952" spans="1:20" s="331" customFormat="1" ht="25.5" x14ac:dyDescent="0.2">
      <c r="B952" s="385"/>
      <c r="C952" s="385"/>
      <c r="D952" s="385">
        <v>3</v>
      </c>
      <c r="E952" s="385"/>
      <c r="F952" s="385">
        <v>5</v>
      </c>
      <c r="G952" s="385"/>
      <c r="H952" s="385">
        <v>7</v>
      </c>
      <c r="I952" s="385"/>
      <c r="J952" s="385">
        <v>9</v>
      </c>
      <c r="K952" s="385"/>
      <c r="L952" s="16" t="s">
        <v>394</v>
      </c>
      <c r="M952" s="386" t="s">
        <v>76</v>
      </c>
      <c r="N952" s="387" t="s">
        <v>170</v>
      </c>
      <c r="O952" s="113">
        <f t="shared" ref="O952:P953" si="391">SUM(O953)</f>
        <v>0</v>
      </c>
      <c r="P952" s="113">
        <f t="shared" si="391"/>
        <v>10000</v>
      </c>
      <c r="R952" s="113">
        <f>SUM(R953)</f>
        <v>0</v>
      </c>
      <c r="S952" s="368">
        <v>0</v>
      </c>
      <c r="T952" s="368">
        <f t="shared" si="377"/>
        <v>0</v>
      </c>
    </row>
    <row r="953" spans="1:20" s="331" customFormat="1" ht="38.25" x14ac:dyDescent="0.2">
      <c r="B953" s="385"/>
      <c r="C953" s="385"/>
      <c r="D953" s="385">
        <v>3</v>
      </c>
      <c r="E953" s="385"/>
      <c r="F953" s="385">
        <v>5</v>
      </c>
      <c r="G953" s="385"/>
      <c r="H953" s="385">
        <v>7</v>
      </c>
      <c r="I953" s="385"/>
      <c r="J953" s="385">
        <v>9</v>
      </c>
      <c r="K953" s="385"/>
      <c r="L953" s="16" t="s">
        <v>394</v>
      </c>
      <c r="M953" s="314" t="s">
        <v>80</v>
      </c>
      <c r="N953" s="388" t="s">
        <v>9</v>
      </c>
      <c r="O953" s="114">
        <f t="shared" si="391"/>
        <v>0</v>
      </c>
      <c r="P953" s="114">
        <f t="shared" si="391"/>
        <v>10000</v>
      </c>
      <c r="R953" s="114">
        <f>SUM(R954)</f>
        <v>0</v>
      </c>
      <c r="S953" s="368">
        <v>0</v>
      </c>
      <c r="T953" s="368">
        <f t="shared" si="377"/>
        <v>0</v>
      </c>
    </row>
    <row r="954" spans="1:20" s="331" customFormat="1" x14ac:dyDescent="0.2">
      <c r="B954" s="385">
        <v>1</v>
      </c>
      <c r="C954" s="385"/>
      <c r="D954" s="385">
        <v>3</v>
      </c>
      <c r="E954" s="385"/>
      <c r="F954" s="385">
        <v>5</v>
      </c>
      <c r="G954" s="385"/>
      <c r="H954" s="385">
        <v>7</v>
      </c>
      <c r="I954" s="385"/>
      <c r="J954" s="385">
        <v>9</v>
      </c>
      <c r="K954" s="385"/>
      <c r="L954" s="16" t="s">
        <v>394</v>
      </c>
      <c r="M954" s="386" t="s">
        <v>81</v>
      </c>
      <c r="N954" s="387" t="s">
        <v>172</v>
      </c>
      <c r="O954" s="113">
        <v>0</v>
      </c>
      <c r="P954" s="113">
        <v>10000</v>
      </c>
      <c r="R954" s="113">
        <v>0</v>
      </c>
      <c r="S954" s="368">
        <v>0</v>
      </c>
      <c r="T954" s="368">
        <f t="shared" si="377"/>
        <v>0</v>
      </c>
    </row>
    <row r="955" spans="1:20" s="331" customFormat="1" x14ac:dyDescent="0.2">
      <c r="B955" s="385"/>
      <c r="C955" s="385"/>
      <c r="D955" s="385"/>
      <c r="E955" s="385"/>
      <c r="F955" s="385"/>
      <c r="G955" s="385"/>
      <c r="H955" s="385"/>
      <c r="I955" s="385"/>
      <c r="J955" s="385"/>
      <c r="K955" s="385"/>
      <c r="L955" s="16"/>
      <c r="M955" s="386"/>
      <c r="N955" s="387"/>
      <c r="O955" s="113"/>
      <c r="P955" s="113"/>
      <c r="R955" s="113"/>
      <c r="S955" s="368"/>
      <c r="T955" s="368"/>
    </row>
    <row r="956" spans="1:20" s="133" customFormat="1" x14ac:dyDescent="0.2">
      <c r="B956" s="131"/>
      <c r="C956" s="131"/>
      <c r="D956" s="131"/>
      <c r="E956" s="131"/>
      <c r="F956" s="131"/>
      <c r="G956" s="131"/>
      <c r="H956" s="131"/>
      <c r="I956" s="201"/>
      <c r="J956" s="201"/>
      <c r="K956" s="201"/>
      <c r="L956" s="16"/>
      <c r="M956" s="132"/>
      <c r="N956" s="84"/>
      <c r="O956" s="144"/>
      <c r="P956" s="144"/>
      <c r="R956" s="144"/>
      <c r="S956" s="368"/>
      <c r="T956" s="368"/>
    </row>
    <row r="957" spans="1:20" s="46" customFormat="1" ht="38.25" x14ac:dyDescent="0.2">
      <c r="A957" s="53" t="s">
        <v>173</v>
      </c>
      <c r="I957" s="202"/>
      <c r="J957" s="202"/>
      <c r="K957" s="202"/>
      <c r="L957" s="31" t="s">
        <v>379</v>
      </c>
      <c r="M957" s="103"/>
      <c r="N957" s="104" t="s">
        <v>147</v>
      </c>
      <c r="O957" s="116">
        <f t="shared" ref="O957" si="392">SUM(O959)</f>
        <v>23875</v>
      </c>
      <c r="P957" s="116">
        <f t="shared" ref="P957" si="393">SUM(P959)</f>
        <v>0</v>
      </c>
      <c r="R957" s="116">
        <f>SUM(R959)</f>
        <v>0</v>
      </c>
      <c r="S957" s="368">
        <f t="shared" ref="S957:S969" si="394">R957/O957*100</f>
        <v>0</v>
      </c>
      <c r="T957" s="368">
        <v>0</v>
      </c>
    </row>
    <row r="958" spans="1:20" s="159" customFormat="1" x14ac:dyDescent="0.2">
      <c r="A958" s="53"/>
      <c r="I958" s="202"/>
      <c r="J958" s="202"/>
      <c r="K958" s="202"/>
      <c r="L958" s="31"/>
      <c r="M958" s="103"/>
      <c r="N958" s="104"/>
      <c r="O958" s="144"/>
      <c r="P958" s="144"/>
      <c r="R958" s="144"/>
      <c r="S958" s="368"/>
      <c r="T958" s="368"/>
    </row>
    <row r="959" spans="1:20" s="46" customFormat="1" ht="102" x14ac:dyDescent="0.2">
      <c r="A959" s="54" t="s">
        <v>278</v>
      </c>
      <c r="I959" s="202"/>
      <c r="J959" s="202"/>
      <c r="K959" s="202"/>
      <c r="L959" s="66" t="s">
        <v>378</v>
      </c>
      <c r="M959" s="83"/>
      <c r="N959" s="121" t="s">
        <v>380</v>
      </c>
      <c r="O959" s="144">
        <f t="shared" ref="O959" si="395">SUM(O966)</f>
        <v>23875</v>
      </c>
      <c r="P959" s="238">
        <f t="shared" ref="P959" si="396">SUM(P966)</f>
        <v>0</v>
      </c>
      <c r="R959" s="144">
        <f>SUM(R966)</f>
        <v>0</v>
      </c>
      <c r="S959" s="368">
        <f t="shared" si="394"/>
        <v>0</v>
      </c>
      <c r="T959" s="368">
        <v>0</v>
      </c>
    </row>
    <row r="960" spans="1:20" s="177" customFormat="1" x14ac:dyDescent="0.2">
      <c r="A960" s="54"/>
      <c r="I960" s="202"/>
      <c r="J960" s="202"/>
      <c r="K960" s="202"/>
      <c r="L960" s="16"/>
      <c r="M960" s="178"/>
      <c r="N960" s="107"/>
      <c r="O960" s="144"/>
      <c r="P960" s="144"/>
      <c r="R960" s="144"/>
      <c r="S960" s="368"/>
      <c r="T960" s="368"/>
    </row>
    <row r="961" spans="1:20" s="171" customFormat="1" x14ac:dyDescent="0.2">
      <c r="A961" s="54"/>
      <c r="I961" s="202"/>
      <c r="J961" s="202"/>
      <c r="K961" s="202"/>
      <c r="L961" s="16"/>
      <c r="M961" s="172"/>
      <c r="N961" s="180" t="s">
        <v>286</v>
      </c>
      <c r="O961" s="188">
        <f t="shared" ref="O961" si="397">SUM(O962:O964)</f>
        <v>23875</v>
      </c>
      <c r="P961" s="188">
        <f t="shared" ref="P961" si="398">SUM(P962:P964)</f>
        <v>0</v>
      </c>
      <c r="R961" s="188">
        <f>SUM(R962:R964)</f>
        <v>0</v>
      </c>
      <c r="S961" s="368">
        <f t="shared" si="394"/>
        <v>0</v>
      </c>
      <c r="T961" s="368">
        <v>0</v>
      </c>
    </row>
    <row r="962" spans="1:20" s="204" customFormat="1" x14ac:dyDescent="0.2">
      <c r="A962" s="54"/>
      <c r="L962" s="16"/>
      <c r="M962" s="189" t="s">
        <v>356</v>
      </c>
      <c r="N962" s="180" t="s">
        <v>288</v>
      </c>
      <c r="O962" s="188">
        <v>23875</v>
      </c>
      <c r="P962" s="188">
        <v>0</v>
      </c>
      <c r="R962" s="188">
        <v>0</v>
      </c>
      <c r="S962" s="368">
        <f t="shared" si="394"/>
        <v>0</v>
      </c>
      <c r="T962" s="368">
        <v>0</v>
      </c>
    </row>
    <row r="963" spans="1:20" s="331" customFormat="1" ht="25.5" x14ac:dyDescent="0.2">
      <c r="A963" s="54"/>
      <c r="L963" s="16"/>
      <c r="M963" s="189" t="s">
        <v>353</v>
      </c>
      <c r="N963" s="180" t="s">
        <v>106</v>
      </c>
      <c r="O963" s="188">
        <v>0</v>
      </c>
      <c r="P963" s="188">
        <v>0</v>
      </c>
      <c r="R963" s="188">
        <v>0</v>
      </c>
      <c r="S963" s="368">
        <v>0</v>
      </c>
      <c r="T963" s="368">
        <v>0</v>
      </c>
    </row>
    <row r="964" spans="1:20" s="177" customFormat="1" x14ac:dyDescent="0.2">
      <c r="A964" s="54"/>
      <c r="I964" s="202"/>
      <c r="J964" s="202"/>
      <c r="K964" s="202"/>
      <c r="L964" s="16"/>
      <c r="M964" s="189" t="s">
        <v>354</v>
      </c>
      <c r="N964" s="187" t="s">
        <v>290</v>
      </c>
      <c r="O964" s="188">
        <v>0</v>
      </c>
      <c r="P964" s="188">
        <v>0</v>
      </c>
      <c r="R964" s="188">
        <v>0</v>
      </c>
      <c r="S964" s="368">
        <v>0</v>
      </c>
      <c r="T964" s="368">
        <v>0</v>
      </c>
    </row>
    <row r="965" spans="1:20" s="177" customFormat="1" x14ac:dyDescent="0.2">
      <c r="A965" s="54"/>
      <c r="I965" s="202"/>
      <c r="J965" s="202"/>
      <c r="K965" s="202"/>
      <c r="L965" s="16"/>
      <c r="M965" s="178"/>
      <c r="N965" s="107"/>
      <c r="O965" s="144"/>
      <c r="P965" s="144"/>
      <c r="R965" s="144"/>
      <c r="S965" s="368"/>
      <c r="T965" s="368"/>
    </row>
    <row r="966" spans="1:20" s="46" customFormat="1" ht="25.5" x14ac:dyDescent="0.2">
      <c r="B966" s="48"/>
      <c r="C966" s="48"/>
      <c r="D966" s="48"/>
      <c r="E966" s="48"/>
      <c r="F966" s="48">
        <v>5</v>
      </c>
      <c r="G966" s="48"/>
      <c r="H966" s="48"/>
      <c r="I966" s="201">
        <v>8</v>
      </c>
      <c r="J966" s="201">
        <v>9</v>
      </c>
      <c r="K966" s="201"/>
      <c r="L966" s="16" t="s">
        <v>378</v>
      </c>
      <c r="M966" s="83" t="s">
        <v>76</v>
      </c>
      <c r="N966" s="84" t="s">
        <v>170</v>
      </c>
      <c r="O966" s="113">
        <f t="shared" ref="O966:P967" si="399">SUM(O967)</f>
        <v>23875</v>
      </c>
      <c r="P966" s="113">
        <f t="shared" si="399"/>
        <v>0</v>
      </c>
      <c r="R966" s="113">
        <f>SUM(R967)</f>
        <v>0</v>
      </c>
      <c r="S966" s="368">
        <f t="shared" si="394"/>
        <v>0</v>
      </c>
      <c r="T966" s="368">
        <v>0</v>
      </c>
    </row>
    <row r="967" spans="1:20" s="46" customFormat="1" ht="38.25" x14ac:dyDescent="0.2">
      <c r="B967" s="48"/>
      <c r="C967" s="48"/>
      <c r="D967" s="48"/>
      <c r="E967" s="48"/>
      <c r="F967" s="48">
        <v>5</v>
      </c>
      <c r="G967" s="48"/>
      <c r="H967" s="48"/>
      <c r="I967" s="201"/>
      <c r="J967" s="201">
        <v>9</v>
      </c>
      <c r="K967" s="201"/>
      <c r="L967" s="16" t="s">
        <v>378</v>
      </c>
      <c r="M967" s="92" t="s">
        <v>80</v>
      </c>
      <c r="N967" s="70" t="s">
        <v>9</v>
      </c>
      <c r="O967" s="114">
        <f t="shared" si="399"/>
        <v>23875</v>
      </c>
      <c r="P967" s="114">
        <f t="shared" si="399"/>
        <v>0</v>
      </c>
      <c r="R967" s="114">
        <f>SUM(R968)</f>
        <v>0</v>
      </c>
      <c r="S967" s="368">
        <f t="shared" si="394"/>
        <v>0</v>
      </c>
      <c r="T967" s="368">
        <v>0</v>
      </c>
    </row>
    <row r="968" spans="1:20" s="46" customFormat="1" x14ac:dyDescent="0.2">
      <c r="B968" s="48"/>
      <c r="C968" s="48"/>
      <c r="D968" s="48"/>
      <c r="E968" s="48"/>
      <c r="F968" s="48">
        <v>5</v>
      </c>
      <c r="G968" s="48"/>
      <c r="H968" s="48"/>
      <c r="I968" s="201"/>
      <c r="J968" s="201">
        <v>9</v>
      </c>
      <c r="K968" s="201"/>
      <c r="L968" s="16" t="s">
        <v>378</v>
      </c>
      <c r="M968" s="83" t="s">
        <v>81</v>
      </c>
      <c r="N968" s="84" t="s">
        <v>172</v>
      </c>
      <c r="O968" s="113">
        <f>SUM(O969)</f>
        <v>23875</v>
      </c>
      <c r="P968" s="113">
        <v>0</v>
      </c>
      <c r="R968" s="113">
        <f>SUM(R969)</f>
        <v>0</v>
      </c>
      <c r="S968" s="368">
        <f t="shared" si="394"/>
        <v>0</v>
      </c>
      <c r="T968" s="368">
        <v>0</v>
      </c>
    </row>
    <row r="969" spans="1:20" s="331" customFormat="1" x14ac:dyDescent="0.2">
      <c r="B969" s="420"/>
      <c r="C969" s="420"/>
      <c r="D969" s="420"/>
      <c r="E969" s="420"/>
      <c r="F969" s="420"/>
      <c r="G969" s="420"/>
      <c r="H969" s="420"/>
      <c r="I969" s="420"/>
      <c r="J969" s="420"/>
      <c r="K969" s="420"/>
      <c r="L969" s="16"/>
      <c r="M969" s="421" t="s">
        <v>427</v>
      </c>
      <c r="N969" s="430" t="s">
        <v>504</v>
      </c>
      <c r="O969" s="113">
        <v>23875</v>
      </c>
      <c r="P969" s="113"/>
      <c r="R969" s="113">
        <v>0</v>
      </c>
      <c r="S969" s="368">
        <f t="shared" si="394"/>
        <v>0</v>
      </c>
      <c r="T969" s="368">
        <v>0</v>
      </c>
    </row>
    <row r="970" spans="1:20" s="331" customFormat="1" ht="25.5" x14ac:dyDescent="0.2">
      <c r="B970" s="363"/>
      <c r="C970" s="363"/>
      <c r="D970" s="363"/>
      <c r="E970" s="363"/>
      <c r="F970" s="363"/>
      <c r="G970" s="363"/>
      <c r="H970" s="363"/>
      <c r="I970" s="363">
        <v>8</v>
      </c>
      <c r="J970" s="363"/>
      <c r="K970" s="363"/>
      <c r="L970" s="16"/>
      <c r="M970" s="361" t="s">
        <v>33</v>
      </c>
      <c r="N970" s="362" t="s">
        <v>86</v>
      </c>
      <c r="O970" s="113">
        <v>0</v>
      </c>
      <c r="P970" s="113">
        <v>0</v>
      </c>
      <c r="R970" s="113">
        <v>0</v>
      </c>
      <c r="S970" s="368">
        <v>0</v>
      </c>
      <c r="T970" s="368">
        <v>0</v>
      </c>
    </row>
    <row r="971" spans="1:20" s="38" customFormat="1" ht="25.5" x14ac:dyDescent="0.2">
      <c r="B971" s="9"/>
      <c r="C971" s="9"/>
      <c r="D971" s="9"/>
      <c r="E971" s="9"/>
      <c r="F971" s="9"/>
      <c r="G971" s="9"/>
      <c r="H971" s="9"/>
      <c r="I971" s="9">
        <v>8</v>
      </c>
      <c r="J971" s="9"/>
      <c r="K971" s="9"/>
      <c r="L971" s="18"/>
      <c r="M971" s="314" t="s">
        <v>297</v>
      </c>
      <c r="N971" s="362" t="s">
        <v>299</v>
      </c>
      <c r="O971" s="114">
        <v>0</v>
      </c>
      <c r="P971" s="114">
        <v>0</v>
      </c>
      <c r="R971" s="114">
        <v>0</v>
      </c>
      <c r="S971" s="368">
        <v>0</v>
      </c>
      <c r="T971" s="368">
        <v>0</v>
      </c>
    </row>
    <row r="972" spans="1:20" s="331" customFormat="1" ht="51" x14ac:dyDescent="0.2">
      <c r="B972" s="363"/>
      <c r="C972" s="363"/>
      <c r="D972" s="363"/>
      <c r="E972" s="363"/>
      <c r="F972" s="363"/>
      <c r="G972" s="363"/>
      <c r="H972" s="363"/>
      <c r="I972" s="363">
        <v>8</v>
      </c>
      <c r="J972" s="363"/>
      <c r="K972" s="363"/>
      <c r="L972" s="16"/>
      <c r="M972" s="361" t="s">
        <v>298</v>
      </c>
      <c r="N972" s="360" t="s">
        <v>319</v>
      </c>
      <c r="O972" s="113">
        <v>0</v>
      </c>
      <c r="P972" s="113">
        <v>0</v>
      </c>
      <c r="R972" s="113">
        <v>0</v>
      </c>
      <c r="S972" s="368">
        <v>0</v>
      </c>
      <c r="T972" s="368">
        <v>0</v>
      </c>
    </row>
    <row r="973" spans="1:20" s="56" customFormat="1" x14ac:dyDescent="0.2">
      <c r="B973" s="57"/>
      <c r="C973" s="57"/>
      <c r="D973" s="57"/>
      <c r="E973" s="57"/>
      <c r="F973" s="57"/>
      <c r="G973" s="57"/>
      <c r="H973" s="57"/>
      <c r="I973" s="201"/>
      <c r="J973" s="201"/>
      <c r="K973" s="201"/>
      <c r="L973" s="16"/>
      <c r="M973" s="83"/>
      <c r="N973" s="84"/>
      <c r="O973" s="144"/>
      <c r="P973" s="144"/>
      <c r="R973" s="144"/>
      <c r="S973" s="368"/>
      <c r="T973" s="368"/>
    </row>
    <row r="974" spans="1:20" s="46" customFormat="1" ht="38.25" x14ac:dyDescent="0.2">
      <c r="A974" s="53" t="s">
        <v>173</v>
      </c>
      <c r="I974" s="202"/>
      <c r="J974" s="202"/>
      <c r="K974" s="202"/>
      <c r="L974" s="31" t="s">
        <v>202</v>
      </c>
      <c r="M974" s="103"/>
      <c r="N974" s="104" t="s">
        <v>147</v>
      </c>
      <c r="O974" s="116">
        <f t="shared" ref="O974" si="400">SUM(O976)</f>
        <v>0</v>
      </c>
      <c r="P974" s="116">
        <f t="shared" ref="P974" si="401">SUM(P976)</f>
        <v>0</v>
      </c>
      <c r="R974" s="116">
        <f>SUM(R976)</f>
        <v>0</v>
      </c>
      <c r="S974" s="368">
        <v>0</v>
      </c>
      <c r="T974" s="368">
        <v>0</v>
      </c>
    </row>
    <row r="975" spans="1:20" s="159" customFormat="1" x14ac:dyDescent="0.2">
      <c r="A975" s="53"/>
      <c r="I975" s="202"/>
      <c r="J975" s="202"/>
      <c r="K975" s="202"/>
      <c r="L975" s="31"/>
      <c r="M975" s="103"/>
      <c r="N975" s="104"/>
      <c r="O975" s="144"/>
      <c r="P975" s="144"/>
      <c r="R975" s="144"/>
      <c r="S975" s="368"/>
      <c r="T975" s="368"/>
    </row>
    <row r="976" spans="1:20" s="46" customFormat="1" ht="38.25" x14ac:dyDescent="0.2">
      <c r="A976" s="54" t="s">
        <v>279</v>
      </c>
      <c r="I976" s="202"/>
      <c r="J976" s="202"/>
      <c r="K976" s="202"/>
      <c r="L976" s="66" t="s">
        <v>185</v>
      </c>
      <c r="M976" s="83"/>
      <c r="N976" s="107" t="s">
        <v>326</v>
      </c>
      <c r="O976" s="144">
        <f t="shared" ref="O976" si="402">SUM(O982)</f>
        <v>0</v>
      </c>
      <c r="P976" s="238">
        <f t="shared" ref="P976" si="403">SUM(P982)</f>
        <v>0</v>
      </c>
      <c r="R976" s="144">
        <f>SUM(R982)</f>
        <v>0</v>
      </c>
      <c r="S976" s="368">
        <v>0</v>
      </c>
      <c r="T976" s="368">
        <v>0</v>
      </c>
    </row>
    <row r="977" spans="1:21" s="171" customFormat="1" x14ac:dyDescent="0.2">
      <c r="A977" s="54"/>
      <c r="I977" s="202"/>
      <c r="J977" s="202"/>
      <c r="K977" s="202"/>
      <c r="L977" s="16"/>
      <c r="M977" s="172"/>
      <c r="N977" s="107"/>
      <c r="O977" s="144"/>
      <c r="P977" s="144"/>
      <c r="R977" s="144"/>
      <c r="S977" s="368"/>
      <c r="T977" s="368"/>
    </row>
    <row r="978" spans="1:21" s="177" customFormat="1" x14ac:dyDescent="0.2">
      <c r="A978" s="54"/>
      <c r="I978" s="202"/>
      <c r="J978" s="202"/>
      <c r="K978" s="202"/>
      <c r="L978" s="16"/>
      <c r="M978" s="178"/>
      <c r="N978" s="180" t="s">
        <v>286</v>
      </c>
      <c r="O978" s="188">
        <f t="shared" ref="O978" si="404">SUM(O979:O980)</f>
        <v>0</v>
      </c>
      <c r="P978" s="188">
        <f t="shared" ref="P978" si="405">SUM(P979:P980)</f>
        <v>0</v>
      </c>
      <c r="R978" s="188">
        <f>SUM(R979:R980)</f>
        <v>0</v>
      </c>
      <c r="S978" s="368">
        <v>0</v>
      </c>
      <c r="T978" s="368">
        <v>0</v>
      </c>
    </row>
    <row r="979" spans="1:21" s="204" customFormat="1" x14ac:dyDescent="0.2">
      <c r="A979" s="54"/>
      <c r="L979" s="16"/>
      <c r="M979" s="189" t="s">
        <v>356</v>
      </c>
      <c r="N979" s="180" t="s">
        <v>288</v>
      </c>
      <c r="O979" s="188">
        <v>0</v>
      </c>
      <c r="P979" s="188">
        <v>0</v>
      </c>
      <c r="R979" s="188">
        <v>0</v>
      </c>
      <c r="S979" s="368">
        <v>0</v>
      </c>
      <c r="T979" s="368">
        <v>0</v>
      </c>
    </row>
    <row r="980" spans="1:21" s="177" customFormat="1" x14ac:dyDescent="0.2">
      <c r="A980" s="54"/>
      <c r="I980" s="202"/>
      <c r="J980" s="202"/>
      <c r="K980" s="202"/>
      <c r="L980" s="16"/>
      <c r="M980" s="189" t="s">
        <v>354</v>
      </c>
      <c r="N980" s="187" t="s">
        <v>290</v>
      </c>
      <c r="O980" s="188">
        <v>0</v>
      </c>
      <c r="P980" s="188">
        <v>0</v>
      </c>
      <c r="R980" s="188">
        <v>0</v>
      </c>
      <c r="S980" s="368">
        <v>0</v>
      </c>
      <c r="T980" s="368">
        <v>0</v>
      </c>
    </row>
    <row r="981" spans="1:21" s="177" customFormat="1" x14ac:dyDescent="0.2">
      <c r="A981" s="54"/>
      <c r="I981" s="202"/>
      <c r="J981" s="202"/>
      <c r="K981" s="202"/>
      <c r="L981" s="16"/>
      <c r="M981" s="189"/>
      <c r="N981" s="187"/>
      <c r="O981" s="144"/>
      <c r="P981" s="144"/>
      <c r="R981" s="144"/>
      <c r="S981" s="368"/>
      <c r="T981" s="368"/>
    </row>
    <row r="982" spans="1:21" s="43" customFormat="1" ht="25.5" x14ac:dyDescent="0.2">
      <c r="B982" s="48"/>
      <c r="C982" s="48"/>
      <c r="D982" s="48"/>
      <c r="E982" s="48"/>
      <c r="F982" s="48">
        <v>5</v>
      </c>
      <c r="G982" s="48"/>
      <c r="H982" s="48"/>
      <c r="I982" s="201"/>
      <c r="J982" s="201">
        <v>9</v>
      </c>
      <c r="K982" s="201"/>
      <c r="L982" s="16" t="s">
        <v>185</v>
      </c>
      <c r="M982" s="83" t="s">
        <v>76</v>
      </c>
      <c r="N982" s="84" t="s">
        <v>170</v>
      </c>
      <c r="O982" s="113">
        <f t="shared" ref="O982:P983" si="406">SUM(O983)</f>
        <v>0</v>
      </c>
      <c r="P982" s="113">
        <f t="shared" si="406"/>
        <v>0</v>
      </c>
      <c r="R982" s="113">
        <f>SUM(R983)</f>
        <v>0</v>
      </c>
      <c r="S982" s="368">
        <v>0</v>
      </c>
      <c r="T982" s="368">
        <v>0</v>
      </c>
    </row>
    <row r="983" spans="1:21" s="43" customFormat="1" ht="38.25" x14ac:dyDescent="0.2">
      <c r="B983" s="48"/>
      <c r="C983" s="48"/>
      <c r="D983" s="48"/>
      <c r="E983" s="48"/>
      <c r="F983" s="48">
        <v>5</v>
      </c>
      <c r="G983" s="48"/>
      <c r="H983" s="48"/>
      <c r="I983" s="201"/>
      <c r="J983" s="201">
        <v>9</v>
      </c>
      <c r="K983" s="201"/>
      <c r="L983" s="16" t="s">
        <v>185</v>
      </c>
      <c r="M983" s="92" t="s">
        <v>80</v>
      </c>
      <c r="N983" s="70" t="s">
        <v>9</v>
      </c>
      <c r="O983" s="114">
        <f t="shared" si="406"/>
        <v>0</v>
      </c>
      <c r="P983" s="114">
        <f t="shared" si="406"/>
        <v>0</v>
      </c>
      <c r="R983" s="114">
        <f>SUM(R984)</f>
        <v>0</v>
      </c>
      <c r="S983" s="368">
        <v>0</v>
      </c>
      <c r="T983" s="368">
        <v>0</v>
      </c>
      <c r="U983" s="212"/>
    </row>
    <row r="984" spans="1:21" s="43" customFormat="1" x14ac:dyDescent="0.2">
      <c r="B984" s="48"/>
      <c r="C984" s="48"/>
      <c r="D984" s="48"/>
      <c r="E984" s="48"/>
      <c r="F984" s="48">
        <v>5</v>
      </c>
      <c r="G984" s="48"/>
      <c r="H984" s="48"/>
      <c r="I984" s="201"/>
      <c r="J984" s="201">
        <v>9</v>
      </c>
      <c r="K984" s="201"/>
      <c r="L984" s="16" t="s">
        <v>185</v>
      </c>
      <c r="M984" s="83" t="s">
        <v>81</v>
      </c>
      <c r="N984" s="84" t="s">
        <v>172</v>
      </c>
      <c r="O984" s="113">
        <v>0</v>
      </c>
      <c r="P984" s="113">
        <v>0</v>
      </c>
      <c r="R984" s="113">
        <v>0</v>
      </c>
      <c r="S984" s="368">
        <v>0</v>
      </c>
      <c r="T984" s="368">
        <v>0</v>
      </c>
    </row>
    <row r="985" spans="1:21" s="296" customFormat="1" x14ac:dyDescent="0.2">
      <c r="B985" s="295"/>
      <c r="C985" s="295"/>
      <c r="D985" s="295"/>
      <c r="E985" s="295"/>
      <c r="F985" s="295"/>
      <c r="G985" s="295"/>
      <c r="H985" s="295"/>
      <c r="I985" s="295"/>
      <c r="J985" s="295"/>
      <c r="K985" s="295"/>
      <c r="L985" s="16"/>
      <c r="M985" s="297"/>
      <c r="N985" s="298"/>
      <c r="O985" s="113"/>
      <c r="P985" s="113"/>
      <c r="R985" s="113"/>
      <c r="S985" s="368"/>
      <c r="T985" s="368"/>
    </row>
    <row r="986" spans="1:21" s="296" customFormat="1" ht="25.5" x14ac:dyDescent="0.2">
      <c r="A986" s="53" t="s">
        <v>152</v>
      </c>
      <c r="L986" s="31" t="s">
        <v>189</v>
      </c>
      <c r="M986" s="103"/>
      <c r="N986" s="104" t="s">
        <v>145</v>
      </c>
      <c r="O986" s="116">
        <f>SUM(O988)</f>
        <v>214516.25</v>
      </c>
      <c r="P986" s="116">
        <f>SUM(P988)</f>
        <v>27100</v>
      </c>
      <c r="R986" s="116">
        <f>SUM(R988)</f>
        <v>6865.94</v>
      </c>
      <c r="S986" s="368">
        <f t="shared" ref="S986:S1044" si="407">R986/O986*100</f>
        <v>3.2006619545139352</v>
      </c>
      <c r="T986" s="368">
        <f t="shared" ref="T986:T1044" si="408">R986/P986*100</f>
        <v>25.335571955719555</v>
      </c>
    </row>
    <row r="987" spans="1:21" s="296" customFormat="1" x14ac:dyDescent="0.2">
      <c r="A987" s="53"/>
      <c r="L987" s="31"/>
      <c r="M987" s="103"/>
      <c r="N987" s="104"/>
      <c r="O987" s="113"/>
      <c r="P987" s="113"/>
      <c r="R987" s="113"/>
      <c r="S987" s="368"/>
      <c r="T987" s="368"/>
    </row>
    <row r="988" spans="1:21" s="296" customFormat="1" ht="38.25" x14ac:dyDescent="0.2">
      <c r="A988" s="54" t="s">
        <v>387</v>
      </c>
      <c r="L988" s="66" t="s">
        <v>178</v>
      </c>
      <c r="M988" s="297"/>
      <c r="N988" s="107" t="s">
        <v>342</v>
      </c>
      <c r="O988" s="238">
        <f>SUM(O994)</f>
        <v>214516.25</v>
      </c>
      <c r="P988" s="238">
        <f>SUM(P994)</f>
        <v>27100</v>
      </c>
      <c r="R988" s="238">
        <f>SUM(R994)</f>
        <v>6865.94</v>
      </c>
      <c r="S988" s="368">
        <f t="shared" si="407"/>
        <v>3.2006619545139352</v>
      </c>
      <c r="T988" s="368">
        <f t="shared" si="408"/>
        <v>25.335571955719555</v>
      </c>
    </row>
    <row r="989" spans="1:21" s="296" customFormat="1" x14ac:dyDescent="0.2">
      <c r="A989" s="54"/>
      <c r="L989" s="16"/>
      <c r="M989" s="297"/>
      <c r="N989" s="107"/>
      <c r="O989" s="116"/>
      <c r="P989" s="116"/>
      <c r="R989" s="116"/>
      <c r="S989" s="368"/>
      <c r="T989" s="368"/>
    </row>
    <row r="990" spans="1:21" s="296" customFormat="1" x14ac:dyDescent="0.2">
      <c r="A990" s="54"/>
      <c r="L990" s="16"/>
      <c r="M990" s="297"/>
      <c r="N990" s="180" t="s">
        <v>286</v>
      </c>
      <c r="O990" s="188">
        <f>SUM(O991:O992)</f>
        <v>214516.25</v>
      </c>
      <c r="P990" s="188">
        <f>SUM(P991:P992)</f>
        <v>27100</v>
      </c>
      <c r="R990" s="188">
        <f>SUM(R991:R992)</f>
        <v>6865.94</v>
      </c>
      <c r="S990" s="368">
        <f t="shared" si="407"/>
        <v>3.2006619545139352</v>
      </c>
      <c r="T990" s="368">
        <f t="shared" si="408"/>
        <v>25.335571955719555</v>
      </c>
    </row>
    <row r="991" spans="1:21" s="296" customFormat="1" x14ac:dyDescent="0.2">
      <c r="A991" s="54"/>
      <c r="L991" s="16"/>
      <c r="M991" s="189" t="s">
        <v>356</v>
      </c>
      <c r="N991" s="180" t="s">
        <v>288</v>
      </c>
      <c r="O991" s="188">
        <v>214516.25</v>
      </c>
      <c r="P991" s="188">
        <v>0</v>
      </c>
      <c r="R991" s="188">
        <v>0</v>
      </c>
      <c r="S991" s="368">
        <f t="shared" si="407"/>
        <v>0</v>
      </c>
      <c r="T991" s="368">
        <v>0</v>
      </c>
    </row>
    <row r="992" spans="1:21" s="296" customFormat="1" x14ac:dyDescent="0.2">
      <c r="A992" s="54"/>
      <c r="L992" s="16"/>
      <c r="M992" s="189" t="s">
        <v>354</v>
      </c>
      <c r="N992" s="187" t="s">
        <v>290</v>
      </c>
      <c r="O992" s="188">
        <v>0</v>
      </c>
      <c r="P992" s="188">
        <v>27100</v>
      </c>
      <c r="R992" s="188">
        <v>6865.94</v>
      </c>
      <c r="S992" s="368">
        <v>0</v>
      </c>
      <c r="T992" s="368">
        <f t="shared" si="408"/>
        <v>25.335571955719555</v>
      </c>
    </row>
    <row r="993" spans="1:20" s="296" customFormat="1" x14ac:dyDescent="0.2">
      <c r="A993" s="54"/>
      <c r="L993" s="16"/>
      <c r="M993" s="189"/>
      <c r="N993" s="187"/>
      <c r="O993" s="116"/>
      <c r="P993" s="116"/>
      <c r="R993" s="116"/>
      <c r="S993" s="368"/>
      <c r="T993" s="368"/>
    </row>
    <row r="994" spans="1:20" s="296" customFormat="1" ht="25.5" x14ac:dyDescent="0.2">
      <c r="B994" s="295"/>
      <c r="C994" s="295"/>
      <c r="D994" s="295"/>
      <c r="E994" s="295"/>
      <c r="F994" s="295">
        <v>5</v>
      </c>
      <c r="G994" s="295"/>
      <c r="H994" s="295"/>
      <c r="I994" s="295"/>
      <c r="J994" s="295">
        <v>9</v>
      </c>
      <c r="K994" s="295"/>
      <c r="L994" s="16" t="s">
        <v>178</v>
      </c>
      <c r="M994" s="297" t="s">
        <v>76</v>
      </c>
      <c r="N994" s="298" t="s">
        <v>170</v>
      </c>
      <c r="O994" s="113">
        <f>SUM(O995)</f>
        <v>214516.25</v>
      </c>
      <c r="P994" s="113">
        <f t="shared" ref="P994:P995" si="409">SUM(P995)</f>
        <v>27100</v>
      </c>
      <c r="R994" s="113">
        <f>SUM(R995)</f>
        <v>6865.94</v>
      </c>
      <c r="S994" s="368">
        <f t="shared" si="407"/>
        <v>3.2006619545139352</v>
      </c>
      <c r="T994" s="368">
        <f t="shared" si="408"/>
        <v>25.335571955719555</v>
      </c>
    </row>
    <row r="995" spans="1:20" s="296" customFormat="1" ht="38.25" x14ac:dyDescent="0.2">
      <c r="B995" s="295"/>
      <c r="C995" s="295"/>
      <c r="D995" s="295"/>
      <c r="E995" s="295"/>
      <c r="F995" s="295">
        <v>5</v>
      </c>
      <c r="G995" s="295"/>
      <c r="H995" s="295"/>
      <c r="I995" s="295"/>
      <c r="J995" s="295">
        <v>9</v>
      </c>
      <c r="K995" s="295"/>
      <c r="L995" s="16" t="s">
        <v>178</v>
      </c>
      <c r="M995" s="299" t="s">
        <v>80</v>
      </c>
      <c r="N995" s="70" t="s">
        <v>9</v>
      </c>
      <c r="O995" s="114">
        <f>SUM(O996)</f>
        <v>214516.25</v>
      </c>
      <c r="P995" s="114">
        <f t="shared" si="409"/>
        <v>27100</v>
      </c>
      <c r="R995" s="114">
        <f>SUM(R996)</f>
        <v>6865.94</v>
      </c>
      <c r="S995" s="368">
        <f t="shared" si="407"/>
        <v>3.2006619545139352</v>
      </c>
      <c r="T995" s="368">
        <f t="shared" si="408"/>
        <v>25.335571955719555</v>
      </c>
    </row>
    <row r="996" spans="1:20" s="296" customFormat="1" x14ac:dyDescent="0.2">
      <c r="B996" s="295"/>
      <c r="C996" s="295"/>
      <c r="D996" s="295"/>
      <c r="E996" s="295"/>
      <c r="F996" s="295">
        <v>5</v>
      </c>
      <c r="G996" s="295"/>
      <c r="H996" s="295"/>
      <c r="I996" s="295"/>
      <c r="J996" s="295">
        <v>9</v>
      </c>
      <c r="K996" s="295"/>
      <c r="L996" s="16" t="s">
        <v>178</v>
      </c>
      <c r="M996" s="297" t="s">
        <v>81</v>
      </c>
      <c r="N996" s="298" t="s">
        <v>172</v>
      </c>
      <c r="O996" s="113">
        <f>SUM(O997)</f>
        <v>214516.25</v>
      </c>
      <c r="P996" s="113">
        <v>27100</v>
      </c>
      <c r="R996" s="113">
        <f>SUM(R997)</f>
        <v>6865.94</v>
      </c>
      <c r="S996" s="368">
        <f t="shared" si="407"/>
        <v>3.2006619545139352</v>
      </c>
      <c r="T996" s="368">
        <f t="shared" si="408"/>
        <v>25.335571955719555</v>
      </c>
    </row>
    <row r="997" spans="1:20" s="296" customFormat="1" ht="25.5" x14ac:dyDescent="0.2">
      <c r="B997" s="295"/>
      <c r="C997" s="295"/>
      <c r="D997" s="295"/>
      <c r="E997" s="295"/>
      <c r="F997" s="295"/>
      <c r="G997" s="295"/>
      <c r="H997" s="295"/>
      <c r="I997" s="295"/>
      <c r="J997" s="295"/>
      <c r="K997" s="295"/>
      <c r="L997" s="16"/>
      <c r="M997" s="297" t="s">
        <v>426</v>
      </c>
      <c r="N997" s="430" t="s">
        <v>505</v>
      </c>
      <c r="O997" s="113">
        <v>214516.25</v>
      </c>
      <c r="P997" s="113"/>
      <c r="R997" s="113">
        <v>6865.94</v>
      </c>
      <c r="S997" s="368">
        <f t="shared" si="407"/>
        <v>3.2006619545139352</v>
      </c>
      <c r="T997" s="368"/>
    </row>
    <row r="998" spans="1:20" s="224" customFormat="1" x14ac:dyDescent="0.2">
      <c r="B998" s="223"/>
      <c r="C998" s="223"/>
      <c r="D998" s="223"/>
      <c r="E998" s="223"/>
      <c r="F998" s="223"/>
      <c r="G998" s="223"/>
      <c r="H998" s="223"/>
      <c r="I998" s="223"/>
      <c r="J998" s="223"/>
      <c r="K998" s="223"/>
      <c r="L998" s="16"/>
      <c r="M998" s="225"/>
      <c r="N998" s="226"/>
      <c r="O998" s="113"/>
      <c r="P998" s="113"/>
      <c r="R998" s="113"/>
      <c r="S998" s="368"/>
      <c r="T998" s="368"/>
    </row>
    <row r="999" spans="1:20" s="47" customFormat="1" ht="25.5" x14ac:dyDescent="0.2">
      <c r="A999" s="53" t="s">
        <v>111</v>
      </c>
      <c r="I999" s="202"/>
      <c r="J999" s="202"/>
      <c r="K999" s="202"/>
      <c r="L999" s="31" t="s">
        <v>112</v>
      </c>
      <c r="M999" s="103"/>
      <c r="N999" s="104" t="s">
        <v>118</v>
      </c>
      <c r="O999" s="116">
        <f t="shared" ref="O999" si="410">SUM(O1001)</f>
        <v>24620.5</v>
      </c>
      <c r="P999" s="116">
        <f t="shared" ref="P999" si="411">SUM(P1001)</f>
        <v>30000</v>
      </c>
      <c r="R999" s="116">
        <f>SUM(R1001)</f>
        <v>19025</v>
      </c>
      <c r="S999" s="368">
        <f t="shared" si="407"/>
        <v>77.273004203813898</v>
      </c>
      <c r="T999" s="368">
        <f t="shared" si="408"/>
        <v>63.416666666666664</v>
      </c>
    </row>
    <row r="1000" spans="1:20" s="291" customFormat="1" x14ac:dyDescent="0.2">
      <c r="A1000" s="53"/>
      <c r="L1000" s="31"/>
      <c r="M1000" s="103"/>
      <c r="N1000" s="104"/>
      <c r="O1000" s="116"/>
      <c r="P1000" s="116"/>
      <c r="R1000" s="116"/>
      <c r="S1000" s="368"/>
      <c r="T1000" s="368"/>
    </row>
    <row r="1001" spans="1:20" s="43" customFormat="1" ht="38.25" x14ac:dyDescent="0.2">
      <c r="A1001" s="54" t="s">
        <v>388</v>
      </c>
      <c r="I1001" s="202"/>
      <c r="J1001" s="202"/>
      <c r="K1001" s="202"/>
      <c r="L1001" s="66" t="s">
        <v>142</v>
      </c>
      <c r="M1001" s="83"/>
      <c r="N1001" s="107" t="s">
        <v>174</v>
      </c>
      <c r="O1001" s="144">
        <f t="shared" ref="O1001" si="412">SUM(O1008)</f>
        <v>24620.5</v>
      </c>
      <c r="P1001" s="144">
        <f t="shared" ref="P1001" si="413">SUM(P1008)</f>
        <v>30000</v>
      </c>
      <c r="R1001" s="144">
        <f>SUM(R1008)</f>
        <v>19025</v>
      </c>
      <c r="S1001" s="368">
        <f t="shared" si="407"/>
        <v>77.273004203813898</v>
      </c>
      <c r="T1001" s="368">
        <f t="shared" si="408"/>
        <v>63.416666666666664</v>
      </c>
    </row>
    <row r="1002" spans="1:20" s="171" customFormat="1" x14ac:dyDescent="0.2">
      <c r="A1002" s="54"/>
      <c r="I1002" s="202"/>
      <c r="J1002" s="202"/>
      <c r="K1002" s="202"/>
      <c r="L1002" s="16"/>
      <c r="M1002" s="172"/>
      <c r="N1002" s="107"/>
      <c r="O1002" s="144"/>
      <c r="P1002" s="144"/>
      <c r="R1002" s="144"/>
      <c r="S1002" s="368"/>
      <c r="T1002" s="368"/>
    </row>
    <row r="1003" spans="1:20" s="177" customFormat="1" x14ac:dyDescent="0.2">
      <c r="A1003" s="54"/>
      <c r="I1003" s="202"/>
      <c r="J1003" s="202"/>
      <c r="K1003" s="202"/>
      <c r="L1003" s="16"/>
      <c r="M1003" s="178"/>
      <c r="N1003" s="180" t="s">
        <v>286</v>
      </c>
      <c r="O1003" s="188">
        <f>SUM(O1004:O1006)</f>
        <v>24620.5</v>
      </c>
      <c r="P1003" s="188">
        <f>SUM(P1004:P1006)</f>
        <v>30000</v>
      </c>
      <c r="R1003" s="188">
        <f>SUM(R1004:R1006)</f>
        <v>19025</v>
      </c>
      <c r="S1003" s="368">
        <f t="shared" si="407"/>
        <v>77.273004203813898</v>
      </c>
      <c r="T1003" s="368">
        <f t="shared" si="408"/>
        <v>63.416666666666664</v>
      </c>
    </row>
    <row r="1004" spans="1:20" s="331" customFormat="1" x14ac:dyDescent="0.2">
      <c r="A1004" s="54"/>
      <c r="L1004" s="16"/>
      <c r="M1004" s="186">
        <v>11</v>
      </c>
      <c r="N1004" s="180" t="s">
        <v>287</v>
      </c>
      <c r="O1004" s="188">
        <v>1250</v>
      </c>
      <c r="P1004" s="188">
        <v>0</v>
      </c>
      <c r="R1004" s="188">
        <v>0</v>
      </c>
      <c r="S1004" s="368">
        <f t="shared" si="407"/>
        <v>0</v>
      </c>
      <c r="T1004" s="368">
        <v>0</v>
      </c>
    </row>
    <row r="1005" spans="1:20" s="276" customFormat="1" x14ac:dyDescent="0.2">
      <c r="A1005" s="54"/>
      <c r="L1005" s="16"/>
      <c r="M1005" s="189" t="s">
        <v>357</v>
      </c>
      <c r="N1005" s="180" t="s">
        <v>289</v>
      </c>
      <c r="O1005" s="188">
        <v>0</v>
      </c>
      <c r="P1005" s="188">
        <v>0</v>
      </c>
      <c r="R1005" s="188">
        <v>0</v>
      </c>
      <c r="S1005" s="368">
        <v>0</v>
      </c>
      <c r="T1005" s="368">
        <v>0</v>
      </c>
    </row>
    <row r="1006" spans="1:20" s="177" customFormat="1" x14ac:dyDescent="0.2">
      <c r="A1006" s="54"/>
      <c r="I1006" s="202"/>
      <c r="J1006" s="202"/>
      <c r="K1006" s="202"/>
      <c r="L1006" s="16"/>
      <c r="M1006" s="189" t="s">
        <v>354</v>
      </c>
      <c r="N1006" s="180" t="s">
        <v>290</v>
      </c>
      <c r="O1006" s="188">
        <v>23370.5</v>
      </c>
      <c r="P1006" s="188">
        <v>30000</v>
      </c>
      <c r="R1006" s="188">
        <v>19025</v>
      </c>
      <c r="S1006" s="368">
        <v>0</v>
      </c>
      <c r="T1006" s="368">
        <f t="shared" si="408"/>
        <v>63.416666666666664</v>
      </c>
    </row>
    <row r="1007" spans="1:20" s="177" customFormat="1" x14ac:dyDescent="0.2">
      <c r="A1007" s="54"/>
      <c r="I1007" s="202"/>
      <c r="J1007" s="202"/>
      <c r="K1007" s="202"/>
      <c r="L1007" s="16"/>
      <c r="M1007" s="178"/>
      <c r="N1007" s="107"/>
      <c r="O1007" s="144"/>
      <c r="P1007" s="144"/>
      <c r="R1007" s="144"/>
      <c r="S1007" s="368"/>
      <c r="T1007" s="368"/>
    </row>
    <row r="1008" spans="1:20" s="43" customFormat="1" ht="25.5" x14ac:dyDescent="0.2">
      <c r="B1008" s="48">
        <v>1</v>
      </c>
      <c r="E1008" s="275">
        <v>4</v>
      </c>
      <c r="I1008" s="202"/>
      <c r="J1008" s="202">
        <v>9</v>
      </c>
      <c r="K1008" s="202"/>
      <c r="L1008" s="16" t="s">
        <v>142</v>
      </c>
      <c r="M1008" s="83" t="s">
        <v>76</v>
      </c>
      <c r="N1008" s="84" t="s">
        <v>170</v>
      </c>
      <c r="O1008" s="113">
        <f t="shared" ref="O1008:P1008" si="414">SUM(O1009)</f>
        <v>24620.5</v>
      </c>
      <c r="P1008" s="113">
        <f t="shared" si="414"/>
        <v>30000</v>
      </c>
      <c r="R1008" s="113">
        <f>SUM(R1009)</f>
        <v>19025</v>
      </c>
      <c r="S1008" s="368">
        <f t="shared" si="407"/>
        <v>77.273004203813898</v>
      </c>
      <c r="T1008" s="368">
        <f t="shared" si="408"/>
        <v>63.416666666666664</v>
      </c>
    </row>
    <row r="1009" spans="1:20" s="43" customFormat="1" ht="38.25" x14ac:dyDescent="0.2">
      <c r="B1009" s="48">
        <v>1</v>
      </c>
      <c r="E1009" s="275">
        <v>4</v>
      </c>
      <c r="I1009" s="202"/>
      <c r="J1009" s="202">
        <v>9</v>
      </c>
      <c r="K1009" s="202"/>
      <c r="L1009" s="16" t="s">
        <v>142</v>
      </c>
      <c r="M1009" s="92" t="s">
        <v>80</v>
      </c>
      <c r="N1009" s="70" t="s">
        <v>9</v>
      </c>
      <c r="O1009" s="114">
        <f>SUM(O1010+O1011+O1015)</f>
        <v>24620.5</v>
      </c>
      <c r="P1009" s="114">
        <f t="shared" ref="P1009" si="415">SUM(P1010:P1015)</f>
        <v>30000</v>
      </c>
      <c r="R1009" s="114">
        <f>SUM(R1010+R1011+R1015)</f>
        <v>19025</v>
      </c>
      <c r="S1009" s="368">
        <f t="shared" si="407"/>
        <v>77.273004203813898</v>
      </c>
      <c r="T1009" s="368">
        <f t="shared" si="408"/>
        <v>63.416666666666664</v>
      </c>
    </row>
    <row r="1010" spans="1:20" s="44" customFormat="1" x14ac:dyDescent="0.2">
      <c r="B1010" s="48">
        <v>1</v>
      </c>
      <c r="E1010" s="275">
        <v>4</v>
      </c>
      <c r="I1010" s="202"/>
      <c r="J1010" s="202">
        <v>9</v>
      </c>
      <c r="K1010" s="202"/>
      <c r="L1010" s="16" t="s">
        <v>142</v>
      </c>
      <c r="M1010" s="83" t="s">
        <v>81</v>
      </c>
      <c r="N1010" s="84" t="s">
        <v>172</v>
      </c>
      <c r="O1010" s="113">
        <v>0</v>
      </c>
      <c r="P1010" s="113">
        <v>0</v>
      </c>
      <c r="R1010" s="113">
        <v>0</v>
      </c>
      <c r="S1010" s="368">
        <v>0</v>
      </c>
      <c r="T1010" s="368">
        <v>0</v>
      </c>
    </row>
    <row r="1011" spans="1:20" s="43" customFormat="1" x14ac:dyDescent="0.2">
      <c r="B1011" s="48">
        <v>1</v>
      </c>
      <c r="E1011" s="275">
        <v>4</v>
      </c>
      <c r="I1011" s="202"/>
      <c r="J1011" s="202">
        <v>9</v>
      </c>
      <c r="K1011" s="202"/>
      <c r="L1011" s="16" t="s">
        <v>142</v>
      </c>
      <c r="M1011" s="83" t="s">
        <v>82</v>
      </c>
      <c r="N1011" s="84" t="s">
        <v>20</v>
      </c>
      <c r="O1011" s="113">
        <f>SUM(O1012:O1013)</f>
        <v>23370.5</v>
      </c>
      <c r="P1011" s="113">
        <v>25000</v>
      </c>
      <c r="R1011" s="113">
        <f>SUM(R1012:R1014)</f>
        <v>16875</v>
      </c>
      <c r="S1011" s="368">
        <f t="shared" si="407"/>
        <v>72.206414069018635</v>
      </c>
      <c r="T1011" s="368">
        <f t="shared" si="408"/>
        <v>67.5</v>
      </c>
    </row>
    <row r="1012" spans="1:20" s="331" customFormat="1" x14ac:dyDescent="0.2">
      <c r="B1012" s="420"/>
      <c r="E1012" s="420"/>
      <c r="L1012" s="16"/>
      <c r="M1012" s="421" t="s">
        <v>428</v>
      </c>
      <c r="N1012" s="430" t="s">
        <v>506</v>
      </c>
      <c r="O1012" s="113">
        <v>16852.5</v>
      </c>
      <c r="P1012" s="113"/>
      <c r="R1012" s="113">
        <v>0</v>
      </c>
      <c r="S1012" s="368">
        <f t="shared" si="407"/>
        <v>0</v>
      </c>
      <c r="T1012" s="368"/>
    </row>
    <row r="1013" spans="1:20" s="331" customFormat="1" x14ac:dyDescent="0.2">
      <c r="B1013" s="420"/>
      <c r="E1013" s="420"/>
      <c r="L1013" s="16"/>
      <c r="M1013" s="421" t="s">
        <v>429</v>
      </c>
      <c r="N1013" s="430" t="s">
        <v>507</v>
      </c>
      <c r="O1013" s="113">
        <v>6518</v>
      </c>
      <c r="P1013" s="113"/>
      <c r="R1013" s="113">
        <v>0</v>
      </c>
      <c r="S1013" s="368">
        <f t="shared" si="407"/>
        <v>0</v>
      </c>
      <c r="T1013" s="368"/>
    </row>
    <row r="1014" spans="1:20" s="331" customFormat="1" ht="25.5" x14ac:dyDescent="0.2">
      <c r="B1014" s="427"/>
      <c r="E1014" s="427"/>
      <c r="L1014" s="16"/>
      <c r="M1014" s="428" t="s">
        <v>459</v>
      </c>
      <c r="N1014" s="430" t="s">
        <v>508</v>
      </c>
      <c r="O1014" s="113">
        <v>0</v>
      </c>
      <c r="P1014" s="113"/>
      <c r="R1014" s="113">
        <v>16875</v>
      </c>
      <c r="S1014" s="368">
        <v>0</v>
      </c>
      <c r="T1014" s="368"/>
    </row>
    <row r="1015" spans="1:20" s="43" customFormat="1" ht="26.25" customHeight="1" x14ac:dyDescent="0.2">
      <c r="B1015" s="48">
        <v>1</v>
      </c>
      <c r="E1015" s="275">
        <v>4</v>
      </c>
      <c r="I1015" s="202"/>
      <c r="J1015" s="202">
        <v>9</v>
      </c>
      <c r="K1015" s="202"/>
      <c r="L1015" s="16" t="s">
        <v>142</v>
      </c>
      <c r="M1015" s="83" t="s">
        <v>83</v>
      </c>
      <c r="N1015" s="84" t="s">
        <v>23</v>
      </c>
      <c r="O1015" s="113">
        <f>SUM(O1016)</f>
        <v>1250</v>
      </c>
      <c r="P1015" s="113">
        <v>5000</v>
      </c>
      <c r="R1015" s="113">
        <f>SUM(R1016)</f>
        <v>2150</v>
      </c>
      <c r="S1015" s="368">
        <f t="shared" si="407"/>
        <v>172</v>
      </c>
      <c r="T1015" s="368">
        <f t="shared" si="408"/>
        <v>43</v>
      </c>
    </row>
    <row r="1016" spans="1:20" s="331" customFormat="1" ht="26.25" customHeight="1" x14ac:dyDescent="0.2">
      <c r="B1016" s="420"/>
      <c r="E1016" s="420"/>
      <c r="L1016" s="16"/>
      <c r="M1016" s="421" t="s">
        <v>430</v>
      </c>
      <c r="N1016" s="430" t="s">
        <v>509</v>
      </c>
      <c r="O1016" s="113">
        <v>1250</v>
      </c>
      <c r="P1016" s="113"/>
      <c r="R1016" s="113">
        <v>2150</v>
      </c>
      <c r="S1016" s="368">
        <f t="shared" si="407"/>
        <v>172</v>
      </c>
      <c r="T1016" s="368"/>
    </row>
    <row r="1017" spans="1:20" s="261" customFormat="1" ht="21.75" customHeight="1" x14ac:dyDescent="0.2">
      <c r="B1017" s="260"/>
      <c r="L1017" s="16"/>
      <c r="M1017" s="262"/>
      <c r="N1017" s="263"/>
      <c r="O1017" s="113"/>
      <c r="P1017" s="113"/>
      <c r="R1017" s="113"/>
      <c r="S1017" s="368"/>
      <c r="T1017" s="368"/>
    </row>
    <row r="1018" spans="1:20" s="261" customFormat="1" ht="41.25" customHeight="1" x14ac:dyDescent="0.2">
      <c r="A1018" s="53" t="s">
        <v>173</v>
      </c>
      <c r="B1018" s="266"/>
      <c r="C1018" s="266"/>
      <c r="D1018" s="266"/>
      <c r="E1018" s="266"/>
      <c r="F1018" s="266"/>
      <c r="G1018" s="266"/>
      <c r="H1018" s="266"/>
      <c r="I1018" s="266"/>
      <c r="J1018" s="266"/>
      <c r="K1018" s="266"/>
      <c r="L1018" s="31" t="s">
        <v>202</v>
      </c>
      <c r="M1018" s="103"/>
      <c r="N1018" s="104" t="s">
        <v>147</v>
      </c>
      <c r="O1018" s="116">
        <f t="shared" ref="O1018" si="416">SUM(O1020)</f>
        <v>0</v>
      </c>
      <c r="P1018" s="116">
        <f t="shared" ref="P1018" si="417">SUM(P1020)</f>
        <v>266500</v>
      </c>
      <c r="R1018" s="116">
        <f>SUM(R1020)</f>
        <v>0</v>
      </c>
      <c r="S1018" s="368">
        <v>0</v>
      </c>
      <c r="T1018" s="368">
        <f t="shared" si="408"/>
        <v>0</v>
      </c>
    </row>
    <row r="1019" spans="1:20" s="261" customFormat="1" ht="12" customHeight="1" x14ac:dyDescent="0.2">
      <c r="A1019" s="53"/>
      <c r="B1019" s="266"/>
      <c r="C1019" s="266"/>
      <c r="D1019" s="266"/>
      <c r="E1019" s="266"/>
      <c r="F1019" s="266"/>
      <c r="G1019" s="266"/>
      <c r="H1019" s="266"/>
      <c r="I1019" s="266"/>
      <c r="J1019" s="266"/>
      <c r="K1019" s="266"/>
      <c r="L1019" s="31"/>
      <c r="M1019" s="103"/>
      <c r="N1019" s="104"/>
      <c r="O1019" s="113"/>
      <c r="P1019" s="113"/>
      <c r="R1019" s="113"/>
      <c r="S1019" s="368"/>
      <c r="T1019" s="368"/>
    </row>
    <row r="1020" spans="1:20" s="261" customFormat="1" ht="57" customHeight="1" x14ac:dyDescent="0.2">
      <c r="A1020" s="54" t="s">
        <v>390</v>
      </c>
      <c r="B1020" s="266"/>
      <c r="C1020" s="266"/>
      <c r="D1020" s="266"/>
      <c r="E1020" s="266"/>
      <c r="F1020" s="266"/>
      <c r="G1020" s="266"/>
      <c r="H1020" s="266"/>
      <c r="I1020" s="266"/>
      <c r="J1020" s="266"/>
      <c r="K1020" s="266"/>
      <c r="L1020" s="66" t="s">
        <v>185</v>
      </c>
      <c r="M1020" s="265"/>
      <c r="N1020" s="107" t="s">
        <v>383</v>
      </c>
      <c r="O1020" s="238">
        <f t="shared" ref="O1020" si="418">SUM(O1026)</f>
        <v>0</v>
      </c>
      <c r="P1020" s="238">
        <f t="shared" ref="P1020" si="419">SUM(P1026)</f>
        <v>266500</v>
      </c>
      <c r="R1020" s="238">
        <f>SUM(R1026)</f>
        <v>0</v>
      </c>
      <c r="S1020" s="368">
        <v>0</v>
      </c>
      <c r="T1020" s="368">
        <f t="shared" si="408"/>
        <v>0</v>
      </c>
    </row>
    <row r="1021" spans="1:20" s="261" customFormat="1" ht="11.25" customHeight="1" x14ac:dyDescent="0.2">
      <c r="A1021" s="54"/>
      <c r="B1021" s="266"/>
      <c r="C1021" s="266"/>
      <c r="D1021" s="266"/>
      <c r="E1021" s="266"/>
      <c r="F1021" s="266"/>
      <c r="G1021" s="266"/>
      <c r="H1021" s="266"/>
      <c r="I1021" s="266"/>
      <c r="J1021" s="266"/>
      <c r="K1021" s="266"/>
      <c r="L1021" s="16"/>
      <c r="M1021" s="265"/>
      <c r="N1021" s="107"/>
      <c r="O1021" s="113"/>
      <c r="P1021" s="113"/>
      <c r="R1021" s="113"/>
      <c r="S1021" s="368"/>
      <c r="T1021" s="368"/>
    </row>
    <row r="1022" spans="1:20" s="261" customFormat="1" ht="16.5" customHeight="1" x14ac:dyDescent="0.2">
      <c r="A1022" s="54"/>
      <c r="B1022" s="266"/>
      <c r="C1022" s="266"/>
      <c r="D1022" s="266"/>
      <c r="E1022" s="266"/>
      <c r="F1022" s="266"/>
      <c r="G1022" s="266"/>
      <c r="H1022" s="266"/>
      <c r="I1022" s="266"/>
      <c r="J1022" s="266"/>
      <c r="K1022" s="266"/>
      <c r="L1022" s="16"/>
      <c r="M1022" s="265"/>
      <c r="N1022" s="180" t="s">
        <v>286</v>
      </c>
      <c r="O1022" s="188">
        <f t="shared" ref="O1022" si="420">SUM(O1023:O1024)</f>
        <v>0</v>
      </c>
      <c r="P1022" s="188">
        <f t="shared" ref="P1022" si="421">SUM(P1023:P1024)</f>
        <v>266500</v>
      </c>
      <c r="R1022" s="188">
        <f>SUM(R1023:R1024)</f>
        <v>0</v>
      </c>
      <c r="S1022" s="368">
        <v>0</v>
      </c>
      <c r="T1022" s="368">
        <f t="shared" si="408"/>
        <v>0</v>
      </c>
    </row>
    <row r="1023" spans="1:20" s="276" customFormat="1" ht="16.5" customHeight="1" x14ac:dyDescent="0.2">
      <c r="A1023" s="54"/>
      <c r="L1023" s="16"/>
      <c r="M1023" s="189" t="s">
        <v>356</v>
      </c>
      <c r="N1023" s="180" t="s">
        <v>288</v>
      </c>
      <c r="O1023" s="188">
        <v>0</v>
      </c>
      <c r="P1023" s="188">
        <v>216500</v>
      </c>
      <c r="R1023" s="188">
        <v>0</v>
      </c>
      <c r="S1023" s="368">
        <v>0</v>
      </c>
      <c r="T1023" s="368">
        <v>0</v>
      </c>
    </row>
    <row r="1024" spans="1:20" s="261" customFormat="1" ht="12.75" customHeight="1" x14ac:dyDescent="0.2">
      <c r="A1024" s="54"/>
      <c r="B1024" s="266"/>
      <c r="C1024" s="266"/>
      <c r="D1024" s="266"/>
      <c r="E1024" s="266"/>
      <c r="F1024" s="266"/>
      <c r="G1024" s="266"/>
      <c r="H1024" s="266"/>
      <c r="I1024" s="266"/>
      <c r="J1024" s="266"/>
      <c r="K1024" s="266"/>
      <c r="L1024" s="16"/>
      <c r="M1024" s="189" t="s">
        <v>354</v>
      </c>
      <c r="N1024" s="187" t="s">
        <v>290</v>
      </c>
      <c r="O1024" s="188">
        <v>0</v>
      </c>
      <c r="P1024" s="188">
        <v>50000</v>
      </c>
      <c r="R1024" s="188">
        <v>0</v>
      </c>
      <c r="S1024" s="368">
        <v>0</v>
      </c>
      <c r="T1024" s="368">
        <f t="shared" si="408"/>
        <v>0</v>
      </c>
    </row>
    <row r="1025" spans="1:20" s="261" customFormat="1" ht="12.75" customHeight="1" x14ac:dyDescent="0.2">
      <c r="A1025" s="54"/>
      <c r="B1025" s="266"/>
      <c r="C1025" s="266"/>
      <c r="D1025" s="266"/>
      <c r="E1025" s="266"/>
      <c r="F1025" s="266"/>
      <c r="G1025" s="266"/>
      <c r="H1025" s="266"/>
      <c r="I1025" s="266"/>
      <c r="J1025" s="266"/>
      <c r="K1025" s="266"/>
      <c r="L1025" s="16"/>
      <c r="M1025" s="189"/>
      <c r="N1025" s="187"/>
      <c r="O1025" s="113"/>
      <c r="P1025" s="113"/>
      <c r="R1025" s="113"/>
      <c r="S1025" s="368"/>
      <c r="T1025" s="368"/>
    </row>
    <row r="1026" spans="1:20" s="261" customFormat="1" ht="25.5" customHeight="1" x14ac:dyDescent="0.2">
      <c r="A1026" s="266"/>
      <c r="B1026" s="268"/>
      <c r="C1026" s="268"/>
      <c r="D1026" s="268"/>
      <c r="E1026" s="268"/>
      <c r="F1026" s="268">
        <v>5</v>
      </c>
      <c r="G1026" s="268"/>
      <c r="H1026" s="268"/>
      <c r="I1026" s="268"/>
      <c r="J1026" s="268">
        <v>9</v>
      </c>
      <c r="K1026" s="268"/>
      <c r="L1026" s="16" t="s">
        <v>185</v>
      </c>
      <c r="M1026" s="265" t="s">
        <v>76</v>
      </c>
      <c r="N1026" s="267" t="s">
        <v>170</v>
      </c>
      <c r="O1026" s="113">
        <f t="shared" ref="O1026:O1027" si="422">SUM(O1027)</f>
        <v>0</v>
      </c>
      <c r="P1026" s="113">
        <f>SUM(P1028)</f>
        <v>266500</v>
      </c>
      <c r="R1026" s="113">
        <f>SUM(R1027)</f>
        <v>0</v>
      </c>
      <c r="S1026" s="368">
        <v>0</v>
      </c>
      <c r="T1026" s="368">
        <f t="shared" si="408"/>
        <v>0</v>
      </c>
    </row>
    <row r="1027" spans="1:20" s="261" customFormat="1" ht="24.75" customHeight="1" x14ac:dyDescent="0.2">
      <c r="A1027" s="266"/>
      <c r="B1027" s="268"/>
      <c r="C1027" s="268"/>
      <c r="D1027" s="268"/>
      <c r="E1027" s="268"/>
      <c r="F1027" s="268">
        <v>5</v>
      </c>
      <c r="G1027" s="268"/>
      <c r="H1027" s="268"/>
      <c r="I1027" s="268"/>
      <c r="J1027" s="268">
        <v>9</v>
      </c>
      <c r="K1027" s="268"/>
      <c r="L1027" s="16" t="s">
        <v>185</v>
      </c>
      <c r="M1027" s="264" t="s">
        <v>80</v>
      </c>
      <c r="N1027" s="70" t="s">
        <v>9</v>
      </c>
      <c r="O1027" s="114">
        <f t="shared" si="422"/>
        <v>0</v>
      </c>
      <c r="P1027" s="113">
        <f>SUM(P1028)</f>
        <v>266500</v>
      </c>
      <c r="R1027" s="114">
        <f>SUM(R1028)</f>
        <v>0</v>
      </c>
      <c r="S1027" s="368">
        <v>0</v>
      </c>
      <c r="T1027" s="368">
        <f t="shared" si="408"/>
        <v>0</v>
      </c>
    </row>
    <row r="1028" spans="1:20" s="261" customFormat="1" ht="21.75" customHeight="1" x14ac:dyDescent="0.2">
      <c r="A1028" s="266"/>
      <c r="B1028" s="268"/>
      <c r="C1028" s="268"/>
      <c r="D1028" s="268"/>
      <c r="E1028" s="268"/>
      <c r="F1028" s="268">
        <v>5</v>
      </c>
      <c r="G1028" s="268"/>
      <c r="H1028" s="268"/>
      <c r="I1028" s="268"/>
      <c r="J1028" s="268">
        <v>9</v>
      </c>
      <c r="K1028" s="268"/>
      <c r="L1028" s="16" t="s">
        <v>185</v>
      </c>
      <c r="M1028" s="265" t="s">
        <v>81</v>
      </c>
      <c r="N1028" s="267" t="s">
        <v>172</v>
      </c>
      <c r="O1028" s="113">
        <v>0</v>
      </c>
      <c r="P1028" s="113">
        <v>266500</v>
      </c>
      <c r="R1028" s="113">
        <v>0</v>
      </c>
      <c r="S1028" s="368">
        <v>0</v>
      </c>
      <c r="T1028" s="368">
        <f t="shared" si="408"/>
        <v>0</v>
      </c>
    </row>
    <row r="1029" spans="1:20" s="331" customFormat="1" ht="21.75" customHeight="1" x14ac:dyDescent="0.2">
      <c r="B1029" s="355"/>
      <c r="C1029" s="355"/>
      <c r="D1029" s="355"/>
      <c r="E1029" s="355"/>
      <c r="F1029" s="355"/>
      <c r="G1029" s="355"/>
      <c r="H1029" s="355"/>
      <c r="I1029" s="355"/>
      <c r="J1029" s="355"/>
      <c r="K1029" s="355"/>
      <c r="L1029" s="16"/>
      <c r="M1029" s="356"/>
      <c r="N1029" s="357"/>
      <c r="O1029" s="113"/>
      <c r="P1029" s="113"/>
      <c r="R1029" s="113"/>
      <c r="S1029" s="368"/>
      <c r="T1029" s="368"/>
    </row>
    <row r="1030" spans="1:20" s="331" customFormat="1" ht="39.75" customHeight="1" x14ac:dyDescent="0.2">
      <c r="A1030" s="53" t="s">
        <v>173</v>
      </c>
      <c r="L1030" s="31" t="s">
        <v>379</v>
      </c>
      <c r="M1030" s="103"/>
      <c r="N1030" s="104" t="s">
        <v>147</v>
      </c>
      <c r="O1030" s="116">
        <v>0</v>
      </c>
      <c r="P1030" s="116">
        <f>SUM(P1032)</f>
        <v>500000</v>
      </c>
      <c r="R1030" s="116">
        <f>SUM(R1032)</f>
        <v>297996.57</v>
      </c>
      <c r="S1030" s="368">
        <v>0</v>
      </c>
      <c r="T1030" s="368">
        <f t="shared" si="408"/>
        <v>59.599314000000007</v>
      </c>
    </row>
    <row r="1031" spans="1:20" s="331" customFormat="1" ht="14.25" customHeight="1" x14ac:dyDescent="0.2">
      <c r="B1031" s="346"/>
      <c r="C1031" s="346"/>
      <c r="D1031" s="346"/>
      <c r="E1031" s="346"/>
      <c r="F1031" s="346"/>
      <c r="G1031" s="346"/>
      <c r="H1031" s="346"/>
      <c r="I1031" s="346"/>
      <c r="J1031" s="346"/>
      <c r="K1031" s="346"/>
      <c r="L1031" s="16"/>
      <c r="M1031" s="347"/>
      <c r="N1031" s="348"/>
      <c r="O1031" s="113"/>
      <c r="P1031" s="113"/>
      <c r="R1031" s="113"/>
      <c r="S1031" s="368"/>
      <c r="T1031" s="368"/>
    </row>
    <row r="1032" spans="1:20" s="331" customFormat="1" ht="55.5" customHeight="1" x14ac:dyDescent="0.2">
      <c r="A1032" s="54" t="s">
        <v>391</v>
      </c>
      <c r="L1032" s="66" t="s">
        <v>378</v>
      </c>
      <c r="M1032" s="356"/>
      <c r="N1032" s="107" t="s">
        <v>384</v>
      </c>
      <c r="O1032" s="238">
        <v>0</v>
      </c>
      <c r="P1032" s="238">
        <f>SUM(P1038)</f>
        <v>500000</v>
      </c>
      <c r="R1032" s="238">
        <f>SUM(R1038)</f>
        <v>297996.57</v>
      </c>
      <c r="S1032" s="368">
        <v>0</v>
      </c>
      <c r="T1032" s="368">
        <f t="shared" si="408"/>
        <v>59.599314000000007</v>
      </c>
    </row>
    <row r="1033" spans="1:20" s="331" customFormat="1" ht="12" customHeight="1" x14ac:dyDescent="0.2">
      <c r="B1033" s="346"/>
      <c r="C1033" s="346"/>
      <c r="D1033" s="346"/>
      <c r="E1033" s="346"/>
      <c r="F1033" s="346"/>
      <c r="G1033" s="346"/>
      <c r="H1033" s="346"/>
      <c r="I1033" s="346"/>
      <c r="J1033" s="346"/>
      <c r="K1033" s="346"/>
      <c r="L1033" s="16"/>
      <c r="M1033" s="347"/>
      <c r="N1033" s="354"/>
      <c r="O1033" s="113"/>
      <c r="P1033" s="113"/>
      <c r="R1033" s="113"/>
      <c r="S1033" s="368"/>
      <c r="T1033" s="368"/>
    </row>
    <row r="1034" spans="1:20" s="331" customFormat="1" ht="21.75" customHeight="1" x14ac:dyDescent="0.2">
      <c r="A1034" s="54"/>
      <c r="L1034" s="16"/>
      <c r="M1034" s="356"/>
      <c r="N1034" s="180" t="s">
        <v>286</v>
      </c>
      <c r="O1034" s="188">
        <v>0</v>
      </c>
      <c r="P1034" s="188">
        <f>SUM(P1035:P1036)</f>
        <v>500000</v>
      </c>
      <c r="R1034" s="188">
        <f>SUM(R1035:R1036)</f>
        <v>297996.57</v>
      </c>
      <c r="S1034" s="368">
        <v>0</v>
      </c>
      <c r="T1034" s="368">
        <f t="shared" si="408"/>
        <v>59.599314000000007</v>
      </c>
    </row>
    <row r="1035" spans="1:20" s="331" customFormat="1" ht="16.5" customHeight="1" x14ac:dyDescent="0.2">
      <c r="A1035" s="54"/>
      <c r="L1035" s="16"/>
      <c r="M1035" s="189" t="s">
        <v>356</v>
      </c>
      <c r="N1035" s="180" t="s">
        <v>288</v>
      </c>
      <c r="O1035" s="188">
        <v>0</v>
      </c>
      <c r="P1035" s="188">
        <v>200000</v>
      </c>
      <c r="R1035" s="188">
        <v>150000</v>
      </c>
      <c r="S1035" s="368">
        <v>0</v>
      </c>
      <c r="T1035" s="368">
        <f t="shared" si="408"/>
        <v>75</v>
      </c>
    </row>
    <row r="1036" spans="1:20" s="331" customFormat="1" ht="13.5" customHeight="1" x14ac:dyDescent="0.2">
      <c r="A1036" s="54"/>
      <c r="L1036" s="16"/>
      <c r="M1036" s="189" t="s">
        <v>354</v>
      </c>
      <c r="N1036" s="187" t="s">
        <v>290</v>
      </c>
      <c r="O1036" s="188">
        <v>0</v>
      </c>
      <c r="P1036" s="188">
        <v>300000</v>
      </c>
      <c r="R1036" s="188">
        <v>147996.57</v>
      </c>
      <c r="S1036" s="368">
        <v>0</v>
      </c>
      <c r="T1036" s="368">
        <f t="shared" si="408"/>
        <v>49.332190000000004</v>
      </c>
    </row>
    <row r="1037" spans="1:20" s="331" customFormat="1" ht="12.75" customHeight="1" x14ac:dyDescent="0.2">
      <c r="A1037" s="54"/>
      <c r="L1037" s="16"/>
      <c r="M1037" s="189"/>
      <c r="N1037" s="187"/>
      <c r="O1037" s="113"/>
      <c r="P1037" s="113"/>
      <c r="R1037" s="113"/>
      <c r="S1037" s="368"/>
      <c r="T1037" s="368"/>
    </row>
    <row r="1038" spans="1:20" s="331" customFormat="1" ht="29.25" customHeight="1" x14ac:dyDescent="0.2">
      <c r="B1038" s="355"/>
      <c r="C1038" s="355"/>
      <c r="D1038" s="355"/>
      <c r="E1038" s="355"/>
      <c r="F1038" s="355">
        <v>5</v>
      </c>
      <c r="G1038" s="355"/>
      <c r="H1038" s="355"/>
      <c r="I1038" s="355"/>
      <c r="J1038" s="355">
        <v>9</v>
      </c>
      <c r="K1038" s="355"/>
      <c r="L1038" s="16" t="s">
        <v>378</v>
      </c>
      <c r="M1038" s="356" t="s">
        <v>76</v>
      </c>
      <c r="N1038" s="357" t="s">
        <v>170</v>
      </c>
      <c r="O1038" s="113">
        <v>0</v>
      </c>
      <c r="P1038" s="113">
        <f t="shared" ref="P1038:P1039" si="423">SUM(P1039)</f>
        <v>500000</v>
      </c>
      <c r="R1038" s="113">
        <f>SUM(R1039)</f>
        <v>297996.57</v>
      </c>
      <c r="S1038" s="368">
        <v>0</v>
      </c>
      <c r="T1038" s="368">
        <f t="shared" si="408"/>
        <v>59.599314000000007</v>
      </c>
    </row>
    <row r="1039" spans="1:20" s="331" customFormat="1" ht="25.5" customHeight="1" x14ac:dyDescent="0.2">
      <c r="B1039" s="355"/>
      <c r="C1039" s="355"/>
      <c r="D1039" s="355"/>
      <c r="E1039" s="355"/>
      <c r="F1039" s="355">
        <v>5</v>
      </c>
      <c r="G1039" s="355"/>
      <c r="H1039" s="355"/>
      <c r="I1039" s="355"/>
      <c r="J1039" s="355">
        <v>9</v>
      </c>
      <c r="K1039" s="355"/>
      <c r="L1039" s="16" t="s">
        <v>378</v>
      </c>
      <c r="M1039" s="314" t="s">
        <v>80</v>
      </c>
      <c r="N1039" s="358" t="s">
        <v>9</v>
      </c>
      <c r="O1039" s="114">
        <v>0</v>
      </c>
      <c r="P1039" s="113">
        <f t="shared" si="423"/>
        <v>500000</v>
      </c>
      <c r="R1039" s="114">
        <f>SUM(R1040)</f>
        <v>297996.57</v>
      </c>
      <c r="S1039" s="368">
        <v>0</v>
      </c>
      <c r="T1039" s="368">
        <f t="shared" si="408"/>
        <v>59.599314000000007</v>
      </c>
    </row>
    <row r="1040" spans="1:20" s="331" customFormat="1" ht="21.75" customHeight="1" x14ac:dyDescent="0.2">
      <c r="B1040" s="355"/>
      <c r="C1040" s="355"/>
      <c r="D1040" s="355"/>
      <c r="E1040" s="355"/>
      <c r="F1040" s="355">
        <v>5</v>
      </c>
      <c r="G1040" s="355"/>
      <c r="H1040" s="355"/>
      <c r="I1040" s="355"/>
      <c r="J1040" s="355">
        <v>9</v>
      </c>
      <c r="K1040" s="355"/>
      <c r="L1040" s="16" t="s">
        <v>378</v>
      </c>
      <c r="M1040" s="356" t="s">
        <v>81</v>
      </c>
      <c r="N1040" s="357" t="s">
        <v>172</v>
      </c>
      <c r="O1040" s="113">
        <v>0</v>
      </c>
      <c r="P1040" s="113">
        <v>500000</v>
      </c>
      <c r="R1040" s="113">
        <f>SUM(R1041)</f>
        <v>297996.57</v>
      </c>
      <c r="S1040" s="368">
        <v>0</v>
      </c>
      <c r="T1040" s="368">
        <f t="shared" si="408"/>
        <v>59.599314000000007</v>
      </c>
    </row>
    <row r="1041" spans="2:20" s="331" customFormat="1" ht="21.75" customHeight="1" x14ac:dyDescent="0.2">
      <c r="B1041" s="439"/>
      <c r="C1041" s="439"/>
      <c r="D1041" s="439"/>
      <c r="E1041" s="439"/>
      <c r="F1041" s="439"/>
      <c r="G1041" s="439"/>
      <c r="H1041" s="439"/>
      <c r="I1041" s="439"/>
      <c r="J1041" s="439"/>
      <c r="K1041" s="439"/>
      <c r="L1041" s="16"/>
      <c r="M1041" s="440" t="s">
        <v>427</v>
      </c>
      <c r="N1041" s="441" t="s">
        <v>504</v>
      </c>
      <c r="O1041" s="113">
        <v>0</v>
      </c>
      <c r="P1041" s="113"/>
      <c r="R1041" s="113">
        <v>297996.57</v>
      </c>
      <c r="S1041" s="368"/>
      <c r="T1041" s="368"/>
    </row>
    <row r="1042" spans="2:20" s="214" customFormat="1" x14ac:dyDescent="0.2">
      <c r="B1042" s="213"/>
      <c r="L1042" s="16"/>
      <c r="M1042" s="215"/>
      <c r="N1042" s="216"/>
      <c r="O1042" s="113"/>
      <c r="P1042" s="113"/>
      <c r="R1042" s="113"/>
      <c r="S1042" s="368"/>
      <c r="T1042" s="368"/>
    </row>
    <row r="1043" spans="2:20" s="214" customFormat="1" x14ac:dyDescent="0.2">
      <c r="B1043" s="213"/>
      <c r="L1043" s="16"/>
      <c r="M1043" s="215"/>
      <c r="N1043" s="216"/>
      <c r="O1043" s="113"/>
      <c r="P1043" s="113"/>
      <c r="R1043" s="113"/>
      <c r="S1043" s="368"/>
      <c r="T1043" s="368"/>
    </row>
    <row r="1044" spans="2:20" s="15" customFormat="1" x14ac:dyDescent="0.2">
      <c r="I1044" s="202"/>
      <c r="J1044" s="202"/>
      <c r="K1044" s="202"/>
      <c r="L1044" s="16"/>
      <c r="M1044" s="447" t="s">
        <v>143</v>
      </c>
      <c r="N1044" s="448"/>
      <c r="O1044" s="122">
        <f t="shared" ref="O1044" si="424">SUM(O266)</f>
        <v>1465028.8200000003</v>
      </c>
      <c r="P1044" s="122">
        <f t="shared" ref="P1044" si="425">SUM(P266)</f>
        <v>2712000</v>
      </c>
      <c r="R1044" s="122">
        <f>SUM(R266)</f>
        <v>1544993.92</v>
      </c>
      <c r="S1044" s="368">
        <f t="shared" si="407"/>
        <v>105.45826122383038</v>
      </c>
      <c r="T1044" s="368">
        <f t="shared" si="408"/>
        <v>56.968802359881998</v>
      </c>
    </row>
    <row r="1045" spans="2:20" s="230" customFormat="1" x14ac:dyDescent="0.2">
      <c r="L1045" s="16"/>
      <c r="M1045" s="231"/>
      <c r="N1045" s="232"/>
      <c r="O1045" s="122"/>
      <c r="P1045" s="122"/>
      <c r="Q1045" s="122"/>
      <c r="R1045" s="402"/>
      <c r="S1045" s="368"/>
      <c r="T1045" s="368"/>
    </row>
    <row r="1046" spans="2:20" s="331" customFormat="1" x14ac:dyDescent="0.2">
      <c r="L1046" s="16"/>
      <c r="M1046" s="404"/>
      <c r="N1046" s="405"/>
      <c r="O1046" s="122"/>
      <c r="P1046" s="122"/>
      <c r="Q1046" s="122"/>
      <c r="R1046" s="402"/>
      <c r="S1046" s="368"/>
      <c r="T1046" s="368"/>
    </row>
    <row r="1047" spans="2:20" s="331" customFormat="1" x14ac:dyDescent="0.2">
      <c r="L1047" s="16"/>
      <c r="M1047" s="404"/>
      <c r="N1047" s="405"/>
      <c r="O1047" s="122"/>
      <c r="P1047" s="122"/>
      <c r="Q1047" s="122"/>
      <c r="R1047" s="402"/>
      <c r="S1047" s="368"/>
      <c r="T1047" s="368"/>
    </row>
    <row r="1048" spans="2:20" s="331" customFormat="1" x14ac:dyDescent="0.2">
      <c r="L1048" s="16"/>
      <c r="M1048" s="404"/>
      <c r="N1048" s="405"/>
      <c r="O1048" s="122"/>
      <c r="P1048" s="122"/>
      <c r="Q1048" s="122"/>
      <c r="R1048" s="402"/>
      <c r="S1048" s="368"/>
      <c r="T1048" s="368"/>
    </row>
    <row r="1049" spans="2:20" s="331" customFormat="1" x14ac:dyDescent="0.2">
      <c r="L1049" s="16"/>
      <c r="M1049" s="404"/>
      <c r="N1049" s="405"/>
      <c r="O1049" s="122"/>
      <c r="P1049" s="122"/>
      <c r="Q1049" s="122"/>
      <c r="R1049" s="402"/>
      <c r="S1049" s="368"/>
      <c r="T1049" s="368"/>
    </row>
    <row r="1051" spans="2:20" ht="12.75" customHeight="1" x14ac:dyDescent="0.2">
      <c r="P1051" s="459" t="s">
        <v>547</v>
      </c>
      <c r="Q1051" s="459"/>
      <c r="R1051" s="459"/>
      <c r="S1051" s="459"/>
      <c r="T1051" s="17"/>
    </row>
    <row r="1052" spans="2:20" ht="12.75" hidden="1" customHeight="1" x14ac:dyDescent="0.2">
      <c r="S1052" s="9"/>
      <c r="T1052" s="9"/>
    </row>
    <row r="1053" spans="2:20" hidden="1" x14ac:dyDescent="0.2"/>
    <row r="1054" spans="2:20" hidden="1" x14ac:dyDescent="0.2"/>
    <row r="1055" spans="2:20" hidden="1" x14ac:dyDescent="0.2"/>
    <row r="1056" spans="2:20" hidden="1" x14ac:dyDescent="0.2"/>
    <row r="1057" spans="16:20" hidden="1" x14ac:dyDescent="0.2"/>
    <row r="1058" spans="16:20" hidden="1" x14ac:dyDescent="0.2"/>
    <row r="1059" spans="16:20" hidden="1" x14ac:dyDescent="0.2"/>
    <row r="1060" spans="16:20" hidden="1" x14ac:dyDescent="0.2"/>
    <row r="1061" spans="16:20" hidden="1" x14ac:dyDescent="0.2"/>
    <row r="1062" spans="16:20" hidden="1" x14ac:dyDescent="0.2"/>
    <row r="1063" spans="16:20" hidden="1" x14ac:dyDescent="0.2"/>
    <row r="1064" spans="16:20" hidden="1" x14ac:dyDescent="0.2"/>
    <row r="1065" spans="16:20" hidden="1" x14ac:dyDescent="0.2"/>
    <row r="1066" spans="16:20" hidden="1" x14ac:dyDescent="0.2"/>
    <row r="1067" spans="16:20" ht="12.75" customHeight="1" x14ac:dyDescent="0.2">
      <c r="P1067" s="459" t="s">
        <v>548</v>
      </c>
      <c r="Q1067" s="459"/>
      <c r="R1067" s="459"/>
      <c r="S1067" s="451"/>
      <c r="T1067" s="331"/>
    </row>
    <row r="1068" spans="16:20" x14ac:dyDescent="0.2">
      <c r="R1068" s="403"/>
      <c r="S1068" s="9"/>
    </row>
    <row r="1076" spans="1:17" x14ac:dyDescent="0.2">
      <c r="A1076" s="54"/>
      <c r="B1076" s="291"/>
      <c r="C1076" s="291"/>
      <c r="D1076" s="291"/>
      <c r="E1076" s="291"/>
      <c r="F1076" s="291"/>
      <c r="G1076" s="291"/>
      <c r="H1076" s="291"/>
      <c r="I1076" s="291"/>
      <c r="J1076" s="291"/>
      <c r="K1076" s="291"/>
      <c r="L1076" s="66"/>
      <c r="M1076" s="290"/>
      <c r="N1076" s="107"/>
      <c r="O1076" s="238"/>
      <c r="P1076" s="238"/>
      <c r="Q1076" s="238"/>
    </row>
    <row r="1077" spans="1:17" x14ac:dyDescent="0.2">
      <c r="A1077" s="54"/>
      <c r="B1077" s="291"/>
      <c r="C1077" s="291"/>
      <c r="D1077" s="291"/>
      <c r="E1077" s="291"/>
      <c r="F1077" s="291"/>
      <c r="G1077" s="291"/>
      <c r="H1077" s="291"/>
      <c r="I1077" s="291"/>
      <c r="J1077" s="291"/>
      <c r="K1077" s="291"/>
      <c r="L1077" s="16"/>
      <c r="M1077" s="290"/>
      <c r="N1077" s="107"/>
      <c r="O1077" s="116"/>
      <c r="P1077" s="116"/>
      <c r="Q1077" s="116"/>
    </row>
    <row r="1078" spans="1:17" x14ac:dyDescent="0.2">
      <c r="A1078" s="54"/>
      <c r="B1078" s="291"/>
      <c r="C1078" s="291"/>
      <c r="D1078" s="291"/>
      <c r="E1078" s="291"/>
      <c r="F1078" s="291"/>
      <c r="G1078" s="291"/>
      <c r="H1078" s="291"/>
      <c r="I1078" s="291"/>
      <c r="J1078" s="291"/>
      <c r="K1078" s="291"/>
      <c r="L1078" s="16"/>
      <c r="M1078" s="290"/>
      <c r="N1078" s="180"/>
      <c r="O1078" s="188"/>
      <c r="P1078" s="188"/>
      <c r="Q1078" s="188"/>
    </row>
    <row r="1079" spans="1:17" x14ac:dyDescent="0.2">
      <c r="A1079" s="54"/>
      <c r="B1079" s="291"/>
      <c r="C1079" s="291"/>
      <c r="D1079" s="291"/>
      <c r="E1079" s="291"/>
      <c r="F1079" s="291"/>
      <c r="G1079" s="291"/>
      <c r="H1079" s="291"/>
      <c r="I1079" s="291"/>
      <c r="J1079" s="291"/>
      <c r="K1079" s="291"/>
      <c r="L1079" s="16"/>
      <c r="M1079" s="189"/>
      <c r="N1079" s="180"/>
      <c r="O1079" s="188"/>
      <c r="P1079" s="188"/>
      <c r="Q1079" s="188"/>
    </row>
    <row r="1080" spans="1:17" x14ac:dyDescent="0.2">
      <c r="A1080" s="54"/>
      <c r="B1080" s="291"/>
      <c r="C1080" s="291"/>
      <c r="D1080" s="291"/>
      <c r="E1080" s="291"/>
      <c r="F1080" s="291"/>
      <c r="G1080" s="291"/>
      <c r="H1080" s="291"/>
      <c r="I1080" s="291"/>
      <c r="J1080" s="291"/>
      <c r="K1080" s="291"/>
      <c r="L1080" s="16"/>
      <c r="M1080" s="189"/>
      <c r="N1080" s="187"/>
      <c r="O1080" s="188"/>
      <c r="P1080" s="188"/>
      <c r="Q1080" s="188"/>
    </row>
    <row r="1081" spans="1:17" x14ac:dyDescent="0.2">
      <c r="A1081" s="54"/>
      <c r="B1081" s="291"/>
      <c r="C1081" s="291"/>
      <c r="D1081" s="291"/>
      <c r="E1081" s="291"/>
      <c r="F1081" s="291"/>
      <c r="G1081" s="291"/>
      <c r="H1081" s="291"/>
      <c r="I1081" s="291"/>
      <c r="J1081" s="291"/>
      <c r="K1081" s="291"/>
      <c r="L1081" s="16"/>
      <c r="M1081" s="189"/>
      <c r="N1081" s="187"/>
      <c r="O1081" s="116"/>
      <c r="P1081" s="116"/>
      <c r="Q1081" s="116"/>
    </row>
    <row r="1082" spans="1:17" x14ac:dyDescent="0.2">
      <c r="A1082" s="291"/>
      <c r="B1082" s="294"/>
      <c r="C1082" s="294"/>
      <c r="D1082" s="294"/>
      <c r="E1082" s="294"/>
      <c r="F1082" s="294"/>
      <c r="G1082" s="294"/>
      <c r="H1082" s="294"/>
      <c r="I1082" s="294"/>
      <c r="J1082" s="294"/>
      <c r="K1082" s="294"/>
      <c r="L1082" s="16"/>
      <c r="M1082" s="290"/>
      <c r="N1082" s="292"/>
      <c r="O1082" s="113"/>
      <c r="P1082" s="113"/>
      <c r="Q1082" s="113"/>
    </row>
    <row r="1083" spans="1:17" x14ac:dyDescent="0.2">
      <c r="A1083" s="291"/>
      <c r="B1083" s="294"/>
      <c r="C1083" s="294"/>
      <c r="D1083" s="294"/>
      <c r="E1083" s="294"/>
      <c r="F1083" s="294"/>
      <c r="G1083" s="294"/>
      <c r="H1083" s="294"/>
      <c r="I1083" s="294"/>
      <c r="J1083" s="294"/>
      <c r="K1083" s="294"/>
      <c r="L1083" s="16"/>
      <c r="M1083" s="288"/>
      <c r="N1083" s="70"/>
      <c r="O1083" s="113"/>
      <c r="P1083" s="113"/>
      <c r="Q1083" s="113"/>
    </row>
    <row r="1084" spans="1:17" x14ac:dyDescent="0.2">
      <c r="A1084" s="291"/>
      <c r="B1084" s="294"/>
      <c r="C1084" s="294"/>
      <c r="D1084" s="294"/>
      <c r="E1084" s="294"/>
      <c r="F1084" s="294"/>
      <c r="G1084" s="294"/>
      <c r="H1084" s="294"/>
      <c r="I1084" s="294"/>
      <c r="J1084" s="294"/>
      <c r="K1084" s="294"/>
      <c r="L1084" s="16"/>
      <c r="M1084" s="290"/>
      <c r="N1084" s="292"/>
      <c r="O1084" s="113"/>
      <c r="P1084" s="113"/>
      <c r="Q1084" s="113"/>
    </row>
  </sheetData>
  <mergeCells count="32">
    <mergeCell ref="L218:N218"/>
    <mergeCell ref="P1051:S1051"/>
    <mergeCell ref="P1067:S1067"/>
    <mergeCell ref="M203:N203"/>
    <mergeCell ref="N264:Q264"/>
    <mergeCell ref="N271:Q271"/>
    <mergeCell ref="M225:N225"/>
    <mergeCell ref="M230:N230"/>
    <mergeCell ref="M236:N236"/>
    <mergeCell ref="M238:N238"/>
    <mergeCell ref="M239:N239"/>
    <mergeCell ref="M240:N240"/>
    <mergeCell ref="M244:N244"/>
    <mergeCell ref="M250:N250"/>
    <mergeCell ref="M251:N251"/>
    <mergeCell ref="M242:N242"/>
    <mergeCell ref="B1:J1"/>
    <mergeCell ref="M201:N201"/>
    <mergeCell ref="B261:H261"/>
    <mergeCell ref="M1044:N1044"/>
    <mergeCell ref="B33:J33"/>
    <mergeCell ref="M200:N200"/>
    <mergeCell ref="A208:D208"/>
    <mergeCell ref="M237:N237"/>
    <mergeCell ref="M249:N249"/>
    <mergeCell ref="A193:D193"/>
    <mergeCell ref="M215:N215"/>
    <mergeCell ref="M216:N216"/>
    <mergeCell ref="D256:H256"/>
    <mergeCell ref="L252:N252"/>
    <mergeCell ref="M241:N241"/>
    <mergeCell ref="M243:N243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2" fitToHeight="0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2021-03-09T07:42:31Z</cp:lastPrinted>
  <dcterms:created xsi:type="dcterms:W3CDTF">2001-12-03T10:16:44Z</dcterms:created>
  <dcterms:modified xsi:type="dcterms:W3CDTF">2021-04-01T10:37:19Z</dcterms:modified>
</cp:coreProperties>
</file>