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NOVI DESKTOP\PRORAČUN\PRORAČUN 2021. GODINA\"/>
    </mc:Choice>
  </mc:AlternateContent>
  <xr:revisionPtr revIDLastSave="0" documentId="13_ncr:1_{8ABCF783-2C1A-4FC8-A904-F461865F4E31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calcPr calcId="181029"/>
  <fileRecoveryPr autoRecover="0"/>
</workbook>
</file>

<file path=xl/calcChain.xml><?xml version="1.0" encoding="utf-8"?>
<calcChain xmlns="http://schemas.openxmlformats.org/spreadsheetml/2006/main">
  <c r="U938" i="1" l="1"/>
  <c r="T938" i="1"/>
  <c r="U937" i="1"/>
  <c r="T937" i="1"/>
  <c r="U926" i="1"/>
  <c r="T926" i="1"/>
  <c r="U925" i="1"/>
  <c r="T925" i="1"/>
  <c r="U913" i="1"/>
  <c r="T913" i="1"/>
  <c r="U890" i="1"/>
  <c r="T890" i="1"/>
  <c r="U889" i="1"/>
  <c r="T889" i="1"/>
  <c r="U876" i="1"/>
  <c r="T876" i="1"/>
  <c r="U862" i="1"/>
  <c r="T862" i="1"/>
  <c r="U850" i="1"/>
  <c r="T850" i="1"/>
  <c r="U837" i="1"/>
  <c r="T837" i="1"/>
  <c r="U836" i="1"/>
  <c r="T836" i="1"/>
  <c r="U805" i="1"/>
  <c r="T805" i="1"/>
  <c r="U790" i="1"/>
  <c r="T790" i="1"/>
  <c r="U780" i="1"/>
  <c r="T780" i="1"/>
  <c r="U779" i="1"/>
  <c r="T779" i="1"/>
  <c r="U767" i="1"/>
  <c r="T767" i="1"/>
  <c r="U753" i="1"/>
  <c r="T753" i="1"/>
  <c r="U752" i="1"/>
  <c r="T752" i="1"/>
  <c r="U735" i="1"/>
  <c r="T735" i="1"/>
  <c r="U717" i="1"/>
  <c r="T717" i="1"/>
  <c r="U685" i="1"/>
  <c r="T685" i="1"/>
  <c r="U666" i="1"/>
  <c r="T666" i="1"/>
  <c r="U655" i="1"/>
  <c r="T655" i="1"/>
  <c r="U654" i="1"/>
  <c r="T654" i="1"/>
  <c r="U649" i="1"/>
  <c r="T649" i="1"/>
  <c r="U623" i="1"/>
  <c r="T623" i="1"/>
  <c r="U607" i="1"/>
  <c r="T607" i="1"/>
  <c r="U593" i="1"/>
  <c r="T593" i="1"/>
  <c r="U581" i="1"/>
  <c r="T581" i="1"/>
  <c r="U569" i="1"/>
  <c r="T569" i="1"/>
  <c r="U552" i="1"/>
  <c r="T552" i="1"/>
  <c r="U536" i="1"/>
  <c r="T536" i="1"/>
  <c r="U535" i="1"/>
  <c r="T535" i="1"/>
  <c r="U534" i="1"/>
  <c r="T534" i="1"/>
  <c r="U521" i="1"/>
  <c r="T521" i="1"/>
  <c r="U512" i="1"/>
  <c r="T512" i="1"/>
  <c r="U498" i="1"/>
  <c r="T498" i="1"/>
  <c r="U483" i="1"/>
  <c r="T483" i="1"/>
  <c r="U467" i="1"/>
  <c r="T467" i="1"/>
  <c r="U456" i="1"/>
  <c r="T456" i="1"/>
  <c r="U445" i="1"/>
  <c r="T445" i="1"/>
  <c r="U431" i="1"/>
  <c r="T431" i="1"/>
  <c r="U430" i="1"/>
  <c r="T430" i="1"/>
  <c r="U415" i="1"/>
  <c r="T415" i="1"/>
  <c r="U394" i="1"/>
  <c r="T394" i="1"/>
  <c r="U393" i="1"/>
  <c r="T393" i="1"/>
  <c r="U384" i="1"/>
  <c r="T384" i="1"/>
  <c r="U383" i="1"/>
  <c r="T383" i="1"/>
  <c r="U369" i="1"/>
  <c r="T369" i="1"/>
  <c r="U356" i="1"/>
  <c r="T356" i="1"/>
  <c r="U355" i="1"/>
  <c r="T355" i="1"/>
  <c r="U342" i="1"/>
  <c r="T342" i="1"/>
  <c r="U341" i="1"/>
  <c r="T341" i="1"/>
  <c r="U340" i="1"/>
  <c r="T340" i="1"/>
  <c r="U329" i="1"/>
  <c r="T329" i="1"/>
  <c r="U328" i="1"/>
  <c r="T328" i="1"/>
  <c r="U317" i="1"/>
  <c r="T317" i="1"/>
  <c r="U316" i="1"/>
  <c r="T316" i="1"/>
  <c r="U304" i="1"/>
  <c r="T304" i="1"/>
  <c r="U303" i="1"/>
  <c r="T303" i="1"/>
  <c r="U289" i="1"/>
  <c r="T289" i="1"/>
  <c r="U279" i="1"/>
  <c r="T279" i="1"/>
  <c r="U270" i="1"/>
  <c r="T270" i="1"/>
  <c r="U261" i="1"/>
  <c r="T261" i="1"/>
  <c r="U250" i="1"/>
  <c r="T250" i="1"/>
  <c r="U233" i="1"/>
  <c r="T233" i="1"/>
  <c r="U211" i="1"/>
  <c r="T211" i="1"/>
  <c r="U210" i="1"/>
  <c r="T210" i="1"/>
  <c r="U129" i="1"/>
  <c r="T129" i="1"/>
  <c r="R209" i="1"/>
  <c r="R301" i="1"/>
  <c r="R510" i="1"/>
  <c r="S550" i="1"/>
  <c r="R550" i="1"/>
  <c r="R106" i="1" l="1"/>
  <c r="R144" i="1"/>
  <c r="R143" i="1"/>
  <c r="R141" i="1"/>
  <c r="R140" i="1"/>
  <c r="R139" i="1"/>
  <c r="R138" i="1"/>
  <c r="R136" i="1"/>
  <c r="S106" i="1"/>
  <c r="S940" i="1"/>
  <c r="R940" i="1"/>
  <c r="S936" i="1"/>
  <c r="R936" i="1"/>
  <c r="S934" i="1"/>
  <c r="R934" i="1"/>
  <c r="S928" i="1"/>
  <c r="R928" i="1"/>
  <c r="S924" i="1"/>
  <c r="R924" i="1"/>
  <c r="S916" i="1"/>
  <c r="S910" i="1" s="1"/>
  <c r="R916" i="1"/>
  <c r="S912" i="1"/>
  <c r="R912" i="1"/>
  <c r="R910" i="1"/>
  <c r="S734" i="1"/>
  <c r="R734" i="1"/>
  <c r="S738" i="1"/>
  <c r="R738" i="1"/>
  <c r="S159" i="1"/>
  <c r="S158" i="1"/>
  <c r="S157" i="1"/>
  <c r="S156" i="1"/>
  <c r="S155" i="1"/>
  <c r="S154" i="1"/>
  <c r="S153" i="1"/>
  <c r="S151" i="1"/>
  <c r="R159" i="1"/>
  <c r="R157" i="1"/>
  <c r="R155" i="1"/>
  <c r="R153" i="1"/>
  <c r="R151" i="1"/>
  <c r="R154" i="1"/>
  <c r="R156" i="1"/>
  <c r="R158" i="1"/>
  <c r="S898" i="1"/>
  <c r="S896" i="1" s="1"/>
  <c r="S888" i="1"/>
  <c r="S886" i="1" s="1"/>
  <c r="S873" i="1"/>
  <c r="S871" i="1"/>
  <c r="S860" i="1"/>
  <c r="S858" i="1"/>
  <c r="S856" i="1"/>
  <c r="S848" i="1"/>
  <c r="S846" i="1"/>
  <c r="S835" i="1"/>
  <c r="S833" i="1"/>
  <c r="S818" i="1"/>
  <c r="S816" i="1"/>
  <c r="S814" i="1" s="1"/>
  <c r="S803" i="1"/>
  <c r="S801" i="1"/>
  <c r="S788" i="1"/>
  <c r="S786" i="1"/>
  <c r="S778" i="1"/>
  <c r="S776" i="1"/>
  <c r="S765" i="1"/>
  <c r="S763" i="1"/>
  <c r="S749" i="1"/>
  <c r="S747" i="1"/>
  <c r="S714" i="1"/>
  <c r="S712" i="1"/>
  <c r="S699" i="1"/>
  <c r="S697" i="1"/>
  <c r="S684" i="1"/>
  <c r="S682" i="1"/>
  <c r="S665" i="1"/>
  <c r="S663" i="1"/>
  <c r="S648" i="1"/>
  <c r="S646" i="1"/>
  <c r="S634" i="1"/>
  <c r="S632" i="1"/>
  <c r="S630" i="1" s="1"/>
  <c r="S622" i="1"/>
  <c r="S620" i="1"/>
  <c r="S606" i="1"/>
  <c r="S604" i="1"/>
  <c r="S592" i="1"/>
  <c r="S590" i="1"/>
  <c r="S580" i="1"/>
  <c r="S578" i="1"/>
  <c r="S568" i="1"/>
  <c r="S566" i="1"/>
  <c r="S564" i="1" s="1"/>
  <c r="S548" i="1"/>
  <c r="S533" i="1"/>
  <c r="S531" i="1"/>
  <c r="S520" i="1"/>
  <c r="S518" i="1"/>
  <c r="S510" i="1"/>
  <c r="S507" i="1"/>
  <c r="S497" i="1"/>
  <c r="S495" i="1"/>
  <c r="S482" i="1"/>
  <c r="S480" i="1"/>
  <c r="S466" i="1"/>
  <c r="S464" i="1"/>
  <c r="S455" i="1"/>
  <c r="S453" i="1"/>
  <c r="S443" i="1"/>
  <c r="S441" i="1"/>
  <c r="S429" i="1"/>
  <c r="S427" i="1"/>
  <c r="S392" i="1"/>
  <c r="S390" i="1"/>
  <c r="S382" i="1"/>
  <c r="S380" i="1"/>
  <c r="S368" i="1"/>
  <c r="S366" i="1"/>
  <c r="S354" i="1"/>
  <c r="S352" i="1"/>
  <c r="S339" i="1"/>
  <c r="S337" i="1"/>
  <c r="S326" i="1"/>
  <c r="S324" i="1"/>
  <c r="S315" i="1"/>
  <c r="S313" i="1"/>
  <c r="S301" i="1"/>
  <c r="S299" i="1"/>
  <c r="S287" i="1"/>
  <c r="S285" i="1"/>
  <c r="S278" i="1"/>
  <c r="S276" i="1"/>
  <c r="S269" i="1"/>
  <c r="S267" i="1"/>
  <c r="S260" i="1"/>
  <c r="S258" i="1"/>
  <c r="S249" i="1"/>
  <c r="S247" i="1"/>
  <c r="S231" i="1"/>
  <c r="S229" i="1"/>
  <c r="S209" i="1"/>
  <c r="S207" i="1"/>
  <c r="S144" i="1"/>
  <c r="S141" i="1"/>
  <c r="S140" i="1"/>
  <c r="S139" i="1"/>
  <c r="S138" i="1"/>
  <c r="S136" i="1"/>
  <c r="S128" i="1"/>
  <c r="S122" i="1"/>
  <c r="S121" i="1" s="1"/>
  <c r="S119" i="1"/>
  <c r="S102" i="1"/>
  <c r="S94" i="1"/>
  <c r="S91" i="1"/>
  <c r="S87" i="1"/>
  <c r="S84" i="1"/>
  <c r="S82" i="1"/>
  <c r="S75" i="1"/>
  <c r="S70" i="1"/>
  <c r="S59" i="1"/>
  <c r="S142" i="1" s="1"/>
  <c r="S37" i="1"/>
  <c r="S29" i="1"/>
  <c r="S23" i="1"/>
  <c r="S16" i="1"/>
  <c r="S884" i="1" l="1"/>
  <c r="S493" i="1"/>
  <c r="S799" i="1"/>
  <c r="R932" i="1"/>
  <c r="S15" i="1"/>
  <c r="S7" i="1" s="1"/>
  <c r="S127" i="1"/>
  <c r="S932" i="1"/>
  <c r="S335" i="1"/>
  <c r="S462" i="1"/>
  <c r="S576" i="1"/>
  <c r="S588" i="1"/>
  <c r="S618" i="1"/>
  <c r="S616" i="1" s="1"/>
  <c r="S708" i="1"/>
  <c r="S761" i="1"/>
  <c r="S844" i="1"/>
  <c r="R732" i="1"/>
  <c r="R908" i="1"/>
  <c r="R922" i="1"/>
  <c r="S364" i="1"/>
  <c r="S439" i="1"/>
  <c r="S546" i="1"/>
  <c r="S602" i="1"/>
  <c r="S661" i="1"/>
  <c r="S745" i="1"/>
  <c r="S831" i="1"/>
  <c r="S297" i="1"/>
  <c r="S350" i="1"/>
  <c r="S425" i="1"/>
  <c r="S423" i="1" s="1"/>
  <c r="S451" i="1"/>
  <c r="S478" i="1"/>
  <c r="S529" i="1"/>
  <c r="S869" i="1"/>
  <c r="S732" i="1"/>
  <c r="S908" i="1"/>
  <c r="S922" i="1"/>
  <c r="S201" i="1"/>
  <c r="S311" i="1"/>
  <c r="S710" i="1"/>
  <c r="S160" i="1"/>
  <c r="R160" i="1"/>
  <c r="S378" i="1"/>
  <c r="S774" i="1"/>
  <c r="S505" i="1"/>
  <c r="S145" i="1"/>
  <c r="S68" i="1"/>
  <c r="S205" i="1"/>
  <c r="S295" i="1"/>
  <c r="S100" i="1"/>
  <c r="S680" i="1"/>
  <c r="S600" i="1"/>
  <c r="S118" i="1"/>
  <c r="S24" i="1" s="1"/>
  <c r="S562" i="1"/>
  <c r="S437" i="1"/>
  <c r="Q159" i="1"/>
  <c r="U159" i="1" s="1"/>
  <c r="Q158" i="1"/>
  <c r="Q157" i="1"/>
  <c r="Q156" i="1"/>
  <c r="U156" i="1" s="1"/>
  <c r="Q155" i="1"/>
  <c r="T155" i="1" s="1"/>
  <c r="Q154" i="1"/>
  <c r="U154" i="1" s="1"/>
  <c r="Q153" i="1"/>
  <c r="T153" i="1" s="1"/>
  <c r="Q151" i="1"/>
  <c r="U151" i="1" s="1"/>
  <c r="P159" i="1"/>
  <c r="P158" i="1"/>
  <c r="P157" i="1"/>
  <c r="P156" i="1"/>
  <c r="P155" i="1"/>
  <c r="P154" i="1"/>
  <c r="P153" i="1"/>
  <c r="P151" i="1"/>
  <c r="O159" i="1"/>
  <c r="O157" i="1"/>
  <c r="O156" i="1"/>
  <c r="O155" i="1"/>
  <c r="O153" i="1"/>
  <c r="S173" i="1" l="1"/>
  <c r="T154" i="1"/>
  <c r="T159" i="1"/>
  <c r="S527" i="1"/>
  <c r="T156" i="1"/>
  <c r="S18" i="1"/>
  <c r="R920" i="1"/>
  <c r="R730" i="1"/>
  <c r="S920" i="1"/>
  <c r="S730" i="1"/>
  <c r="T151" i="1"/>
  <c r="S476" i="1"/>
  <c r="S174" i="1"/>
  <c r="U153" i="1"/>
  <c r="S175" i="1"/>
  <c r="S678" i="1"/>
  <c r="S166" i="1"/>
  <c r="S171" i="1"/>
  <c r="S17" i="1"/>
  <c r="S9" i="1" s="1"/>
  <c r="S376" i="1"/>
  <c r="S170" i="1"/>
  <c r="U155" i="1"/>
  <c r="S168" i="1"/>
  <c r="S348" i="1"/>
  <c r="S362" i="1"/>
  <c r="S491" i="1"/>
  <c r="S203" i="1"/>
  <c r="Q160" i="1"/>
  <c r="U160" i="1" s="1"/>
  <c r="P160" i="1"/>
  <c r="P108" i="1"/>
  <c r="O108" i="1"/>
  <c r="Q108" i="1"/>
  <c r="Q104" i="1"/>
  <c r="Q98" i="1"/>
  <c r="Q107" i="1"/>
  <c r="P107" i="1"/>
  <c r="O107" i="1"/>
  <c r="Q103" i="1"/>
  <c r="P103" i="1"/>
  <c r="O103" i="1"/>
  <c r="P920" i="1"/>
  <c r="O920" i="1"/>
  <c r="T160" i="1" l="1"/>
  <c r="S11" i="1"/>
  <c r="S743" i="1"/>
  <c r="S191" i="1" s="1"/>
  <c r="S169" i="1"/>
  <c r="S172" i="1"/>
  <c r="Q253" i="1"/>
  <c r="S198" i="1" l="1"/>
  <c r="T253" i="1"/>
  <c r="U253" i="1"/>
  <c r="S189" i="1"/>
  <c r="S176" i="1"/>
  <c r="P932" i="1"/>
  <c r="O932" i="1"/>
  <c r="Q941" i="1"/>
  <c r="P941" i="1"/>
  <c r="P940" i="1" s="1"/>
  <c r="O941" i="1"/>
  <c r="O940" i="1" s="1"/>
  <c r="Q936" i="1"/>
  <c r="P936" i="1"/>
  <c r="Q929" i="1"/>
  <c r="P929" i="1"/>
  <c r="P928" i="1" s="1"/>
  <c r="O929" i="1"/>
  <c r="O928" i="1" s="1"/>
  <c r="Q924" i="1"/>
  <c r="P924" i="1"/>
  <c r="Q917" i="1"/>
  <c r="P917" i="1"/>
  <c r="P916" i="1" s="1"/>
  <c r="P908" i="1" s="1"/>
  <c r="O917" i="1"/>
  <c r="O916" i="1" s="1"/>
  <c r="Q912" i="1"/>
  <c r="P912" i="1"/>
  <c r="Q739" i="1"/>
  <c r="P739" i="1"/>
  <c r="P738" i="1" s="1"/>
  <c r="P732" i="1" s="1"/>
  <c r="P730" i="1" s="1"/>
  <c r="O739" i="1"/>
  <c r="O738" i="1" s="1"/>
  <c r="O732" i="1" s="1"/>
  <c r="O730" i="1" s="1"/>
  <c r="Q734" i="1"/>
  <c r="P734" i="1"/>
  <c r="O734" i="1"/>
  <c r="Q840" i="1"/>
  <c r="P840" i="1"/>
  <c r="P839" i="1" s="1"/>
  <c r="P833" i="1" s="1"/>
  <c r="P831" i="1" s="1"/>
  <c r="O840" i="1"/>
  <c r="O839" i="1" s="1"/>
  <c r="O833" i="1" s="1"/>
  <c r="O831" i="1" s="1"/>
  <c r="R835" i="1"/>
  <c r="Q835" i="1"/>
  <c r="U835" i="1" s="1"/>
  <c r="P835" i="1"/>
  <c r="O835" i="1"/>
  <c r="R833" i="1"/>
  <c r="S196" i="1" l="1"/>
  <c r="T734" i="1"/>
  <c r="U734" i="1"/>
  <c r="Q839" i="1"/>
  <c r="Q833" i="1" s="1"/>
  <c r="T833" i="1" s="1"/>
  <c r="U840" i="1"/>
  <c r="T840" i="1"/>
  <c r="U912" i="1"/>
  <c r="T912" i="1"/>
  <c r="R831" i="1"/>
  <c r="T835" i="1"/>
  <c r="Q928" i="1"/>
  <c r="U929" i="1"/>
  <c r="T929" i="1"/>
  <c r="S945" i="1"/>
  <c r="U936" i="1"/>
  <c r="T936" i="1"/>
  <c r="Q916" i="1"/>
  <c r="U917" i="1"/>
  <c r="T917" i="1"/>
  <c r="Q738" i="1"/>
  <c r="U739" i="1"/>
  <c r="T739" i="1"/>
  <c r="U924" i="1"/>
  <c r="T924" i="1"/>
  <c r="Q940" i="1"/>
  <c r="U941" i="1"/>
  <c r="T941" i="1"/>
  <c r="O873" i="1"/>
  <c r="O860" i="1"/>
  <c r="O326" i="1"/>
  <c r="O301" i="1"/>
  <c r="O865" i="1"/>
  <c r="O864" i="1" s="1"/>
  <c r="O858" i="1" s="1"/>
  <c r="O856" i="1" s="1"/>
  <c r="O78" i="1"/>
  <c r="O96" i="1"/>
  <c r="O88" i="1"/>
  <c r="O612" i="1"/>
  <c r="Q732" i="1" l="1"/>
  <c r="T738" i="1"/>
  <c r="U738" i="1"/>
  <c r="Q934" i="1"/>
  <c r="U940" i="1"/>
  <c r="T940" i="1"/>
  <c r="Q910" i="1"/>
  <c r="U916" i="1"/>
  <c r="T916" i="1"/>
  <c r="Q922" i="1"/>
  <c r="T928" i="1"/>
  <c r="U928" i="1"/>
  <c r="Q831" i="1"/>
  <c r="U831" i="1" s="1"/>
  <c r="U833" i="1"/>
  <c r="Q905" i="1"/>
  <c r="Q904" i="1" s="1"/>
  <c r="Q898" i="1" s="1"/>
  <c r="Q896" i="1" s="1"/>
  <c r="Q900" i="1"/>
  <c r="Q893" i="1"/>
  <c r="Q892" i="1"/>
  <c r="Q886" i="1" s="1"/>
  <c r="Q888" i="1"/>
  <c r="Q879" i="1"/>
  <c r="Q873" i="1"/>
  <c r="U873" i="1" s="1"/>
  <c r="Q865" i="1"/>
  <c r="Q860" i="1"/>
  <c r="U860" i="1" s="1"/>
  <c r="Q853" i="1"/>
  <c r="Q848" i="1"/>
  <c r="U848" i="1" s="1"/>
  <c r="Q824" i="1"/>
  <c r="Q823" i="1" s="1"/>
  <c r="Q816" i="1" s="1"/>
  <c r="Q814" i="1" s="1"/>
  <c r="Q818" i="1"/>
  <c r="Q810" i="1"/>
  <c r="Q803" i="1"/>
  <c r="U803" i="1" s="1"/>
  <c r="Q795" i="1"/>
  <c r="Q788" i="1"/>
  <c r="U788" i="1" s="1"/>
  <c r="Q783" i="1"/>
  <c r="Q778" i="1"/>
  <c r="U778" i="1" s="1"/>
  <c r="Q771" i="1"/>
  <c r="Q770" i="1"/>
  <c r="Q763" i="1" s="1"/>
  <c r="Q765" i="1"/>
  <c r="U765" i="1" s="1"/>
  <c r="Q758" i="1"/>
  <c r="Q749" i="1"/>
  <c r="U749" i="1" s="1"/>
  <c r="Q727" i="1"/>
  <c r="Q724" i="1"/>
  <c r="Q721" i="1"/>
  <c r="Q714" i="1"/>
  <c r="U714" i="1" s="1"/>
  <c r="Q705" i="1"/>
  <c r="Q704" i="1" s="1"/>
  <c r="Q697" i="1" s="1"/>
  <c r="Q699" i="1"/>
  <c r="Q694" i="1"/>
  <c r="Q693" i="1" s="1"/>
  <c r="Q690" i="1"/>
  <c r="Q684" i="1"/>
  <c r="U684" i="1" s="1"/>
  <c r="Q674" i="1"/>
  <c r="Q673" i="1" s="1"/>
  <c r="Q670" i="1"/>
  <c r="Q665" i="1"/>
  <c r="U665" i="1" s="1"/>
  <c r="Q653" i="1"/>
  <c r="Q648" i="1"/>
  <c r="U648" i="1" s="1"/>
  <c r="Q639" i="1"/>
  <c r="Q638" i="1" s="1"/>
  <c r="Q632" i="1" s="1"/>
  <c r="Q634" i="1"/>
  <c r="Q626" i="1"/>
  <c r="Q622" i="1"/>
  <c r="U622" i="1" s="1"/>
  <c r="Q612" i="1"/>
  <c r="Q610" i="1"/>
  <c r="Q606" i="1"/>
  <c r="U606" i="1" s="1"/>
  <c r="Q597" i="1"/>
  <c r="Q592" i="1"/>
  <c r="U592" i="1" s="1"/>
  <c r="Q585" i="1"/>
  <c r="Q580" i="1"/>
  <c r="U580" i="1" s="1"/>
  <c r="Q572" i="1"/>
  <c r="Q568" i="1"/>
  <c r="U568" i="1" s="1"/>
  <c r="Q559" i="1"/>
  <c r="Q557" i="1"/>
  <c r="Q555" i="1"/>
  <c r="Q550" i="1"/>
  <c r="Q542" i="1"/>
  <c r="Q540" i="1"/>
  <c r="Q533" i="1"/>
  <c r="U533" i="1" s="1"/>
  <c r="Q524" i="1"/>
  <c r="Q520" i="1"/>
  <c r="U520" i="1" s="1"/>
  <c r="Q515" i="1"/>
  <c r="Q510" i="1"/>
  <c r="Q502" i="1"/>
  <c r="Q497" i="1"/>
  <c r="U497" i="1" s="1"/>
  <c r="Q487" i="1"/>
  <c r="Q482" i="1"/>
  <c r="U482" i="1" s="1"/>
  <c r="Q473" i="1"/>
  <c r="Q471" i="1"/>
  <c r="Q466" i="1"/>
  <c r="U466" i="1" s="1"/>
  <c r="Q459" i="1"/>
  <c r="Q455" i="1"/>
  <c r="U455" i="1" s="1"/>
  <c r="Q448" i="1"/>
  <c r="Q443" i="1"/>
  <c r="U443" i="1" s="1"/>
  <c r="Q434" i="1"/>
  <c r="Q429" i="1"/>
  <c r="U429" i="1" s="1"/>
  <c r="Q419" i="1"/>
  <c r="Q414" i="1"/>
  <c r="Q408" i="1"/>
  <c r="Q407" i="1" s="1"/>
  <c r="Q401" i="1" s="1"/>
  <c r="Q403" i="1"/>
  <c r="Q397" i="1"/>
  <c r="Q392" i="1"/>
  <c r="U392" i="1" s="1"/>
  <c r="Q387" i="1"/>
  <c r="Q382" i="1"/>
  <c r="U382" i="1" s="1"/>
  <c r="Q373" i="1"/>
  <c r="Q368" i="1"/>
  <c r="U368" i="1" s="1"/>
  <c r="Q359" i="1"/>
  <c r="Q354" i="1"/>
  <c r="U354" i="1" s="1"/>
  <c r="Q345" i="1"/>
  <c r="Q339" i="1"/>
  <c r="U339" i="1" s="1"/>
  <c r="Q332" i="1"/>
  <c r="Q326" i="1"/>
  <c r="U326" i="1" s="1"/>
  <c r="Q320" i="1"/>
  <c r="Q315" i="1"/>
  <c r="U315" i="1" s="1"/>
  <c r="Q307" i="1"/>
  <c r="Q301" i="1"/>
  <c r="Q292" i="1"/>
  <c r="Q287" i="1"/>
  <c r="U287" i="1" s="1"/>
  <c r="Q282" i="1"/>
  <c r="Q278" i="1"/>
  <c r="U278" i="1" s="1"/>
  <c r="Q273" i="1"/>
  <c r="Q269" i="1"/>
  <c r="U269" i="1" s="1"/>
  <c r="Q264" i="1"/>
  <c r="Q260" i="1"/>
  <c r="U260" i="1" s="1"/>
  <c r="Q252" i="1"/>
  <c r="Q247" i="1" s="1"/>
  <c r="U247" i="1" s="1"/>
  <c r="Q249" i="1"/>
  <c r="U249" i="1" s="1"/>
  <c r="Q241" i="1"/>
  <c r="Q237" i="1"/>
  <c r="Q231" i="1"/>
  <c r="U231" i="1" s="1"/>
  <c r="Q226" i="1"/>
  <c r="Q224" i="1"/>
  <c r="Q219" i="1"/>
  <c r="Q215" i="1"/>
  <c r="Q209" i="1"/>
  <c r="Q144" i="1"/>
  <c r="Q128" i="1"/>
  <c r="Q121" i="1"/>
  <c r="Q119" i="1"/>
  <c r="Q116" i="1"/>
  <c r="Q113" i="1" s="1"/>
  <c r="Q109" i="1"/>
  <c r="Q106" i="1" s="1"/>
  <c r="Q97" i="1"/>
  <c r="Q96" i="1"/>
  <c r="Q95" i="1"/>
  <c r="Q92" i="1"/>
  <c r="Q91" i="1" s="1"/>
  <c r="U91" i="1" s="1"/>
  <c r="Q89" i="1"/>
  <c r="Q88" i="1"/>
  <c r="Q85" i="1"/>
  <c r="Q84" i="1" s="1"/>
  <c r="U84" i="1" s="1"/>
  <c r="Q83" i="1"/>
  <c r="Q82" i="1" s="1"/>
  <c r="U82" i="1" s="1"/>
  <c r="Q80" i="1"/>
  <c r="Q79" i="1"/>
  <c r="Q78" i="1"/>
  <c r="Q77" i="1"/>
  <c r="Q76" i="1"/>
  <c r="Q73" i="1"/>
  <c r="Q72" i="1"/>
  <c r="Q71" i="1"/>
  <c r="Q62" i="1"/>
  <c r="Q60" i="1"/>
  <c r="Q56" i="1"/>
  <c r="Q52" i="1"/>
  <c r="Q48" i="1"/>
  <c r="Q42" i="1"/>
  <c r="Q38" i="1"/>
  <c r="Q29" i="1"/>
  <c r="U29" i="1" s="1"/>
  <c r="Q136" i="1" l="1"/>
  <c r="T38" i="1"/>
  <c r="U38" i="1"/>
  <c r="Q141" i="1"/>
  <c r="T56" i="1"/>
  <c r="U56" i="1"/>
  <c r="T144" i="1"/>
  <c r="U144" i="1"/>
  <c r="T224" i="1"/>
  <c r="U224" i="1"/>
  <c r="T241" i="1"/>
  <c r="U241" i="1"/>
  <c r="Q263" i="1"/>
  <c r="Q258" i="1" s="1"/>
  <c r="U258" i="1" s="1"/>
  <c r="T264" i="1"/>
  <c r="U264" i="1"/>
  <c r="Q281" i="1"/>
  <c r="Q276" i="1" s="1"/>
  <c r="U276" i="1" s="1"/>
  <c r="T282" i="1"/>
  <c r="U282" i="1"/>
  <c r="Q306" i="1"/>
  <c r="Q299" i="1" s="1"/>
  <c r="T307" i="1"/>
  <c r="U307" i="1"/>
  <c r="Q331" i="1"/>
  <c r="Q324" i="1" s="1"/>
  <c r="U324" i="1" s="1"/>
  <c r="U332" i="1"/>
  <c r="T332" i="1"/>
  <c r="Q358" i="1"/>
  <c r="Q352" i="1" s="1"/>
  <c r="U359" i="1"/>
  <c r="T359" i="1"/>
  <c r="Q386" i="1"/>
  <c r="Q380" i="1" s="1"/>
  <c r="U380" i="1" s="1"/>
  <c r="U387" i="1"/>
  <c r="T387" i="1"/>
  <c r="Q433" i="1"/>
  <c r="Q427" i="1" s="1"/>
  <c r="U434" i="1"/>
  <c r="T434" i="1"/>
  <c r="Q458" i="1"/>
  <c r="Q453" i="1" s="1"/>
  <c r="U459" i="1"/>
  <c r="T459" i="1"/>
  <c r="T510" i="1"/>
  <c r="U510" i="1"/>
  <c r="U555" i="1"/>
  <c r="T555" i="1"/>
  <c r="Q571" i="1"/>
  <c r="Q566" i="1" s="1"/>
  <c r="U572" i="1"/>
  <c r="T572" i="1"/>
  <c r="Q596" i="1"/>
  <c r="Q590" i="1" s="1"/>
  <c r="U597" i="1"/>
  <c r="T597" i="1"/>
  <c r="Q782" i="1"/>
  <c r="Q776" i="1" s="1"/>
  <c r="U776" i="1" s="1"/>
  <c r="U783" i="1"/>
  <c r="T783" i="1"/>
  <c r="Q809" i="1"/>
  <c r="Q801" i="1" s="1"/>
  <c r="U810" i="1"/>
  <c r="T810" i="1"/>
  <c r="Q852" i="1"/>
  <c r="Q846" i="1" s="1"/>
  <c r="U853" i="1"/>
  <c r="T853" i="1"/>
  <c r="Q878" i="1"/>
  <c r="Q871" i="1" s="1"/>
  <c r="U879" i="1"/>
  <c r="T879" i="1"/>
  <c r="T831" i="1"/>
  <c r="Q908" i="1"/>
  <c r="U910" i="1"/>
  <c r="T910" i="1"/>
  <c r="U414" i="1"/>
  <c r="T414" i="1"/>
  <c r="Q486" i="1"/>
  <c r="Q480" i="1" s="1"/>
  <c r="U487" i="1"/>
  <c r="T487" i="1"/>
  <c r="Q514" i="1"/>
  <c r="Q507" i="1" s="1"/>
  <c r="U507" i="1" s="1"/>
  <c r="U515" i="1"/>
  <c r="T515" i="1"/>
  <c r="Q625" i="1"/>
  <c r="Q620" i="1" s="1"/>
  <c r="U626" i="1"/>
  <c r="T626" i="1"/>
  <c r="Q652" i="1"/>
  <c r="Q646" i="1" s="1"/>
  <c r="U646" i="1" s="1"/>
  <c r="U653" i="1"/>
  <c r="T653" i="1"/>
  <c r="U727" i="1"/>
  <c r="T727" i="1"/>
  <c r="Q761" i="1"/>
  <c r="U761" i="1" s="1"/>
  <c r="U763" i="1"/>
  <c r="T888" i="1"/>
  <c r="U888" i="1"/>
  <c r="T209" i="1"/>
  <c r="U209" i="1"/>
  <c r="T215" i="1"/>
  <c r="U215" i="1"/>
  <c r="Q272" i="1"/>
  <c r="Q267" i="1" s="1"/>
  <c r="U267" i="1" s="1"/>
  <c r="T273" i="1"/>
  <c r="U273" i="1"/>
  <c r="Q344" i="1"/>
  <c r="Q337" i="1" s="1"/>
  <c r="U345" i="1"/>
  <c r="T345" i="1"/>
  <c r="Q372" i="1"/>
  <c r="Q366" i="1" s="1"/>
  <c r="T373" i="1"/>
  <c r="U373" i="1"/>
  <c r="Q396" i="1"/>
  <c r="Q390" i="1" s="1"/>
  <c r="U390" i="1" s="1"/>
  <c r="U397" i="1"/>
  <c r="T397" i="1"/>
  <c r="Q418" i="1"/>
  <c r="Q412" i="1" s="1"/>
  <c r="U419" i="1"/>
  <c r="T419" i="1"/>
  <c r="Q447" i="1"/>
  <c r="Q441" i="1" s="1"/>
  <c r="U448" i="1"/>
  <c r="T448" i="1"/>
  <c r="U542" i="1"/>
  <c r="T542" i="1"/>
  <c r="U559" i="1"/>
  <c r="T559" i="1"/>
  <c r="Q584" i="1"/>
  <c r="Q578" i="1" s="1"/>
  <c r="U585" i="1"/>
  <c r="T585" i="1"/>
  <c r="Q689" i="1"/>
  <c r="Q682" i="1" s="1"/>
  <c r="U690" i="1"/>
  <c r="T690" i="1"/>
  <c r="U771" i="1"/>
  <c r="T771" i="1"/>
  <c r="Q794" i="1"/>
  <c r="Q786" i="1" s="1"/>
  <c r="U786" i="1" s="1"/>
  <c r="U795" i="1"/>
  <c r="T795" i="1"/>
  <c r="Q864" i="1"/>
  <c r="Q858" i="1" s="1"/>
  <c r="U865" i="1"/>
  <c r="T865" i="1"/>
  <c r="Q884" i="1"/>
  <c r="T886" i="1"/>
  <c r="U886" i="1"/>
  <c r="Q730" i="1"/>
  <c r="T732" i="1"/>
  <c r="U732" i="1"/>
  <c r="Q140" i="1"/>
  <c r="T42" i="1"/>
  <c r="U42" i="1"/>
  <c r="T226" i="1"/>
  <c r="U226" i="1"/>
  <c r="Q138" i="1"/>
  <c r="T48" i="1"/>
  <c r="U48" i="1"/>
  <c r="Q291" i="1"/>
  <c r="Q285" i="1" s="1"/>
  <c r="U285" i="1" s="1"/>
  <c r="T292" i="1"/>
  <c r="U292" i="1"/>
  <c r="Q319" i="1"/>
  <c r="Q313" i="1" s="1"/>
  <c r="U313" i="1" s="1"/>
  <c r="U320" i="1"/>
  <c r="T320" i="1"/>
  <c r="Q139" i="1"/>
  <c r="T52" i="1"/>
  <c r="U52" i="1"/>
  <c r="T106" i="1"/>
  <c r="U106" i="1"/>
  <c r="Q127" i="1"/>
  <c r="U127" i="1" s="1"/>
  <c r="U128" i="1"/>
  <c r="T219" i="1"/>
  <c r="U219" i="1"/>
  <c r="T237" i="1"/>
  <c r="U237" i="1"/>
  <c r="T301" i="1"/>
  <c r="U301" i="1"/>
  <c r="U473" i="1"/>
  <c r="T473" i="1"/>
  <c r="Q501" i="1"/>
  <c r="Q495" i="1" s="1"/>
  <c r="U502" i="1"/>
  <c r="T502" i="1"/>
  <c r="Q523" i="1"/>
  <c r="Q518" i="1" s="1"/>
  <c r="U518" i="1" s="1"/>
  <c r="U524" i="1"/>
  <c r="T524" i="1"/>
  <c r="T550" i="1"/>
  <c r="U550" i="1"/>
  <c r="U612" i="1"/>
  <c r="T612" i="1"/>
  <c r="Q669" i="1"/>
  <c r="Q663" i="1" s="1"/>
  <c r="U670" i="1"/>
  <c r="T670" i="1"/>
  <c r="Q720" i="1"/>
  <c r="U721" i="1"/>
  <c r="T721" i="1"/>
  <c r="Q757" i="1"/>
  <c r="Q747" i="1" s="1"/>
  <c r="U758" i="1"/>
  <c r="T758" i="1"/>
  <c r="U893" i="1"/>
  <c r="T893" i="1"/>
  <c r="Q920" i="1"/>
  <c r="U922" i="1"/>
  <c r="T922" i="1"/>
  <c r="Q932" i="1"/>
  <c r="T934" i="1"/>
  <c r="U934" i="1"/>
  <c r="Q94" i="1"/>
  <c r="U94" i="1" s="1"/>
  <c r="Q201" i="1"/>
  <c r="U201" i="1" s="1"/>
  <c r="Q59" i="1"/>
  <c r="Q142" i="1" s="1"/>
  <c r="Q102" i="1"/>
  <c r="U102" i="1" s="1"/>
  <c r="Q539" i="1"/>
  <c r="Q531" i="1" s="1"/>
  <c r="Q723" i="1"/>
  <c r="Q214" i="1"/>
  <c r="Q207" i="1" s="1"/>
  <c r="U207" i="1" s="1"/>
  <c r="Q470" i="1"/>
  <c r="Q464" i="1" s="1"/>
  <c r="Q118" i="1"/>
  <c r="Q24" i="1" s="1"/>
  <c r="Q143" i="1"/>
  <c r="Q23" i="1"/>
  <c r="Q774" i="1"/>
  <c r="Q609" i="1"/>
  <c r="Q604" i="1" s="1"/>
  <c r="Q75" i="1"/>
  <c r="U75" i="1" s="1"/>
  <c r="Q70" i="1"/>
  <c r="U70" i="1" s="1"/>
  <c r="Q554" i="1"/>
  <c r="Q548" i="1" s="1"/>
  <c r="Q87" i="1"/>
  <c r="U87" i="1" s="1"/>
  <c r="Q236" i="1"/>
  <c r="Q229" i="1" s="1"/>
  <c r="U229" i="1" s="1"/>
  <c r="Q630" i="1"/>
  <c r="Q37" i="1"/>
  <c r="P765" i="1"/>
  <c r="P550" i="1"/>
  <c r="P339" i="1"/>
  <c r="Q505" i="1" l="1"/>
  <c r="Q378" i="1"/>
  <c r="Q311" i="1"/>
  <c r="U311" i="1" s="1"/>
  <c r="Q712" i="1"/>
  <c r="U712" i="1" s="1"/>
  <c r="Q661" i="1"/>
  <c r="U661" i="1" s="1"/>
  <c r="U663" i="1"/>
  <c r="Q462" i="1"/>
  <c r="U464" i="1"/>
  <c r="Q856" i="1"/>
  <c r="U856" i="1" s="1"/>
  <c r="U858" i="1"/>
  <c r="T908" i="1"/>
  <c r="U908" i="1"/>
  <c r="Q869" i="1"/>
  <c r="U869" i="1" s="1"/>
  <c r="U871" i="1"/>
  <c r="Q588" i="1"/>
  <c r="U588" i="1" s="1"/>
  <c r="U590" i="1"/>
  <c r="T141" i="1"/>
  <c r="U141" i="1"/>
  <c r="U774" i="1"/>
  <c r="Q15" i="1"/>
  <c r="U15" i="1" s="1"/>
  <c r="U37" i="1"/>
  <c r="T920" i="1"/>
  <c r="U920" i="1"/>
  <c r="U139" i="1"/>
  <c r="T139" i="1"/>
  <c r="T884" i="1"/>
  <c r="U884" i="1"/>
  <c r="U412" i="1"/>
  <c r="T412" i="1"/>
  <c r="Q618" i="1"/>
  <c r="U618" i="1" s="1"/>
  <c r="U620" i="1"/>
  <c r="Q425" i="1"/>
  <c r="U427" i="1"/>
  <c r="Q297" i="1"/>
  <c r="U297" i="1" s="1"/>
  <c r="U299" i="1"/>
  <c r="U630" i="1"/>
  <c r="U138" i="1"/>
  <c r="T138" i="1"/>
  <c r="T730" i="1"/>
  <c r="U730" i="1"/>
  <c r="Q439" i="1"/>
  <c r="U439" i="1" s="1"/>
  <c r="U441" i="1"/>
  <c r="Q335" i="1"/>
  <c r="U335" i="1" s="1"/>
  <c r="U337" i="1"/>
  <c r="Q799" i="1"/>
  <c r="U799" i="1" s="1"/>
  <c r="U801" i="1"/>
  <c r="Q451" i="1"/>
  <c r="U451" i="1" s="1"/>
  <c r="U453" i="1"/>
  <c r="Q546" i="1"/>
  <c r="U546" i="1" s="1"/>
  <c r="U548" i="1"/>
  <c r="Q680" i="1"/>
  <c r="U682" i="1"/>
  <c r="T932" i="1"/>
  <c r="U932" i="1"/>
  <c r="Q745" i="1"/>
  <c r="U745" i="1" s="1"/>
  <c r="U747" i="1"/>
  <c r="Q493" i="1"/>
  <c r="U493" i="1" s="1"/>
  <c r="U495" i="1"/>
  <c r="Q376" i="1"/>
  <c r="U376" i="1" s="1"/>
  <c r="U378" i="1"/>
  <c r="U505" i="1"/>
  <c r="Q602" i="1"/>
  <c r="Q600" i="1" s="1"/>
  <c r="U600" i="1" s="1"/>
  <c r="U604" i="1"/>
  <c r="Q529" i="1"/>
  <c r="U529" i="1" s="1"/>
  <c r="U531" i="1"/>
  <c r="U140" i="1"/>
  <c r="T140" i="1"/>
  <c r="Q576" i="1"/>
  <c r="U576" i="1" s="1"/>
  <c r="U578" i="1"/>
  <c r="Q364" i="1"/>
  <c r="U366" i="1"/>
  <c r="Q478" i="1"/>
  <c r="U480" i="1"/>
  <c r="Q844" i="1"/>
  <c r="U844" i="1" s="1"/>
  <c r="U846" i="1"/>
  <c r="Q564" i="1"/>
  <c r="U566" i="1"/>
  <c r="Q350" i="1"/>
  <c r="U352" i="1"/>
  <c r="T136" i="1"/>
  <c r="U136" i="1"/>
  <c r="Q527" i="1"/>
  <c r="U527" i="1" s="1"/>
  <c r="Q170" i="1"/>
  <c r="U170" i="1" s="1"/>
  <c r="Q16" i="1"/>
  <c r="Q100" i="1"/>
  <c r="Q145" i="1"/>
  <c r="U145" i="1" s="1"/>
  <c r="Q68" i="1"/>
  <c r="Q205" i="1"/>
  <c r="Q491" i="1"/>
  <c r="U491" i="1" s="1"/>
  <c r="Q616" i="1"/>
  <c r="U616" i="1" s="1"/>
  <c r="Q174" i="1" l="1"/>
  <c r="U174" i="1" s="1"/>
  <c r="Q7" i="1"/>
  <c r="U7" i="1" s="1"/>
  <c r="Q171" i="1"/>
  <c r="U171" i="1" s="1"/>
  <c r="Q168" i="1"/>
  <c r="U168" i="1" s="1"/>
  <c r="Q710" i="1"/>
  <c r="Q295" i="1"/>
  <c r="U295" i="1" s="1"/>
  <c r="Q17" i="1"/>
  <c r="U17" i="1" s="1"/>
  <c r="U68" i="1"/>
  <c r="Q348" i="1"/>
  <c r="U348" i="1" s="1"/>
  <c r="U350" i="1"/>
  <c r="Q362" i="1"/>
  <c r="U362" i="1" s="1"/>
  <c r="U364" i="1"/>
  <c r="Q172" i="1"/>
  <c r="U172" i="1" s="1"/>
  <c r="U602" i="1"/>
  <c r="Q678" i="1"/>
  <c r="U678" i="1" s="1"/>
  <c r="U680" i="1"/>
  <c r="Q708" i="1"/>
  <c r="U708" i="1" s="1"/>
  <c r="U710" i="1"/>
  <c r="Q743" i="1"/>
  <c r="U743" i="1" s="1"/>
  <c r="Q437" i="1"/>
  <c r="U437" i="1" s="1"/>
  <c r="U462" i="1"/>
  <c r="Q18" i="1"/>
  <c r="U18" i="1" s="1"/>
  <c r="U100" i="1"/>
  <c r="Q166" i="1"/>
  <c r="U166" i="1" s="1"/>
  <c r="U205" i="1"/>
  <c r="Q169" i="1"/>
  <c r="U169" i="1" s="1"/>
  <c r="U564" i="1"/>
  <c r="Q562" i="1"/>
  <c r="U562" i="1" s="1"/>
  <c r="Q476" i="1"/>
  <c r="U476" i="1" s="1"/>
  <c r="U478" i="1"/>
  <c r="Q175" i="1"/>
  <c r="U175" i="1" s="1"/>
  <c r="Q173" i="1"/>
  <c r="U173" i="1" s="1"/>
  <c r="U425" i="1"/>
  <c r="Q423" i="1"/>
  <c r="U423" i="1" s="1"/>
  <c r="Q203" i="1"/>
  <c r="Q198" i="1" l="1"/>
  <c r="U203" i="1"/>
  <c r="Q9" i="1"/>
  <c r="Q176" i="1"/>
  <c r="U176" i="1" s="1"/>
  <c r="Q191" i="1"/>
  <c r="P905" i="1"/>
  <c r="P904" i="1" s="1"/>
  <c r="P900" i="1"/>
  <c r="P893" i="1"/>
  <c r="P892" i="1"/>
  <c r="P888" i="1"/>
  <c r="P879" i="1"/>
  <c r="P873" i="1"/>
  <c r="P865" i="1"/>
  <c r="P864" i="1" s="1"/>
  <c r="P860" i="1"/>
  <c r="P853" i="1"/>
  <c r="P848" i="1"/>
  <c r="P824" i="1"/>
  <c r="P818" i="1"/>
  <c r="P810" i="1"/>
  <c r="P803" i="1"/>
  <c r="P795" i="1"/>
  <c r="P794" i="1" s="1"/>
  <c r="P788" i="1"/>
  <c r="P783" i="1"/>
  <c r="P782" i="1" s="1"/>
  <c r="P778" i="1"/>
  <c r="P771" i="1"/>
  <c r="P770" i="1"/>
  <c r="P758" i="1"/>
  <c r="P749" i="1"/>
  <c r="P727" i="1"/>
  <c r="P724" i="1"/>
  <c r="P721" i="1"/>
  <c r="P714" i="1"/>
  <c r="P705" i="1"/>
  <c r="P704" i="1" s="1"/>
  <c r="P699" i="1"/>
  <c r="P694" i="1"/>
  <c r="P690" i="1"/>
  <c r="P684" i="1"/>
  <c r="P674" i="1"/>
  <c r="P670" i="1"/>
  <c r="P665" i="1"/>
  <c r="P653" i="1"/>
  <c r="P648" i="1"/>
  <c r="P639" i="1"/>
  <c r="P634" i="1"/>
  <c r="P626" i="1"/>
  <c r="P622" i="1"/>
  <c r="P612" i="1"/>
  <c r="P610" i="1"/>
  <c r="P606" i="1"/>
  <c r="P597" i="1"/>
  <c r="P596" i="1" s="1"/>
  <c r="P592" i="1"/>
  <c r="P585" i="1"/>
  <c r="P580" i="1"/>
  <c r="P572" i="1"/>
  <c r="P571" i="1" s="1"/>
  <c r="P568" i="1"/>
  <c r="P559" i="1"/>
  <c r="P557" i="1"/>
  <c r="P555" i="1"/>
  <c r="P542" i="1"/>
  <c r="P540" i="1"/>
  <c r="P533" i="1"/>
  <c r="P524" i="1"/>
  <c r="P520" i="1"/>
  <c r="P515" i="1"/>
  <c r="P514" i="1" s="1"/>
  <c r="P510" i="1"/>
  <c r="P502" i="1"/>
  <c r="P501" i="1" s="1"/>
  <c r="P497" i="1"/>
  <c r="P487" i="1"/>
  <c r="P482" i="1"/>
  <c r="P473" i="1"/>
  <c r="P471" i="1"/>
  <c r="P466" i="1"/>
  <c r="P459" i="1"/>
  <c r="P455" i="1"/>
  <c r="P448" i="1"/>
  <c r="P447" i="1" s="1"/>
  <c r="P441" i="1" s="1"/>
  <c r="P443" i="1"/>
  <c r="P434" i="1"/>
  <c r="P429" i="1"/>
  <c r="P419" i="1"/>
  <c r="P418" i="1" s="1"/>
  <c r="P412" i="1" s="1"/>
  <c r="P414" i="1"/>
  <c r="P408" i="1"/>
  <c r="P407" i="1" s="1"/>
  <c r="P403" i="1"/>
  <c r="P397" i="1"/>
  <c r="P396" i="1" s="1"/>
  <c r="P392" i="1"/>
  <c r="P387" i="1"/>
  <c r="P386" i="1" s="1"/>
  <c r="P382" i="1"/>
  <c r="P373" i="1"/>
  <c r="P368" i="1"/>
  <c r="P359" i="1"/>
  <c r="P358" i="1" s="1"/>
  <c r="P352" i="1" s="1"/>
  <c r="P354" i="1"/>
  <c r="P345" i="1"/>
  <c r="P332" i="1"/>
  <c r="P326" i="1"/>
  <c r="P320" i="1"/>
  <c r="P315" i="1"/>
  <c r="P307" i="1"/>
  <c r="P301" i="1"/>
  <c r="P292" i="1"/>
  <c r="P291" i="1" s="1"/>
  <c r="P287" i="1"/>
  <c r="P282" i="1"/>
  <c r="P278" i="1"/>
  <c r="P273" i="1"/>
  <c r="P272" i="1" s="1"/>
  <c r="P269" i="1"/>
  <c r="P264" i="1"/>
  <c r="P263" i="1" s="1"/>
  <c r="P260" i="1"/>
  <c r="P253" i="1"/>
  <c r="P252" i="1" s="1"/>
  <c r="P249" i="1"/>
  <c r="P241" i="1"/>
  <c r="P237" i="1"/>
  <c r="P231" i="1"/>
  <c r="P226" i="1"/>
  <c r="P224" i="1"/>
  <c r="P219" i="1"/>
  <c r="P215" i="1"/>
  <c r="P209" i="1"/>
  <c r="P144" i="1"/>
  <c r="P128" i="1"/>
  <c r="P121" i="1"/>
  <c r="P119" i="1"/>
  <c r="P116" i="1"/>
  <c r="P109" i="1"/>
  <c r="P104" i="1"/>
  <c r="P97" i="1"/>
  <c r="P96" i="1"/>
  <c r="P95" i="1"/>
  <c r="P92" i="1"/>
  <c r="P89" i="1"/>
  <c r="P88" i="1"/>
  <c r="P85" i="1"/>
  <c r="P84" i="1" s="1"/>
  <c r="P83" i="1"/>
  <c r="P82" i="1" s="1"/>
  <c r="P80" i="1"/>
  <c r="P79" i="1"/>
  <c r="P78" i="1"/>
  <c r="P77" i="1"/>
  <c r="P76" i="1"/>
  <c r="P73" i="1"/>
  <c r="P72" i="1"/>
  <c r="P71" i="1"/>
  <c r="P62" i="1"/>
  <c r="P60" i="1"/>
  <c r="P56" i="1"/>
  <c r="P52" i="1"/>
  <c r="P48" i="1"/>
  <c r="P42" i="1"/>
  <c r="P38" i="1"/>
  <c r="P29" i="1"/>
  <c r="Q11" i="1" l="1"/>
  <c r="U11" i="1" s="1"/>
  <c r="U9" i="1"/>
  <c r="Q189" i="1"/>
  <c r="U191" i="1"/>
  <c r="Q196" i="1"/>
  <c r="U196" i="1" s="1"/>
  <c r="U198" i="1"/>
  <c r="P201" i="1"/>
  <c r="P852" i="1"/>
  <c r="P858" i="1"/>
  <c r="P856" i="1" s="1"/>
  <c r="P786" i="1"/>
  <c r="P776" i="1"/>
  <c r="P539" i="1"/>
  <c r="P531" i="1" s="1"/>
  <c r="P590" i="1"/>
  <c r="P247" i="1"/>
  <c r="P118" i="1"/>
  <c r="P141" i="1"/>
  <c r="P236" i="1"/>
  <c r="P609" i="1"/>
  <c r="P720" i="1"/>
  <c r="P809" i="1"/>
  <c r="P878" i="1"/>
  <c r="P470" i="1"/>
  <c r="P566" i="1"/>
  <c r="P669" i="1"/>
  <c r="P689" i="1"/>
  <c r="P697" i="1"/>
  <c r="P723" i="1"/>
  <c r="P846" i="1"/>
  <c r="P59" i="1"/>
  <c r="P102" i="1"/>
  <c r="P113" i="1"/>
  <c r="P127" i="1"/>
  <c r="P214" i="1"/>
  <c r="P306" i="1"/>
  <c r="P372" i="1"/>
  <c r="P584" i="1"/>
  <c r="P625" i="1"/>
  <c r="P638" i="1"/>
  <c r="P652" i="1"/>
  <c r="P673" i="1"/>
  <c r="P693" i="1"/>
  <c r="P823" i="1"/>
  <c r="P439" i="1"/>
  <c r="P258" i="1"/>
  <c r="P285" i="1"/>
  <c r="P458" i="1"/>
  <c r="P331" i="1"/>
  <c r="P267" i="1"/>
  <c r="P350" i="1"/>
  <c r="P281" i="1"/>
  <c r="P380" i="1"/>
  <c r="P390" i="1"/>
  <c r="P507" i="1"/>
  <c r="P886" i="1"/>
  <c r="P87" i="1"/>
  <c r="P554" i="1"/>
  <c r="P548" i="1" s="1"/>
  <c r="P763" i="1"/>
  <c r="P140" i="1"/>
  <c r="P37" i="1"/>
  <c r="P138" i="1"/>
  <c r="P136" i="1"/>
  <c r="P898" i="1"/>
  <c r="P757" i="1"/>
  <c r="P523" i="1"/>
  <c r="P495" i="1"/>
  <c r="P486" i="1"/>
  <c r="P91" i="1"/>
  <c r="P433" i="1"/>
  <c r="P401" i="1"/>
  <c r="P344" i="1"/>
  <c r="P319" i="1"/>
  <c r="P75" i="1"/>
  <c r="P70" i="1"/>
  <c r="P94" i="1"/>
  <c r="P106" i="1"/>
  <c r="P139" i="1"/>
  <c r="Q945" i="1" l="1"/>
  <c r="U945" i="1" s="1"/>
  <c r="U189" i="1"/>
  <c r="P378" i="1"/>
  <c r="P376" i="1" s="1"/>
  <c r="P774" i="1"/>
  <c r="P142" i="1"/>
  <c r="P16" i="1"/>
  <c r="P366" i="1"/>
  <c r="P712" i="1"/>
  <c r="P604" i="1"/>
  <c r="P229" i="1"/>
  <c r="P816" i="1"/>
  <c r="P646" i="1"/>
  <c r="P299" i="1"/>
  <c r="P207" i="1"/>
  <c r="P871" i="1"/>
  <c r="P801" i="1"/>
  <c r="P632" i="1"/>
  <c r="P844" i="1"/>
  <c r="P24" i="1"/>
  <c r="P620" i="1"/>
  <c r="P578" i="1"/>
  <c r="P143" i="1"/>
  <c r="P23" i="1"/>
  <c r="P682" i="1"/>
  <c r="P663" i="1"/>
  <c r="P564" i="1"/>
  <c r="P464" i="1"/>
  <c r="P588" i="1"/>
  <c r="P276" i="1"/>
  <c r="P324" i="1"/>
  <c r="P348" i="1"/>
  <c r="P453" i="1"/>
  <c r="P15" i="1"/>
  <c r="P884" i="1"/>
  <c r="P761" i="1"/>
  <c r="P896" i="1"/>
  <c r="P747" i="1"/>
  <c r="P745" i="1" s="1"/>
  <c r="P100" i="1"/>
  <c r="P546" i="1"/>
  <c r="P529" i="1"/>
  <c r="P518" i="1"/>
  <c r="P493" i="1"/>
  <c r="P480" i="1"/>
  <c r="P427" i="1"/>
  <c r="P337" i="1"/>
  <c r="P313" i="1"/>
  <c r="P68" i="1"/>
  <c r="P145" i="1" l="1"/>
  <c r="P7" i="1"/>
  <c r="P661" i="1"/>
  <c r="P618" i="1"/>
  <c r="P799" i="1"/>
  <c r="P710" i="1"/>
  <c r="P680" i="1"/>
  <c r="P630" i="1"/>
  <c r="P297" i="1"/>
  <c r="P462" i="1"/>
  <c r="P576" i="1"/>
  <c r="P869" i="1"/>
  <c r="P814" i="1"/>
  <c r="P602" i="1"/>
  <c r="P364" i="1"/>
  <c r="P451" i="1"/>
  <c r="P205" i="1"/>
  <c r="P18" i="1"/>
  <c r="P527" i="1"/>
  <c r="P168" i="1"/>
  <c r="P505" i="1"/>
  <c r="P491" i="1" s="1"/>
  <c r="P478" i="1"/>
  <c r="P425" i="1"/>
  <c r="P335" i="1"/>
  <c r="P17" i="1"/>
  <c r="P311" i="1"/>
  <c r="P173" i="1" l="1"/>
  <c r="P708" i="1"/>
  <c r="P616" i="1"/>
  <c r="P600" i="1"/>
  <c r="P172" i="1"/>
  <c r="P562" i="1"/>
  <c r="P362" i="1"/>
  <c r="P678" i="1"/>
  <c r="P171" i="1"/>
  <c r="P437" i="1"/>
  <c r="P166" i="1"/>
  <c r="P203" i="1"/>
  <c r="P743" i="1"/>
  <c r="P175" i="1"/>
  <c r="P476" i="1"/>
  <c r="P423" i="1"/>
  <c r="P174" i="1"/>
  <c r="P169" i="1"/>
  <c r="P170" i="1"/>
  <c r="P295" i="1"/>
  <c r="P9" i="1"/>
  <c r="P198" i="1" l="1"/>
  <c r="P191" i="1"/>
  <c r="P11" i="1"/>
  <c r="P176" i="1"/>
  <c r="P189" i="1" l="1"/>
  <c r="P945" i="1" s="1"/>
  <c r="P196" i="1"/>
  <c r="R75" i="1"/>
  <c r="T75" i="1" s="1"/>
  <c r="O749" i="1"/>
  <c r="R749" i="1"/>
  <c r="T749" i="1" s="1"/>
  <c r="R231" i="1"/>
  <c r="T231" i="1" s="1"/>
  <c r="R648" i="1"/>
  <c r="T648" i="1" s="1"/>
  <c r="O810" i="1" l="1"/>
  <c r="O809" i="1" s="1"/>
  <c r="O801" i="1" s="1"/>
  <c r="O799" i="1" s="1"/>
  <c r="R803" i="1"/>
  <c r="T803" i="1" s="1"/>
  <c r="O803" i="1"/>
  <c r="R801" i="1"/>
  <c r="T801" i="1" s="1"/>
  <c r="R799" i="1" l="1"/>
  <c r="T799" i="1" s="1"/>
  <c r="O657" i="1"/>
  <c r="O656" i="1" s="1"/>
  <c r="O653" i="1"/>
  <c r="O652" i="1" s="1"/>
  <c r="O648" i="1"/>
  <c r="R646" i="1"/>
  <c r="T646" i="1" s="1"/>
  <c r="O646" i="1" l="1"/>
  <c r="O795" i="1"/>
  <c r="O794" i="1" s="1"/>
  <c r="O786" i="1" s="1"/>
  <c r="R788" i="1"/>
  <c r="T788" i="1" s="1"/>
  <c r="O788" i="1"/>
  <c r="R786" i="1"/>
  <c r="T786" i="1" s="1"/>
  <c r="O158" i="1" l="1"/>
  <c r="O154" i="1"/>
  <c r="O151" i="1"/>
  <c r="O634" i="1"/>
  <c r="O510" i="1"/>
  <c r="O231" i="1"/>
  <c r="O160" i="1" l="1"/>
  <c r="O80" i="1"/>
  <c r="O643" i="1" l="1"/>
  <c r="O642" i="1" s="1"/>
  <c r="O639" i="1"/>
  <c r="O638" i="1" s="1"/>
  <c r="O555" i="1"/>
  <c r="O632" i="1" l="1"/>
  <c r="O630" i="1" s="1"/>
  <c r="R122" i="1" l="1"/>
  <c r="R816" i="1" l="1"/>
  <c r="R121" i="1" l="1"/>
  <c r="R326" i="1" l="1"/>
  <c r="T326" i="1" s="1"/>
  <c r="R339" i="1"/>
  <c r="T339" i="1" s="1"/>
  <c r="R548" i="1" l="1"/>
  <c r="T548" i="1" s="1"/>
  <c r="R873" i="1" l="1"/>
  <c r="T873" i="1" s="1"/>
  <c r="R871" i="1"/>
  <c r="T871" i="1" s="1"/>
  <c r="R860" i="1"/>
  <c r="T860" i="1" s="1"/>
  <c r="R858" i="1"/>
  <c r="T858" i="1" s="1"/>
  <c r="R848" i="1"/>
  <c r="T848" i="1" s="1"/>
  <c r="R846" i="1"/>
  <c r="T846" i="1" s="1"/>
  <c r="R818" i="1"/>
  <c r="R778" i="1"/>
  <c r="T778" i="1" s="1"/>
  <c r="R776" i="1"/>
  <c r="T776" i="1" s="1"/>
  <c r="R765" i="1"/>
  <c r="T765" i="1" s="1"/>
  <c r="R763" i="1"/>
  <c r="T763" i="1" s="1"/>
  <c r="R747" i="1"/>
  <c r="T747" i="1" s="1"/>
  <c r="R714" i="1"/>
  <c r="T714" i="1" s="1"/>
  <c r="R712" i="1"/>
  <c r="T712" i="1" s="1"/>
  <c r="R699" i="1"/>
  <c r="R697" i="1"/>
  <c r="R684" i="1"/>
  <c r="T684" i="1" s="1"/>
  <c r="R682" i="1"/>
  <c r="T682" i="1" s="1"/>
  <c r="R665" i="1"/>
  <c r="T665" i="1" s="1"/>
  <c r="R663" i="1"/>
  <c r="T663" i="1" s="1"/>
  <c r="R634" i="1"/>
  <c r="R632" i="1"/>
  <c r="R630" i="1" s="1"/>
  <c r="T630" i="1" s="1"/>
  <c r="R622" i="1"/>
  <c r="T622" i="1" s="1"/>
  <c r="R620" i="1"/>
  <c r="T620" i="1" s="1"/>
  <c r="R606" i="1"/>
  <c r="T606" i="1" s="1"/>
  <c r="R604" i="1"/>
  <c r="T604" i="1" s="1"/>
  <c r="R592" i="1"/>
  <c r="T592" i="1" s="1"/>
  <c r="R590" i="1"/>
  <c r="T590" i="1" s="1"/>
  <c r="R580" i="1"/>
  <c r="T580" i="1" s="1"/>
  <c r="R578" i="1"/>
  <c r="T578" i="1" s="1"/>
  <c r="R568" i="1"/>
  <c r="T568" i="1" s="1"/>
  <c r="R566" i="1"/>
  <c r="T566" i="1" s="1"/>
  <c r="R546" i="1"/>
  <c r="T546" i="1" s="1"/>
  <c r="R533" i="1"/>
  <c r="T533" i="1" s="1"/>
  <c r="R531" i="1"/>
  <c r="T531" i="1" s="1"/>
  <c r="R520" i="1"/>
  <c r="T520" i="1" s="1"/>
  <c r="R518" i="1"/>
  <c r="T518" i="1" s="1"/>
  <c r="R507" i="1"/>
  <c r="T507" i="1" s="1"/>
  <c r="R497" i="1"/>
  <c r="T497" i="1" s="1"/>
  <c r="R495" i="1"/>
  <c r="T495" i="1" s="1"/>
  <c r="R482" i="1"/>
  <c r="T482" i="1" s="1"/>
  <c r="R480" i="1"/>
  <c r="T480" i="1" s="1"/>
  <c r="R466" i="1"/>
  <c r="T466" i="1" s="1"/>
  <c r="R464" i="1"/>
  <c r="T464" i="1" s="1"/>
  <c r="R455" i="1"/>
  <c r="T455" i="1" s="1"/>
  <c r="R453" i="1"/>
  <c r="T453" i="1" s="1"/>
  <c r="R443" i="1"/>
  <c r="T443" i="1" s="1"/>
  <c r="R441" i="1"/>
  <c r="T441" i="1" s="1"/>
  <c r="R429" i="1"/>
  <c r="T429" i="1" s="1"/>
  <c r="R427" i="1"/>
  <c r="T427" i="1" s="1"/>
  <c r="R392" i="1"/>
  <c r="T392" i="1" s="1"/>
  <c r="R390" i="1"/>
  <c r="T390" i="1" s="1"/>
  <c r="R382" i="1"/>
  <c r="T382" i="1" s="1"/>
  <c r="R380" i="1"/>
  <c r="T380" i="1" s="1"/>
  <c r="R368" i="1"/>
  <c r="T368" i="1" s="1"/>
  <c r="R366" i="1"/>
  <c r="T366" i="1" s="1"/>
  <c r="R354" i="1"/>
  <c r="T354" i="1" s="1"/>
  <c r="R352" i="1"/>
  <c r="T352" i="1" s="1"/>
  <c r="R337" i="1"/>
  <c r="T337" i="1" s="1"/>
  <c r="R324" i="1"/>
  <c r="T324" i="1" s="1"/>
  <c r="R315" i="1"/>
  <c r="T315" i="1" s="1"/>
  <c r="R313" i="1"/>
  <c r="T313" i="1" s="1"/>
  <c r="R299" i="1"/>
  <c r="T299" i="1" s="1"/>
  <c r="R287" i="1"/>
  <c r="T287" i="1" s="1"/>
  <c r="R285" i="1"/>
  <c r="T285" i="1" s="1"/>
  <c r="R278" i="1"/>
  <c r="T278" i="1" s="1"/>
  <c r="R276" i="1"/>
  <c r="T276" i="1" s="1"/>
  <c r="R269" i="1"/>
  <c r="T269" i="1" s="1"/>
  <c r="R267" i="1"/>
  <c r="T267" i="1" s="1"/>
  <c r="R260" i="1"/>
  <c r="T260" i="1" s="1"/>
  <c r="R258" i="1"/>
  <c r="T258" i="1" s="1"/>
  <c r="R249" i="1"/>
  <c r="T249" i="1" s="1"/>
  <c r="R247" i="1"/>
  <c r="T247" i="1" s="1"/>
  <c r="R229" i="1"/>
  <c r="T229" i="1" s="1"/>
  <c r="R207" i="1"/>
  <c r="T207" i="1" s="1"/>
  <c r="R128" i="1"/>
  <c r="T128" i="1" s="1"/>
  <c r="R119" i="1"/>
  <c r="R118" i="1" s="1"/>
  <c r="R24" i="1" s="1"/>
  <c r="R102" i="1"/>
  <c r="T102" i="1" s="1"/>
  <c r="R94" i="1"/>
  <c r="T94" i="1" s="1"/>
  <c r="R91" i="1"/>
  <c r="T91" i="1" s="1"/>
  <c r="R87" i="1"/>
  <c r="T87" i="1" s="1"/>
  <c r="R84" i="1"/>
  <c r="T84" i="1" s="1"/>
  <c r="R82" i="1"/>
  <c r="T82" i="1" s="1"/>
  <c r="R70" i="1"/>
  <c r="T70" i="1" s="1"/>
  <c r="R59" i="1"/>
  <c r="R142" i="1" s="1"/>
  <c r="R145" i="1" s="1"/>
  <c r="T145" i="1" s="1"/>
  <c r="R37" i="1"/>
  <c r="T37" i="1" s="1"/>
  <c r="R29" i="1"/>
  <c r="T29" i="1" s="1"/>
  <c r="R23" i="1"/>
  <c r="R201" i="1" l="1"/>
  <c r="T201" i="1" s="1"/>
  <c r="R745" i="1"/>
  <c r="R16" i="1"/>
  <c r="R856" i="1"/>
  <c r="T856" i="1" s="1"/>
  <c r="R761" i="1"/>
  <c r="T761" i="1" s="1"/>
  <c r="R844" i="1"/>
  <c r="T844" i="1" s="1"/>
  <c r="R869" i="1"/>
  <c r="T869" i="1" s="1"/>
  <c r="R774" i="1"/>
  <c r="T774" i="1" s="1"/>
  <c r="R493" i="1"/>
  <c r="R478" i="1"/>
  <c r="T478" i="1" s="1"/>
  <c r="R576" i="1"/>
  <c r="T576" i="1" s="1"/>
  <c r="R335" i="1"/>
  <c r="R364" i="1"/>
  <c r="T364" i="1" s="1"/>
  <c r="R618" i="1"/>
  <c r="T618" i="1" s="1"/>
  <c r="R425" i="1"/>
  <c r="R127" i="1"/>
  <c r="T127" i="1" s="1"/>
  <c r="R350" i="1"/>
  <c r="T350" i="1" s="1"/>
  <c r="R588" i="1"/>
  <c r="T588" i="1" s="1"/>
  <c r="R661" i="1"/>
  <c r="T661" i="1" s="1"/>
  <c r="R15" i="1"/>
  <c r="T15" i="1" s="1"/>
  <c r="R311" i="1"/>
  <c r="R451" i="1"/>
  <c r="T451" i="1" s="1"/>
  <c r="R462" i="1"/>
  <c r="T462" i="1" s="1"/>
  <c r="R529" i="1"/>
  <c r="R814" i="1"/>
  <c r="R680" i="1"/>
  <c r="T680" i="1" s="1"/>
  <c r="R297" i="1"/>
  <c r="R505" i="1"/>
  <c r="T505" i="1" s="1"/>
  <c r="R564" i="1"/>
  <c r="R602" i="1"/>
  <c r="R205" i="1"/>
  <c r="R378" i="1"/>
  <c r="T378" i="1" s="1"/>
  <c r="R68" i="1"/>
  <c r="T68" i="1" s="1"/>
  <c r="R437" i="1"/>
  <c r="T437" i="1" s="1"/>
  <c r="R439" i="1"/>
  <c r="T439" i="1" s="1"/>
  <c r="R708" i="1"/>
  <c r="T708" i="1" s="1"/>
  <c r="R710" i="1"/>
  <c r="T710" i="1" s="1"/>
  <c r="R100" i="1"/>
  <c r="T100" i="1" s="1"/>
  <c r="T529" i="1" l="1"/>
  <c r="R168" i="1"/>
  <c r="T168" i="1" s="1"/>
  <c r="R169" i="1"/>
  <c r="T169" i="1" s="1"/>
  <c r="T335" i="1"/>
  <c r="T205" i="1"/>
  <c r="R166" i="1"/>
  <c r="R171" i="1"/>
  <c r="T171" i="1" s="1"/>
  <c r="T297" i="1"/>
  <c r="T425" i="1"/>
  <c r="R174" i="1"/>
  <c r="T174" i="1" s="1"/>
  <c r="T564" i="1"/>
  <c r="R173" i="1"/>
  <c r="T173" i="1" s="1"/>
  <c r="T602" i="1"/>
  <c r="R172" i="1"/>
  <c r="T172" i="1" s="1"/>
  <c r="T745" i="1"/>
  <c r="R743" i="1"/>
  <c r="T743" i="1" s="1"/>
  <c r="T311" i="1"/>
  <c r="R170" i="1"/>
  <c r="T170" i="1" s="1"/>
  <c r="T493" i="1"/>
  <c r="R175" i="1"/>
  <c r="T175" i="1" s="1"/>
  <c r="R616" i="1"/>
  <c r="T616" i="1" s="1"/>
  <c r="R362" i="1"/>
  <c r="T362" i="1" s="1"/>
  <c r="R423" i="1"/>
  <c r="T423" i="1" s="1"/>
  <c r="R476" i="1"/>
  <c r="T476" i="1" s="1"/>
  <c r="R600" i="1"/>
  <c r="T600" i="1" s="1"/>
  <c r="R7" i="1"/>
  <c r="T7" i="1" s="1"/>
  <c r="R527" i="1"/>
  <c r="T527" i="1" s="1"/>
  <c r="R562" i="1"/>
  <c r="T562" i="1" s="1"/>
  <c r="R17" i="1"/>
  <c r="T17" i="1" s="1"/>
  <c r="R203" i="1"/>
  <c r="T203" i="1" s="1"/>
  <c r="R376" i="1"/>
  <c r="T376" i="1" s="1"/>
  <c r="R348" i="1"/>
  <c r="T348" i="1" s="1"/>
  <c r="R18" i="1"/>
  <c r="T18" i="1" s="1"/>
  <c r="R295" i="1"/>
  <c r="T295" i="1" s="1"/>
  <c r="R491" i="1"/>
  <c r="T491" i="1" s="1"/>
  <c r="R678" i="1"/>
  <c r="T678" i="1" s="1"/>
  <c r="R176" i="1" l="1"/>
  <c r="T176" i="1" s="1"/>
  <c r="T166" i="1"/>
  <c r="R9" i="1"/>
  <c r="T9" i="1" s="1"/>
  <c r="R198" i="1"/>
  <c r="T198" i="1" s="1"/>
  <c r="R191" i="1"/>
  <c r="T191" i="1" s="1"/>
  <c r="R11" i="1" l="1"/>
  <c r="T11" i="1" s="1"/>
  <c r="R189" i="1"/>
  <c r="T189" i="1" s="1"/>
  <c r="R196" i="1"/>
  <c r="T196" i="1" s="1"/>
  <c r="O419" i="1"/>
  <c r="O418" i="1" s="1"/>
  <c r="O412" i="1" s="1"/>
  <c r="O414" i="1"/>
  <c r="R945" i="1" l="1"/>
  <c r="T945" i="1" s="1"/>
  <c r="O144" i="1" l="1"/>
  <c r="O42" i="1"/>
  <c r="O140" i="1" s="1"/>
  <c r="O408" i="1" l="1"/>
  <c r="O407" i="1" s="1"/>
  <c r="O401" i="1" s="1"/>
  <c r="O403" i="1"/>
  <c r="O888" i="1" l="1"/>
  <c r="O209" i="1"/>
  <c r="O893" i="1"/>
  <c r="O892" i="1" s="1"/>
  <c r="O886" i="1" s="1"/>
  <c r="O884" i="1" s="1"/>
  <c r="O592" i="1"/>
  <c r="O597" i="1"/>
  <c r="O596" i="1" s="1"/>
  <c r="O590" i="1" s="1"/>
  <c r="O588" i="1" s="1"/>
  <c r="O114" i="1"/>
  <c r="O714" i="1" l="1"/>
  <c r="O443" i="1"/>
  <c r="O721" i="1"/>
  <c r="O85" i="1"/>
  <c r="O699" i="1"/>
  <c r="O879" i="1"/>
  <c r="O878" i="1" s="1"/>
  <c r="O871" i="1" s="1"/>
  <c r="O869" i="1" s="1"/>
  <c r="O853" i="1"/>
  <c r="O852" i="1" s="1"/>
  <c r="O846" i="1" s="1"/>
  <c r="O844" i="1" s="1"/>
  <c r="O848" i="1"/>
  <c r="O824" i="1"/>
  <c r="O823" i="1" s="1"/>
  <c r="O816" i="1" s="1"/>
  <c r="O814" i="1" s="1"/>
  <c r="O818" i="1"/>
  <c r="O783" i="1"/>
  <c r="O782" i="1" s="1"/>
  <c r="O776" i="1" s="1"/>
  <c r="O774" i="1" s="1"/>
  <c r="O778" i="1"/>
  <c r="O771" i="1"/>
  <c r="O770" i="1"/>
  <c r="O763" i="1" s="1"/>
  <c r="O761" i="1" s="1"/>
  <c r="O765" i="1"/>
  <c r="O758" i="1"/>
  <c r="O757" i="1" s="1"/>
  <c r="O747" i="1" s="1"/>
  <c r="O745" i="1" s="1"/>
  <c r="O724" i="1"/>
  <c r="O723" i="1" s="1"/>
  <c r="O705" i="1"/>
  <c r="O704" i="1" s="1"/>
  <c r="O697" i="1" s="1"/>
  <c r="O694" i="1"/>
  <c r="O693" i="1" s="1"/>
  <c r="O682" i="1" s="1"/>
  <c r="O684" i="1"/>
  <c r="O626" i="1"/>
  <c r="O625" i="1" s="1"/>
  <c r="O620" i="1" s="1"/>
  <c r="O618" i="1" s="1"/>
  <c r="O616" i="1" s="1"/>
  <c r="O622" i="1"/>
  <c r="O610" i="1"/>
  <c r="O606" i="1"/>
  <c r="O585" i="1"/>
  <c r="O584" i="1" s="1"/>
  <c r="O578" i="1" s="1"/>
  <c r="O576" i="1" s="1"/>
  <c r="O580" i="1"/>
  <c r="O572" i="1"/>
  <c r="O571" i="1" s="1"/>
  <c r="O566" i="1" s="1"/>
  <c r="O564" i="1" s="1"/>
  <c r="O173" i="1" s="1"/>
  <c r="O568" i="1"/>
  <c r="O559" i="1"/>
  <c r="O550" i="1"/>
  <c r="O542" i="1"/>
  <c r="O540" i="1"/>
  <c r="O533" i="1"/>
  <c r="O524" i="1"/>
  <c r="O523" i="1" s="1"/>
  <c r="O518" i="1" s="1"/>
  <c r="O520" i="1"/>
  <c r="O515" i="1"/>
  <c r="O514" i="1" s="1"/>
  <c r="O507" i="1" s="1"/>
  <c r="O502" i="1"/>
  <c r="O501" i="1" s="1"/>
  <c r="O495" i="1" s="1"/>
  <c r="O493" i="1" s="1"/>
  <c r="O497" i="1"/>
  <c r="O487" i="1"/>
  <c r="O486" i="1" s="1"/>
  <c r="O480" i="1" s="1"/>
  <c r="O478" i="1" s="1"/>
  <c r="O476" i="1" s="1"/>
  <c r="O482" i="1"/>
  <c r="O471" i="1"/>
  <c r="O470" i="1" s="1"/>
  <c r="O464" i="1" s="1"/>
  <c r="O462" i="1" s="1"/>
  <c r="O466" i="1"/>
  <c r="O459" i="1"/>
  <c r="O458" i="1" s="1"/>
  <c r="O453" i="1" s="1"/>
  <c r="O451" i="1" s="1"/>
  <c r="O455" i="1"/>
  <c r="O448" i="1"/>
  <c r="O447" i="1" s="1"/>
  <c r="O441" i="1" s="1"/>
  <c r="O439" i="1" s="1"/>
  <c r="O434" i="1"/>
  <c r="O433" i="1" s="1"/>
  <c r="O427" i="1" s="1"/>
  <c r="O425" i="1" s="1"/>
  <c r="O429" i="1"/>
  <c r="O397" i="1"/>
  <c r="O396" i="1" s="1"/>
  <c r="O390" i="1" s="1"/>
  <c r="O392" i="1"/>
  <c r="O387" i="1"/>
  <c r="O386" i="1" s="1"/>
  <c r="O380" i="1" s="1"/>
  <c r="O382" i="1"/>
  <c r="O373" i="1"/>
  <c r="O372" i="1" s="1"/>
  <c r="O366" i="1" s="1"/>
  <c r="O364" i="1" s="1"/>
  <c r="O362" i="1" s="1"/>
  <c r="O368" i="1"/>
  <c r="O359" i="1"/>
  <c r="O358" i="1" s="1"/>
  <c r="O352" i="1" s="1"/>
  <c r="O350" i="1" s="1"/>
  <c r="O348" i="1" s="1"/>
  <c r="O354" i="1"/>
  <c r="O345" i="1"/>
  <c r="O344" i="1" s="1"/>
  <c r="O337" i="1" s="1"/>
  <c r="O335" i="1" s="1"/>
  <c r="O339" i="1"/>
  <c r="O332" i="1"/>
  <c r="O331" i="1" s="1"/>
  <c r="O324" i="1" s="1"/>
  <c r="O320" i="1"/>
  <c r="O319" i="1" s="1"/>
  <c r="O313" i="1" s="1"/>
  <c r="O315" i="1"/>
  <c r="O307" i="1"/>
  <c r="O306" i="1" s="1"/>
  <c r="O299" i="1" s="1"/>
  <c r="O297" i="1" s="1"/>
  <c r="O292" i="1"/>
  <c r="O291" i="1" s="1"/>
  <c r="O285" i="1" s="1"/>
  <c r="O287" i="1"/>
  <c r="O282" i="1"/>
  <c r="O281" i="1" s="1"/>
  <c r="O276" i="1" s="1"/>
  <c r="O278" i="1"/>
  <c r="O273" i="1"/>
  <c r="O272" i="1" s="1"/>
  <c r="O267" i="1" s="1"/>
  <c r="O269" i="1"/>
  <c r="O264" i="1"/>
  <c r="O263" i="1" s="1"/>
  <c r="O258" i="1" s="1"/>
  <c r="O260" i="1"/>
  <c r="O253" i="1"/>
  <c r="O252" i="1" s="1"/>
  <c r="O247" i="1" s="1"/>
  <c r="O249" i="1"/>
  <c r="O241" i="1"/>
  <c r="O237" i="1"/>
  <c r="O226" i="1"/>
  <c r="O224" i="1"/>
  <c r="O219" i="1"/>
  <c r="O215" i="1"/>
  <c r="O128" i="1"/>
  <c r="O127" i="1" s="1"/>
  <c r="O121" i="1"/>
  <c r="O119" i="1"/>
  <c r="O116" i="1"/>
  <c r="O113" i="1" s="1"/>
  <c r="O143" i="1" s="1"/>
  <c r="O109" i="1"/>
  <c r="O104" i="1"/>
  <c r="O97" i="1"/>
  <c r="O95" i="1"/>
  <c r="O92" i="1"/>
  <c r="O91" i="1" s="1"/>
  <c r="O89" i="1"/>
  <c r="O87" i="1" s="1"/>
  <c r="O83" i="1"/>
  <c r="O82" i="1" s="1"/>
  <c r="O79" i="1"/>
  <c r="O77" i="1"/>
  <c r="O76" i="1"/>
  <c r="O73" i="1"/>
  <c r="O72" i="1"/>
  <c r="O71" i="1"/>
  <c r="O62" i="1"/>
  <c r="O60" i="1"/>
  <c r="O56" i="1"/>
  <c r="O141" i="1" s="1"/>
  <c r="O52" i="1"/>
  <c r="O139" i="1" s="1"/>
  <c r="O48" i="1"/>
  <c r="O138" i="1" s="1"/>
  <c r="O38" i="1"/>
  <c r="O136" i="1" s="1"/>
  <c r="O29" i="1"/>
  <c r="O201" i="1" l="1"/>
  <c r="O609" i="1"/>
  <c r="O604" i="1" s="1"/>
  <c r="O602" i="1" s="1"/>
  <c r="O378" i="1"/>
  <c r="O376" i="1" s="1"/>
  <c r="O554" i="1"/>
  <c r="O548" i="1" s="1"/>
  <c r="O546" i="1" s="1"/>
  <c r="O171" i="1"/>
  <c r="O423" i="1"/>
  <c r="O174" i="1"/>
  <c r="O562" i="1"/>
  <c r="O236" i="1"/>
  <c r="O229" i="1" s="1"/>
  <c r="O94" i="1"/>
  <c r="O102" i="1"/>
  <c r="O75" i="1"/>
  <c r="O106" i="1"/>
  <c r="O59" i="1"/>
  <c r="O142" i="1" s="1"/>
  <c r="O145" i="1" s="1"/>
  <c r="O118" i="1"/>
  <c r="O24" i="1" s="1"/>
  <c r="O37" i="1"/>
  <c r="O15" i="1" s="1"/>
  <c r="O23" i="1"/>
  <c r="O505" i="1"/>
  <c r="O175" i="1" s="1"/>
  <c r="O70" i="1"/>
  <c r="O214" i="1"/>
  <c r="O207" i="1" s="1"/>
  <c r="O311" i="1"/>
  <c r="O743" i="1"/>
  <c r="O680" i="1"/>
  <c r="O678" i="1" s="1"/>
  <c r="O437" i="1"/>
  <c r="O539" i="1"/>
  <c r="O531" i="1" s="1"/>
  <c r="O529" i="1" s="1"/>
  <c r="O720" i="1"/>
  <c r="O712" i="1" s="1"/>
  <c r="O84" i="1"/>
  <c r="O170" i="1" l="1"/>
  <c r="O172" i="1"/>
  <c r="O600" i="1"/>
  <c r="O295" i="1"/>
  <c r="O527" i="1"/>
  <c r="O168" i="1"/>
  <c r="O16" i="1"/>
  <c r="O7" i="1" s="1"/>
  <c r="O491" i="1"/>
  <c r="O205" i="1"/>
  <c r="O100" i="1"/>
  <c r="O18" i="1" s="1"/>
  <c r="O710" i="1"/>
  <c r="O169" i="1" s="1"/>
  <c r="O68" i="1"/>
  <c r="O203" i="1" l="1"/>
  <c r="O166" i="1"/>
  <c r="O176" i="1" s="1"/>
  <c r="O708" i="1"/>
  <c r="O17" i="1"/>
  <c r="O198" i="1" l="1"/>
  <c r="O196" i="1" s="1"/>
  <c r="O9" i="1"/>
  <c r="O11" i="1" s="1"/>
  <c r="O191" i="1" l="1"/>
  <c r="O189" i="1" l="1"/>
  <c r="O945" i="1" s="1"/>
</calcChain>
</file>

<file path=xl/sharedStrings.xml><?xml version="1.0" encoding="utf-8"?>
<sst xmlns="http://schemas.openxmlformats.org/spreadsheetml/2006/main" count="1395" uniqueCount="425">
  <si>
    <t>Rashodi za zaposlene</t>
  </si>
  <si>
    <t>Ostali rashodi za zaposlene</t>
  </si>
  <si>
    <t>Doprinosi na plaće</t>
  </si>
  <si>
    <t>Materijalni rashodi</t>
  </si>
  <si>
    <t>Naknade troškova zaposlenima</t>
  </si>
  <si>
    <t>Rashodi za meterijal i energiju</t>
  </si>
  <si>
    <t>Rashodi za usluge</t>
  </si>
  <si>
    <t>Ostali nespomenuti rashodi poslovanja</t>
  </si>
  <si>
    <t>Tekuće donacije</t>
  </si>
  <si>
    <t>Rashodi za nabavu proizvedene dugotrajne imovine</t>
  </si>
  <si>
    <t>Prihodi od poreza</t>
  </si>
  <si>
    <t>Porez i prirez na dohodak</t>
  </si>
  <si>
    <t>Porezi na imovinu</t>
  </si>
  <si>
    <t>Prihodi od imovine</t>
  </si>
  <si>
    <t>Prihodi od financijske imovine</t>
  </si>
  <si>
    <t>Prihodi po posebnim propisima</t>
  </si>
  <si>
    <t>Porezi na robu i usluge</t>
  </si>
  <si>
    <t>Subvencije</t>
  </si>
  <si>
    <t>Financijski rashodi</t>
  </si>
  <si>
    <t>Ostali financijski rashodi</t>
  </si>
  <si>
    <t>Postrojenja i oprema</t>
  </si>
  <si>
    <t>Prihodi poslovanja</t>
  </si>
  <si>
    <t>Prihodi od nefinancijske imovine</t>
  </si>
  <si>
    <t>Nematerijalna proizvedena imovina</t>
  </si>
  <si>
    <t>Naknade građanima i kućanstvima na temelju osiguranja i druge naknade</t>
  </si>
  <si>
    <t>Ostale naknade građanima i kućanstvima iz proračuna</t>
  </si>
  <si>
    <t>Zemljište</t>
  </si>
  <si>
    <t>Prihodi od prodaje nefinancijske imovine</t>
  </si>
  <si>
    <t>Prihodi od prodaje materijalne imovine-prirodnih bogatstava</t>
  </si>
  <si>
    <t>Materijalna imovina-prirodna bogatstva</t>
  </si>
  <si>
    <t>Kapitalne donacije</t>
  </si>
  <si>
    <t>Kazne, penali i naknade štete</t>
  </si>
  <si>
    <t>Nematerijalna imovina</t>
  </si>
  <si>
    <t>5</t>
  </si>
  <si>
    <t>6</t>
  </si>
  <si>
    <t>Šifra izvora prihoda</t>
  </si>
  <si>
    <t>Broj konta</t>
  </si>
  <si>
    <t>Vrsta prihoda/izdataka</t>
  </si>
  <si>
    <t>A. RAČUN PRIHODA I RASHODA</t>
  </si>
  <si>
    <t>61</t>
  </si>
  <si>
    <t>611</t>
  </si>
  <si>
    <t>613</t>
  </si>
  <si>
    <t>614</t>
  </si>
  <si>
    <t>63</t>
  </si>
  <si>
    <t>633</t>
  </si>
  <si>
    <t>634</t>
  </si>
  <si>
    <t>64</t>
  </si>
  <si>
    <t>641</t>
  </si>
  <si>
    <t>642</t>
  </si>
  <si>
    <t>65</t>
  </si>
  <si>
    <t>652</t>
  </si>
  <si>
    <t>7</t>
  </si>
  <si>
    <t>71</t>
  </si>
  <si>
    <t>711</t>
  </si>
  <si>
    <t>Prihodi od upravnih i administrativnih pristojbi, pristojbi po posebnim propisima i naknada</t>
  </si>
  <si>
    <t>Prihodi od prodaje neproizvedene dugotrajne imovine</t>
  </si>
  <si>
    <t>3</t>
  </si>
  <si>
    <t>31</t>
  </si>
  <si>
    <t>311</t>
  </si>
  <si>
    <t>312</t>
  </si>
  <si>
    <t>313</t>
  </si>
  <si>
    <t>32</t>
  </si>
  <si>
    <t>321</t>
  </si>
  <si>
    <t>322</t>
  </si>
  <si>
    <t>323</t>
  </si>
  <si>
    <t>329</t>
  </si>
  <si>
    <t>34</t>
  </si>
  <si>
    <t>343</t>
  </si>
  <si>
    <t>35</t>
  </si>
  <si>
    <t>352</t>
  </si>
  <si>
    <t>37</t>
  </si>
  <si>
    <t>372</t>
  </si>
  <si>
    <t>38</t>
  </si>
  <si>
    <t>381</t>
  </si>
  <si>
    <t>382</t>
  </si>
  <si>
    <t>383</t>
  </si>
  <si>
    <t>4</t>
  </si>
  <si>
    <t>41</t>
  </si>
  <si>
    <t>411</t>
  </si>
  <si>
    <t>412</t>
  </si>
  <si>
    <t>42</t>
  </si>
  <si>
    <t>421</t>
  </si>
  <si>
    <t>422</t>
  </si>
  <si>
    <t>426</t>
  </si>
  <si>
    <t>53</t>
  </si>
  <si>
    <t>532</t>
  </si>
  <si>
    <t>Izdaci za financijsku imovinu i otplate zajmova</t>
  </si>
  <si>
    <t>Izdaci za dionice i udjele u glavnici</t>
  </si>
  <si>
    <t>Dionice i udjeli u glavnici trgovačkih društava u javnom sektoru</t>
  </si>
  <si>
    <t>B. RAČUN ZADUŽIVANJA/FINANCIRANJA</t>
  </si>
  <si>
    <t>C. RASPOLOŽIVA SREDSTVA IZ PRETHODNIH GODINA (VIŠAK PRIHODA)</t>
  </si>
  <si>
    <t>92</t>
  </si>
  <si>
    <t>922</t>
  </si>
  <si>
    <t>Rezultat poslovanja</t>
  </si>
  <si>
    <t>Višak/manjak prihoda</t>
  </si>
  <si>
    <t>9</t>
  </si>
  <si>
    <t>Vlastiti izvori</t>
  </si>
  <si>
    <t xml:space="preserve"> </t>
  </si>
  <si>
    <t>8</t>
  </si>
  <si>
    <t>Opći prihodi i primici</t>
  </si>
  <si>
    <t>Doprinosi</t>
  </si>
  <si>
    <t>Vlastiti prihodi</t>
  </si>
  <si>
    <t>Prihodi za posebne namjene</t>
  </si>
  <si>
    <t>Pomoći</t>
  </si>
  <si>
    <t>Donacije</t>
  </si>
  <si>
    <t>Prihodi od prodaje nefinancijske imovine i nadoknade štete s osnove osiguranja</t>
  </si>
  <si>
    <t>Namjenski prihodi od zaduživanja</t>
  </si>
  <si>
    <t>Šifra programska Program Projekt Aktivnost</t>
  </si>
  <si>
    <t>OPĆI DIO</t>
  </si>
  <si>
    <t>001</t>
  </si>
  <si>
    <t>001 01</t>
  </si>
  <si>
    <t>01</t>
  </si>
  <si>
    <t>011</t>
  </si>
  <si>
    <t>P1001</t>
  </si>
  <si>
    <t>A1001 01</t>
  </si>
  <si>
    <t>0111</t>
  </si>
  <si>
    <t>Rashodi poslovanja</t>
  </si>
  <si>
    <t>Rashodi za materijal i energiju</t>
  </si>
  <si>
    <t>Funkcijska klasifikacija: 01 - Opće javne usluge</t>
  </si>
  <si>
    <t>A1001 02</t>
  </si>
  <si>
    <t>Aktivnost: Izbori za vijeća mjesnih odbora</t>
  </si>
  <si>
    <t>Aktivnost: Rad izvršnog tijela</t>
  </si>
  <si>
    <t>Plaće (bruto)</t>
  </si>
  <si>
    <t>Aktivnost: Javna rasvjeta</t>
  </si>
  <si>
    <t>064</t>
  </si>
  <si>
    <t>Aktivnost: Tekuće održavanje nerazvrstanih cesta</t>
  </si>
  <si>
    <t>P1005</t>
  </si>
  <si>
    <t>Aktivnost: Tekuće održavanje javnih površina</t>
  </si>
  <si>
    <t>Subvencije trgovačkim društvima, poljoprivrednicima i obrtnicima izvan javnog sektora</t>
  </si>
  <si>
    <t>P1006</t>
  </si>
  <si>
    <t>A1006 01</t>
  </si>
  <si>
    <t>P1007</t>
  </si>
  <si>
    <t>A1007 01</t>
  </si>
  <si>
    <t>P1008</t>
  </si>
  <si>
    <t>A1008 01</t>
  </si>
  <si>
    <t>P1009</t>
  </si>
  <si>
    <t>A1009 01</t>
  </si>
  <si>
    <t>Ostali rashodi</t>
  </si>
  <si>
    <t>P1010</t>
  </si>
  <si>
    <t>A1010 01</t>
  </si>
  <si>
    <t>0421</t>
  </si>
  <si>
    <t>1070</t>
  </si>
  <si>
    <t>0112</t>
  </si>
  <si>
    <t>UKUPNO RASHODI I IZDACI:</t>
  </si>
  <si>
    <t>Funkcijska klasifikacija: 03 - Javni red i sigurnost</t>
  </si>
  <si>
    <t>Funkcijska klasifikacija: 04 - Ekonomski poslovi</t>
  </si>
  <si>
    <t>Funkcijska klasifikacija: 05 - Zaštita okoliša</t>
  </si>
  <si>
    <t>Funkcijska klasifikacija: 06 - Usluge unapređenja stanovanja i zajednice</t>
  </si>
  <si>
    <t>Funkcijska klasifikacija: 07 - Zdravstvo</t>
  </si>
  <si>
    <t>Funkcijska klasifikacija: 08 - Rekreacija, kultura i religija</t>
  </si>
  <si>
    <t>Funkcijska klasifikacija: 09 - Obrazovanje</t>
  </si>
  <si>
    <t>Funkcijska klasifikacija: 10 - Socijalna zaštita</t>
  </si>
  <si>
    <t>04</t>
  </si>
  <si>
    <t>05</t>
  </si>
  <si>
    <t>051</t>
  </si>
  <si>
    <t>0510</t>
  </si>
  <si>
    <t>Naknade troškova osobama izvan radnog odnosa</t>
  </si>
  <si>
    <t>66</t>
  </si>
  <si>
    <t>663</t>
  </si>
  <si>
    <t>Donacije od pravnih i fizičkih osoba izvan općeg proračuna</t>
  </si>
  <si>
    <t>Prihodi od prodaje proizvoda i roba te pruženih usluga i prihodi od donacija</t>
  </si>
  <si>
    <t>Aktivnost: Stipendije</t>
  </si>
  <si>
    <t>Aktivnost: Potpore za novorođeno dijete</t>
  </si>
  <si>
    <t>1040</t>
  </si>
  <si>
    <t>Aktivnost: Sufinanciranje prijevoza srednjoškolaca</t>
  </si>
  <si>
    <t>0912</t>
  </si>
  <si>
    <t>Aktivnost: Naknada za ogrijev socijalno ugroženom stanovništvu</t>
  </si>
  <si>
    <t>Aktivnost: Pomoć u novcu pojedincima (invalidnim osobama) i obiteljima</t>
  </si>
  <si>
    <t>Aktivnost: Protupožarna zaštita</t>
  </si>
  <si>
    <t>Aktivnost: Sanacija terena onečišćenog opasnim otpadom</t>
  </si>
  <si>
    <t>Rashodi za nabavu nefinancijske imovine</t>
  </si>
  <si>
    <t>Rashodi za nabavu neproizvedene dugotrajne imovine</t>
  </si>
  <si>
    <t>Građevinski objekti</t>
  </si>
  <si>
    <t>06</t>
  </si>
  <si>
    <t>Aktivnost: Oprema potrebna za rad Jedinstvenog upravnog odjela</t>
  </si>
  <si>
    <t>Aktivnost: Sufinanciranje rada LAG-a Vallis Colapis</t>
  </si>
  <si>
    <t>324</t>
  </si>
  <si>
    <t>0640</t>
  </si>
  <si>
    <t>0451</t>
  </si>
  <si>
    <t>0560</t>
  </si>
  <si>
    <t>0133</t>
  </si>
  <si>
    <t>0320</t>
  </si>
  <si>
    <t>0360</t>
  </si>
  <si>
    <t>0810</t>
  </si>
  <si>
    <t>0473</t>
  </si>
  <si>
    <t>0610</t>
  </si>
  <si>
    <t>0760</t>
  </si>
  <si>
    <t>056</t>
  </si>
  <si>
    <t xml:space="preserve">Funkcijska klasifikacija: 05 - Zaštita okoliša </t>
  </si>
  <si>
    <t>045</t>
  </si>
  <si>
    <t>013</t>
  </si>
  <si>
    <t>10</t>
  </si>
  <si>
    <t>09</t>
  </si>
  <si>
    <t>03</t>
  </si>
  <si>
    <t>08</t>
  </si>
  <si>
    <t>07</t>
  </si>
  <si>
    <t>042</t>
  </si>
  <si>
    <t>107</t>
  </si>
  <si>
    <t>091</t>
  </si>
  <si>
    <t>032</t>
  </si>
  <si>
    <t>081</t>
  </si>
  <si>
    <t>047</t>
  </si>
  <si>
    <t>061</t>
  </si>
  <si>
    <t>076</t>
  </si>
  <si>
    <t>P1011</t>
  </si>
  <si>
    <t>A1009 02</t>
  </si>
  <si>
    <t>A1009 03</t>
  </si>
  <si>
    <t>A1010 02</t>
  </si>
  <si>
    <t>A1011 01</t>
  </si>
  <si>
    <t>Funkcijska</t>
  </si>
  <si>
    <t>653</t>
  </si>
  <si>
    <t>Komunalni doprinosi i naknade</t>
  </si>
  <si>
    <t>72</t>
  </si>
  <si>
    <t>721</t>
  </si>
  <si>
    <t>Aktivnost: Sufinanciranje boravka djece u dječjem vrtiću</t>
  </si>
  <si>
    <t>Prihodi od prodaje proizvedene dugotrajne imovine</t>
  </si>
  <si>
    <t>Prihodi od prodaje građevinskih objekata</t>
  </si>
  <si>
    <t>Aktivnost: Humanitarna djelatnost Crvenog križa</t>
  </si>
  <si>
    <t>651</t>
  </si>
  <si>
    <t>Upravne i administrativne pristojbe</t>
  </si>
  <si>
    <t>RAZDJEL 001: JEDINSTVENI UPRAVNI ODJEL</t>
  </si>
  <si>
    <t>Glava 001 01: Jedinstveni upravni odjel</t>
  </si>
  <si>
    <t>Aktivnost: Financiranje rada političkih stranaka zastupljenih u Općinskom vijeću</t>
  </si>
  <si>
    <t>Aktivnost: Rad Općinskog vijeća</t>
  </si>
  <si>
    <t>Aktivnost: Redovna djelatnost Jedinstvenog upravnog odjela</t>
  </si>
  <si>
    <t>Aktivnost: Potpore poljoprivredi</t>
  </si>
  <si>
    <t>Aktivnost: Donacije udrugama građana</t>
  </si>
  <si>
    <t>Aktivnost: Zbrinjavanje komunalnog otpada - deponij Ilovac</t>
  </si>
  <si>
    <t>P1013</t>
  </si>
  <si>
    <t>A1013 01</t>
  </si>
  <si>
    <t>P1014</t>
  </si>
  <si>
    <t>P1015</t>
  </si>
  <si>
    <t>K1015 01</t>
  </si>
  <si>
    <t xml:space="preserve">Program 01: Javna uprava i administracija </t>
  </si>
  <si>
    <t>A1001 03</t>
  </si>
  <si>
    <t>A1001 04</t>
  </si>
  <si>
    <t>A1001 05</t>
  </si>
  <si>
    <t>A1001 06</t>
  </si>
  <si>
    <t>P1002</t>
  </si>
  <si>
    <t>Program 02: Održavanje komunalne infrastrukture</t>
  </si>
  <si>
    <t>T1002 01</t>
  </si>
  <si>
    <t>T1002 02</t>
  </si>
  <si>
    <t>T1002 03</t>
  </si>
  <si>
    <t>T1002 04</t>
  </si>
  <si>
    <t>P1003</t>
  </si>
  <si>
    <t>A1001 07</t>
  </si>
  <si>
    <t>Aktivnost: Izbori, referendum</t>
  </si>
  <si>
    <t xml:space="preserve">Program 03: Potpora poljoprivredi </t>
  </si>
  <si>
    <t>A1003 01</t>
  </si>
  <si>
    <t>P1004</t>
  </si>
  <si>
    <t>Program 04: Jačanje gospodarstva</t>
  </si>
  <si>
    <t>Program 05: Zaštita okoliša</t>
  </si>
  <si>
    <t>A1005 01</t>
  </si>
  <si>
    <t>A1005 02</t>
  </si>
  <si>
    <t>Program 06: Predškolski odgoj</t>
  </si>
  <si>
    <t>Program 07: Osnovno i srednjoškolsko obrazovanje</t>
  </si>
  <si>
    <t>A1007 02</t>
  </si>
  <si>
    <t>Program 08: Visoko obrazovanje</t>
  </si>
  <si>
    <t>Program 09: Socijalna skrb</t>
  </si>
  <si>
    <t xml:space="preserve">Program 11: Razvoj civilnog društva </t>
  </si>
  <si>
    <t>366</t>
  </si>
  <si>
    <t>36</t>
  </si>
  <si>
    <t xml:space="preserve">Aktivnost: Pomoć pri radu Domu zdravlja Ozalj </t>
  </si>
  <si>
    <t>Aktivnost: Pomoć pri radu Osnovnoj školi Žakanje</t>
  </si>
  <si>
    <t>P1012</t>
  </si>
  <si>
    <t>Program 12: Zdravstvo</t>
  </si>
  <si>
    <t>Program 13: Promicanje kulture</t>
  </si>
  <si>
    <t>Aktivnost: Održavanje okoliša Starog grada Ribnika</t>
  </si>
  <si>
    <t>Program 14: Poticanje razvoja turizma</t>
  </si>
  <si>
    <t>T1014 02</t>
  </si>
  <si>
    <t>Aktivnost: Pilot projekt "Hrvatska 365"</t>
  </si>
  <si>
    <t>Program 15: Prostorno uređenje i unapređenje stanovanja</t>
  </si>
  <si>
    <t>Program 10: Organiziranje i provođenje zaštite i spašavanja</t>
  </si>
  <si>
    <t>P1016</t>
  </si>
  <si>
    <t xml:space="preserve">Program 16: Upravljanje imovinom </t>
  </si>
  <si>
    <t>K1016 03</t>
  </si>
  <si>
    <t>K1016 04</t>
  </si>
  <si>
    <t>K1016 05</t>
  </si>
  <si>
    <t>K1016 06</t>
  </si>
  <si>
    <t>Pomoći proračunskim korisnicima drugih proračuna</t>
  </si>
  <si>
    <t>Pomoći dane u inozemstvo i unutar općeg proračuna</t>
  </si>
  <si>
    <t xml:space="preserve">Ostali rashodi   </t>
  </si>
  <si>
    <t>1</t>
  </si>
  <si>
    <t xml:space="preserve">Aktivnost: Tekuće održavanje groblja i mrtvačnica </t>
  </si>
  <si>
    <t>Sveukupno:</t>
  </si>
  <si>
    <t>IZVORI FINANCIRANJA</t>
  </si>
  <si>
    <t xml:space="preserve">Opći prihodi i primici </t>
  </si>
  <si>
    <t xml:space="preserve">Pomoći </t>
  </si>
  <si>
    <t xml:space="preserve">Prihodi za posebne namjene </t>
  </si>
  <si>
    <t>Višak prihoda</t>
  </si>
  <si>
    <t xml:space="preserve">Višak prihoda </t>
  </si>
  <si>
    <t>Primici od financijske imovine i zaduživanja</t>
  </si>
  <si>
    <t>84</t>
  </si>
  <si>
    <t>844</t>
  </si>
  <si>
    <t>Primici od zaduživanja</t>
  </si>
  <si>
    <t>Primljeni krediti i zajmovi od kreditnih i ostalih financijskih institucija izvan javnog sektora</t>
  </si>
  <si>
    <t>54</t>
  </si>
  <si>
    <t>544</t>
  </si>
  <si>
    <t>Izdaci za otplatu glavnice primljenih kredita i zajmova</t>
  </si>
  <si>
    <t>632</t>
  </si>
  <si>
    <t>Pomoći od međunarodnih organizacija te institucija i tijela EU</t>
  </si>
  <si>
    <t>UKUPNO RASHODI I IZDACI         (3+4+5):</t>
  </si>
  <si>
    <t>Aktivnost: Javni radovi, stručno osposobljavanje bez zasnivanja radnog odnos</t>
  </si>
  <si>
    <t>0911</t>
  </si>
  <si>
    <t>0922</t>
  </si>
  <si>
    <t>0941</t>
  </si>
  <si>
    <t>094</t>
  </si>
  <si>
    <t>092</t>
  </si>
  <si>
    <t>104</t>
  </si>
  <si>
    <t>036</t>
  </si>
  <si>
    <t>A1012 01</t>
  </si>
  <si>
    <t>A1007 03</t>
  </si>
  <si>
    <t>Aktivnost: Kapitalni projekt "Modernizacija nerazvrstanih cesta"</t>
  </si>
  <si>
    <t>Pomoći od izvanproračunskih korisnika</t>
  </si>
  <si>
    <t>Pomoći proračunu iz drugih proračuna</t>
  </si>
  <si>
    <t>Pomoći iz inozemstva i od subjekata unutar općeg proračuna</t>
  </si>
  <si>
    <t>Plaće (Bruto)</t>
  </si>
  <si>
    <t>Otplata glavnice primljenih kredita i zajmova od kreditnih i ostalih institucija izvan javnog sektora</t>
  </si>
  <si>
    <t>Aktivnost: Opremanje objekata mrtvačnica</t>
  </si>
  <si>
    <t>A1004 01</t>
  </si>
  <si>
    <t>A1011 02</t>
  </si>
  <si>
    <t>K1016 01</t>
  </si>
  <si>
    <t>Aktivnost: Civilna zaštita, financiranje rada HGSS, Stanice Karlovac</t>
  </si>
  <si>
    <t>0474</t>
  </si>
  <si>
    <t>Aktivnost: Kapitalni projekt "Energetska obnova zgrade u Ribniku, k.č. 40/5 k.o. Ribnik"</t>
  </si>
  <si>
    <t>Aktivnost: Kapitalni projekt "Modernizacija javne rasvjete s ekološki prihvatljivom i energetski učinkovitom LED rasvjetom"</t>
  </si>
  <si>
    <t xml:space="preserve">Aktivnost: Financiranje osnovnoškolskog obrazovanja iznad standarda </t>
  </si>
  <si>
    <t>83</t>
  </si>
  <si>
    <t>832</t>
  </si>
  <si>
    <t>Primici od prodaje dionica i udjela u glavnici</t>
  </si>
  <si>
    <t>Primici od prodaje dionica i udjela u glavnici trgovačkih društava u javnom sektoru</t>
  </si>
  <si>
    <t>A1011 03</t>
  </si>
  <si>
    <t>0840</t>
  </si>
  <si>
    <t>Aktivnost: Donacije vjerskim zajednicama</t>
  </si>
  <si>
    <t>084</t>
  </si>
  <si>
    <t>RAZLIKA - VIŠAK/MANJAK</t>
  </si>
  <si>
    <t>UKUPNO PRIHODI I PRIMICI (6+7+8):</t>
  </si>
  <si>
    <t>C. RASPOLOŽIVA SREDSTVA IZ PRETHODNIH GODINA (VIŠAK IZ PRETHODNE(IH) GODINA KOJI ĆE SE RASPOREDITI)</t>
  </si>
  <si>
    <t>638</t>
  </si>
  <si>
    <t>Aktivnost: Kapitalni projekt "Rekonstrukcija centra općine Ribnik"</t>
  </si>
  <si>
    <t>Aktivnost: Kapitalni projekt "Rekonstrukcija šumske prometne infrastrukture"</t>
  </si>
  <si>
    <t>Pomoći temeljem prijenosa EU sredstava</t>
  </si>
  <si>
    <t>0820</t>
  </si>
  <si>
    <t>082</t>
  </si>
  <si>
    <t>Aktivnost: Obilježavanje 400. godišnjice rođenja Jurja Križanića</t>
  </si>
  <si>
    <t>Aktivnost: Tekući projekt  "Promicanje kulturne baštine Juraj Jurko Križanić"</t>
  </si>
  <si>
    <t>T1013 03</t>
  </si>
  <si>
    <t>1. PRIHODI PO EKONOMSKOJ KLASIFIKACIJI</t>
  </si>
  <si>
    <t>2. RASHODI PO EKONOMSKOJ KLASIFIKACIJI</t>
  </si>
  <si>
    <t>3. RAČUN ZADUŽIVANJA/FINANCIRANJA PREMA EKONOMSKOJ KLASIFIKACIJI</t>
  </si>
  <si>
    <t>4. PRIHODI PREMA IZVORIMA FINANCIRANJA</t>
  </si>
  <si>
    <t>81</t>
  </si>
  <si>
    <t>91</t>
  </si>
  <si>
    <t>11</t>
  </si>
  <si>
    <t>52</t>
  </si>
  <si>
    <t>43</t>
  </si>
  <si>
    <t>5. RASHODI PREMA IZVORIMA FINANCIRANJA</t>
  </si>
  <si>
    <t>6. RASHODI PREMA FUNKCIJSKOJ KLASIFIKACIJI</t>
  </si>
  <si>
    <t>02</t>
  </si>
  <si>
    <t>Opće javne usluge</t>
  </si>
  <si>
    <t>Obrana</t>
  </si>
  <si>
    <t>Javni red i sigurnost</t>
  </si>
  <si>
    <t>Ekonomski poslovi</t>
  </si>
  <si>
    <t>Zaštita okoliša</t>
  </si>
  <si>
    <t>Usluge unaprjeđenja stanovanja i zajednice</t>
  </si>
  <si>
    <t>Zdravstvo</t>
  </si>
  <si>
    <t>Rekreacija, kultura i religija</t>
  </si>
  <si>
    <t>Obrazovanje</t>
  </si>
  <si>
    <t>Socijalna zaštita</t>
  </si>
  <si>
    <t>7. POSEBNI DIO PREMA ORGANIZACIJSKOJ KLASIFIKACIJI</t>
  </si>
  <si>
    <t>8. POSEBNI DIO PREMA PROGRAMSKOJ KLASIFIKACIJI</t>
  </si>
  <si>
    <t>T1005 03</t>
  </si>
  <si>
    <t>Aktivnost: Tekući projekt "PoKupi, iskoristi, očisti"</t>
  </si>
  <si>
    <t>363</t>
  </si>
  <si>
    <t>Pomoći unutar općeg proračuna</t>
  </si>
  <si>
    <t>T1005 04</t>
  </si>
  <si>
    <t>0620</t>
  </si>
  <si>
    <t>062</t>
  </si>
  <si>
    <t>Aktivnost: Kapitalni projekt "Građenje i opremanje vatrogasnog doma, društvenog doma i turističkog informativnog centra; Rekonstrukcija zgrade javne namjene (zgrada DVD-a Ribnik) u naselju Ribnik"</t>
  </si>
  <si>
    <t>PROJEKCIJA 2022.</t>
  </si>
  <si>
    <t xml:space="preserve">Vlastiti prihodi </t>
  </si>
  <si>
    <t>Aktivnost: Razvoj ruralnog turizma - sufinanciranje rada Turističke zajednice područja Kupa</t>
  </si>
  <si>
    <t>Aktivnost: Kapitalni projekt "Zamjena krovišta na zgradi sa poslovnim prostorom u Ribniku, k.č. 40/11 k.o. Ribnik"</t>
  </si>
  <si>
    <t>Aktivnost: Kapitalni projekt "Zamjena krovišta na zgradi DVD-a Ribnik, k.č. 38/4 k.o. Ribnik"</t>
  </si>
  <si>
    <t>Aktivnost: Kapitalni projekt "Uređenje groblja"</t>
  </si>
  <si>
    <t>T1013 02</t>
  </si>
  <si>
    <t>K1016 07</t>
  </si>
  <si>
    <t>A1016 08</t>
  </si>
  <si>
    <t>K1016 11</t>
  </si>
  <si>
    <t>K1016 12</t>
  </si>
  <si>
    <t>K1016 10</t>
  </si>
  <si>
    <t>K1016 13</t>
  </si>
  <si>
    <t>Aktivnost: Kapitalni projekt "Uređenje izvorišta i jezera Rilac"</t>
  </si>
  <si>
    <t>0540</t>
  </si>
  <si>
    <t>054</t>
  </si>
  <si>
    <t>Aktivnost: Tekući projekt manifestacija "Križanićevi dani"</t>
  </si>
  <si>
    <t>T1014 01</t>
  </si>
  <si>
    <t>T1013 04</t>
  </si>
  <si>
    <t xml:space="preserve">Kapitalne pomoći unutar općeg proračuna </t>
  </si>
  <si>
    <t>2. REBALANS 2020.</t>
  </si>
  <si>
    <t>Aktivnost: Tekući projekt "Nabava spremnika za odvojeno prikupljanje komunalnog otpada-subvencioniranje javne usluge sakupljanja i odvoza miješanog komunalnog otpada"</t>
  </si>
  <si>
    <t>IZVRŠENJE 2019.</t>
  </si>
  <si>
    <t>PRORAČUN 2021.</t>
  </si>
  <si>
    <t xml:space="preserve">2. REBALANS 2020. </t>
  </si>
  <si>
    <t>Aktivnost: Kapitalni projekt "Energetska obnova zgrade DVD-a Ribnik, k.č. 38/4 k.o. Ribnik"</t>
  </si>
  <si>
    <t>K1015 02</t>
  </si>
  <si>
    <t>Aktivnost: Kapitalni projekt "Prostorno planska dokumentacija"</t>
  </si>
  <si>
    <t>Aktivnost: Kapitalni projekt "Adaptacija stambeno poslovne zgrade - ambulante u Ribniku"</t>
  </si>
  <si>
    <t>Aktivnost: Kapitalni projekt "Uređenje i opremanje dječjeg igrališta u Ribniku"</t>
  </si>
  <si>
    <t>Proračunska zaliha</t>
  </si>
  <si>
    <t>385</t>
  </si>
  <si>
    <t xml:space="preserve">Proračunska zaliha </t>
  </si>
  <si>
    <t>2</t>
  </si>
  <si>
    <t>INDEKS 4/3</t>
  </si>
  <si>
    <t>INDEKS 5/3</t>
  </si>
  <si>
    <t>PROJEKCIJA 2023.</t>
  </si>
  <si>
    <t>Aktivnost: Kapitalni projekt "Nadstrešnice za autobusna stajališta, pješački prijelaz"</t>
  </si>
  <si>
    <t>Rashodi i izdaci Proračuna u iznosu od 3.017.400,00 kuna, raspoređuju se po nositeljima, korisnicima i potanjim namjenama u posebnom dijelu Proračuna kako slijedi:</t>
  </si>
  <si>
    <t>K1016 02</t>
  </si>
  <si>
    <t>K1016 09</t>
  </si>
  <si>
    <t>K1016 14</t>
  </si>
  <si>
    <t>K1016 15</t>
  </si>
  <si>
    <t>Članak 3.</t>
  </si>
  <si>
    <t>PREDSJEDNIK OPĆINSKOG VIJEĆA:</t>
  </si>
  <si>
    <t>Nikola Dolinar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</si>
</sst>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 x14ac:knownFonts="1">
    <font>
      <sz val="10"/>
      <name val="Arial"/>
    </font>
    <font>
      <sz val="9"/>
      <name val="Arial"/>
      <family val="2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b/>
      <sz val="9"/>
      <color rgb="FF00B0F0"/>
      <name val="Arial"/>
      <family val="2"/>
      <charset val="238"/>
    </font>
    <font>
      <sz val="9"/>
      <color rgb="FF00B0F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4"/>
      <name val="Arial"/>
      <family val="2"/>
      <charset val="238"/>
    </font>
    <font>
      <sz val="9"/>
      <color rgb="FF7030A0"/>
      <name val="Arial"/>
      <family val="2"/>
      <charset val="238"/>
    </font>
    <font>
      <sz val="9"/>
      <color theme="9"/>
      <name val="Arial"/>
      <family val="2"/>
      <charset val="238"/>
    </font>
    <font>
      <sz val="9"/>
      <color theme="5" tint="0.59999389629810485"/>
      <name val="Arial"/>
      <family val="2"/>
      <charset val="238"/>
    </font>
    <font>
      <sz val="9"/>
      <color theme="3" tint="0.39997558519241921"/>
      <name val="Arial"/>
      <family val="2"/>
      <charset val="238"/>
    </font>
    <font>
      <sz val="9"/>
      <color theme="5" tint="0.39997558519241921"/>
      <name val="Arial"/>
      <family val="2"/>
      <charset val="238"/>
    </font>
    <font>
      <sz val="9"/>
      <color rgb="FF0070C0"/>
      <name val="Arial"/>
      <family val="2"/>
      <charset val="238"/>
    </font>
    <font>
      <sz val="9"/>
      <color rgb="FF00B050"/>
      <name val="Arial"/>
      <family val="2"/>
      <charset val="238"/>
    </font>
    <font>
      <sz val="9"/>
      <color theme="9" tint="-0.249977111117893"/>
      <name val="Arial"/>
      <family val="2"/>
      <charset val="238"/>
    </font>
    <font>
      <sz val="10"/>
      <color theme="7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00B0F0"/>
      <name val="Arial"/>
      <family val="2"/>
      <charset val="238"/>
    </font>
    <font>
      <sz val="10"/>
      <color rgb="FF00B0F0"/>
      <name val="Arial"/>
      <family val="2"/>
      <charset val="238"/>
    </font>
    <font>
      <sz val="10"/>
      <color rgb="FF7030A0"/>
      <name val="Arial"/>
      <family val="2"/>
      <charset val="238"/>
    </font>
    <font>
      <sz val="10"/>
      <color theme="5" tint="0.59999389629810485"/>
      <name val="Arial"/>
      <family val="2"/>
      <charset val="238"/>
    </font>
    <font>
      <sz val="10"/>
      <color theme="9"/>
      <name val="Arial"/>
      <family val="2"/>
      <charset val="238"/>
    </font>
    <font>
      <sz val="10"/>
      <color theme="3" tint="0.39997558519241921"/>
      <name val="Arial"/>
      <family val="2"/>
      <charset val="238"/>
    </font>
    <font>
      <i/>
      <sz val="10"/>
      <name val="Arial"/>
      <family val="2"/>
      <charset val="238"/>
    </font>
    <font>
      <sz val="10"/>
      <color theme="4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9"/>
      <color theme="5" tint="0.59999389629810485"/>
      <name val="Arial"/>
      <family val="2"/>
      <charset val="238"/>
    </font>
    <font>
      <sz val="10"/>
      <color theme="5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sz val="10"/>
      <color rgb="FF0070C0"/>
      <name val="Arial"/>
      <family val="2"/>
      <charset val="238"/>
    </font>
    <font>
      <sz val="9"/>
      <color theme="7"/>
      <name val="Arial"/>
      <family val="2"/>
    </font>
    <font>
      <sz val="10"/>
      <name val="Arial"/>
      <family val="2"/>
    </font>
    <font>
      <sz val="9"/>
      <color theme="7"/>
      <name val="Arial"/>
      <family val="2"/>
      <charset val="238"/>
    </font>
    <font>
      <sz val="10"/>
      <color rgb="FF0099FF"/>
      <name val="Arial"/>
      <family val="2"/>
      <charset val="238"/>
    </font>
    <font>
      <b/>
      <sz val="10"/>
      <color theme="5" tint="0.39997558519241921"/>
      <name val="Arial"/>
      <family val="2"/>
      <charset val="238"/>
    </font>
    <font>
      <b/>
      <sz val="10"/>
      <name val="Arial"/>
      <family val="2"/>
    </font>
    <font>
      <sz val="10"/>
      <color rgb="FF00B0F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0070C0"/>
      <name val="Arial"/>
      <family val="2"/>
    </font>
    <font>
      <b/>
      <sz val="10"/>
      <color rgb="FF00B0F0"/>
      <name val="Arial"/>
      <family val="2"/>
    </font>
    <font>
      <sz val="10"/>
      <color theme="5" tint="-0.249977111117893"/>
      <name val="Arial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sz val="10"/>
      <color theme="7"/>
      <name val="Arial"/>
      <family val="2"/>
    </font>
    <font>
      <sz val="10"/>
      <color rgb="FF00B050"/>
      <name val="Arial"/>
      <family val="2"/>
    </font>
    <font>
      <sz val="10"/>
      <color theme="9"/>
      <name val="Arial"/>
      <family val="2"/>
    </font>
    <font>
      <sz val="10"/>
      <color theme="3" tint="0.39997558519241921"/>
      <name val="Arial"/>
      <family val="2"/>
    </font>
    <font>
      <b/>
      <sz val="10"/>
      <color theme="7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77">
    <xf numFmtId="0" fontId="0" fillId="0" borderId="0" xfId="0"/>
    <xf numFmtId="0" fontId="1" fillId="0" borderId="0" xfId="0" applyFont="1" applyAlignment="1"/>
    <xf numFmtId="0" fontId="6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49" fontId="3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/>
    <xf numFmtId="49" fontId="4" fillId="0" borderId="0" xfId="0" applyNumberFormat="1" applyFont="1" applyAlignment="1"/>
    <xf numFmtId="0" fontId="4" fillId="0" borderId="0" xfId="0" applyFont="1" applyAlignment="1">
      <alignment wrapText="1"/>
    </xf>
    <xf numFmtId="49" fontId="3" fillId="0" borderId="0" xfId="0" applyNumberFormat="1" applyFont="1" applyAlignment="1"/>
    <xf numFmtId="49" fontId="3" fillId="0" borderId="0" xfId="0" applyNumberFormat="1" applyFont="1" applyAlignment="1">
      <alignment horizontal="left"/>
    </xf>
    <xf numFmtId="4" fontId="4" fillId="0" borderId="0" xfId="0" applyNumberFormat="1" applyFont="1" applyAlignment="1"/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left"/>
    </xf>
    <xf numFmtId="0" fontId="9" fillId="0" borderId="0" xfId="0" applyFont="1" applyAlignment="1"/>
    <xf numFmtId="49" fontId="9" fillId="0" borderId="0" xfId="0" applyNumberFormat="1" applyFont="1" applyAlignment="1"/>
    <xf numFmtId="49" fontId="10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/>
    </xf>
    <xf numFmtId="0" fontId="11" fillId="0" borderId="0" xfId="0" applyFont="1" applyAlignment="1"/>
    <xf numFmtId="49" fontId="11" fillId="0" borderId="0" xfId="0" applyNumberFormat="1" applyFont="1" applyAlignment="1"/>
    <xf numFmtId="49" fontId="12" fillId="0" borderId="0" xfId="0" applyNumberFormat="1" applyFont="1" applyAlignment="1"/>
    <xf numFmtId="0" fontId="13" fillId="0" borderId="0" xfId="0" applyFont="1" applyAlignment="1"/>
    <xf numFmtId="49" fontId="13" fillId="0" borderId="0" xfId="0" applyNumberFormat="1" applyFont="1" applyAlignment="1"/>
    <xf numFmtId="49" fontId="14" fillId="0" borderId="0" xfId="0" applyNumberFormat="1" applyFont="1" applyAlignment="1">
      <alignment horizontal="left"/>
    </xf>
    <xf numFmtId="0" fontId="14" fillId="0" borderId="0" xfId="0" applyFont="1" applyAlignment="1"/>
    <xf numFmtId="49" fontId="14" fillId="0" borderId="0" xfId="0" applyNumberFormat="1" applyFont="1" applyAlignment="1"/>
    <xf numFmtId="49" fontId="15" fillId="0" borderId="0" xfId="0" applyNumberFormat="1" applyFont="1" applyAlignment="1">
      <alignment horizontal="left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17" fillId="0" borderId="0" xfId="0" applyNumberFormat="1" applyFont="1" applyAlignment="1">
      <alignment horizontal="left"/>
    </xf>
    <xf numFmtId="0" fontId="17" fillId="0" borderId="0" xfId="0" applyFont="1" applyAlignment="1"/>
    <xf numFmtId="49" fontId="18" fillId="0" borderId="0" xfId="0" applyNumberFormat="1" applyFont="1" applyAlignment="1">
      <alignment horizontal="left"/>
    </xf>
    <xf numFmtId="49" fontId="18" fillId="0" borderId="0" xfId="0" applyNumberFormat="1" applyFont="1" applyAlignment="1"/>
    <xf numFmtId="0" fontId="16" fillId="0" borderId="0" xfId="0" applyFont="1" applyAlignment="1"/>
    <xf numFmtId="0" fontId="17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10" fillId="0" borderId="0" xfId="0" applyNumberFormat="1" applyFont="1" applyAlignment="1"/>
    <xf numFmtId="0" fontId="1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2" fillId="0" borderId="0" xfId="0" applyFont="1"/>
    <xf numFmtId="4" fontId="24" fillId="0" borderId="0" xfId="0" applyNumberFormat="1" applyFont="1" applyAlignment="1">
      <alignment wrapText="1"/>
    </xf>
    <xf numFmtId="4" fontId="22" fillId="0" borderId="0" xfId="0" applyNumberFormat="1" applyFont="1" applyAlignment="1">
      <alignment wrapText="1"/>
    </xf>
    <xf numFmtId="49" fontId="25" fillId="0" borderId="0" xfId="0" applyNumberFormat="1" applyFont="1" applyAlignment="1">
      <alignment horizontal="left"/>
    </xf>
    <xf numFmtId="0" fontId="25" fillId="0" borderId="0" xfId="0" applyFont="1" applyAlignment="1">
      <alignment wrapText="1"/>
    </xf>
    <xf numFmtId="49" fontId="21" fillId="0" borderId="0" xfId="0" applyNumberFormat="1" applyFont="1" applyAlignment="1">
      <alignment horizontal="left"/>
    </xf>
    <xf numFmtId="0" fontId="21" fillId="0" borderId="0" xfId="0" applyFont="1" applyAlignment="1">
      <alignment wrapText="1"/>
    </xf>
    <xf numFmtId="4" fontId="22" fillId="0" borderId="0" xfId="0" applyNumberFormat="1" applyFo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6" fillId="0" borderId="0" xfId="0" applyFont="1" applyAlignment="1">
      <alignment wrapText="1"/>
    </xf>
    <xf numFmtId="49" fontId="22" fillId="0" borderId="0" xfId="0" applyNumberFormat="1" applyFont="1" applyAlignment="1">
      <alignment horizontal="left" wrapText="1"/>
    </xf>
    <xf numFmtId="49" fontId="21" fillId="0" borderId="0" xfId="0" applyNumberFormat="1" applyFont="1" applyAlignment="1"/>
    <xf numFmtId="49" fontId="20" fillId="0" borderId="0" xfId="0" applyNumberFormat="1" applyFont="1" applyAlignment="1"/>
    <xf numFmtId="4" fontId="20" fillId="0" borderId="0" xfId="0" applyNumberFormat="1" applyFont="1"/>
    <xf numFmtId="49" fontId="22" fillId="0" borderId="0" xfId="0" applyNumberFormat="1" applyFont="1" applyAlignment="1"/>
    <xf numFmtId="4" fontId="20" fillId="0" borderId="0" xfId="0" applyNumberFormat="1" applyFont="1" applyAlignment="1">
      <alignment wrapText="1"/>
    </xf>
    <xf numFmtId="49" fontId="20" fillId="0" borderId="0" xfId="0" applyNumberFormat="1" applyFont="1" applyAlignment="1">
      <alignment horizontal="left"/>
    </xf>
    <xf numFmtId="4" fontId="21" fillId="0" borderId="0" xfId="0" applyNumberFormat="1" applyFont="1"/>
    <xf numFmtId="49" fontId="20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/>
    <xf numFmtId="0" fontId="24" fillId="0" borderId="0" xfId="0" applyFont="1" applyAlignment="1"/>
    <xf numFmtId="4" fontId="22" fillId="0" borderId="0" xfId="0" applyNumberFormat="1" applyFont="1" applyAlignment="1"/>
    <xf numFmtId="0" fontId="27" fillId="0" borderId="0" xfId="0" applyFont="1" applyAlignment="1"/>
    <xf numFmtId="0" fontId="27" fillId="0" borderId="0" xfId="0" applyFont="1" applyAlignment="1">
      <alignment wrapText="1"/>
    </xf>
    <xf numFmtId="0" fontId="28" fillId="0" borderId="0" xfId="0" applyFont="1" applyAlignment="1"/>
    <xf numFmtId="4" fontId="23" fillId="0" borderId="0" xfId="0" applyNumberFormat="1" applyFont="1" applyAlignment="1">
      <alignment wrapText="1"/>
    </xf>
    <xf numFmtId="0" fontId="29" fillId="0" borderId="0" xfId="0" applyFont="1" applyAlignment="1"/>
    <xf numFmtId="0" fontId="29" fillId="0" borderId="0" xfId="0" applyFont="1" applyAlignment="1">
      <alignment wrapText="1"/>
    </xf>
    <xf numFmtId="4" fontId="29" fillId="0" borderId="0" xfId="0" applyNumberFormat="1" applyFont="1" applyAlignment="1">
      <alignment wrapText="1"/>
    </xf>
    <xf numFmtId="0" fontId="30" fillId="0" borderId="0" xfId="0" applyFont="1" applyAlignment="1"/>
    <xf numFmtId="0" fontId="30" fillId="0" borderId="0" xfId="0" applyFont="1" applyAlignment="1">
      <alignment wrapText="1"/>
    </xf>
    <xf numFmtId="0" fontId="20" fillId="0" borderId="0" xfId="0" applyFont="1" applyAlignment="1"/>
    <xf numFmtId="0" fontId="28" fillId="0" borderId="0" xfId="0" applyFont="1" applyAlignment="1">
      <alignment wrapText="1"/>
    </xf>
    <xf numFmtId="4" fontId="20" fillId="0" borderId="0" xfId="0" applyNumberFormat="1" applyFont="1" applyAlignment="1"/>
    <xf numFmtId="4" fontId="22" fillId="0" borderId="0" xfId="0" applyNumberFormat="1" applyFont="1" applyAlignment="1">
      <alignment horizontal="right"/>
    </xf>
    <xf numFmtId="4" fontId="20" fillId="0" borderId="0" xfId="0" applyNumberFormat="1" applyFont="1" applyAlignment="1">
      <alignment horizontal="right"/>
    </xf>
    <xf numFmtId="4" fontId="22" fillId="0" borderId="0" xfId="0" applyNumberFormat="1" applyFont="1" applyAlignment="1">
      <alignment horizontal="right" wrapText="1"/>
    </xf>
    <xf numFmtId="4" fontId="20" fillId="0" borderId="0" xfId="0" applyNumberFormat="1" applyFont="1" applyAlignment="1">
      <alignment horizontal="right" wrapText="1"/>
    </xf>
    <xf numFmtId="4" fontId="23" fillId="0" borderId="0" xfId="0" applyNumberFormat="1" applyFont="1" applyAlignment="1">
      <alignment horizontal="right" wrapText="1"/>
    </xf>
    <xf numFmtId="4" fontId="29" fillId="0" borderId="0" xfId="0" applyNumberFormat="1" applyFont="1" applyAlignment="1">
      <alignment horizontal="right" wrapText="1"/>
    </xf>
    <xf numFmtId="3" fontId="22" fillId="0" borderId="0" xfId="0" applyNumberFormat="1" applyFont="1" applyAlignment="1">
      <alignment horizontal="center" wrapText="1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wrapText="1"/>
    </xf>
    <xf numFmtId="49" fontId="32" fillId="0" borderId="0" xfId="0" applyNumberFormat="1" applyFont="1" applyAlignment="1">
      <alignment horizontal="left"/>
    </xf>
    <xf numFmtId="0" fontId="32" fillId="0" borderId="0" xfId="0" applyFont="1" applyAlignment="1">
      <alignment wrapText="1"/>
    </xf>
    <xf numFmtId="4" fontId="33" fillId="0" borderId="0" xfId="0" applyNumberFormat="1" applyFont="1" applyAlignment="1">
      <alignment horizontal="right"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10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4" fontId="32" fillId="0" borderId="0" xfId="0" applyNumberFormat="1" applyFont="1" applyAlignment="1">
      <alignment wrapText="1"/>
    </xf>
    <xf numFmtId="4" fontId="32" fillId="0" borderId="0" xfId="0" applyNumberFormat="1" applyFont="1"/>
    <xf numFmtId="4" fontId="34" fillId="0" borderId="0" xfId="0" applyNumberFormat="1" applyFont="1"/>
    <xf numFmtId="0" fontId="34" fillId="0" borderId="0" xfId="0" applyFont="1" applyAlignment="1">
      <alignment wrapText="1"/>
    </xf>
    <xf numFmtId="0" fontId="32" fillId="0" borderId="0" xfId="0" applyFont="1" applyAlignment="1">
      <alignment horizontal="left"/>
    </xf>
    <xf numFmtId="49" fontId="32" fillId="0" borderId="0" xfId="0" applyNumberFormat="1" applyFont="1" applyAlignment="1">
      <alignment horizontal="right" wrapText="1"/>
    </xf>
    <xf numFmtId="49" fontId="32" fillId="0" borderId="0" xfId="0" applyNumberFormat="1" applyFont="1" applyAlignment="1">
      <alignment horizontal="center"/>
    </xf>
    <xf numFmtId="0" fontId="32" fillId="0" borderId="0" xfId="0" applyFont="1" applyAlignment="1"/>
    <xf numFmtId="4" fontId="32" fillId="0" borderId="0" xfId="0" applyNumberFormat="1" applyFont="1" applyAlignment="1"/>
    <xf numFmtId="3" fontId="34" fillId="0" borderId="0" xfId="0" applyNumberFormat="1" applyFont="1" applyAlignment="1">
      <alignment horizontal="center" wrapText="1"/>
    </xf>
    <xf numFmtId="4" fontId="32" fillId="0" borderId="0" xfId="0" applyNumberFormat="1" applyFont="1" applyAlignment="1">
      <alignment horizontal="right" wrapText="1"/>
    </xf>
    <xf numFmtId="4" fontId="34" fillId="0" borderId="0" xfId="0" applyNumberFormat="1" applyFont="1" applyAlignment="1">
      <alignment horizontal="right" wrapText="1"/>
    </xf>
    <xf numFmtId="3" fontId="32" fillId="0" borderId="0" xfId="0" applyNumberFormat="1" applyFont="1" applyAlignment="1">
      <alignment horizontal="center" wrapText="1"/>
    </xf>
    <xf numFmtId="4" fontId="34" fillId="0" borderId="0" xfId="0" applyNumberFormat="1" applyFont="1" applyAlignment="1">
      <alignment horizontal="center" wrapText="1"/>
    </xf>
    <xf numFmtId="4" fontId="32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/>
    <xf numFmtId="0" fontId="10" fillId="0" borderId="0" xfId="0" applyFont="1" applyAlignment="1">
      <alignment horizontal="center"/>
    </xf>
    <xf numFmtId="4" fontId="19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35" fillId="0" borderId="0" xfId="0" applyFont="1" applyAlignment="1"/>
    <xf numFmtId="4" fontId="21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36" fillId="0" borderId="0" xfId="0" applyFont="1" applyAlignment="1">
      <alignment wrapText="1"/>
    </xf>
    <xf numFmtId="0" fontId="37" fillId="0" borderId="0" xfId="0" applyFont="1" applyAlignment="1">
      <alignment wrapText="1"/>
    </xf>
    <xf numFmtId="4" fontId="37" fillId="0" borderId="0" xfId="0" applyNumberFormat="1" applyFont="1" applyAlignment="1">
      <alignment horizontal="right" wrapText="1"/>
    </xf>
    <xf numFmtId="4" fontId="37" fillId="0" borderId="0" xfId="0" applyNumberFormat="1" applyFont="1" applyAlignment="1">
      <alignment horizontal="right"/>
    </xf>
    <xf numFmtId="4" fontId="36" fillId="0" borderId="0" xfId="0" applyNumberFormat="1" applyFont="1" applyAlignment="1"/>
    <xf numFmtId="4" fontId="36" fillId="0" borderId="0" xfId="0" applyNumberFormat="1" applyFont="1" applyAlignment="1">
      <alignment wrapText="1"/>
    </xf>
    <xf numFmtId="0" fontId="36" fillId="0" borderId="0" xfId="0" applyFont="1" applyAlignment="1">
      <alignment horizontal="center"/>
    </xf>
    <xf numFmtId="49" fontId="36" fillId="0" borderId="0" xfId="0" applyNumberFormat="1" applyFont="1" applyAlignment="1">
      <alignment horizontal="left"/>
    </xf>
    <xf numFmtId="4" fontId="36" fillId="0" borderId="0" xfId="0" applyNumberFormat="1" applyFont="1" applyAlignment="1">
      <alignment horizontal="right" wrapText="1"/>
    </xf>
    <xf numFmtId="49" fontId="36" fillId="0" borderId="0" xfId="0" applyNumberFormat="1" applyFont="1" applyAlignment="1">
      <alignment horizontal="center"/>
    </xf>
    <xf numFmtId="49" fontId="36" fillId="0" borderId="0" xfId="0" applyNumberFormat="1" applyFont="1" applyAlignment="1">
      <alignment horizontal="left"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0" fillId="0" borderId="0" xfId="0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" fontId="0" fillId="0" borderId="0" xfId="0" applyNumberForma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4" fontId="36" fillId="0" borderId="0" xfId="0" applyNumberFormat="1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wrapText="1"/>
    </xf>
    <xf numFmtId="4" fontId="38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8" fillId="0" borderId="0" xfId="0" applyFont="1" applyAlignment="1">
      <alignment vertical="center" wrapText="1"/>
    </xf>
    <xf numFmtId="0" fontId="38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39" fillId="0" borderId="0" xfId="0" applyFont="1" applyAlignment="1"/>
    <xf numFmtId="0" fontId="39" fillId="0" borderId="0" xfId="0" applyFont="1" applyAlignment="1">
      <alignment horizontal="center"/>
    </xf>
    <xf numFmtId="49" fontId="20" fillId="0" borderId="0" xfId="0" applyNumberFormat="1" applyFont="1" applyAlignment="1">
      <alignment horizontal="left"/>
    </xf>
    <xf numFmtId="0" fontId="20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" fontId="40" fillId="0" borderId="0" xfId="0" applyNumberFormat="1" applyFont="1" applyAlignment="1">
      <alignment horizontal="right" wrapText="1"/>
    </xf>
    <xf numFmtId="49" fontId="1" fillId="0" borderId="0" xfId="0" applyNumberFormat="1" applyFont="1" applyAlignment="1"/>
    <xf numFmtId="49" fontId="40" fillId="0" borderId="0" xfId="0" applyNumberFormat="1" applyFont="1" applyAlignment="1">
      <alignment horizontal="left"/>
    </xf>
    <xf numFmtId="0" fontId="40" fillId="0" borderId="0" xfId="0" applyFont="1" applyAlignment="1">
      <alignment wrapText="1"/>
    </xf>
    <xf numFmtId="0" fontId="41" fillId="0" borderId="0" xfId="0" applyFont="1" applyAlignment="1">
      <alignment horizontal="center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3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2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4" fontId="4" fillId="0" borderId="0" xfId="0" applyNumberFormat="1" applyFont="1"/>
    <xf numFmtId="0" fontId="4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44" fillId="0" borderId="0" xfId="0" applyFont="1" applyAlignment="1">
      <alignment horizontal="center" wrapText="1"/>
    </xf>
    <xf numFmtId="49" fontId="44" fillId="0" borderId="0" xfId="0" applyNumberFormat="1" applyFont="1" applyAlignment="1">
      <alignment horizontal="center"/>
    </xf>
    <xf numFmtId="0" fontId="40" fillId="0" borderId="0" xfId="0" applyFont="1"/>
    <xf numFmtId="4" fontId="40" fillId="0" borderId="0" xfId="0" applyNumberFormat="1" applyFont="1" applyAlignment="1">
      <alignment wrapText="1"/>
    </xf>
    <xf numFmtId="4" fontId="40" fillId="0" borderId="0" xfId="0" applyNumberFormat="1" applyFont="1"/>
    <xf numFmtId="0" fontId="45" fillId="0" borderId="0" xfId="0" applyFont="1"/>
    <xf numFmtId="4" fontId="46" fillId="0" borderId="0" xfId="0" applyNumberFormat="1" applyFont="1"/>
    <xf numFmtId="4" fontId="44" fillId="0" borderId="0" xfId="0" applyNumberFormat="1" applyFont="1"/>
    <xf numFmtId="4" fontId="47" fillId="0" borderId="0" xfId="0" applyNumberFormat="1" applyFont="1"/>
    <xf numFmtId="4" fontId="44" fillId="0" borderId="0" xfId="0" applyNumberFormat="1" applyFont="1" applyAlignment="1">
      <alignment wrapText="1"/>
    </xf>
    <xf numFmtId="4" fontId="48" fillId="0" borderId="0" xfId="0" applyNumberFormat="1" applyFont="1"/>
    <xf numFmtId="0" fontId="49" fillId="0" borderId="0" xfId="0" applyFont="1"/>
    <xf numFmtId="4" fontId="46" fillId="0" borderId="0" xfId="0" applyNumberFormat="1" applyFont="1" applyAlignment="1">
      <alignment wrapText="1"/>
    </xf>
    <xf numFmtId="4" fontId="50" fillId="0" borderId="0" xfId="0" applyNumberFormat="1" applyFont="1" applyAlignment="1">
      <alignment horizontal="right" wrapText="1"/>
    </xf>
    <xf numFmtId="4" fontId="50" fillId="0" borderId="0" xfId="0" applyNumberFormat="1" applyFont="1" applyAlignment="1">
      <alignment horizontal="right"/>
    </xf>
    <xf numFmtId="4" fontId="51" fillId="0" borderId="0" xfId="0" applyNumberFormat="1" applyFont="1" applyAlignment="1">
      <alignment horizontal="right"/>
    </xf>
    <xf numFmtId="4" fontId="51" fillId="0" borderId="0" xfId="0" applyNumberFormat="1" applyFont="1" applyAlignment="1">
      <alignment horizontal="right" wrapText="1"/>
    </xf>
    <xf numFmtId="49" fontId="44" fillId="0" borderId="0" xfId="0" applyNumberFormat="1" applyFont="1" applyAlignment="1">
      <alignment horizontal="center" wrapText="1"/>
    </xf>
    <xf numFmtId="49" fontId="40" fillId="0" borderId="0" xfId="0" applyNumberFormat="1" applyFont="1" applyAlignment="1">
      <alignment horizontal="center"/>
    </xf>
    <xf numFmtId="0" fontId="40" fillId="0" borderId="0" xfId="0" applyFont="1" applyAlignment="1"/>
    <xf numFmtId="4" fontId="52" fillId="0" borderId="0" xfId="0" applyNumberFormat="1" applyFont="1" applyAlignment="1"/>
    <xf numFmtId="4" fontId="53" fillId="0" borderId="0" xfId="0" applyNumberFormat="1" applyFont="1" applyAlignment="1">
      <alignment wrapText="1"/>
    </xf>
    <xf numFmtId="4" fontId="51" fillId="0" borderId="0" xfId="0" applyNumberFormat="1" applyFont="1" applyAlignment="1"/>
    <xf numFmtId="4" fontId="40" fillId="0" borderId="0" xfId="0" applyNumberFormat="1" applyFont="1" applyAlignment="1"/>
    <xf numFmtId="4" fontId="54" fillId="0" borderId="0" xfId="0" applyNumberFormat="1" applyFont="1" applyAlignment="1">
      <alignment wrapText="1"/>
    </xf>
    <xf numFmtId="4" fontId="55" fillId="0" borderId="0" xfId="0" applyNumberFormat="1" applyFont="1" applyAlignment="1">
      <alignment wrapText="1"/>
    </xf>
    <xf numFmtId="4" fontId="40" fillId="0" borderId="0" xfId="0" applyNumberFormat="1" applyFont="1" applyAlignment="1">
      <alignment horizontal="right"/>
    </xf>
    <xf numFmtId="4" fontId="48" fillId="0" borderId="0" xfId="0" applyNumberFormat="1" applyFont="1" applyAlignment="1"/>
    <xf numFmtId="3" fontId="40" fillId="0" borderId="0" xfId="0" applyNumberFormat="1" applyFont="1" applyAlignment="1">
      <alignment horizontal="center" wrapText="1"/>
    </xf>
    <xf numFmtId="4" fontId="56" fillId="0" borderId="0" xfId="0" applyNumberFormat="1" applyFont="1" applyAlignment="1"/>
    <xf numFmtId="4" fontId="48" fillId="0" borderId="0" xfId="0" applyNumberFormat="1" applyFont="1" applyAlignment="1">
      <alignment horizontal="right" wrapText="1"/>
    </xf>
    <xf numFmtId="4" fontId="44" fillId="0" borderId="0" xfId="0" applyNumberFormat="1" applyFont="1" applyAlignment="1">
      <alignment horizontal="center" wrapText="1"/>
    </xf>
    <xf numFmtId="4" fontId="54" fillId="0" borderId="0" xfId="0" applyNumberFormat="1" applyFont="1" applyAlignment="1">
      <alignment horizontal="right" wrapText="1"/>
    </xf>
    <xf numFmtId="3" fontId="44" fillId="0" borderId="0" xfId="0" applyNumberFormat="1" applyFont="1" applyAlignment="1">
      <alignment horizontal="center" wrapText="1"/>
    </xf>
    <xf numFmtId="4" fontId="55" fillId="0" borderId="0" xfId="0" applyNumberFormat="1" applyFont="1" applyAlignment="1">
      <alignment horizontal="right" wrapText="1"/>
    </xf>
    <xf numFmtId="4" fontId="48" fillId="0" borderId="0" xfId="0" applyNumberFormat="1" applyFont="1" applyAlignment="1">
      <alignment wrapText="1"/>
    </xf>
    <xf numFmtId="4" fontId="44" fillId="0" borderId="0" xfId="0" applyNumberFormat="1" applyFont="1" applyAlignment="1">
      <alignment horizontal="right" wrapText="1"/>
    </xf>
    <xf numFmtId="4" fontId="51" fillId="0" borderId="0" xfId="0" applyNumberFormat="1" applyFont="1" applyAlignment="1">
      <alignment wrapText="1"/>
    </xf>
    <xf numFmtId="4" fontId="52" fillId="0" borderId="0" xfId="0" applyNumberFormat="1" applyFont="1" applyAlignment="1">
      <alignment horizontal="right" wrapText="1"/>
    </xf>
    <xf numFmtId="4" fontId="53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left"/>
    </xf>
    <xf numFmtId="4" fontId="40" fillId="0" borderId="0" xfId="0" applyNumberFormat="1" applyFont="1" applyAlignment="1">
      <alignment horizontal="center" wrapText="1"/>
    </xf>
    <xf numFmtId="4" fontId="57" fillId="0" borderId="0" xfId="0" applyNumberFormat="1" applyFont="1" applyAlignment="1">
      <alignment horizontal="right" wrapText="1"/>
    </xf>
    <xf numFmtId="0" fontId="52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19" fillId="0" borderId="0" xfId="0" applyFont="1" applyAlignment="1"/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0" fillId="0" borderId="0" xfId="0" applyAlignment="1">
      <alignment wrapText="1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2" fillId="0" borderId="0" xfId="0" applyFont="1" applyAlignment="1">
      <alignment wrapText="1"/>
    </xf>
    <xf numFmtId="0" fontId="0" fillId="0" borderId="0" xfId="0" applyAlignment="1">
      <alignment wrapText="1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19" fillId="0" borderId="0" xfId="0" applyFont="1" applyAlignment="1">
      <alignment wrapText="1"/>
    </xf>
    <xf numFmtId="0" fontId="19" fillId="0" borderId="0" xfId="0" applyFont="1" applyAlignment="1"/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19" fillId="0" borderId="0" xfId="0" applyFont="1" applyAlignment="1">
      <alignment wrapText="1"/>
    </xf>
    <xf numFmtId="49" fontId="22" fillId="0" borderId="0" xfId="0" applyNumberFormat="1" applyFont="1" applyAlignment="1">
      <alignment horizontal="right" wrapText="1"/>
    </xf>
    <xf numFmtId="4" fontId="20" fillId="0" borderId="0" xfId="0" applyNumberFormat="1" applyFont="1" applyAlignment="1">
      <alignment horizontal="center" wrapText="1"/>
    </xf>
    <xf numFmtId="0" fontId="22" fillId="0" borderId="0" xfId="0" applyFont="1" applyAlignment="1">
      <alignment horizontal="center" wrapText="1"/>
    </xf>
    <xf numFmtId="49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19" fillId="0" borderId="0" xfId="0" applyFont="1" applyAlignment="1">
      <alignment wrapText="1"/>
    </xf>
    <xf numFmtId="49" fontId="22" fillId="0" borderId="0" xfId="0" applyNumberFormat="1" applyFont="1" applyAlignment="1">
      <alignment horizontal="left" wrapText="1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0" fillId="0" borderId="0" xfId="0" applyAlignment="1">
      <alignment wrapText="1"/>
    </xf>
    <xf numFmtId="0" fontId="2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43" fillId="0" borderId="0" xfId="0" applyFont="1" applyAlignment="1">
      <alignment wrapText="1"/>
    </xf>
    <xf numFmtId="0" fontId="20" fillId="0" borderId="0" xfId="0" applyFont="1" applyAlignment="1">
      <alignment wrapText="1"/>
    </xf>
  </cellXfs>
  <cellStyles count="1">
    <cellStyle name="Normalno" xfId="0" builtinId="0"/>
  </cellStyles>
  <dxfs count="0"/>
  <tableStyles count="0" defaultTableStyle="TableStyleMedium9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970"/>
  <sheetViews>
    <sheetView tabSelected="1" topLeftCell="A935" zoomScaleNormal="100" workbookViewId="0">
      <selection activeCell="R951" sqref="R951"/>
    </sheetView>
  </sheetViews>
  <sheetFormatPr defaultRowHeight="12.75" x14ac:dyDescent="0.2"/>
  <cols>
    <col min="1" max="1" width="9" style="5" customWidth="1"/>
    <col min="2" max="2" width="4" style="5" customWidth="1"/>
    <col min="3" max="3" width="3" style="5" customWidth="1"/>
    <col min="4" max="4" width="4" style="5" customWidth="1"/>
    <col min="5" max="5" width="3.7109375" style="5" customWidth="1"/>
    <col min="6" max="6" width="3.5703125" style="5" customWidth="1"/>
    <col min="7" max="7" width="3.42578125" style="5" customWidth="1"/>
    <col min="8" max="11" width="3.5703125" style="5" customWidth="1"/>
    <col min="12" max="12" width="7.42578125" style="5" customWidth="1"/>
    <col min="13" max="13" width="6.7109375" style="72" customWidth="1"/>
    <col min="14" max="14" width="27.140625" style="84" customWidth="1"/>
    <col min="15" max="15" width="12.140625" style="121" customWidth="1"/>
    <col min="16" max="17" width="12.28515625" style="121" customWidth="1"/>
    <col min="18" max="18" width="12.5703125" style="383" customWidth="1"/>
    <col min="19" max="19" width="12.42578125" style="383" customWidth="1"/>
    <col min="20" max="20" width="9" style="5" customWidth="1"/>
    <col min="21" max="21" width="8.28515625" style="5" customWidth="1"/>
  </cols>
  <sheetData>
    <row r="1" spans="1:22" ht="38.25" x14ac:dyDescent="0.2">
      <c r="A1" s="3"/>
      <c r="B1" s="461" t="s">
        <v>35</v>
      </c>
      <c r="C1" s="462"/>
      <c r="D1" s="462"/>
      <c r="E1" s="462"/>
      <c r="F1" s="462"/>
      <c r="G1" s="462"/>
      <c r="H1" s="462"/>
      <c r="I1" s="463"/>
      <c r="J1" s="463"/>
      <c r="K1" s="199"/>
      <c r="L1" s="22"/>
      <c r="M1" s="69" t="s">
        <v>36</v>
      </c>
      <c r="N1" s="70" t="s">
        <v>37</v>
      </c>
      <c r="O1" s="69" t="s">
        <v>401</v>
      </c>
      <c r="P1" s="438" t="s">
        <v>403</v>
      </c>
      <c r="Q1" s="381" t="s">
        <v>402</v>
      </c>
      <c r="R1" s="381" t="s">
        <v>379</v>
      </c>
      <c r="S1" s="381" t="s">
        <v>415</v>
      </c>
      <c r="T1" s="358" t="s">
        <v>413</v>
      </c>
      <c r="U1" s="358" t="s">
        <v>414</v>
      </c>
      <c r="V1" s="69"/>
    </row>
    <row r="2" spans="1:22" x14ac:dyDescent="0.2">
      <c r="A2" s="3"/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01">
        <v>8</v>
      </c>
      <c r="J2" s="201">
        <v>9</v>
      </c>
      <c r="K2" s="201"/>
      <c r="L2" s="22"/>
      <c r="M2" s="71"/>
      <c r="N2" s="70"/>
      <c r="O2" s="94" t="s">
        <v>282</v>
      </c>
      <c r="P2" s="94" t="s">
        <v>412</v>
      </c>
      <c r="Q2" s="94" t="s">
        <v>56</v>
      </c>
      <c r="R2" s="382" t="s">
        <v>76</v>
      </c>
      <c r="S2" s="382" t="s">
        <v>33</v>
      </c>
      <c r="T2" s="9">
        <v>6</v>
      </c>
      <c r="U2" s="9">
        <v>7</v>
      </c>
    </row>
    <row r="3" spans="1:22" x14ac:dyDescent="0.2">
      <c r="O3" s="232"/>
      <c r="P3" s="431"/>
      <c r="Q3" s="435"/>
    </row>
    <row r="4" spans="1:22" x14ac:dyDescent="0.2">
      <c r="A4" s="5" t="s">
        <v>97</v>
      </c>
      <c r="N4" s="73" t="s">
        <v>108</v>
      </c>
      <c r="O4" s="232"/>
      <c r="P4" s="431"/>
      <c r="Q4" s="435"/>
    </row>
    <row r="5" spans="1:22" x14ac:dyDescent="0.2">
      <c r="N5" s="73"/>
      <c r="O5" s="232"/>
      <c r="P5" s="431"/>
      <c r="Q5" s="435"/>
    </row>
    <row r="6" spans="1:22" x14ac:dyDescent="0.2">
      <c r="N6" s="73"/>
      <c r="O6" s="232"/>
      <c r="P6" s="431"/>
      <c r="Q6" s="435"/>
    </row>
    <row r="7" spans="1:22" ht="25.5" x14ac:dyDescent="0.2">
      <c r="N7" s="73" t="s">
        <v>336</v>
      </c>
      <c r="O7" s="77">
        <f t="shared" ref="O7" si="0">SUM(O15+O16+O23)</f>
        <v>1716897.98</v>
      </c>
      <c r="P7" s="77">
        <f t="shared" ref="P7:Q7" si="1">SUM(P15+P16+P23)</f>
        <v>2172193.4</v>
      </c>
      <c r="Q7" s="77">
        <f t="shared" si="1"/>
        <v>2317400</v>
      </c>
      <c r="R7" s="384">
        <f t="shared" ref="R7" si="2">SUM(R15+R16+R23)</f>
        <v>2402000</v>
      </c>
      <c r="S7" s="384">
        <f t="shared" ref="S7" si="3">SUM(S15+S16+S23)</f>
        <v>2446000</v>
      </c>
      <c r="T7" s="359">
        <f>R7/Q7*100</f>
        <v>103.65064296194011</v>
      </c>
      <c r="U7" s="359">
        <f>S7/Q7*100</f>
        <v>105.54932251661344</v>
      </c>
    </row>
    <row r="8" spans="1:22" x14ac:dyDescent="0.2">
      <c r="N8" s="73"/>
      <c r="O8" s="82"/>
      <c r="P8" s="82"/>
      <c r="Q8" s="82"/>
      <c r="T8" s="359"/>
      <c r="U8" s="359"/>
    </row>
    <row r="9" spans="1:22" ht="25.5" x14ac:dyDescent="0.2">
      <c r="N9" s="73" t="s">
        <v>301</v>
      </c>
      <c r="O9" s="77">
        <f t="shared" ref="O9" si="4">SUM(O17+O18+O24)</f>
        <v>1465028.82</v>
      </c>
      <c r="P9" s="77">
        <f t="shared" ref="P9:Q9" si="5">SUM(P17+P18+P24)</f>
        <v>2712000</v>
      </c>
      <c r="Q9" s="77">
        <f t="shared" si="5"/>
        <v>3017400</v>
      </c>
      <c r="R9" s="384">
        <f t="shared" ref="R9" si="6">SUM(R17+R18+R24)</f>
        <v>2970000</v>
      </c>
      <c r="S9" s="384">
        <f t="shared" ref="S9" si="7">SUM(S17+S18+S24)</f>
        <v>3004000</v>
      </c>
      <c r="T9" s="359">
        <f t="shared" ref="T9:T29" si="8">R9/Q9*100</f>
        <v>98.429111155299267</v>
      </c>
      <c r="U9" s="359">
        <f t="shared" ref="U9:U29" si="9">S9/Q9*100</f>
        <v>99.555909060780806</v>
      </c>
    </row>
    <row r="10" spans="1:22" x14ac:dyDescent="0.2">
      <c r="N10" s="73"/>
      <c r="O10" s="82"/>
      <c r="P10" s="82"/>
      <c r="Q10" s="82"/>
      <c r="T10" s="359"/>
      <c r="U10" s="359"/>
    </row>
    <row r="11" spans="1:22" s="203" customForma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276"/>
      <c r="N11" s="73" t="s">
        <v>335</v>
      </c>
      <c r="O11" s="82">
        <f t="shared" ref="O11" si="10">O7-O9</f>
        <v>251869.15999999992</v>
      </c>
      <c r="P11" s="82">
        <f t="shared" ref="P11:Q11" si="11">P7-P9</f>
        <v>-539806.60000000009</v>
      </c>
      <c r="Q11" s="82">
        <f t="shared" si="11"/>
        <v>-700000</v>
      </c>
      <c r="R11" s="385">
        <f t="shared" ref="R11" si="12">R7-R9</f>
        <v>-568000</v>
      </c>
      <c r="S11" s="385">
        <f t="shared" ref="S11" si="13">S7-S9</f>
        <v>-558000</v>
      </c>
      <c r="T11" s="359">
        <f t="shared" si="8"/>
        <v>81.142857142857139</v>
      </c>
      <c r="U11" s="359">
        <f t="shared" si="9"/>
        <v>79.714285714285722</v>
      </c>
    </row>
    <row r="12" spans="1:22" x14ac:dyDescent="0.2">
      <c r="N12" s="73"/>
      <c r="O12" s="82"/>
      <c r="P12" s="82"/>
      <c r="Q12" s="82"/>
      <c r="T12" s="359"/>
      <c r="U12" s="359"/>
    </row>
    <row r="13" spans="1:22" x14ac:dyDescent="0.2">
      <c r="M13" s="78" t="s">
        <v>38</v>
      </c>
      <c r="N13" s="79"/>
      <c r="O13" s="82"/>
      <c r="P13" s="82"/>
      <c r="Q13" s="82"/>
      <c r="T13" s="359"/>
      <c r="U13" s="359"/>
    </row>
    <row r="14" spans="1:22" x14ac:dyDescent="0.2">
      <c r="M14" s="78"/>
      <c r="N14" s="79"/>
      <c r="O14" s="82"/>
      <c r="P14" s="82"/>
      <c r="Q14" s="82"/>
      <c r="T14" s="359"/>
      <c r="U14" s="359"/>
    </row>
    <row r="15" spans="1:22" x14ac:dyDescent="0.2">
      <c r="M15" s="80" t="s">
        <v>34</v>
      </c>
      <c r="N15" s="81" t="s">
        <v>21</v>
      </c>
      <c r="O15" s="77">
        <f t="shared" ref="O15" si="14">SUM(O37)</f>
        <v>1716897.98</v>
      </c>
      <c r="P15" s="77">
        <f t="shared" ref="P15:Q15" si="15">SUM(P37)</f>
        <v>2172193.4</v>
      </c>
      <c r="Q15" s="77">
        <f t="shared" si="15"/>
        <v>2317400</v>
      </c>
      <c r="R15" s="384">
        <f t="shared" ref="R15" si="16">SUM(R37)</f>
        <v>2382000</v>
      </c>
      <c r="S15" s="384">
        <f t="shared" ref="S15" si="17">SUM(S37)</f>
        <v>2426000</v>
      </c>
      <c r="T15" s="359">
        <f t="shared" si="8"/>
        <v>102.78760680072494</v>
      </c>
      <c r="U15" s="359">
        <f t="shared" si="9"/>
        <v>104.68628635539829</v>
      </c>
    </row>
    <row r="16" spans="1:22" ht="25.5" x14ac:dyDescent="0.2">
      <c r="M16" s="80" t="s">
        <v>51</v>
      </c>
      <c r="N16" s="81" t="s">
        <v>27</v>
      </c>
      <c r="O16" s="77">
        <f t="shared" ref="O16" si="18">SUM(O59)</f>
        <v>0</v>
      </c>
      <c r="P16" s="77">
        <f t="shared" ref="P16:Q16" si="19">SUM(P59)</f>
        <v>0</v>
      </c>
      <c r="Q16" s="77">
        <f t="shared" si="19"/>
        <v>0</v>
      </c>
      <c r="R16" s="384">
        <f t="shared" ref="R16" si="20">SUM(R59)</f>
        <v>20000</v>
      </c>
      <c r="S16" s="384">
        <f t="shared" ref="S16" si="21">SUM(S59)</f>
        <v>20000</v>
      </c>
      <c r="T16" s="359">
        <v>0</v>
      </c>
      <c r="U16" s="359">
        <v>0</v>
      </c>
    </row>
    <row r="17" spans="1:21" x14ac:dyDescent="0.2">
      <c r="M17" s="80" t="s">
        <v>56</v>
      </c>
      <c r="N17" s="81" t="s">
        <v>116</v>
      </c>
      <c r="O17" s="77">
        <f t="shared" ref="O17" si="22">SUM(O68)</f>
        <v>997230.71000000008</v>
      </c>
      <c r="P17" s="77">
        <f t="shared" ref="P17:Q17" si="23">SUM(P68)</f>
        <v>1698400</v>
      </c>
      <c r="Q17" s="77">
        <f t="shared" si="23"/>
        <v>1792400</v>
      </c>
      <c r="R17" s="384">
        <f t="shared" ref="R17" si="24">SUM(R68)</f>
        <v>1698300</v>
      </c>
      <c r="S17" s="384">
        <f t="shared" ref="S17" si="25">SUM(S68)</f>
        <v>1743300</v>
      </c>
      <c r="T17" s="359">
        <f t="shared" si="8"/>
        <v>94.750055791118044</v>
      </c>
      <c r="U17" s="359">
        <f t="shared" si="9"/>
        <v>97.260656103548314</v>
      </c>
    </row>
    <row r="18" spans="1:21" ht="25.5" x14ac:dyDescent="0.2">
      <c r="M18" s="80" t="s">
        <v>76</v>
      </c>
      <c r="N18" s="81" t="s">
        <v>170</v>
      </c>
      <c r="O18" s="77">
        <f t="shared" ref="O18" si="26">SUM(O100)</f>
        <v>467798.11</v>
      </c>
      <c r="P18" s="77">
        <f t="shared" ref="P18:Q18" si="27">SUM(P100)</f>
        <v>1013600</v>
      </c>
      <c r="Q18" s="77">
        <f t="shared" si="27"/>
        <v>1225000</v>
      </c>
      <c r="R18" s="384">
        <f t="shared" ref="R18" si="28">SUM(R100)</f>
        <v>1271700</v>
      </c>
      <c r="S18" s="384">
        <f t="shared" ref="S18" si="29">SUM(S100)</f>
        <v>1260700</v>
      </c>
      <c r="T18" s="359">
        <f t="shared" si="8"/>
        <v>103.81224489795919</v>
      </c>
      <c r="U18" s="359">
        <f t="shared" si="9"/>
        <v>102.91428571428571</v>
      </c>
    </row>
    <row r="19" spans="1:21" x14ac:dyDescent="0.2">
      <c r="M19" s="80"/>
      <c r="N19" s="81"/>
      <c r="O19" s="134"/>
      <c r="P19" s="134"/>
      <c r="Q19" s="134"/>
      <c r="T19" s="359"/>
      <c r="U19" s="359"/>
    </row>
    <row r="20" spans="1:21" x14ac:dyDescent="0.2">
      <c r="M20" s="80"/>
      <c r="N20" s="81"/>
      <c r="O20" s="134"/>
      <c r="P20" s="134"/>
      <c r="Q20" s="134"/>
      <c r="T20" s="359"/>
      <c r="U20" s="359"/>
    </row>
    <row r="21" spans="1:21" x14ac:dyDescent="0.2">
      <c r="M21" s="78" t="s">
        <v>89</v>
      </c>
      <c r="N21" s="79"/>
      <c r="O21" s="134"/>
      <c r="P21" s="134"/>
      <c r="Q21" s="134"/>
      <c r="T21" s="359"/>
      <c r="U21" s="359"/>
    </row>
    <row r="22" spans="1:21" x14ac:dyDescent="0.2">
      <c r="M22" s="83"/>
      <c r="O22" s="134"/>
      <c r="P22" s="134"/>
      <c r="Q22" s="134"/>
      <c r="T22" s="359"/>
      <c r="U22" s="359"/>
    </row>
    <row r="23" spans="1:21" s="203" customFormat="1" ht="25.5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80" t="s">
        <v>98</v>
      </c>
      <c r="N23" s="81" t="s">
        <v>291</v>
      </c>
      <c r="O23" s="77">
        <f t="shared" ref="O23" si="30">SUM(O113)</f>
        <v>0</v>
      </c>
      <c r="P23" s="77">
        <f t="shared" ref="P23:Q23" si="31">SUM(P113)</f>
        <v>0</v>
      </c>
      <c r="Q23" s="77">
        <f t="shared" si="31"/>
        <v>0</v>
      </c>
      <c r="R23" s="385">
        <f t="shared" ref="R23" si="32">SUM(R113)</f>
        <v>0</v>
      </c>
      <c r="S23" s="385">
        <f t="shared" ref="S23" si="33">SUM(S113)</f>
        <v>0</v>
      </c>
      <c r="T23" s="359">
        <v>0</v>
      </c>
      <c r="U23" s="359">
        <v>0</v>
      </c>
    </row>
    <row r="24" spans="1:21" s="5" customFormat="1" ht="25.5" x14ac:dyDescent="0.2">
      <c r="M24" s="80" t="s">
        <v>33</v>
      </c>
      <c r="N24" s="81" t="s">
        <v>86</v>
      </c>
      <c r="O24" s="77">
        <f t="shared" ref="O24" si="34">SUM(O118)</f>
        <v>0</v>
      </c>
      <c r="P24" s="77">
        <f t="shared" ref="P24:Q24" si="35">SUM(P118)</f>
        <v>0</v>
      </c>
      <c r="Q24" s="77">
        <f t="shared" si="35"/>
        <v>0</v>
      </c>
      <c r="R24" s="384">
        <f>SUM(R118)</f>
        <v>0</v>
      </c>
      <c r="S24" s="384">
        <f>SUM(S118)</f>
        <v>0</v>
      </c>
      <c r="T24" s="359">
        <v>0</v>
      </c>
      <c r="U24" s="359">
        <v>0</v>
      </c>
    </row>
    <row r="25" spans="1:21" s="5" customFormat="1" x14ac:dyDescent="0.2">
      <c r="M25" s="80"/>
      <c r="N25" s="81"/>
      <c r="O25" s="134"/>
      <c r="P25" s="134"/>
      <c r="Q25" s="134"/>
      <c r="R25" s="383"/>
      <c r="S25" s="383"/>
      <c r="T25" s="359"/>
      <c r="U25" s="359"/>
    </row>
    <row r="26" spans="1:21" s="5" customFormat="1" x14ac:dyDescent="0.2">
      <c r="M26" s="80"/>
      <c r="N26" s="81"/>
      <c r="O26" s="134"/>
      <c r="P26" s="134"/>
      <c r="Q26" s="134"/>
      <c r="R26" s="383"/>
      <c r="S26" s="383"/>
      <c r="T26" s="359"/>
      <c r="U26" s="359"/>
    </row>
    <row r="27" spans="1:21" s="5" customFormat="1" x14ac:dyDescent="0.2">
      <c r="M27" s="78" t="s">
        <v>337</v>
      </c>
      <c r="N27" s="85"/>
      <c r="O27" s="134"/>
      <c r="P27" s="134"/>
      <c r="Q27" s="134"/>
      <c r="R27" s="383"/>
      <c r="S27" s="383"/>
      <c r="T27" s="359"/>
      <c r="U27" s="359"/>
    </row>
    <row r="28" spans="1:21" s="5" customFormat="1" x14ac:dyDescent="0.2">
      <c r="M28" s="78"/>
      <c r="N28" s="85"/>
      <c r="O28" s="134"/>
      <c r="P28" s="134"/>
      <c r="Q28" s="134"/>
      <c r="R28" s="383"/>
      <c r="S28" s="383"/>
      <c r="T28" s="359"/>
      <c r="U28" s="359"/>
    </row>
    <row r="29" spans="1:21" s="5" customFormat="1" x14ac:dyDescent="0.2">
      <c r="M29" s="80" t="s">
        <v>95</v>
      </c>
      <c r="N29" s="81" t="s">
        <v>96</v>
      </c>
      <c r="O29" s="77">
        <f t="shared" ref="O29" si="36">SUM(O129)</f>
        <v>287937.44</v>
      </c>
      <c r="P29" s="77">
        <f t="shared" ref="P29:Q29" si="37">SUM(P129)</f>
        <v>539806.6</v>
      </c>
      <c r="Q29" s="77">
        <f t="shared" si="37"/>
        <v>700000</v>
      </c>
      <c r="R29" s="385">
        <f t="shared" ref="R29" si="38">SUM(R129)</f>
        <v>568000</v>
      </c>
      <c r="S29" s="385">
        <f t="shared" ref="S29" si="39">SUM(S129)</f>
        <v>558000</v>
      </c>
      <c r="T29" s="359">
        <f t="shared" si="8"/>
        <v>81.142857142857139</v>
      </c>
      <c r="U29" s="359">
        <f t="shared" si="9"/>
        <v>79.714285714285722</v>
      </c>
    </row>
    <row r="30" spans="1:21" s="5" customFormat="1" x14ac:dyDescent="0.2">
      <c r="M30" s="78"/>
      <c r="N30" s="85"/>
      <c r="O30" s="121"/>
      <c r="P30" s="121"/>
      <c r="Q30" s="121"/>
      <c r="R30" s="383"/>
      <c r="S30" s="383"/>
    </row>
    <row r="31" spans="1:21" s="5" customFormat="1" x14ac:dyDescent="0.2">
      <c r="M31" s="78"/>
      <c r="N31" s="85"/>
      <c r="O31" s="121"/>
      <c r="P31" s="121"/>
      <c r="Q31" s="121"/>
      <c r="R31" s="383"/>
      <c r="S31" s="383"/>
    </row>
    <row r="32" spans="1:21" s="5" customFormat="1" x14ac:dyDescent="0.2">
      <c r="M32" s="78"/>
      <c r="N32" s="85"/>
      <c r="O32" s="121"/>
      <c r="P32" s="121"/>
      <c r="Q32" s="121"/>
      <c r="R32" s="383"/>
      <c r="S32" s="383"/>
    </row>
    <row r="33" spans="2:21" s="3" customFormat="1" ht="38.25" x14ac:dyDescent="0.2">
      <c r="B33" s="461" t="s">
        <v>35</v>
      </c>
      <c r="C33" s="462"/>
      <c r="D33" s="462"/>
      <c r="E33" s="462"/>
      <c r="F33" s="462"/>
      <c r="G33" s="462"/>
      <c r="H33" s="462"/>
      <c r="I33" s="463"/>
      <c r="J33" s="463"/>
      <c r="K33" s="199"/>
      <c r="L33" s="4"/>
      <c r="M33" s="69" t="s">
        <v>36</v>
      </c>
      <c r="N33" s="70" t="s">
        <v>37</v>
      </c>
      <c r="O33" s="380" t="s">
        <v>401</v>
      </c>
      <c r="P33" s="434" t="s">
        <v>399</v>
      </c>
      <c r="Q33" s="381" t="s">
        <v>402</v>
      </c>
      <c r="R33" s="381" t="s">
        <v>379</v>
      </c>
      <c r="S33" s="381" t="s">
        <v>415</v>
      </c>
      <c r="T33" s="358" t="s">
        <v>413</v>
      </c>
      <c r="U33" s="358" t="s">
        <v>414</v>
      </c>
    </row>
    <row r="34" spans="2:21" s="3" customFormat="1" x14ac:dyDescent="0.2">
      <c r="B34" s="4">
        <v>1</v>
      </c>
      <c r="C34" s="4">
        <v>2</v>
      </c>
      <c r="D34" s="4">
        <v>3</v>
      </c>
      <c r="E34" s="4">
        <v>4</v>
      </c>
      <c r="F34" s="4">
        <v>5</v>
      </c>
      <c r="G34" s="4">
        <v>6</v>
      </c>
      <c r="H34" s="4">
        <v>7</v>
      </c>
      <c r="I34" s="201">
        <v>8</v>
      </c>
      <c r="J34" s="201">
        <v>9</v>
      </c>
      <c r="K34" s="201"/>
      <c r="L34" s="4"/>
      <c r="M34" s="71"/>
      <c r="N34" s="70"/>
      <c r="O34" s="94" t="s">
        <v>282</v>
      </c>
      <c r="P34" s="94" t="s">
        <v>412</v>
      </c>
      <c r="Q34" s="94" t="s">
        <v>56</v>
      </c>
      <c r="R34" s="382" t="s">
        <v>76</v>
      </c>
      <c r="S34" s="382" t="s">
        <v>33</v>
      </c>
      <c r="T34" s="9">
        <v>6</v>
      </c>
      <c r="U34" s="9">
        <v>7</v>
      </c>
    </row>
    <row r="35" spans="2:21" s="6" customFormat="1" x14ac:dyDescent="0.2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8" t="s">
        <v>347</v>
      </c>
      <c r="N35" s="79"/>
      <c r="O35" s="75"/>
      <c r="P35" s="75"/>
      <c r="Q35" s="75"/>
      <c r="R35" s="386"/>
      <c r="S35" s="386"/>
    </row>
    <row r="36" spans="2:21" s="5" customFormat="1" x14ac:dyDescent="0.2">
      <c r="B36" s="4"/>
      <c r="C36" s="4"/>
      <c r="D36" s="4"/>
      <c r="E36" s="4"/>
      <c r="F36" s="4"/>
      <c r="G36" s="4"/>
      <c r="H36" s="4"/>
      <c r="I36" s="201"/>
      <c r="J36" s="201"/>
      <c r="K36" s="201"/>
      <c r="L36" s="4"/>
      <c r="M36" s="86"/>
      <c r="N36" s="70"/>
      <c r="O36" s="75"/>
      <c r="P36" s="75"/>
      <c r="Q36" s="75"/>
      <c r="R36" s="383"/>
      <c r="S36" s="383"/>
    </row>
    <row r="37" spans="2:21" s="8" customFormat="1" x14ac:dyDescent="0.2">
      <c r="B37" s="9"/>
      <c r="M37" s="87" t="s">
        <v>34</v>
      </c>
      <c r="N37" s="81" t="s">
        <v>21</v>
      </c>
      <c r="O37" s="167">
        <f t="shared" ref="O37" si="40">SUM(O38+O42+O48+O52+O56)</f>
        <v>1716897.98</v>
      </c>
      <c r="P37" s="167">
        <f t="shared" ref="P37:Q37" si="41">SUM(P38+P42+P48+P52+P56)</f>
        <v>2172193.4</v>
      </c>
      <c r="Q37" s="167">
        <f t="shared" si="41"/>
        <v>2317400</v>
      </c>
      <c r="R37" s="387">
        <f>SUM(R38:R56)</f>
        <v>2382000</v>
      </c>
      <c r="S37" s="387">
        <f>SUM(S38:S56)</f>
        <v>2426000</v>
      </c>
      <c r="T37" s="359">
        <f t="shared" ref="T37" si="42">R37/Q37*100</f>
        <v>102.78760680072494</v>
      </c>
      <c r="U37" s="359">
        <f t="shared" ref="U37" si="43">S37/Q37*100</f>
        <v>104.68628635539829</v>
      </c>
    </row>
    <row r="38" spans="2:21" s="3" customFormat="1" x14ac:dyDescent="0.2">
      <c r="B38" s="9">
        <v>11</v>
      </c>
      <c r="M38" s="88" t="s">
        <v>39</v>
      </c>
      <c r="N38" s="70" t="s">
        <v>10</v>
      </c>
      <c r="O38" s="91">
        <f t="shared" ref="O38" si="44">SUM(O39+O40+O41)</f>
        <v>848664.8899999999</v>
      </c>
      <c r="P38" s="91">
        <f t="shared" ref="P38:Q38" si="45">SUM(P39+P40+P41)</f>
        <v>880000</v>
      </c>
      <c r="Q38" s="91">
        <f t="shared" si="45"/>
        <v>780000</v>
      </c>
      <c r="R38" s="388">
        <v>800000</v>
      </c>
      <c r="S38" s="388">
        <v>800000</v>
      </c>
      <c r="T38" s="359">
        <f t="shared" ref="T38:T100" si="46">R38/Q38*100</f>
        <v>102.56410256410255</v>
      </c>
      <c r="U38" s="359">
        <f t="shared" ref="U38:U100" si="47">S38/Q38*100</f>
        <v>102.56410256410255</v>
      </c>
    </row>
    <row r="39" spans="2:21" s="5" customFormat="1" x14ac:dyDescent="0.2">
      <c r="B39" s="4">
        <v>11</v>
      </c>
      <c r="M39" s="90" t="s">
        <v>40</v>
      </c>
      <c r="N39" s="84" t="s">
        <v>11</v>
      </c>
      <c r="O39" s="77">
        <v>764990.46</v>
      </c>
      <c r="P39" s="77">
        <v>800000</v>
      </c>
      <c r="Q39" s="77">
        <v>700000</v>
      </c>
      <c r="R39" s="385"/>
      <c r="S39" s="385"/>
      <c r="T39" s="359"/>
      <c r="U39" s="359"/>
    </row>
    <row r="40" spans="2:21" s="5" customFormat="1" x14ac:dyDescent="0.2">
      <c r="B40" s="4">
        <v>11</v>
      </c>
      <c r="M40" s="90" t="s">
        <v>41</v>
      </c>
      <c r="N40" s="84" t="s">
        <v>12</v>
      </c>
      <c r="O40" s="77">
        <v>68279.429999999993</v>
      </c>
      <c r="P40" s="77">
        <v>60000</v>
      </c>
      <c r="Q40" s="77">
        <v>60000</v>
      </c>
      <c r="R40" s="385"/>
      <c r="S40" s="385"/>
      <c r="T40" s="359"/>
      <c r="U40" s="359"/>
    </row>
    <row r="41" spans="2:21" s="5" customFormat="1" x14ac:dyDescent="0.2">
      <c r="B41" s="4">
        <v>11</v>
      </c>
      <c r="M41" s="90" t="s">
        <v>42</v>
      </c>
      <c r="N41" s="84" t="s">
        <v>16</v>
      </c>
      <c r="O41" s="77">
        <v>15395</v>
      </c>
      <c r="P41" s="77">
        <v>20000</v>
      </c>
      <c r="Q41" s="77">
        <v>20000</v>
      </c>
      <c r="R41" s="385"/>
      <c r="S41" s="385"/>
      <c r="T41" s="359"/>
      <c r="U41" s="359"/>
    </row>
    <row r="42" spans="2:21" s="3" customFormat="1" ht="38.25" x14ac:dyDescent="0.2">
      <c r="F42" s="9">
        <v>52</v>
      </c>
      <c r="M42" s="88" t="s">
        <v>43</v>
      </c>
      <c r="N42" s="70" t="s">
        <v>315</v>
      </c>
      <c r="O42" s="91">
        <f t="shared" ref="O42" si="48">SUM(O43:O46)</f>
        <v>675676.45</v>
      </c>
      <c r="P42" s="91">
        <f t="shared" ref="P42:Q42" si="49">SUM(P43:P46)</f>
        <v>1027000</v>
      </c>
      <c r="Q42" s="91">
        <f t="shared" si="49"/>
        <v>1272206.6000000001</v>
      </c>
      <c r="R42" s="388">
        <v>1322000</v>
      </c>
      <c r="S42" s="388">
        <v>1366000</v>
      </c>
      <c r="T42" s="359">
        <f t="shared" si="46"/>
        <v>103.9139397641861</v>
      </c>
      <c r="U42" s="359">
        <f t="shared" si="47"/>
        <v>107.37249751730576</v>
      </c>
    </row>
    <row r="43" spans="2:21" s="5" customFormat="1" ht="38.25" x14ac:dyDescent="0.2">
      <c r="F43" s="224">
        <v>52</v>
      </c>
      <c r="M43" s="90" t="s">
        <v>299</v>
      </c>
      <c r="N43" s="225" t="s">
        <v>300</v>
      </c>
      <c r="O43" s="77">
        <v>0</v>
      </c>
      <c r="P43" s="77">
        <v>0</v>
      </c>
      <c r="Q43" s="77">
        <v>0</v>
      </c>
      <c r="R43" s="385"/>
      <c r="S43" s="385"/>
      <c r="T43" s="359"/>
      <c r="U43" s="359"/>
    </row>
    <row r="44" spans="2:21" s="5" customFormat="1" ht="24" customHeight="1" x14ac:dyDescent="0.2">
      <c r="F44" s="4">
        <v>52</v>
      </c>
      <c r="M44" s="90" t="s">
        <v>44</v>
      </c>
      <c r="N44" s="225" t="s">
        <v>314</v>
      </c>
      <c r="O44" s="77">
        <v>675676.45</v>
      </c>
      <c r="P44" s="77">
        <v>990000</v>
      </c>
      <c r="Q44" s="77">
        <v>1230206.6000000001</v>
      </c>
      <c r="R44" s="385"/>
      <c r="S44" s="385"/>
      <c r="T44" s="359"/>
      <c r="U44" s="359"/>
    </row>
    <row r="45" spans="2:21" s="5" customFormat="1" ht="25.5" x14ac:dyDescent="0.2">
      <c r="F45" s="4">
        <v>52</v>
      </c>
      <c r="M45" s="90" t="s">
        <v>45</v>
      </c>
      <c r="N45" s="225" t="s">
        <v>313</v>
      </c>
      <c r="O45" s="77">
        <v>0</v>
      </c>
      <c r="P45" s="77">
        <v>37000</v>
      </c>
      <c r="Q45" s="77">
        <v>42000</v>
      </c>
      <c r="R45" s="385"/>
      <c r="S45" s="385"/>
      <c r="T45" s="359"/>
      <c r="U45" s="359"/>
    </row>
    <row r="46" spans="2:21" s="5" customFormat="1" ht="25.5" x14ac:dyDescent="0.2">
      <c r="F46" s="278">
        <v>52</v>
      </c>
      <c r="M46" s="90" t="s">
        <v>338</v>
      </c>
      <c r="N46" s="277" t="s">
        <v>341</v>
      </c>
      <c r="O46" s="77">
        <v>0</v>
      </c>
      <c r="P46" s="77">
        <v>0</v>
      </c>
      <c r="Q46" s="77">
        <v>0</v>
      </c>
      <c r="R46" s="385"/>
      <c r="S46" s="385"/>
      <c r="T46" s="359"/>
      <c r="U46" s="359"/>
    </row>
    <row r="47" spans="2:21" s="5" customFormat="1" x14ac:dyDescent="0.2">
      <c r="F47" s="278"/>
      <c r="M47" s="90"/>
      <c r="N47" s="277"/>
      <c r="O47" s="77"/>
      <c r="P47" s="77"/>
      <c r="Q47" s="77"/>
      <c r="R47" s="385"/>
      <c r="S47" s="385"/>
      <c r="T47" s="359"/>
      <c r="U47" s="359"/>
    </row>
    <row r="48" spans="2:21" s="3" customFormat="1" x14ac:dyDescent="0.2">
      <c r="D48" s="9">
        <v>31</v>
      </c>
      <c r="H48" s="9"/>
      <c r="I48" s="9"/>
      <c r="J48" s="9"/>
      <c r="K48" s="9"/>
      <c r="L48" s="9"/>
      <c r="M48" s="88" t="s">
        <v>46</v>
      </c>
      <c r="N48" s="70" t="s">
        <v>13</v>
      </c>
      <c r="O48" s="91">
        <f t="shared" ref="O48" si="50">SUM(O50+O51)</f>
        <v>11479.99</v>
      </c>
      <c r="P48" s="91">
        <f t="shared" ref="P48:Q48" si="51">SUM(P50+P51)</f>
        <v>55000</v>
      </c>
      <c r="Q48" s="91">
        <f t="shared" si="51"/>
        <v>55000</v>
      </c>
      <c r="R48" s="388">
        <v>50000</v>
      </c>
      <c r="S48" s="388">
        <v>50000</v>
      </c>
      <c r="T48" s="359">
        <f t="shared" si="46"/>
        <v>90.909090909090907</v>
      </c>
      <c r="U48" s="359">
        <f t="shared" si="47"/>
        <v>90.909090909090907</v>
      </c>
    </row>
    <row r="49" spans="4:21" s="5" customFormat="1" x14ac:dyDescent="0.2">
      <c r="D49" s="201"/>
      <c r="H49" s="4"/>
      <c r="I49" s="201"/>
      <c r="J49" s="201"/>
      <c r="K49" s="201"/>
      <c r="L49" s="4"/>
      <c r="M49" s="90"/>
      <c r="N49" s="84"/>
      <c r="O49" s="77"/>
      <c r="P49" s="77"/>
      <c r="Q49" s="77"/>
      <c r="R49" s="385"/>
      <c r="S49" s="385"/>
      <c r="T49" s="359"/>
      <c r="U49" s="359"/>
    </row>
    <row r="50" spans="4:21" s="5" customFormat="1" x14ac:dyDescent="0.2">
      <c r="D50" s="201">
        <v>31</v>
      </c>
      <c r="H50" s="4"/>
      <c r="I50" s="201"/>
      <c r="J50" s="201"/>
      <c r="K50" s="201"/>
      <c r="L50" s="4"/>
      <c r="M50" s="90" t="s">
        <v>47</v>
      </c>
      <c r="N50" s="84" t="s">
        <v>14</v>
      </c>
      <c r="O50" s="77">
        <v>0</v>
      </c>
      <c r="P50" s="77">
        <v>5000</v>
      </c>
      <c r="Q50" s="77">
        <v>5000</v>
      </c>
      <c r="R50" s="385"/>
      <c r="S50" s="385"/>
      <c r="T50" s="359"/>
      <c r="U50" s="359"/>
    </row>
    <row r="51" spans="4:21" s="10" customFormat="1" ht="25.5" x14ac:dyDescent="0.2">
      <c r="D51" s="201">
        <v>31</v>
      </c>
      <c r="H51" s="4"/>
      <c r="I51" s="201"/>
      <c r="J51" s="201"/>
      <c r="K51" s="201"/>
      <c r="L51" s="4"/>
      <c r="M51" s="90" t="s">
        <v>48</v>
      </c>
      <c r="N51" s="84" t="s">
        <v>22</v>
      </c>
      <c r="O51" s="77">
        <v>11479.99</v>
      </c>
      <c r="P51" s="77">
        <v>50000</v>
      </c>
      <c r="Q51" s="77">
        <v>50000</v>
      </c>
      <c r="R51" s="385"/>
      <c r="S51" s="385"/>
      <c r="T51" s="359"/>
      <c r="U51" s="359"/>
    </row>
    <row r="52" spans="4:21" s="3" customFormat="1" ht="51" x14ac:dyDescent="0.2">
      <c r="E52" s="9">
        <v>43</v>
      </c>
      <c r="M52" s="88" t="s">
        <v>49</v>
      </c>
      <c r="N52" s="70" t="s">
        <v>54</v>
      </c>
      <c r="O52" s="91">
        <f t="shared" ref="O52" si="52">SUM(O53:O55)</f>
        <v>181076.65000000002</v>
      </c>
      <c r="P52" s="91">
        <f t="shared" ref="P52:Q52" si="53">SUM(P53:P55)</f>
        <v>200193.4</v>
      </c>
      <c r="Q52" s="91">
        <f t="shared" si="53"/>
        <v>200193.4</v>
      </c>
      <c r="R52" s="388">
        <v>200000</v>
      </c>
      <c r="S52" s="388">
        <v>200000</v>
      </c>
      <c r="T52" s="359">
        <f t="shared" si="46"/>
        <v>99.903393418564249</v>
      </c>
      <c r="U52" s="359">
        <f t="shared" si="47"/>
        <v>99.903393418564249</v>
      </c>
    </row>
    <row r="53" spans="4:21" s="5" customFormat="1" ht="25.5" x14ac:dyDescent="0.2">
      <c r="E53" s="68">
        <v>43</v>
      </c>
      <c r="M53" s="90" t="s">
        <v>218</v>
      </c>
      <c r="N53" s="84" t="s">
        <v>219</v>
      </c>
      <c r="O53" s="77">
        <v>128.82</v>
      </c>
      <c r="P53" s="77">
        <v>5000</v>
      </c>
      <c r="Q53" s="77">
        <v>5000</v>
      </c>
      <c r="R53" s="385"/>
      <c r="S53" s="385"/>
      <c r="T53" s="359"/>
      <c r="U53" s="359"/>
    </row>
    <row r="54" spans="4:21" s="5" customFormat="1" x14ac:dyDescent="0.2">
      <c r="E54" s="4">
        <v>43</v>
      </c>
      <c r="M54" s="90" t="s">
        <v>50</v>
      </c>
      <c r="N54" s="84" t="s">
        <v>15</v>
      </c>
      <c r="O54" s="77">
        <v>98420.36</v>
      </c>
      <c r="P54" s="77">
        <v>124900</v>
      </c>
      <c r="Q54" s="77">
        <v>124900</v>
      </c>
      <c r="R54" s="385"/>
      <c r="S54" s="385"/>
      <c r="T54" s="359"/>
      <c r="U54" s="359"/>
    </row>
    <row r="55" spans="4:21" s="5" customFormat="1" x14ac:dyDescent="0.2">
      <c r="E55" s="59">
        <v>43</v>
      </c>
      <c r="M55" s="90" t="s">
        <v>210</v>
      </c>
      <c r="N55" s="84" t="s">
        <v>211</v>
      </c>
      <c r="O55" s="77">
        <v>82527.47</v>
      </c>
      <c r="P55" s="77">
        <v>70293.399999999994</v>
      </c>
      <c r="Q55" s="77">
        <v>70293.399999999994</v>
      </c>
      <c r="R55" s="385"/>
      <c r="S55" s="385"/>
      <c r="T55" s="359"/>
      <c r="U55" s="359"/>
    </row>
    <row r="56" spans="4:21" s="3" customFormat="1" ht="51" x14ac:dyDescent="0.2">
      <c r="G56" s="9">
        <v>61</v>
      </c>
      <c r="M56" s="88" t="s">
        <v>157</v>
      </c>
      <c r="N56" s="70" t="s">
        <v>160</v>
      </c>
      <c r="O56" s="91">
        <f t="shared" ref="O56:Q56" si="54">SUM(O57)</f>
        <v>0</v>
      </c>
      <c r="P56" s="91">
        <f t="shared" si="54"/>
        <v>10000</v>
      </c>
      <c r="Q56" s="91">
        <f t="shared" si="54"/>
        <v>10000</v>
      </c>
      <c r="R56" s="388">
        <v>10000</v>
      </c>
      <c r="S56" s="388">
        <v>10000</v>
      </c>
      <c r="T56" s="359">
        <f t="shared" si="46"/>
        <v>100</v>
      </c>
      <c r="U56" s="359">
        <f t="shared" si="47"/>
        <v>100</v>
      </c>
    </row>
    <row r="57" spans="4:21" s="5" customFormat="1" ht="25.5" x14ac:dyDescent="0.2">
      <c r="G57" s="39">
        <v>61</v>
      </c>
      <c r="M57" s="90" t="s">
        <v>158</v>
      </c>
      <c r="N57" s="84" t="s">
        <v>159</v>
      </c>
      <c r="O57" s="77">
        <v>0</v>
      </c>
      <c r="P57" s="77">
        <v>10000</v>
      </c>
      <c r="Q57" s="77">
        <v>10000</v>
      </c>
      <c r="R57" s="385"/>
      <c r="S57" s="385"/>
      <c r="T57" s="359"/>
      <c r="U57" s="359"/>
    </row>
    <row r="58" spans="4:21" s="5" customFormat="1" x14ac:dyDescent="0.2">
      <c r="G58" s="253"/>
      <c r="M58" s="90"/>
      <c r="N58" s="254"/>
      <c r="O58" s="77"/>
      <c r="P58" s="77"/>
      <c r="Q58" s="77"/>
      <c r="R58" s="385"/>
      <c r="S58" s="385"/>
      <c r="T58" s="359"/>
      <c r="U58" s="359"/>
    </row>
    <row r="59" spans="4:21" s="8" customFormat="1" ht="25.5" x14ac:dyDescent="0.2">
      <c r="H59" s="9">
        <v>71</v>
      </c>
      <c r="M59" s="87" t="s">
        <v>51</v>
      </c>
      <c r="N59" s="81" t="s">
        <v>27</v>
      </c>
      <c r="O59" s="167">
        <f t="shared" ref="O59" si="55">SUM(O60+O62)</f>
        <v>0</v>
      </c>
      <c r="P59" s="167">
        <f t="shared" ref="P59:Q59" si="56">SUM(P60+P62)</f>
        <v>0</v>
      </c>
      <c r="Q59" s="167">
        <f t="shared" si="56"/>
        <v>0</v>
      </c>
      <c r="R59" s="389">
        <f>SUM(R60+R62)</f>
        <v>20000</v>
      </c>
      <c r="S59" s="389">
        <f>SUM(S60+S62)</f>
        <v>20000</v>
      </c>
      <c r="T59" s="359">
        <v>0</v>
      </c>
      <c r="U59" s="359">
        <v>0</v>
      </c>
    </row>
    <row r="60" spans="4:21" s="5" customFormat="1" ht="38.25" x14ac:dyDescent="0.2">
      <c r="H60" s="328">
        <v>71</v>
      </c>
      <c r="M60" s="88" t="s">
        <v>52</v>
      </c>
      <c r="N60" s="70" t="s">
        <v>55</v>
      </c>
      <c r="O60" s="91">
        <f t="shared" ref="O60:Q60" si="57">SUM(O61)</f>
        <v>0</v>
      </c>
      <c r="P60" s="91">
        <f t="shared" si="57"/>
        <v>0</v>
      </c>
      <c r="Q60" s="91">
        <f t="shared" si="57"/>
        <v>0</v>
      </c>
      <c r="R60" s="388">
        <v>10000</v>
      </c>
      <c r="S60" s="388">
        <v>10000</v>
      </c>
      <c r="T60" s="359">
        <v>0</v>
      </c>
      <c r="U60" s="359">
        <v>0</v>
      </c>
    </row>
    <row r="61" spans="4:21" s="5" customFormat="1" ht="25.5" x14ac:dyDescent="0.2">
      <c r="H61" s="328">
        <v>71</v>
      </c>
      <c r="M61" s="90" t="s">
        <v>53</v>
      </c>
      <c r="N61" s="84" t="s">
        <v>28</v>
      </c>
      <c r="O61" s="77">
        <v>0</v>
      </c>
      <c r="P61" s="77">
        <v>0</v>
      </c>
      <c r="Q61" s="77">
        <v>0</v>
      </c>
      <c r="R61" s="384"/>
      <c r="S61" s="384"/>
      <c r="T61" s="359"/>
      <c r="U61" s="359"/>
    </row>
    <row r="62" spans="4:21" s="3" customFormat="1" ht="38.25" x14ac:dyDescent="0.2">
      <c r="H62" s="9">
        <v>71</v>
      </c>
      <c r="M62" s="88" t="s">
        <v>212</v>
      </c>
      <c r="N62" s="70" t="s">
        <v>215</v>
      </c>
      <c r="O62" s="91">
        <f t="shared" ref="O62:Q62" si="58">SUM(+O63)</f>
        <v>0</v>
      </c>
      <c r="P62" s="91">
        <f t="shared" si="58"/>
        <v>0</v>
      </c>
      <c r="Q62" s="91">
        <f t="shared" si="58"/>
        <v>0</v>
      </c>
      <c r="R62" s="390">
        <v>10000</v>
      </c>
      <c r="S62" s="390">
        <v>10000</v>
      </c>
      <c r="T62" s="359">
        <v>0</v>
      </c>
      <c r="U62" s="359">
        <v>0</v>
      </c>
    </row>
    <row r="63" spans="4:21" s="5" customFormat="1" ht="25.5" x14ac:dyDescent="0.2">
      <c r="H63" s="328">
        <v>71</v>
      </c>
      <c r="M63" s="90" t="s">
        <v>213</v>
      </c>
      <c r="N63" s="84" t="s">
        <v>216</v>
      </c>
      <c r="O63" s="77">
        <v>0</v>
      </c>
      <c r="P63" s="77">
        <v>0</v>
      </c>
      <c r="Q63" s="77">
        <v>0</v>
      </c>
      <c r="R63" s="385"/>
      <c r="S63" s="385"/>
      <c r="T63" s="359"/>
      <c r="U63" s="359"/>
    </row>
    <row r="64" spans="4:21" s="5" customFormat="1" x14ac:dyDescent="0.2">
      <c r="M64" s="90"/>
      <c r="N64" s="326"/>
      <c r="O64" s="77"/>
      <c r="P64" s="77"/>
      <c r="Q64" s="77"/>
      <c r="R64" s="385"/>
      <c r="S64" s="385"/>
      <c r="T64" s="359"/>
      <c r="U64" s="359"/>
    </row>
    <row r="65" spans="8:21" s="5" customFormat="1" x14ac:dyDescent="0.2">
      <c r="M65" s="90"/>
      <c r="N65" s="326"/>
      <c r="O65" s="77"/>
      <c r="P65" s="77"/>
      <c r="Q65" s="77"/>
      <c r="R65" s="385"/>
      <c r="S65" s="385"/>
      <c r="T65" s="359"/>
      <c r="U65" s="359"/>
    </row>
    <row r="66" spans="8:21" s="5" customFormat="1" x14ac:dyDescent="0.2">
      <c r="M66" s="78" t="s">
        <v>348</v>
      </c>
      <c r="N66" s="84"/>
      <c r="O66" s="134"/>
      <c r="P66" s="134"/>
      <c r="Q66" s="134"/>
      <c r="R66" s="385"/>
      <c r="S66" s="385"/>
      <c r="T66" s="359"/>
      <c r="U66" s="359"/>
    </row>
    <row r="67" spans="8:21" s="5" customFormat="1" x14ac:dyDescent="0.2">
      <c r="M67" s="90"/>
      <c r="N67" s="326"/>
      <c r="O67" s="134"/>
      <c r="P67" s="134"/>
      <c r="Q67" s="134"/>
      <c r="R67" s="385"/>
      <c r="S67" s="385"/>
      <c r="T67" s="359"/>
      <c r="U67" s="359"/>
    </row>
    <row r="68" spans="8:21" s="8" customFormat="1" x14ac:dyDescent="0.2">
      <c r="M68" s="80" t="s">
        <v>56</v>
      </c>
      <c r="N68" s="81" t="s">
        <v>116</v>
      </c>
      <c r="O68" s="93">
        <f t="shared" ref="O68" si="59">SUM(O70+O75+O82+O84+O87+O91+O94)</f>
        <v>997230.71000000008</v>
      </c>
      <c r="P68" s="93">
        <f t="shared" ref="P68:Q68" si="60">SUM(P70+P75+P82+P84+P87+P91+P94)</f>
        <v>1698400</v>
      </c>
      <c r="Q68" s="93">
        <f t="shared" si="60"/>
        <v>1792400</v>
      </c>
      <c r="R68" s="389">
        <f>SUM(R70:R94)</f>
        <v>1698300</v>
      </c>
      <c r="S68" s="389">
        <f>SUM(S70+S75+S82+S84+S87+S91+S94)</f>
        <v>1743300</v>
      </c>
      <c r="T68" s="359">
        <f t="shared" si="46"/>
        <v>94.750055791118044</v>
      </c>
      <c r="U68" s="359">
        <f t="shared" si="47"/>
        <v>97.260656103548314</v>
      </c>
    </row>
    <row r="69" spans="8:21" s="3" customFormat="1" x14ac:dyDescent="0.2">
      <c r="M69" s="92"/>
      <c r="N69" s="70"/>
      <c r="O69" s="136"/>
      <c r="P69" s="136"/>
      <c r="Q69" s="136"/>
      <c r="R69" s="385"/>
      <c r="S69" s="385"/>
      <c r="T69" s="359"/>
      <c r="U69" s="359"/>
    </row>
    <row r="70" spans="8:21" s="5" customFormat="1" x14ac:dyDescent="0.2">
      <c r="H70" s="3"/>
      <c r="I70" s="3"/>
      <c r="J70" s="3"/>
      <c r="K70" s="3"/>
      <c r="L70" s="3"/>
      <c r="M70" s="92" t="s">
        <v>57</v>
      </c>
      <c r="N70" s="70" t="s">
        <v>0</v>
      </c>
      <c r="O70" s="89">
        <f t="shared" ref="O70" si="61">SUM(O71:O73)</f>
        <v>140600.54</v>
      </c>
      <c r="P70" s="89">
        <f t="shared" ref="P70:Q70" si="62">SUM(P71:P73)</f>
        <v>247000</v>
      </c>
      <c r="Q70" s="89">
        <f t="shared" si="62"/>
        <v>284000</v>
      </c>
      <c r="R70" s="388">
        <f>SUM(R215+R237)</f>
        <v>320000</v>
      </c>
      <c r="S70" s="388">
        <f>SUM(S215+S237)</f>
        <v>320000</v>
      </c>
      <c r="T70" s="359">
        <f t="shared" si="46"/>
        <v>112.67605633802818</v>
      </c>
      <c r="U70" s="359">
        <f t="shared" si="47"/>
        <v>112.67605633802818</v>
      </c>
    </row>
    <row r="71" spans="8:21" s="5" customFormat="1" x14ac:dyDescent="0.2">
      <c r="M71" s="83" t="s">
        <v>58</v>
      </c>
      <c r="N71" s="225" t="s">
        <v>316</v>
      </c>
      <c r="O71" s="82">
        <f t="shared" ref="O71:O73" si="63">SUM(O216+O238)</f>
        <v>92862.36</v>
      </c>
      <c r="P71" s="82">
        <f t="shared" ref="P71:Q71" si="64">SUM(P216+P238)</f>
        <v>175000</v>
      </c>
      <c r="Q71" s="82">
        <f t="shared" si="64"/>
        <v>205000</v>
      </c>
      <c r="R71" s="387"/>
      <c r="S71" s="387"/>
      <c r="T71" s="359"/>
      <c r="U71" s="359"/>
    </row>
    <row r="72" spans="8:21" s="5" customFormat="1" x14ac:dyDescent="0.2">
      <c r="M72" s="83" t="s">
        <v>59</v>
      </c>
      <c r="N72" s="84" t="s">
        <v>1</v>
      </c>
      <c r="O72" s="82">
        <f t="shared" si="63"/>
        <v>32415.91</v>
      </c>
      <c r="P72" s="82">
        <f t="shared" ref="P72:Q72" si="65">SUM(P217+P239)</f>
        <v>40000</v>
      </c>
      <c r="Q72" s="82">
        <f t="shared" si="65"/>
        <v>43500</v>
      </c>
      <c r="R72" s="385"/>
      <c r="S72" s="385"/>
      <c r="T72" s="359"/>
      <c r="U72" s="359"/>
    </row>
    <row r="73" spans="8:21" s="5" customFormat="1" x14ac:dyDescent="0.2">
      <c r="M73" s="83" t="s">
        <v>60</v>
      </c>
      <c r="N73" s="84" t="s">
        <v>2</v>
      </c>
      <c r="O73" s="82">
        <f t="shared" si="63"/>
        <v>15322.27</v>
      </c>
      <c r="P73" s="82">
        <f t="shared" ref="P73:Q73" si="66">SUM(P218+P240)</f>
        <v>32000</v>
      </c>
      <c r="Q73" s="82">
        <f t="shared" si="66"/>
        <v>35500</v>
      </c>
      <c r="R73" s="385"/>
      <c r="S73" s="385"/>
      <c r="T73" s="359"/>
      <c r="U73" s="359"/>
    </row>
    <row r="74" spans="8:21" s="5" customFormat="1" x14ac:dyDescent="0.2">
      <c r="M74" s="83"/>
      <c r="N74" s="84"/>
      <c r="O74" s="89"/>
      <c r="P74" s="89"/>
      <c r="Q74" s="89"/>
      <c r="R74" s="385"/>
      <c r="S74" s="385"/>
      <c r="T74" s="359"/>
      <c r="U74" s="359"/>
    </row>
    <row r="75" spans="8:21" s="5" customFormat="1" x14ac:dyDescent="0.2">
      <c r="H75" s="3"/>
      <c r="I75" s="3"/>
      <c r="J75" s="3"/>
      <c r="K75" s="3"/>
      <c r="L75" s="3"/>
      <c r="M75" s="92" t="s">
        <v>61</v>
      </c>
      <c r="N75" s="70" t="s">
        <v>3</v>
      </c>
      <c r="O75" s="89">
        <f t="shared" ref="O75" si="67">SUM(O76:O80)</f>
        <v>604880.01</v>
      </c>
      <c r="P75" s="89">
        <f t="shared" ref="P75:Q75" si="68">SUM(P76:P80)</f>
        <v>946400</v>
      </c>
      <c r="Q75" s="89">
        <f t="shared" si="68"/>
        <v>1052400</v>
      </c>
      <c r="R75" s="388">
        <f>SUM(R219+R241+R253+R264+R282+R292+R307+R320+R332+R345+R373+R387+R397+R419+R540+R555+R626+R639+R653+R670+R690+R705+R721)</f>
        <v>977000</v>
      </c>
      <c r="S75" s="388">
        <f>SUM(S219+S241+S253+S264+S282+S292+S307+S320+S332+S345+S373+S387+S397+S419+S540+S555+S626+S639+S653+S670+S690+S705+S721)</f>
        <v>1002000</v>
      </c>
      <c r="T75" s="359">
        <f t="shared" si="46"/>
        <v>92.835423793234511</v>
      </c>
      <c r="U75" s="359">
        <f t="shared" si="47"/>
        <v>95.210946408209807</v>
      </c>
    </row>
    <row r="76" spans="8:21" s="5" customFormat="1" ht="25.5" x14ac:dyDescent="0.2">
      <c r="M76" s="83" t="s">
        <v>62</v>
      </c>
      <c r="N76" s="84" t="s">
        <v>4</v>
      </c>
      <c r="O76" s="82">
        <f t="shared" ref="O76" si="69">SUM(O220+O242)</f>
        <v>15304.8</v>
      </c>
      <c r="P76" s="82">
        <f t="shared" ref="P76:Q76" si="70">SUM(P220+P242)</f>
        <v>40000</v>
      </c>
      <c r="Q76" s="82">
        <f t="shared" si="70"/>
        <v>45000</v>
      </c>
      <c r="R76" s="385"/>
      <c r="S76" s="385"/>
      <c r="T76" s="359"/>
      <c r="U76" s="359"/>
    </row>
    <row r="77" spans="8:21" s="5" customFormat="1" x14ac:dyDescent="0.2">
      <c r="M77" s="83" t="s">
        <v>63</v>
      </c>
      <c r="N77" s="84" t="s">
        <v>5</v>
      </c>
      <c r="O77" s="82">
        <f t="shared" ref="O77" si="71">SUM(O221+O243+O308+O321)</f>
        <v>67994</v>
      </c>
      <c r="P77" s="82">
        <f t="shared" ref="P77:Q77" si="72">SUM(P221+P243+P308+P321)</f>
        <v>95000</v>
      </c>
      <c r="Q77" s="82">
        <f t="shared" si="72"/>
        <v>95000</v>
      </c>
      <c r="R77" s="385"/>
      <c r="S77" s="385"/>
      <c r="T77" s="359"/>
      <c r="U77" s="359"/>
    </row>
    <row r="78" spans="8:21" s="5" customFormat="1" x14ac:dyDescent="0.2">
      <c r="M78" s="83" t="s">
        <v>64</v>
      </c>
      <c r="N78" s="84" t="s">
        <v>6</v>
      </c>
      <c r="O78" s="82">
        <f>SUM(O222+O244+O254+O283+O293+O309+O322+O333+O346+O388+O398+O420+O541+O627+O640+O706+O722)</f>
        <v>447047.31</v>
      </c>
      <c r="P78" s="82">
        <f>SUM(P222+P244+P254+P283+P293+P309+P322+P333+P346+P388+P398+P420+P541+P627+P640+P654+P671+P691+P706+P722)</f>
        <v>659000</v>
      </c>
      <c r="Q78" s="82">
        <f>SUM(Q222+Q244+Q254+Q283+Q293+Q309+Q322+Q333+Q346+Q388+Q398+Q420+Q541+Q627+Q640+Q654+Q671+Q691+Q706+Q722)</f>
        <v>760000</v>
      </c>
      <c r="R78" s="385"/>
      <c r="S78" s="385"/>
      <c r="T78" s="359"/>
      <c r="U78" s="359"/>
    </row>
    <row r="79" spans="8:21" s="5" customFormat="1" ht="25.5" x14ac:dyDescent="0.2">
      <c r="M79" s="83" t="s">
        <v>176</v>
      </c>
      <c r="N79" s="84" t="s">
        <v>156</v>
      </c>
      <c r="O79" s="82">
        <f>SUM(O245+O255)</f>
        <v>22762.75</v>
      </c>
      <c r="P79" s="82">
        <f>SUM(P255)</f>
        <v>50000</v>
      </c>
      <c r="Q79" s="82">
        <f>SUM(Q255)</f>
        <v>50000</v>
      </c>
      <c r="R79" s="385"/>
      <c r="S79" s="385"/>
      <c r="T79" s="359"/>
      <c r="U79" s="359"/>
    </row>
    <row r="80" spans="8:21" s="5" customFormat="1" ht="25.5" x14ac:dyDescent="0.2">
      <c r="M80" s="83" t="s">
        <v>65</v>
      </c>
      <c r="N80" s="84" t="s">
        <v>7</v>
      </c>
      <c r="O80" s="82">
        <f>SUM(O223+O265+O374+O556+O641)</f>
        <v>51771.15</v>
      </c>
      <c r="P80" s="82">
        <f>SUM(P223+P265+P374+P556+P641+P655+P672)</f>
        <v>102400</v>
      </c>
      <c r="Q80" s="82">
        <f>SUM(Q223+Q265+Q374+Q556+Q641+Q655+Q672)</f>
        <v>102400</v>
      </c>
      <c r="R80" s="385"/>
      <c r="S80" s="385"/>
      <c r="T80" s="359"/>
      <c r="U80" s="359"/>
    </row>
    <row r="81" spans="8:21" s="5" customFormat="1" x14ac:dyDescent="0.2">
      <c r="M81" s="83"/>
      <c r="N81" s="84"/>
      <c r="O81" s="89"/>
      <c r="P81" s="89"/>
      <c r="Q81" s="89"/>
      <c r="R81" s="385"/>
      <c r="S81" s="385"/>
      <c r="T81" s="359"/>
      <c r="U81" s="359"/>
    </row>
    <row r="82" spans="8:21" s="5" customFormat="1" x14ac:dyDescent="0.2">
      <c r="H82" s="3"/>
      <c r="I82" s="3"/>
      <c r="J82" s="3"/>
      <c r="K82" s="3"/>
      <c r="L82" s="3"/>
      <c r="M82" s="92" t="s">
        <v>66</v>
      </c>
      <c r="N82" s="70" t="s">
        <v>18</v>
      </c>
      <c r="O82" s="89">
        <f t="shared" ref="O82:Q82" si="73">SUM(O83)</f>
        <v>34075.410000000003</v>
      </c>
      <c r="P82" s="89">
        <f t="shared" si="73"/>
        <v>50000</v>
      </c>
      <c r="Q82" s="89">
        <f t="shared" si="73"/>
        <v>50000</v>
      </c>
      <c r="R82" s="388">
        <f>SUM(R224)</f>
        <v>30000</v>
      </c>
      <c r="S82" s="388">
        <f>SUM(S224)</f>
        <v>30000</v>
      </c>
      <c r="T82" s="359">
        <f t="shared" si="46"/>
        <v>60</v>
      </c>
      <c r="U82" s="359">
        <f t="shared" si="47"/>
        <v>60</v>
      </c>
    </row>
    <row r="83" spans="8:21" s="5" customFormat="1" x14ac:dyDescent="0.2">
      <c r="M83" s="83" t="s">
        <v>67</v>
      </c>
      <c r="N83" s="84" t="s">
        <v>19</v>
      </c>
      <c r="O83" s="82">
        <f t="shared" ref="O83" si="74">SUM(O225)</f>
        <v>34075.410000000003</v>
      </c>
      <c r="P83" s="82">
        <f t="shared" ref="P83:Q83" si="75">SUM(P225)</f>
        <v>50000</v>
      </c>
      <c r="Q83" s="82">
        <f t="shared" si="75"/>
        <v>50000</v>
      </c>
      <c r="R83" s="385"/>
      <c r="S83" s="385"/>
      <c r="T83" s="359"/>
      <c r="U83" s="359"/>
    </row>
    <row r="84" spans="8:21" s="5" customFormat="1" x14ac:dyDescent="0.2">
      <c r="H84" s="3"/>
      <c r="I84" s="3"/>
      <c r="J84" s="3"/>
      <c r="K84" s="3"/>
      <c r="L84" s="3"/>
      <c r="M84" s="92" t="s">
        <v>68</v>
      </c>
      <c r="N84" s="70" t="s">
        <v>17</v>
      </c>
      <c r="O84" s="89">
        <f t="shared" ref="O84:Q84" si="76">SUM(O85:O85)</f>
        <v>13620</v>
      </c>
      <c r="P84" s="89">
        <f t="shared" si="76"/>
        <v>30000</v>
      </c>
      <c r="Q84" s="89">
        <f t="shared" si="76"/>
        <v>30000</v>
      </c>
      <c r="R84" s="388">
        <f>SUM(R359)</f>
        <v>30000</v>
      </c>
      <c r="S84" s="388">
        <f>SUM(S359)</f>
        <v>30000</v>
      </c>
      <c r="T84" s="359">
        <f t="shared" si="46"/>
        <v>100</v>
      </c>
      <c r="U84" s="359">
        <f t="shared" si="47"/>
        <v>100</v>
      </c>
    </row>
    <row r="85" spans="8:21" s="5" customFormat="1" ht="51" x14ac:dyDescent="0.2">
      <c r="M85" s="83" t="s">
        <v>69</v>
      </c>
      <c r="N85" s="225" t="s">
        <v>128</v>
      </c>
      <c r="O85" s="82">
        <f t="shared" ref="O85" si="77">SUM(O360)</f>
        <v>13620</v>
      </c>
      <c r="P85" s="82">
        <f t="shared" ref="P85:Q85" si="78">SUM(P360)</f>
        <v>30000</v>
      </c>
      <c r="Q85" s="82">
        <f t="shared" si="78"/>
        <v>30000</v>
      </c>
      <c r="R85" s="385"/>
      <c r="S85" s="391"/>
      <c r="T85" s="359"/>
      <c r="U85" s="359"/>
    </row>
    <row r="86" spans="8:21" s="5" customFormat="1" x14ac:dyDescent="0.2">
      <c r="M86" s="83"/>
      <c r="N86" s="84"/>
      <c r="O86" s="89"/>
      <c r="P86" s="89"/>
      <c r="Q86" s="89"/>
      <c r="R86" s="385"/>
      <c r="S86" s="385"/>
      <c r="T86" s="359"/>
      <c r="U86" s="359"/>
    </row>
    <row r="87" spans="8:21" s="3" customFormat="1" ht="25.5" x14ac:dyDescent="0.2">
      <c r="M87" s="92" t="s">
        <v>261</v>
      </c>
      <c r="N87" s="70" t="s">
        <v>280</v>
      </c>
      <c r="O87" s="89">
        <f>SUM(O88+O89)</f>
        <v>5334.4</v>
      </c>
      <c r="P87" s="89">
        <f>SUM(P88:P89)</f>
        <v>30000</v>
      </c>
      <c r="Q87" s="89">
        <f>SUM(Q88:Q89)</f>
        <v>30000</v>
      </c>
      <c r="R87" s="388">
        <f>SUM(R471+R610)</f>
        <v>0</v>
      </c>
      <c r="S87" s="388">
        <f>SUM(S471+S610)</f>
        <v>0</v>
      </c>
      <c r="T87" s="359">
        <f t="shared" si="46"/>
        <v>0</v>
      </c>
      <c r="U87" s="359">
        <f t="shared" si="47"/>
        <v>0</v>
      </c>
    </row>
    <row r="88" spans="8:21" s="3" customFormat="1" x14ac:dyDescent="0.2">
      <c r="M88" s="336" t="s">
        <v>373</v>
      </c>
      <c r="N88" s="96" t="s">
        <v>374</v>
      </c>
      <c r="O88" s="82">
        <f>SUM(O409)</f>
        <v>5334.4</v>
      </c>
      <c r="P88" s="82">
        <f>SUM(P409+P558)</f>
        <v>30000</v>
      </c>
      <c r="Q88" s="82">
        <f>SUM(Q409+Q558)</f>
        <v>30000</v>
      </c>
      <c r="R88" s="388"/>
      <c r="S88" s="388"/>
      <c r="T88" s="359"/>
      <c r="U88" s="359"/>
    </row>
    <row r="89" spans="8:21" s="5" customFormat="1" ht="25.5" x14ac:dyDescent="0.2">
      <c r="M89" s="164" t="s">
        <v>260</v>
      </c>
      <c r="N89" s="84" t="s">
        <v>279</v>
      </c>
      <c r="O89" s="82">
        <f t="shared" ref="O89" si="79">SUM(O472+O611)</f>
        <v>0</v>
      </c>
      <c r="P89" s="82">
        <f t="shared" ref="P89:Q89" si="80">SUM(P472+P611)</f>
        <v>0</v>
      </c>
      <c r="Q89" s="82">
        <f t="shared" si="80"/>
        <v>0</v>
      </c>
      <c r="R89" s="385"/>
      <c r="S89" s="385"/>
      <c r="T89" s="359"/>
      <c r="U89" s="359"/>
    </row>
    <row r="90" spans="8:21" s="5" customFormat="1" x14ac:dyDescent="0.2">
      <c r="M90" s="164"/>
      <c r="N90" s="84"/>
      <c r="O90" s="89"/>
      <c r="P90" s="89"/>
      <c r="Q90" s="89"/>
      <c r="R90" s="385"/>
      <c r="S90" s="385"/>
      <c r="T90" s="359"/>
      <c r="U90" s="359"/>
    </row>
    <row r="91" spans="8:21" s="3" customFormat="1" ht="38.25" x14ac:dyDescent="0.2">
      <c r="M91" s="92" t="s">
        <v>70</v>
      </c>
      <c r="N91" s="70" t="s">
        <v>24</v>
      </c>
      <c r="O91" s="89">
        <f t="shared" ref="O91:Q91" si="81">SUM(O92)</f>
        <v>114740.74</v>
      </c>
      <c r="P91" s="89">
        <f t="shared" si="81"/>
        <v>181000</v>
      </c>
      <c r="Q91" s="89">
        <f t="shared" si="81"/>
        <v>195000</v>
      </c>
      <c r="R91" s="388">
        <f>SUM(R434+R448+R459+R487+R502+R515+R524)</f>
        <v>213000</v>
      </c>
      <c r="S91" s="388">
        <f>SUM(S434+S448+S459+S487+S502+S515+S524)</f>
        <v>233000</v>
      </c>
      <c r="T91" s="359">
        <f t="shared" si="46"/>
        <v>109.23076923076923</v>
      </c>
      <c r="U91" s="359">
        <f t="shared" si="47"/>
        <v>119.48717948717949</v>
      </c>
    </row>
    <row r="92" spans="8:21" s="5" customFormat="1" ht="25.5" x14ac:dyDescent="0.2">
      <c r="M92" s="83" t="s">
        <v>71</v>
      </c>
      <c r="N92" s="84" t="s">
        <v>25</v>
      </c>
      <c r="O92" s="82">
        <f t="shared" ref="O92" si="82">SUM(O435+O449+O460+O488+O503+O516+O525)</f>
        <v>114740.74</v>
      </c>
      <c r="P92" s="82">
        <f t="shared" ref="P92:Q92" si="83">SUM(P435+P449+P460+P488+P503+P516+P525)</f>
        <v>181000</v>
      </c>
      <c r="Q92" s="82">
        <f t="shared" si="83"/>
        <v>195000</v>
      </c>
      <c r="R92" s="388"/>
      <c r="S92" s="388"/>
      <c r="T92" s="359"/>
      <c r="U92" s="359"/>
    </row>
    <row r="93" spans="8:21" s="5" customFormat="1" x14ac:dyDescent="0.2">
      <c r="M93" s="83"/>
      <c r="N93" s="84"/>
      <c r="O93" s="135"/>
      <c r="P93" s="135"/>
      <c r="Q93" s="135"/>
      <c r="R93" s="388"/>
      <c r="S93" s="388"/>
      <c r="T93" s="359"/>
      <c r="U93" s="359"/>
    </row>
    <row r="94" spans="8:21" s="5" customFormat="1" x14ac:dyDescent="0.2">
      <c r="H94" s="3"/>
      <c r="I94" s="3"/>
      <c r="J94" s="3"/>
      <c r="K94" s="3"/>
      <c r="L94" s="3"/>
      <c r="M94" s="92" t="s">
        <v>72</v>
      </c>
      <c r="N94" s="70" t="s">
        <v>137</v>
      </c>
      <c r="O94" s="89">
        <f t="shared" ref="O94" si="84">SUM(O95:O97)</f>
        <v>83979.61</v>
      </c>
      <c r="P94" s="89">
        <f t="shared" ref="P94" si="85">SUM(P95:P97)</f>
        <v>214000</v>
      </c>
      <c r="Q94" s="89">
        <f>SUM(Q95:Q98)</f>
        <v>151000</v>
      </c>
      <c r="R94" s="388">
        <f>SUM(R226+R273+R473+R542+R559+R572+R585+R597+R612)</f>
        <v>128300</v>
      </c>
      <c r="S94" s="388">
        <f>SUM(S226+S273+S473+S542+S559+S572+S585+S597+S612)</f>
        <v>128300</v>
      </c>
      <c r="T94" s="359">
        <f t="shared" si="46"/>
        <v>84.966887417218544</v>
      </c>
      <c r="U94" s="359">
        <f t="shared" si="47"/>
        <v>84.966887417218544</v>
      </c>
    </row>
    <row r="95" spans="8:21" s="5" customFormat="1" x14ac:dyDescent="0.2">
      <c r="M95" s="83" t="s">
        <v>73</v>
      </c>
      <c r="N95" s="84" t="s">
        <v>8</v>
      </c>
      <c r="O95" s="82">
        <f>SUM(O274+O543+O560+O573+O586)</f>
        <v>58979.61</v>
      </c>
      <c r="P95" s="82">
        <f>SUM(P274+P474+P543+P560+P573+P586+P613)</f>
        <v>82000</v>
      </c>
      <c r="Q95" s="82">
        <f>SUM(Q274+Q474+Q543+Q560+Q573+Q586+Q613)</f>
        <v>99000</v>
      </c>
      <c r="R95" s="385"/>
      <c r="S95" s="385"/>
      <c r="T95" s="359"/>
      <c r="U95" s="359"/>
    </row>
    <row r="96" spans="8:21" s="5" customFormat="1" x14ac:dyDescent="0.2">
      <c r="M96" s="83" t="s">
        <v>74</v>
      </c>
      <c r="N96" s="84" t="s">
        <v>30</v>
      </c>
      <c r="O96" s="82">
        <f>SUM(O544+O574+O598+O614)</f>
        <v>25000</v>
      </c>
      <c r="P96" s="82">
        <f>SUM(P544+P574+P598+P614)</f>
        <v>130000</v>
      </c>
      <c r="Q96" s="82">
        <f>SUM(Q544+Q574+Q598+Q614)</f>
        <v>30000</v>
      </c>
      <c r="R96" s="385"/>
      <c r="S96" s="385"/>
      <c r="T96" s="359"/>
      <c r="U96" s="359"/>
    </row>
    <row r="97" spans="8:21" s="5" customFormat="1" x14ac:dyDescent="0.2">
      <c r="M97" s="164" t="s">
        <v>75</v>
      </c>
      <c r="N97" s="84" t="s">
        <v>31</v>
      </c>
      <c r="O97" s="82">
        <f t="shared" ref="O97" si="86">SUM(O227)</f>
        <v>0</v>
      </c>
      <c r="P97" s="82">
        <f t="shared" ref="P97:Q97" si="87">SUM(P227)</f>
        <v>2000</v>
      </c>
      <c r="Q97" s="82">
        <f t="shared" si="87"/>
        <v>2000</v>
      </c>
      <c r="R97" s="385"/>
      <c r="S97" s="385"/>
      <c r="T97" s="359"/>
      <c r="U97" s="359"/>
    </row>
    <row r="98" spans="8:21" s="5" customFormat="1" x14ac:dyDescent="0.2">
      <c r="M98" s="455" t="s">
        <v>410</v>
      </c>
      <c r="N98" s="456" t="s">
        <v>411</v>
      </c>
      <c r="O98" s="82">
        <v>0</v>
      </c>
      <c r="P98" s="82">
        <v>0</v>
      </c>
      <c r="Q98" s="82">
        <f>SUM(Q256)</f>
        <v>20000</v>
      </c>
      <c r="R98" s="385"/>
      <c r="S98" s="385"/>
      <c r="T98" s="359"/>
      <c r="U98" s="359"/>
    </row>
    <row r="99" spans="8:21" s="5" customFormat="1" x14ac:dyDescent="0.2">
      <c r="M99" s="246"/>
      <c r="N99" s="247"/>
      <c r="O99" s="82"/>
      <c r="P99" s="82"/>
      <c r="Q99" s="82"/>
      <c r="R99" s="385"/>
      <c r="S99" s="385"/>
      <c r="T99" s="359"/>
      <c r="U99" s="359"/>
    </row>
    <row r="100" spans="8:21" s="8" customFormat="1" ht="25.5" x14ac:dyDescent="0.2">
      <c r="M100" s="80" t="s">
        <v>76</v>
      </c>
      <c r="N100" s="81" t="s">
        <v>170</v>
      </c>
      <c r="O100" s="93">
        <f t="shared" ref="O100" si="88">SUM(O102+O106)</f>
        <v>467798.11</v>
      </c>
      <c r="P100" s="93">
        <f t="shared" ref="P100:Q100" si="89">SUM(P102+P106)</f>
        <v>1013600</v>
      </c>
      <c r="Q100" s="93">
        <f t="shared" si="89"/>
        <v>1225000</v>
      </c>
      <c r="R100" s="389">
        <f>SUM(R102+R106)</f>
        <v>1271700</v>
      </c>
      <c r="S100" s="389">
        <f>SUM(S102+S106)</f>
        <v>1260700</v>
      </c>
      <c r="T100" s="359">
        <f t="shared" si="46"/>
        <v>103.81224489795919</v>
      </c>
      <c r="U100" s="359">
        <f t="shared" si="47"/>
        <v>102.91428571428571</v>
      </c>
    </row>
    <row r="101" spans="8:21" s="3" customFormat="1" x14ac:dyDescent="0.2">
      <c r="M101" s="92"/>
      <c r="N101" s="70"/>
      <c r="O101" s="136"/>
      <c r="P101" s="136"/>
      <c r="Q101" s="136"/>
      <c r="R101" s="388"/>
      <c r="S101" s="388"/>
      <c r="T101" s="359"/>
      <c r="U101" s="359"/>
    </row>
    <row r="102" spans="8:21" s="3" customFormat="1" ht="38.25" x14ac:dyDescent="0.2">
      <c r="M102" s="92" t="s">
        <v>77</v>
      </c>
      <c r="N102" s="70" t="s">
        <v>171</v>
      </c>
      <c r="O102" s="89">
        <f t="shared" ref="O102" si="90">SUM(O103:O104)</f>
        <v>0</v>
      </c>
      <c r="P102" s="89">
        <f t="shared" ref="P102:Q102" si="91">SUM(P103:P104)</f>
        <v>0</v>
      </c>
      <c r="Q102" s="89">
        <f t="shared" si="91"/>
        <v>70000</v>
      </c>
      <c r="R102" s="388">
        <f>SUM(R724)</f>
        <v>100000</v>
      </c>
      <c r="S102" s="388">
        <f>SUM(S724)</f>
        <v>100000</v>
      </c>
      <c r="T102" s="359">
        <f t="shared" ref="T102:T160" si="92">R102/Q102*100</f>
        <v>142.85714285714286</v>
      </c>
      <c r="U102" s="359">
        <f t="shared" ref="U102:U160" si="93">S102/Q102*100</f>
        <v>142.85714285714286</v>
      </c>
    </row>
    <row r="103" spans="8:21" s="5" customFormat="1" ht="25.5" x14ac:dyDescent="0.2">
      <c r="M103" s="83" t="s">
        <v>78</v>
      </c>
      <c r="N103" s="84" t="s">
        <v>29</v>
      </c>
      <c r="O103" s="82">
        <f>SUM(O675+O725)</f>
        <v>0</v>
      </c>
      <c r="P103" s="82">
        <f t="shared" ref="P103:Q103" si="94">SUM(P675+P725)</f>
        <v>0</v>
      </c>
      <c r="Q103" s="82">
        <f t="shared" si="94"/>
        <v>0</v>
      </c>
      <c r="R103" s="388"/>
      <c r="S103" s="388"/>
      <c r="T103" s="359"/>
      <c r="U103" s="359"/>
    </row>
    <row r="104" spans="8:21" s="5" customFormat="1" x14ac:dyDescent="0.2">
      <c r="M104" s="83" t="s">
        <v>79</v>
      </c>
      <c r="N104" s="84" t="s">
        <v>32</v>
      </c>
      <c r="O104" s="82">
        <f t="shared" ref="O104" si="95">SUM(O726)</f>
        <v>0</v>
      </c>
      <c r="P104" s="82">
        <f t="shared" ref="P104" si="96">SUM(P726)</f>
        <v>0</v>
      </c>
      <c r="Q104" s="82">
        <f>SUM(Q740)</f>
        <v>70000</v>
      </c>
      <c r="R104" s="388"/>
      <c r="S104" s="388"/>
      <c r="T104" s="359"/>
      <c r="U104" s="359"/>
    </row>
    <row r="105" spans="8:21" s="5" customFormat="1" x14ac:dyDescent="0.2">
      <c r="M105" s="83"/>
      <c r="N105" s="84"/>
      <c r="O105" s="89"/>
      <c r="P105" s="89"/>
      <c r="Q105" s="89"/>
      <c r="R105" s="388"/>
      <c r="S105" s="388"/>
      <c r="T105" s="359"/>
      <c r="U105" s="359"/>
    </row>
    <row r="106" spans="8:21" s="5" customFormat="1" ht="38.25" x14ac:dyDescent="0.2">
      <c r="H106" s="3"/>
      <c r="I106" s="3"/>
      <c r="J106" s="3"/>
      <c r="K106" s="3"/>
      <c r="L106" s="3"/>
      <c r="M106" s="92" t="s">
        <v>80</v>
      </c>
      <c r="N106" s="70" t="s">
        <v>9</v>
      </c>
      <c r="O106" s="89">
        <f t="shared" ref="O106" si="97">SUM(O107:O109)</f>
        <v>467798.11</v>
      </c>
      <c r="P106" s="89">
        <f t="shared" ref="P106" si="98">SUM(P107:P109)</f>
        <v>1013600</v>
      </c>
      <c r="Q106" s="89">
        <f>SUM(Q107:Q109)</f>
        <v>1155000</v>
      </c>
      <c r="R106" s="89">
        <f>SUM(R643+R657+R694+R727+R758+R771+R783+R795+R810+R824+R840+R853+R865+R879+R893+R905+R917+R929+R941)</f>
        <v>1171700</v>
      </c>
      <c r="S106" s="89">
        <f>SUM(S643+S657+S694+S727+S758+S771+S783+S795+S810+S824+S840+S853+S865+S879+S893+S905+S917+S929+S941)</f>
        <v>1160700</v>
      </c>
      <c r="T106" s="359">
        <f t="shared" si="92"/>
        <v>101.44588744588745</v>
      </c>
      <c r="U106" s="359">
        <f t="shared" si="93"/>
        <v>100.4935064935065</v>
      </c>
    </row>
    <row r="107" spans="8:21" s="5" customFormat="1" x14ac:dyDescent="0.2">
      <c r="M107" s="83" t="s">
        <v>81</v>
      </c>
      <c r="N107" s="225" t="s">
        <v>172</v>
      </c>
      <c r="O107" s="82">
        <f>SUM(O644+O658+O695+O728+O759+O772+O784+O796+O811+O825+O841+O854+O866+O880+O894+O906+O918+O930+O942)</f>
        <v>443177.61</v>
      </c>
      <c r="P107" s="82">
        <f t="shared" ref="P107:Q107" si="99">SUM(P644+P658+P695+P728+P759+P772+P784+P796+P811+P825+P841+P854+P866+P880+P894+P906+P918+P930+P942)</f>
        <v>983600</v>
      </c>
      <c r="Q107" s="82">
        <f t="shared" si="99"/>
        <v>1120000</v>
      </c>
      <c r="R107" s="82"/>
      <c r="S107" s="82"/>
      <c r="T107" s="359"/>
      <c r="U107" s="359"/>
    </row>
    <row r="108" spans="8:21" s="5" customFormat="1" x14ac:dyDescent="0.2">
      <c r="M108" s="83" t="s">
        <v>82</v>
      </c>
      <c r="N108" s="84" t="s">
        <v>20</v>
      </c>
      <c r="O108" s="82">
        <f t="shared" ref="O108:P108" si="100">SUM(O881+O943)</f>
        <v>23370.5</v>
      </c>
      <c r="P108" s="82">
        <f t="shared" si="100"/>
        <v>25000</v>
      </c>
      <c r="Q108" s="82">
        <f>SUM(Q881+Q943)</f>
        <v>30000</v>
      </c>
      <c r="R108" s="82"/>
      <c r="S108" s="82"/>
      <c r="T108" s="359"/>
      <c r="U108" s="359"/>
    </row>
    <row r="109" spans="8:21" s="5" customFormat="1" ht="25.5" x14ac:dyDescent="0.2">
      <c r="M109" s="83" t="s">
        <v>83</v>
      </c>
      <c r="N109" s="84" t="s">
        <v>23</v>
      </c>
      <c r="O109" s="82">
        <f t="shared" ref="O109" si="101">SUM(O882)</f>
        <v>1250</v>
      </c>
      <c r="P109" s="82">
        <f t="shared" ref="P109:Q109" si="102">SUM(P882)</f>
        <v>5000</v>
      </c>
      <c r="Q109" s="82">
        <f t="shared" si="102"/>
        <v>5000</v>
      </c>
      <c r="R109" s="82"/>
      <c r="S109" s="82"/>
      <c r="T109" s="359"/>
      <c r="U109" s="359"/>
    </row>
    <row r="110" spans="8:21" s="5" customFormat="1" x14ac:dyDescent="0.2">
      <c r="M110" s="301"/>
      <c r="N110" s="302"/>
      <c r="O110" s="82"/>
      <c r="P110" s="82"/>
      <c r="Q110" s="82"/>
      <c r="R110" s="385"/>
      <c r="S110" s="385"/>
      <c r="T110" s="359"/>
      <c r="U110" s="359"/>
    </row>
    <row r="111" spans="8:21" s="5" customFormat="1" x14ac:dyDescent="0.2">
      <c r="M111" s="78" t="s">
        <v>349</v>
      </c>
      <c r="N111" s="302"/>
      <c r="O111" s="82"/>
      <c r="P111" s="82"/>
      <c r="Q111" s="82"/>
      <c r="R111" s="385"/>
      <c r="S111" s="385"/>
      <c r="T111" s="359"/>
      <c r="U111" s="359"/>
    </row>
    <row r="112" spans="8:21" s="2" customFormat="1" x14ac:dyDescent="0.2">
      <c r="N112" s="79"/>
      <c r="O112" s="137"/>
      <c r="P112" s="137"/>
      <c r="Q112" s="137"/>
      <c r="R112" s="392"/>
      <c r="S112" s="392"/>
      <c r="T112" s="359"/>
      <c r="U112" s="359"/>
    </row>
    <row r="113" spans="4:21" s="5" customFormat="1" ht="25.5" x14ac:dyDescent="0.2">
      <c r="I113" s="201">
        <v>81</v>
      </c>
      <c r="M113" s="80" t="s">
        <v>98</v>
      </c>
      <c r="N113" s="81" t="s">
        <v>291</v>
      </c>
      <c r="O113" s="76">
        <f>SUM(O114+O116)</f>
        <v>0</v>
      </c>
      <c r="P113" s="76">
        <f>SUM(P116)</f>
        <v>0</v>
      </c>
      <c r="Q113" s="76">
        <f>SUM(Q116)</f>
        <v>0</v>
      </c>
      <c r="R113" s="387">
        <v>0</v>
      </c>
      <c r="S113" s="387">
        <v>0</v>
      </c>
      <c r="T113" s="359">
        <v>0</v>
      </c>
      <c r="U113" s="359">
        <v>0</v>
      </c>
    </row>
    <row r="114" spans="4:21" s="5" customFormat="1" ht="25.5" x14ac:dyDescent="0.2">
      <c r="I114" s="270"/>
      <c r="M114" s="274" t="s">
        <v>327</v>
      </c>
      <c r="N114" s="70" t="s">
        <v>329</v>
      </c>
      <c r="O114" s="91">
        <f>SUM(O115)</f>
        <v>0</v>
      </c>
      <c r="P114" s="77">
        <v>0</v>
      </c>
      <c r="Q114" s="77">
        <v>0</v>
      </c>
      <c r="R114" s="385"/>
      <c r="S114" s="385"/>
      <c r="T114" s="359"/>
      <c r="U114" s="359"/>
    </row>
    <row r="115" spans="4:21" s="5" customFormat="1" ht="38.25" x14ac:dyDescent="0.2">
      <c r="I115" s="270"/>
      <c r="M115" s="272" t="s">
        <v>328</v>
      </c>
      <c r="N115" s="273" t="s">
        <v>330</v>
      </c>
      <c r="O115" s="77">
        <v>0</v>
      </c>
      <c r="P115" s="77">
        <v>0</v>
      </c>
      <c r="Q115" s="77">
        <v>0</v>
      </c>
      <c r="R115" s="385"/>
      <c r="S115" s="385"/>
      <c r="T115" s="359"/>
      <c r="U115" s="359"/>
    </row>
    <row r="116" spans="4:21" s="3" customFormat="1" x14ac:dyDescent="0.2">
      <c r="I116" s="9">
        <v>81</v>
      </c>
      <c r="M116" s="197" t="s">
        <v>292</v>
      </c>
      <c r="N116" s="70" t="s">
        <v>294</v>
      </c>
      <c r="O116" s="91">
        <f t="shared" ref="O116:Q116" si="103">SUM(O117)</f>
        <v>0</v>
      </c>
      <c r="P116" s="91">
        <f t="shared" si="103"/>
        <v>0</v>
      </c>
      <c r="Q116" s="91">
        <f t="shared" si="103"/>
        <v>0</v>
      </c>
      <c r="R116" s="388">
        <v>0</v>
      </c>
      <c r="S116" s="388">
        <v>0</v>
      </c>
      <c r="T116" s="359">
        <v>0</v>
      </c>
      <c r="U116" s="359">
        <v>0</v>
      </c>
    </row>
    <row r="117" spans="4:21" s="5" customFormat="1" ht="38.25" x14ac:dyDescent="0.2">
      <c r="I117" s="201">
        <v>81</v>
      </c>
      <c r="M117" s="198" t="s">
        <v>293</v>
      </c>
      <c r="N117" s="200" t="s">
        <v>295</v>
      </c>
      <c r="O117" s="77">
        <v>0</v>
      </c>
      <c r="P117" s="77">
        <v>0</v>
      </c>
      <c r="Q117" s="77">
        <v>0</v>
      </c>
      <c r="R117" s="383"/>
      <c r="S117" s="383"/>
      <c r="T117" s="359"/>
      <c r="U117" s="359"/>
    </row>
    <row r="118" spans="4:21" s="8" customFormat="1" ht="25.5" x14ac:dyDescent="0.2">
      <c r="M118" s="80" t="s">
        <v>33</v>
      </c>
      <c r="N118" s="81" t="s">
        <v>86</v>
      </c>
      <c r="O118" s="93">
        <f t="shared" ref="O118" si="104">SUM(O119+O121)</f>
        <v>0</v>
      </c>
      <c r="P118" s="93">
        <f t="shared" ref="P118:Q118" si="105">SUM(P119+P121)</f>
        <v>0</v>
      </c>
      <c r="Q118" s="93">
        <f t="shared" si="105"/>
        <v>0</v>
      </c>
      <c r="R118" s="393">
        <f>SUM(R119+R121)</f>
        <v>0</v>
      </c>
      <c r="S118" s="393">
        <f>SUM(S119+S121)</f>
        <v>0</v>
      </c>
      <c r="T118" s="359">
        <v>0</v>
      </c>
      <c r="U118" s="359">
        <v>0</v>
      </c>
    </row>
    <row r="119" spans="4:21" s="3" customFormat="1" ht="25.5" x14ac:dyDescent="0.2">
      <c r="M119" s="92" t="s">
        <v>84</v>
      </c>
      <c r="N119" s="70" t="s">
        <v>87</v>
      </c>
      <c r="O119" s="89">
        <f t="shared" ref="O119:S119" si="106">SUM(O120)</f>
        <v>0</v>
      </c>
      <c r="P119" s="89">
        <f t="shared" si="106"/>
        <v>0</v>
      </c>
      <c r="Q119" s="89">
        <f t="shared" si="106"/>
        <v>0</v>
      </c>
      <c r="R119" s="390">
        <f t="shared" si="106"/>
        <v>0</v>
      </c>
      <c r="S119" s="390">
        <f t="shared" si="106"/>
        <v>0</v>
      </c>
      <c r="T119" s="359">
        <v>0</v>
      </c>
      <c r="U119" s="359">
        <v>0</v>
      </c>
    </row>
    <row r="120" spans="4:21" s="5" customFormat="1" ht="38.25" x14ac:dyDescent="0.2">
      <c r="M120" s="83" t="s">
        <v>85</v>
      </c>
      <c r="N120" s="84" t="s">
        <v>88</v>
      </c>
      <c r="O120" s="82">
        <v>0</v>
      </c>
      <c r="P120" s="82">
        <v>0</v>
      </c>
      <c r="Q120" s="82">
        <v>0</v>
      </c>
      <c r="R120" s="384"/>
      <c r="S120" s="384"/>
      <c r="T120" s="359"/>
      <c r="U120" s="359"/>
    </row>
    <row r="121" spans="4:21" s="3" customFormat="1" ht="25.5" x14ac:dyDescent="0.2">
      <c r="M121" s="197" t="s">
        <v>296</v>
      </c>
      <c r="N121" s="70" t="s">
        <v>298</v>
      </c>
      <c r="O121" s="89">
        <f t="shared" ref="O121:Q121" si="107">SUM(O122)</f>
        <v>0</v>
      </c>
      <c r="P121" s="89">
        <f t="shared" si="107"/>
        <v>0</v>
      </c>
      <c r="Q121" s="89">
        <f t="shared" si="107"/>
        <v>0</v>
      </c>
      <c r="R121" s="390">
        <f>SUM(R122)</f>
        <v>0</v>
      </c>
      <c r="S121" s="390">
        <f>SUM(S122)</f>
        <v>0</v>
      </c>
      <c r="T121" s="359">
        <v>0</v>
      </c>
      <c r="U121" s="359">
        <v>0</v>
      </c>
    </row>
    <row r="122" spans="4:21" s="5" customFormat="1" ht="51" x14ac:dyDescent="0.2">
      <c r="M122" s="198" t="s">
        <v>297</v>
      </c>
      <c r="N122" s="225" t="s">
        <v>317</v>
      </c>
      <c r="O122" s="82">
        <v>0</v>
      </c>
      <c r="P122" s="82">
        <v>0</v>
      </c>
      <c r="Q122" s="82">
        <v>0</v>
      </c>
      <c r="R122" s="384">
        <f>SUM(R827)</f>
        <v>0</v>
      </c>
      <c r="S122" s="384">
        <f>SUM(S827)</f>
        <v>0</v>
      </c>
      <c r="T122" s="359">
        <v>0</v>
      </c>
      <c r="U122" s="359">
        <v>0</v>
      </c>
    </row>
    <row r="123" spans="4:21" s="5" customFormat="1" x14ac:dyDescent="0.2">
      <c r="M123" s="301"/>
      <c r="N123" s="302"/>
      <c r="O123" s="82"/>
      <c r="P123" s="82"/>
      <c r="Q123" s="82"/>
      <c r="R123" s="384"/>
      <c r="S123" s="384"/>
      <c r="T123" s="359"/>
      <c r="U123" s="359"/>
    </row>
    <row r="124" spans="4:21" s="5" customFormat="1" x14ac:dyDescent="0.2">
      <c r="M124" s="301"/>
      <c r="N124" s="302"/>
      <c r="O124" s="82"/>
      <c r="P124" s="82"/>
      <c r="Q124" s="82"/>
      <c r="R124" s="384"/>
      <c r="S124" s="384"/>
      <c r="T124" s="359"/>
      <c r="U124" s="359"/>
    </row>
    <row r="125" spans="4:21" s="5" customFormat="1" x14ac:dyDescent="0.2">
      <c r="M125" s="78" t="s">
        <v>90</v>
      </c>
      <c r="N125" s="85"/>
      <c r="O125" s="134"/>
      <c r="P125" s="134"/>
      <c r="Q125" s="134"/>
      <c r="R125" s="383"/>
      <c r="S125" s="384"/>
      <c r="T125" s="359"/>
      <c r="U125" s="359"/>
    </row>
    <row r="126" spans="4:21" s="6" customFormat="1" x14ac:dyDescent="0.2">
      <c r="N126" s="85"/>
      <c r="O126" s="135"/>
      <c r="P126" s="135"/>
      <c r="Q126" s="135"/>
      <c r="R126" s="386"/>
      <c r="S126" s="386"/>
      <c r="T126" s="359"/>
      <c r="U126" s="359"/>
    </row>
    <row r="127" spans="4:21" s="8" customFormat="1" x14ac:dyDescent="0.2">
      <c r="D127" s="3"/>
      <c r="H127" s="3"/>
      <c r="I127" s="3"/>
      <c r="J127" s="9">
        <v>91</v>
      </c>
      <c r="K127" s="3"/>
      <c r="M127" s="80" t="s">
        <v>95</v>
      </c>
      <c r="N127" s="81" t="s">
        <v>96</v>
      </c>
      <c r="O127" s="93">
        <f t="shared" ref="O127:Q127" si="108">SUM(O128)</f>
        <v>287937.44</v>
      </c>
      <c r="P127" s="93">
        <f t="shared" si="108"/>
        <v>539806.6</v>
      </c>
      <c r="Q127" s="93">
        <f t="shared" si="108"/>
        <v>700000</v>
      </c>
      <c r="R127" s="389">
        <f t="shared" ref="R127:S128" si="109">SUM(R128)</f>
        <v>568000</v>
      </c>
      <c r="S127" s="389">
        <f t="shared" si="109"/>
        <v>558000</v>
      </c>
      <c r="T127" s="359">
        <f t="shared" si="92"/>
        <v>81.142857142857139</v>
      </c>
      <c r="U127" s="359">
        <f t="shared" si="93"/>
        <v>79.714285714285722</v>
      </c>
    </row>
    <row r="128" spans="4:21" s="3" customFormat="1" x14ac:dyDescent="0.2">
      <c r="J128" s="9">
        <v>91</v>
      </c>
      <c r="M128" s="92" t="s">
        <v>91</v>
      </c>
      <c r="N128" s="70" t="s">
        <v>93</v>
      </c>
      <c r="O128" s="89">
        <f t="shared" ref="O128:Q128" si="110">SUM(O129)</f>
        <v>287937.44</v>
      </c>
      <c r="P128" s="89">
        <f t="shared" si="110"/>
        <v>539806.6</v>
      </c>
      <c r="Q128" s="89">
        <f t="shared" si="110"/>
        <v>700000</v>
      </c>
      <c r="R128" s="388">
        <f t="shared" ref="R128" si="111">SUM(R129)</f>
        <v>568000</v>
      </c>
      <c r="S128" s="388">
        <f t="shared" si="109"/>
        <v>558000</v>
      </c>
      <c r="T128" s="359">
        <f t="shared" si="92"/>
        <v>81.142857142857139</v>
      </c>
      <c r="U128" s="359">
        <f t="shared" si="93"/>
        <v>79.714285714285722</v>
      </c>
    </row>
    <row r="129" spans="1:21" s="5" customFormat="1" x14ac:dyDescent="0.2">
      <c r="J129" s="201">
        <v>91</v>
      </c>
      <c r="M129" s="83" t="s">
        <v>92</v>
      </c>
      <c r="N129" s="84" t="s">
        <v>94</v>
      </c>
      <c r="O129" s="82">
        <v>287937.44</v>
      </c>
      <c r="P129" s="82">
        <v>539806.6</v>
      </c>
      <c r="Q129" s="82">
        <v>700000</v>
      </c>
      <c r="R129" s="82">
        <v>568000</v>
      </c>
      <c r="S129" s="82">
        <v>558000</v>
      </c>
      <c r="T129" s="359">
        <f t="shared" si="92"/>
        <v>81.142857142857139</v>
      </c>
      <c r="U129" s="359">
        <f t="shared" si="93"/>
        <v>79.714285714285722</v>
      </c>
    </row>
    <row r="130" spans="1:21" s="5" customFormat="1" x14ac:dyDescent="0.2">
      <c r="J130" s="303"/>
      <c r="M130" s="301"/>
      <c r="N130" s="302"/>
      <c r="O130" s="82"/>
      <c r="P130" s="82"/>
      <c r="Q130" s="82"/>
      <c r="R130" s="388"/>
      <c r="S130" s="388"/>
      <c r="T130" s="359"/>
      <c r="U130" s="359"/>
    </row>
    <row r="131" spans="1:21" s="5" customFormat="1" x14ac:dyDescent="0.2">
      <c r="J131" s="303"/>
      <c r="M131" s="301"/>
      <c r="N131" s="302"/>
      <c r="O131" s="82"/>
      <c r="P131" s="82"/>
      <c r="Q131" s="82"/>
      <c r="R131" s="388"/>
      <c r="S131" s="388"/>
      <c r="T131" s="359"/>
      <c r="U131" s="359"/>
    </row>
    <row r="132" spans="1:21" s="5" customFormat="1" x14ac:dyDescent="0.2">
      <c r="J132" s="303"/>
      <c r="M132" s="301"/>
      <c r="N132" s="302"/>
      <c r="O132" s="82"/>
      <c r="P132" s="82"/>
      <c r="Q132" s="82"/>
      <c r="R132" s="388"/>
      <c r="S132" s="388"/>
      <c r="T132" s="359"/>
      <c r="U132" s="359"/>
    </row>
    <row r="133" spans="1:21" s="5" customFormat="1" x14ac:dyDescent="0.2">
      <c r="J133" s="303"/>
      <c r="M133" s="78" t="s">
        <v>350</v>
      </c>
      <c r="N133" s="302"/>
      <c r="O133" s="82"/>
      <c r="P133" s="82"/>
      <c r="Q133" s="82"/>
      <c r="R133" s="388"/>
      <c r="S133" s="388"/>
      <c r="T133" s="359"/>
      <c r="U133" s="359"/>
    </row>
    <row r="134" spans="1:21" s="5" customFormat="1" x14ac:dyDescent="0.2">
      <c r="J134" s="228"/>
      <c r="M134" s="230"/>
      <c r="N134" s="231"/>
      <c r="O134" s="82"/>
      <c r="P134" s="82"/>
      <c r="Q134" s="82"/>
      <c r="R134" s="388"/>
      <c r="S134" s="388"/>
      <c r="T134" s="359"/>
      <c r="U134" s="359"/>
    </row>
    <row r="135" spans="1:21" s="5" customFormat="1" x14ac:dyDescent="0.2">
      <c r="A135" s="469" t="s">
        <v>35</v>
      </c>
      <c r="B135" s="469"/>
      <c r="C135" s="469"/>
      <c r="D135" s="469"/>
      <c r="M135" s="92"/>
      <c r="N135" s="84"/>
      <c r="O135" s="181"/>
      <c r="P135" s="181"/>
      <c r="Q135" s="181"/>
      <c r="R135" s="383"/>
      <c r="S135" s="383"/>
      <c r="T135" s="359"/>
      <c r="U135" s="359"/>
    </row>
    <row r="136" spans="1:21" s="5" customFormat="1" x14ac:dyDescent="0.2">
      <c r="H136" s="176"/>
      <c r="I136" s="201"/>
      <c r="J136" s="201"/>
      <c r="K136" s="201"/>
      <c r="L136" s="201">
        <v>11</v>
      </c>
      <c r="M136" s="178" t="s">
        <v>99</v>
      </c>
      <c r="N136" s="84"/>
      <c r="O136" s="182">
        <f t="shared" ref="O136" si="112">SUM(O38)</f>
        <v>848664.8899999999</v>
      </c>
      <c r="P136" s="182">
        <f t="shared" ref="P136:Q136" si="113">SUM(P38)</f>
        <v>880000</v>
      </c>
      <c r="Q136" s="182">
        <f t="shared" si="113"/>
        <v>780000</v>
      </c>
      <c r="R136" s="182">
        <f t="shared" ref="R136" si="114">SUM(R38)</f>
        <v>800000</v>
      </c>
      <c r="S136" s="394">
        <f>SUM(S38)</f>
        <v>800000</v>
      </c>
      <c r="T136" s="359">
        <f t="shared" si="92"/>
        <v>102.56410256410255</v>
      </c>
      <c r="U136" s="359">
        <f t="shared" si="93"/>
        <v>102.56410256410255</v>
      </c>
    </row>
    <row r="137" spans="1:21" s="5" customFormat="1" x14ac:dyDescent="0.2">
      <c r="H137" s="176"/>
      <c r="I137" s="201"/>
      <c r="J137" s="201"/>
      <c r="K137" s="201"/>
      <c r="L137" s="201">
        <v>21</v>
      </c>
      <c r="M137" s="178" t="s">
        <v>100</v>
      </c>
      <c r="N137" s="84"/>
      <c r="O137" s="182">
        <v>0</v>
      </c>
      <c r="P137" s="182">
        <v>0</v>
      </c>
      <c r="Q137" s="182">
        <v>0</v>
      </c>
      <c r="R137" s="182">
        <v>0</v>
      </c>
      <c r="S137" s="394">
        <v>0</v>
      </c>
      <c r="T137" s="359">
        <v>0</v>
      </c>
      <c r="U137" s="359">
        <v>0</v>
      </c>
    </row>
    <row r="138" spans="1:21" s="5" customFormat="1" x14ac:dyDescent="0.2">
      <c r="H138" s="176"/>
      <c r="I138" s="201"/>
      <c r="J138" s="201"/>
      <c r="K138" s="201"/>
      <c r="L138" s="201">
        <v>31</v>
      </c>
      <c r="M138" s="178" t="s">
        <v>101</v>
      </c>
      <c r="N138" s="84"/>
      <c r="O138" s="182">
        <f t="shared" ref="O138" si="115">SUM(O48)</f>
        <v>11479.99</v>
      </c>
      <c r="P138" s="182">
        <f t="shared" ref="P138:Q138" si="116">SUM(P48)</f>
        <v>55000</v>
      </c>
      <c r="Q138" s="182">
        <f t="shared" si="116"/>
        <v>55000</v>
      </c>
      <c r="R138" s="182">
        <f t="shared" ref="R138" si="117">SUM(R48)</f>
        <v>50000</v>
      </c>
      <c r="S138" s="394">
        <f>SUM(S48)</f>
        <v>50000</v>
      </c>
      <c r="T138" s="359">
        <f t="shared" si="92"/>
        <v>90.909090909090907</v>
      </c>
      <c r="U138" s="359">
        <f t="shared" si="93"/>
        <v>90.909090909090907</v>
      </c>
    </row>
    <row r="139" spans="1:21" s="5" customFormat="1" x14ac:dyDescent="0.2">
      <c r="H139" s="176"/>
      <c r="I139" s="201"/>
      <c r="J139" s="201"/>
      <c r="K139" s="201"/>
      <c r="L139" s="201">
        <v>43</v>
      </c>
      <c r="M139" s="178" t="s">
        <v>102</v>
      </c>
      <c r="N139" s="84"/>
      <c r="O139" s="182">
        <f t="shared" ref="O139" si="118">SUM(O52)</f>
        <v>181076.65000000002</v>
      </c>
      <c r="P139" s="182">
        <f t="shared" ref="P139:Q139" si="119">SUM(P52)</f>
        <v>200193.4</v>
      </c>
      <c r="Q139" s="182">
        <f t="shared" si="119"/>
        <v>200193.4</v>
      </c>
      <c r="R139" s="182">
        <f t="shared" ref="R139" si="120">SUM(R52)</f>
        <v>200000</v>
      </c>
      <c r="S139" s="394">
        <f>SUM(S52)</f>
        <v>200000</v>
      </c>
      <c r="T139" s="359">
        <f t="shared" si="92"/>
        <v>99.903393418564249</v>
      </c>
      <c r="U139" s="359">
        <f t="shared" si="93"/>
        <v>99.903393418564249</v>
      </c>
    </row>
    <row r="140" spans="1:21" s="5" customFormat="1" x14ac:dyDescent="0.2">
      <c r="H140" s="176"/>
      <c r="I140" s="201"/>
      <c r="J140" s="201"/>
      <c r="K140" s="201"/>
      <c r="L140" s="201">
        <v>52</v>
      </c>
      <c r="M140" s="178" t="s">
        <v>103</v>
      </c>
      <c r="N140" s="84"/>
      <c r="O140" s="182">
        <f t="shared" ref="O140" si="121">SUM(O42)</f>
        <v>675676.45</v>
      </c>
      <c r="P140" s="182">
        <f t="shared" ref="P140:Q140" si="122">SUM(P42)</f>
        <v>1027000</v>
      </c>
      <c r="Q140" s="182">
        <f t="shared" si="122"/>
        <v>1272206.6000000001</v>
      </c>
      <c r="R140" s="182">
        <f t="shared" ref="R140" si="123">SUM(R42)</f>
        <v>1322000</v>
      </c>
      <c r="S140" s="394">
        <f>SUM(S42)</f>
        <v>1366000</v>
      </c>
      <c r="T140" s="359">
        <f t="shared" si="92"/>
        <v>103.9139397641861</v>
      </c>
      <c r="U140" s="359">
        <f t="shared" si="93"/>
        <v>107.37249751730576</v>
      </c>
    </row>
    <row r="141" spans="1:21" s="5" customFormat="1" x14ac:dyDescent="0.2">
      <c r="H141" s="176"/>
      <c r="I141" s="201"/>
      <c r="J141" s="201"/>
      <c r="K141" s="201"/>
      <c r="L141" s="201">
        <v>61</v>
      </c>
      <c r="M141" s="178" t="s">
        <v>104</v>
      </c>
      <c r="N141" s="84"/>
      <c r="O141" s="182">
        <f t="shared" ref="O141" si="124">SUM(O56)</f>
        <v>0</v>
      </c>
      <c r="P141" s="182">
        <f t="shared" ref="P141:Q141" si="125">SUM(P56)</f>
        <v>10000</v>
      </c>
      <c r="Q141" s="182">
        <f t="shared" si="125"/>
        <v>10000</v>
      </c>
      <c r="R141" s="182">
        <f t="shared" ref="R141" si="126">SUM(R56)</f>
        <v>10000</v>
      </c>
      <c r="S141" s="394">
        <f>SUM(S56)</f>
        <v>10000</v>
      </c>
      <c r="T141" s="359">
        <f t="shared" si="92"/>
        <v>100</v>
      </c>
      <c r="U141" s="359">
        <f t="shared" si="93"/>
        <v>100</v>
      </c>
    </row>
    <row r="142" spans="1:21" s="5" customFormat="1" ht="24.75" customHeight="1" x14ac:dyDescent="0.2">
      <c r="H142" s="176"/>
      <c r="I142" s="201"/>
      <c r="J142" s="201"/>
      <c r="K142" s="201"/>
      <c r="L142" s="201">
        <v>71</v>
      </c>
      <c r="M142" s="467" t="s">
        <v>105</v>
      </c>
      <c r="N142" s="468"/>
      <c r="O142" s="182">
        <f t="shared" ref="O142" si="127">SUM(O59)</f>
        <v>0</v>
      </c>
      <c r="P142" s="182">
        <f t="shared" ref="P142:Q142" si="128">SUM(P59)</f>
        <v>0</v>
      </c>
      <c r="Q142" s="182">
        <f t="shared" si="128"/>
        <v>0</v>
      </c>
      <c r="R142" s="182">
        <f t="shared" ref="R142" si="129">SUM(R59)</f>
        <v>20000</v>
      </c>
      <c r="S142" s="394">
        <f>SUM(S59)</f>
        <v>20000</v>
      </c>
      <c r="T142" s="359">
        <v>0</v>
      </c>
      <c r="U142" s="359">
        <v>0</v>
      </c>
    </row>
    <row r="143" spans="1:21" s="11" customFormat="1" x14ac:dyDescent="0.2">
      <c r="H143" s="12"/>
      <c r="I143" s="12"/>
      <c r="J143" s="12"/>
      <c r="K143" s="12"/>
      <c r="L143" s="12" t="s">
        <v>351</v>
      </c>
      <c r="M143" s="464" t="s">
        <v>106</v>
      </c>
      <c r="N143" s="465"/>
      <c r="O143" s="183">
        <f t="shared" ref="O143" si="130">SUM(O113)</f>
        <v>0</v>
      </c>
      <c r="P143" s="183">
        <f t="shared" ref="P143:Q143" si="131">SUM(P113)</f>
        <v>0</v>
      </c>
      <c r="Q143" s="183">
        <f t="shared" si="131"/>
        <v>0</v>
      </c>
      <c r="R143" s="183">
        <f t="shared" ref="R143" si="132">SUM(R113)</f>
        <v>0</v>
      </c>
      <c r="S143" s="395">
        <v>0</v>
      </c>
      <c r="T143" s="359">
        <v>0</v>
      </c>
      <c r="U143" s="359">
        <v>0</v>
      </c>
    </row>
    <row r="144" spans="1:21" s="11" customFormat="1" x14ac:dyDescent="0.2">
      <c r="H144" s="12"/>
      <c r="I144" s="12"/>
      <c r="J144" s="12"/>
      <c r="K144" s="12"/>
      <c r="L144" s="12" t="s">
        <v>352</v>
      </c>
      <c r="M144" s="191" t="s">
        <v>289</v>
      </c>
      <c r="N144" s="192"/>
      <c r="O144" s="183">
        <f t="shared" ref="O144" si="133">SUM(O129)</f>
        <v>287937.44</v>
      </c>
      <c r="P144" s="183">
        <f t="shared" ref="P144:Q144" si="134">SUM(P129)</f>
        <v>539806.6</v>
      </c>
      <c r="Q144" s="183">
        <f t="shared" si="134"/>
        <v>700000</v>
      </c>
      <c r="R144" s="183">
        <f t="shared" ref="R144" si="135">SUM(R129)</f>
        <v>568000</v>
      </c>
      <c r="S144" s="395">
        <f t="shared" ref="S144" si="136">SUM(S129)</f>
        <v>558000</v>
      </c>
      <c r="T144" s="359">
        <f t="shared" si="92"/>
        <v>81.142857142857139</v>
      </c>
      <c r="U144" s="359">
        <f t="shared" si="93"/>
        <v>79.714285714285722</v>
      </c>
    </row>
    <row r="145" spans="1:21" s="11" customFormat="1" x14ac:dyDescent="0.2">
      <c r="H145" s="12"/>
      <c r="I145" s="12"/>
      <c r="J145" s="12"/>
      <c r="K145" s="12"/>
      <c r="L145" s="12"/>
      <c r="M145" s="473" t="s">
        <v>284</v>
      </c>
      <c r="N145" s="474"/>
      <c r="O145" s="183">
        <f t="shared" ref="O145" si="137">SUM(O136:O144)</f>
        <v>2004835.42</v>
      </c>
      <c r="P145" s="183">
        <f t="shared" ref="P145:Q145" si="138">SUM(P136:P144)</f>
        <v>2712000</v>
      </c>
      <c r="Q145" s="183">
        <f t="shared" si="138"/>
        <v>3017400</v>
      </c>
      <c r="R145" s="183">
        <f t="shared" ref="R145" si="139">SUM(R136:R144)</f>
        <v>2970000</v>
      </c>
      <c r="S145" s="395">
        <f t="shared" ref="S145" si="140">SUM(S136:S144)</f>
        <v>3004000</v>
      </c>
      <c r="T145" s="359">
        <f t="shared" si="92"/>
        <v>98.429111155299267</v>
      </c>
      <c r="U145" s="359">
        <f t="shared" si="93"/>
        <v>99.555909060780806</v>
      </c>
    </row>
    <row r="146" spans="1:21" s="11" customFormat="1" x14ac:dyDescent="0.2">
      <c r="H146" s="12"/>
      <c r="I146" s="12"/>
      <c r="J146" s="12"/>
      <c r="K146" s="12"/>
      <c r="L146" s="12"/>
      <c r="M146" s="323"/>
      <c r="N146" s="324"/>
      <c r="O146" s="183"/>
      <c r="P146" s="183"/>
      <c r="Q146" s="183"/>
      <c r="R146" s="395"/>
      <c r="S146" s="395"/>
      <c r="T146" s="359"/>
      <c r="U146" s="359"/>
    </row>
    <row r="147" spans="1:21" s="11" customFormat="1" x14ac:dyDescent="0.2">
      <c r="H147" s="12"/>
      <c r="I147" s="12"/>
      <c r="J147" s="12"/>
      <c r="K147" s="12"/>
      <c r="L147" s="12"/>
      <c r="M147" s="323"/>
      <c r="N147" s="324"/>
      <c r="O147" s="183"/>
      <c r="P147" s="183"/>
      <c r="Q147" s="183"/>
      <c r="R147" s="395"/>
      <c r="S147" s="395"/>
      <c r="T147" s="359"/>
      <c r="U147" s="359"/>
    </row>
    <row r="148" spans="1:21" s="11" customFormat="1" x14ac:dyDescent="0.2">
      <c r="H148" s="12"/>
      <c r="I148" s="12"/>
      <c r="J148" s="12"/>
      <c r="K148" s="12"/>
      <c r="L148" s="12"/>
      <c r="M148" s="78" t="s">
        <v>356</v>
      </c>
      <c r="N148" s="324"/>
      <c r="O148" s="183"/>
      <c r="P148" s="183"/>
      <c r="Q148" s="183"/>
      <c r="R148" s="395"/>
      <c r="S148" s="395"/>
      <c r="T148" s="359"/>
      <c r="U148" s="359"/>
    </row>
    <row r="149" spans="1:21" s="11" customFormat="1" x14ac:dyDescent="0.2">
      <c r="H149" s="12"/>
      <c r="I149" s="12"/>
      <c r="J149" s="12"/>
      <c r="K149" s="12"/>
      <c r="L149" s="12"/>
      <c r="M149" s="323"/>
      <c r="N149" s="324"/>
      <c r="O149" s="183"/>
      <c r="P149" s="183"/>
      <c r="Q149" s="183"/>
      <c r="R149" s="395"/>
      <c r="S149" s="395"/>
      <c r="T149" s="359"/>
      <c r="U149" s="359"/>
    </row>
    <row r="150" spans="1:21" s="11" customFormat="1" x14ac:dyDescent="0.2">
      <c r="A150" s="469" t="s">
        <v>35</v>
      </c>
      <c r="B150" s="469"/>
      <c r="C150" s="469"/>
      <c r="D150" s="469"/>
      <c r="E150" s="322"/>
      <c r="F150" s="322"/>
      <c r="G150" s="322"/>
      <c r="H150" s="322"/>
      <c r="I150" s="322"/>
      <c r="J150" s="322"/>
      <c r="K150" s="322"/>
      <c r="L150" s="328"/>
      <c r="M150" s="321"/>
      <c r="N150" s="326"/>
      <c r="O150" s="324"/>
      <c r="P150" s="433"/>
      <c r="Q150" s="437"/>
      <c r="R150" s="396"/>
      <c r="S150" s="298"/>
      <c r="T150" s="359"/>
      <c r="U150" s="359"/>
    </row>
    <row r="151" spans="1:21" s="11" customFormat="1" x14ac:dyDescent="0.2">
      <c r="A151" s="322"/>
      <c r="B151" s="328"/>
      <c r="C151" s="322"/>
      <c r="D151" s="328"/>
      <c r="E151" s="322"/>
      <c r="F151" s="322"/>
      <c r="G151" s="322"/>
      <c r="H151" s="322"/>
      <c r="I151" s="322"/>
      <c r="J151" s="322"/>
      <c r="K151" s="322"/>
      <c r="L151" s="328">
        <v>11</v>
      </c>
      <c r="M151" s="321" t="s">
        <v>99</v>
      </c>
      <c r="N151" s="326"/>
      <c r="O151" s="226">
        <f>SUM(O210+O232+O250+O261+O270+O279+O288+O302+O316+O327+O340+O355+O369+O383+O393+O404+O415+O430+O444+O456+O467+O483+O498+O511+O534+O551+O581+O593+O607+O750+O874)</f>
        <v>620634.30000000005</v>
      </c>
      <c r="P151" s="226">
        <f>SUM(P210+P232+P250+P261+P270+P279+P288+P302+P316+P327+P340+P355+P369+P383+P393+P404+P415+P430+P444+P456+P467+P483+P498+P511+P534+P551+P581+P593+P607+P750+P874)</f>
        <v>880000</v>
      </c>
      <c r="Q151" s="226">
        <f>SUM(Q210+Q232+Q250+Q261+Q270+Q279+Q288+Q302+Q316+Q327+Q340+Q355+Q369+Q383+Q393+Q404+Q415+Q430+Q444+Q456+Q467+Q483+Q498+Q511+Q534+Q551+Q581+Q593+Q607+Q750+Q874)</f>
        <v>780000</v>
      </c>
      <c r="R151" s="396">
        <f>SUM(R210+R232+R250+R261+R270+R279+R288+R302+R316+R327+R340+R355+R369+R383+R393+R404+R415+R430+R444+R456+R467+R483+R498+R511+R534+R551+R581+R593+R607+R750+R874)</f>
        <v>800000</v>
      </c>
      <c r="S151" s="396">
        <f>SUM(S210+S232+S250+S261+S270+S279+S288+S302+S316+S327+S340+S355+S369+S383+S393+S404+S415+S430+S444+S456+S467+S483+S498+S511+S534+S551+S581+S593+S607+S750+S874)</f>
        <v>800000</v>
      </c>
      <c r="T151" s="359">
        <f t="shared" si="92"/>
        <v>102.56410256410255</v>
      </c>
      <c r="U151" s="359">
        <f t="shared" si="93"/>
        <v>102.56410256410255</v>
      </c>
    </row>
    <row r="152" spans="1:21" s="11" customFormat="1" x14ac:dyDescent="0.2">
      <c r="A152" s="322"/>
      <c r="B152" s="328"/>
      <c r="C152" s="322"/>
      <c r="D152" s="328"/>
      <c r="E152" s="322"/>
      <c r="F152" s="322"/>
      <c r="G152" s="322"/>
      <c r="H152" s="322"/>
      <c r="I152" s="322"/>
      <c r="J152" s="322"/>
      <c r="K152" s="322"/>
      <c r="L152" s="328">
        <v>21</v>
      </c>
      <c r="M152" s="321" t="s">
        <v>100</v>
      </c>
      <c r="N152" s="326"/>
      <c r="O152" s="226">
        <v>0</v>
      </c>
      <c r="P152" s="226">
        <v>0</v>
      </c>
      <c r="Q152" s="226">
        <v>0</v>
      </c>
      <c r="R152" s="396">
        <v>0</v>
      </c>
      <c r="S152" s="396">
        <v>0</v>
      </c>
      <c r="T152" s="359">
        <v>0</v>
      </c>
      <c r="U152" s="359">
        <v>0</v>
      </c>
    </row>
    <row r="153" spans="1:21" s="11" customFormat="1" x14ac:dyDescent="0.2">
      <c r="A153" s="322"/>
      <c r="B153" s="328"/>
      <c r="C153" s="322"/>
      <c r="D153" s="328"/>
      <c r="E153" s="322"/>
      <c r="F153" s="322"/>
      <c r="G153" s="322"/>
      <c r="H153" s="322"/>
      <c r="I153" s="322"/>
      <c r="J153" s="322"/>
      <c r="K153" s="322"/>
      <c r="L153" s="328">
        <v>31</v>
      </c>
      <c r="M153" s="321" t="s">
        <v>101</v>
      </c>
      <c r="N153" s="326"/>
      <c r="O153" s="226">
        <f>SUM(O431+O535+O715+O751+O789+O804)</f>
        <v>11479.99</v>
      </c>
      <c r="P153" s="226">
        <f>SUM(P431+P535+P715+P751+P789+P804)</f>
        <v>55000</v>
      </c>
      <c r="Q153" s="226">
        <f>SUM(Q431+Q535+Q715+Q751+Q789+Q804)</f>
        <v>55000</v>
      </c>
      <c r="R153" s="396">
        <f>SUM(R431+R535+R715+R751+R789+R804)</f>
        <v>50000</v>
      </c>
      <c r="S153" s="396">
        <f>SUM(S431+S535+S715+S751+S789+S804)</f>
        <v>50000</v>
      </c>
      <c r="T153" s="359">
        <f t="shared" si="92"/>
        <v>90.909090909090907</v>
      </c>
      <c r="U153" s="359">
        <f t="shared" si="93"/>
        <v>90.909090909090907</v>
      </c>
    </row>
    <row r="154" spans="1:21" s="11" customFormat="1" x14ac:dyDescent="0.2">
      <c r="A154" s="322"/>
      <c r="B154" s="328"/>
      <c r="C154" s="322"/>
      <c r="D154" s="12"/>
      <c r="E154" s="322"/>
      <c r="F154" s="322"/>
      <c r="G154" s="322"/>
      <c r="H154" s="322"/>
      <c r="I154" s="322"/>
      <c r="J154" s="322"/>
      <c r="K154" s="322"/>
      <c r="L154" s="328">
        <v>43</v>
      </c>
      <c r="M154" s="321" t="s">
        <v>102</v>
      </c>
      <c r="N154" s="326"/>
      <c r="O154" s="226">
        <f>SUM(O303+O317+O328+O341+O384+O405+O700+O752+O766+O779+O875)</f>
        <v>181076.65000000002</v>
      </c>
      <c r="P154" s="226">
        <f>SUM(P303+P317+P328+P341+P384+P405+P700+P752+P766+P779+P875)</f>
        <v>200193.4</v>
      </c>
      <c r="Q154" s="226">
        <f>SUM(Q303+Q317+Q328+Q341+Q384+Q405+Q700+Q752+Q766+Q779+Q875)</f>
        <v>200193.4</v>
      </c>
      <c r="R154" s="396">
        <f>SUM(R303+R317+R328+R341+R384+R405+R416+R700+R752+R766+R779+R875)</f>
        <v>200000</v>
      </c>
      <c r="S154" s="396">
        <f>SUM(S303+S317+S328+S341+S384+S405+S416+S700+S752+S766+S779+S875)</f>
        <v>200000</v>
      </c>
      <c r="T154" s="359">
        <f t="shared" si="92"/>
        <v>99.903393418564249</v>
      </c>
      <c r="U154" s="359">
        <f t="shared" si="93"/>
        <v>99.903393418564249</v>
      </c>
    </row>
    <row r="155" spans="1:21" s="11" customFormat="1" x14ac:dyDescent="0.2">
      <c r="A155" s="322"/>
      <c r="B155" s="328"/>
      <c r="C155" s="322"/>
      <c r="D155" s="12"/>
      <c r="E155" s="322"/>
      <c r="F155" s="322"/>
      <c r="G155" s="322"/>
      <c r="H155" s="322"/>
      <c r="I155" s="322"/>
      <c r="J155" s="322"/>
      <c r="K155" s="322"/>
      <c r="L155" s="328">
        <v>52</v>
      </c>
      <c r="M155" s="321" t="s">
        <v>103</v>
      </c>
      <c r="N155" s="326"/>
      <c r="O155" s="226">
        <f>SUM(O211+O233+O289+O356+O521+O536+O552+O635+O649+O666+O686+O701+O717+O735+O753+O767+O780+O790+O805+O819+O836+O849+O861+O889+O901+O913+O925+O937)</f>
        <v>586082.81000000006</v>
      </c>
      <c r="P155" s="226">
        <f>SUM(P211+P233+P289+P356+P521+P536+P552+P635+P649+P666+P686+P701+P717+P735+P753+P767+P780+P790+P805+P819+P836+P849+P861+P889+P901+P913+P925+P937)</f>
        <v>1027000</v>
      </c>
      <c r="Q155" s="226">
        <f>SUM(Q211+Q233+Q289+Q356+Q521+Q536+Q552+Q635+Q649+Q666+Q686+Q701+Q717+Q735+Q753+Q767+Q780+Q790+Q805+Q819+Q836+Q849+Q861+Q889+Q901+Q913+Q925+Q937)</f>
        <v>1272206.6000000001</v>
      </c>
      <c r="R155" s="396">
        <f>SUM(R211+R233+R289+R356+R521+R536+R552+R635+R649+R666+R686+R701+R717+R735+R753+R767+R780+R790+R805+R819+R836+R849+R861+R889+R901+R913+R925+R937)</f>
        <v>1322000</v>
      </c>
      <c r="S155" s="396">
        <f>SUM(S211+S233+S289+S356+S521+S536+S552+S635+S649+S666+S686+S701+S717+S735+S753+S767+S780+S790+S805+S819+S836+S849+S861+S889+S901+S913+S925+S937)</f>
        <v>1366000</v>
      </c>
      <c r="T155" s="359">
        <f t="shared" si="92"/>
        <v>103.9139397641861</v>
      </c>
      <c r="U155" s="359">
        <f t="shared" si="93"/>
        <v>107.37249751730576</v>
      </c>
    </row>
    <row r="156" spans="1:21" s="11" customFormat="1" x14ac:dyDescent="0.2">
      <c r="A156" s="5"/>
      <c r="B156" s="328"/>
      <c r="C156" s="5"/>
      <c r="D156" s="5"/>
      <c r="E156" s="5"/>
      <c r="F156" s="5"/>
      <c r="G156" s="5"/>
      <c r="H156" s="5"/>
      <c r="I156" s="5"/>
      <c r="J156" s="5"/>
      <c r="K156" s="5"/>
      <c r="L156" s="328">
        <v>61</v>
      </c>
      <c r="M156" s="321" t="s">
        <v>104</v>
      </c>
      <c r="N156" s="326"/>
      <c r="O156" s="226">
        <f>SUM(O685)</f>
        <v>0</v>
      </c>
      <c r="P156" s="226">
        <f>SUM(P685)</f>
        <v>10000</v>
      </c>
      <c r="Q156" s="226">
        <f>SUM(Q685)</f>
        <v>10000</v>
      </c>
      <c r="R156" s="396">
        <f t="shared" ref="R156:S156" si="141">SUM(R685)</f>
        <v>10000</v>
      </c>
      <c r="S156" s="396">
        <f t="shared" si="141"/>
        <v>10000</v>
      </c>
      <c r="T156" s="359">
        <f t="shared" si="92"/>
        <v>100</v>
      </c>
      <c r="U156" s="359">
        <f t="shared" si="93"/>
        <v>100</v>
      </c>
    </row>
    <row r="157" spans="1:21" s="11" customFormat="1" ht="26.25" customHeight="1" x14ac:dyDescent="0.2">
      <c r="A157" s="5"/>
      <c r="B157" s="328"/>
      <c r="C157" s="5"/>
      <c r="D157" s="5"/>
      <c r="E157" s="5"/>
      <c r="F157" s="5"/>
      <c r="G157" s="5"/>
      <c r="H157" s="5"/>
      <c r="I157" s="5"/>
      <c r="J157" s="5"/>
      <c r="K157" s="5"/>
      <c r="L157" s="328">
        <v>71</v>
      </c>
      <c r="M157" s="467" t="s">
        <v>105</v>
      </c>
      <c r="N157" s="468"/>
      <c r="O157" s="188">
        <f>SUM(O394+O468+O716+O754+O791+O806)</f>
        <v>0</v>
      </c>
      <c r="P157" s="188">
        <f>SUM(P394+P468+P716+P754+P791+P806)</f>
        <v>0</v>
      </c>
      <c r="Q157" s="188">
        <f>SUM(Q394+Q468+Q716+Q754+Q791+Q806)</f>
        <v>0</v>
      </c>
      <c r="R157" s="397">
        <f>SUM(R394+R468+R716+R754+R791+R806)</f>
        <v>20000</v>
      </c>
      <c r="S157" s="397">
        <f>SUM(S394+S468+S716+S754+S791+S806)</f>
        <v>20000</v>
      </c>
      <c r="T157" s="359">
        <v>0</v>
      </c>
      <c r="U157" s="359">
        <v>0</v>
      </c>
    </row>
    <row r="158" spans="1:21" s="11" customFormat="1" x14ac:dyDescent="0.2">
      <c r="A158" s="5"/>
      <c r="B158" s="12"/>
      <c r="C158" s="5"/>
      <c r="D158" s="5"/>
      <c r="E158" s="5"/>
      <c r="F158" s="5"/>
      <c r="G158" s="5"/>
      <c r="H158" s="5"/>
      <c r="I158" s="5"/>
      <c r="J158" s="5"/>
      <c r="K158" s="5"/>
      <c r="L158" s="12" t="s">
        <v>351</v>
      </c>
      <c r="M158" s="464" t="s">
        <v>106</v>
      </c>
      <c r="N158" s="465"/>
      <c r="O158" s="188">
        <f t="shared" ref="O158:R158" si="142">SUM(O820)</f>
        <v>0</v>
      </c>
      <c r="P158" s="188">
        <f t="shared" ref="P158:Q158" si="143">SUM(P820)</f>
        <v>0</v>
      </c>
      <c r="Q158" s="188">
        <f t="shared" si="143"/>
        <v>0</v>
      </c>
      <c r="R158" s="397">
        <f t="shared" si="142"/>
        <v>0</v>
      </c>
      <c r="S158" s="397">
        <f t="shared" ref="S158" si="144">SUM(S820)</f>
        <v>0</v>
      </c>
      <c r="T158" s="359">
        <v>0</v>
      </c>
      <c r="U158" s="359">
        <v>0</v>
      </c>
    </row>
    <row r="159" spans="1:21" s="11" customFormat="1" x14ac:dyDescent="0.2">
      <c r="A159" s="5"/>
      <c r="B159" s="12"/>
      <c r="C159" s="5"/>
      <c r="D159" s="5"/>
      <c r="E159" s="5"/>
      <c r="F159" s="5"/>
      <c r="G159" s="5"/>
      <c r="H159" s="5"/>
      <c r="I159" s="5"/>
      <c r="J159" s="5"/>
      <c r="K159" s="5"/>
      <c r="L159" s="12" t="s">
        <v>352</v>
      </c>
      <c r="M159" s="321" t="s">
        <v>289</v>
      </c>
      <c r="N159" s="327"/>
      <c r="O159" s="188">
        <f>SUM(O212+O234+O304+O329+O342+O370+O445+O484+O499+O512+O537+O569+O582+O594+O623+O636+O650+O667+O687+O702+O718+O736+O755+O768+O792+O807+O821+O837+O850+O862+O876+O890+O902+O914+O926+O938)</f>
        <v>65755.070000000007</v>
      </c>
      <c r="P159" s="188">
        <f>SUM(P212+P234+P304+P329+P342+P370+P445+P484+P499+P512+P537+P569+P582+P594+P623+P636+P650+P667+P687+P702+P718+P736+P755+P768+P792+P807+P821+P837+P850+P862+P876+P890+P902+P914+P926+P938)</f>
        <v>539806.6</v>
      </c>
      <c r="Q159" s="188">
        <f>SUM(Q212+Q234+Q304+Q329+Q342+Q370+Q445+Q484+Q499+Q512+Q537+Q569+Q582+Q594+Q623+Q636+Q650+Q667+Q687+Q702+Q718+Q736+Q755+Q768+Q792+Q807+Q821+Q837+Q850+Q862+Q876+Q890+Q902+Q914+Q926+Q938)</f>
        <v>700000</v>
      </c>
      <c r="R159" s="397">
        <f>SUM(R212+R234+R304+R329+R342+R370+R445+R484+R499+R512+R537+R569+R582+R594+R623+R636+R650+R667+R687+R702+R718+R736+R755+R768+R792+R807+R821+R837+R850+R862+R876+R890+R902+R914+R926+R938)</f>
        <v>568000</v>
      </c>
      <c r="S159" s="397">
        <f>SUM(S212+S234+S304+S329+S342+S370+S445+S484+S499+S512+S537+S569+S582+S594+S623+S636+S650+S667+S687+S702+S718+S736+S755+S768+S792+S807+S821+S837+S850+S862+S876+S890+S902+S914+S926+S938)</f>
        <v>558000</v>
      </c>
      <c r="T159" s="359">
        <f t="shared" si="92"/>
        <v>81.142857142857139</v>
      </c>
      <c r="U159" s="359">
        <f t="shared" si="93"/>
        <v>79.714285714285722</v>
      </c>
    </row>
    <row r="160" spans="1:21" s="11" customForma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473" t="s">
        <v>284</v>
      </c>
      <c r="M160" s="474"/>
      <c r="N160" s="463"/>
      <c r="O160" s="188">
        <f t="shared" ref="O160:P160" si="145">SUM(O151:O159)</f>
        <v>1465028.82</v>
      </c>
      <c r="P160" s="188">
        <f t="shared" si="145"/>
        <v>2712000</v>
      </c>
      <c r="Q160" s="188">
        <f t="shared" ref="Q160" si="146">SUM(Q151:Q159)</f>
        <v>3017400</v>
      </c>
      <c r="R160" s="397">
        <f t="shared" ref="R160:S160" si="147">SUM(R151:R159)</f>
        <v>2970000</v>
      </c>
      <c r="S160" s="397">
        <f t="shared" si="147"/>
        <v>3004000</v>
      </c>
      <c r="T160" s="359">
        <f t="shared" si="92"/>
        <v>98.429111155299267</v>
      </c>
      <c r="U160" s="359">
        <f t="shared" si="93"/>
        <v>99.555909060780806</v>
      </c>
    </row>
    <row r="161" spans="1:21" s="11" customForma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323"/>
      <c r="M161" s="324"/>
      <c r="N161" s="325"/>
      <c r="O161" s="188"/>
      <c r="P161" s="188"/>
      <c r="Q161" s="188"/>
      <c r="R161" s="397"/>
      <c r="S161" s="397"/>
      <c r="T161" s="359"/>
      <c r="U161" s="359"/>
    </row>
    <row r="162" spans="1:21" s="11" customForma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323"/>
      <c r="M162" s="324"/>
      <c r="N162" s="325"/>
      <c r="O162" s="188"/>
      <c r="P162" s="188"/>
      <c r="Q162" s="188"/>
      <c r="R162" s="397"/>
      <c r="S162" s="397"/>
      <c r="T162" s="359"/>
      <c r="U162" s="359"/>
    </row>
    <row r="163" spans="1:21" s="11" customForma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323"/>
      <c r="M163" s="78" t="s">
        <v>357</v>
      </c>
      <c r="N163" s="325"/>
      <c r="O163" s="188"/>
      <c r="P163" s="188"/>
      <c r="Q163" s="188"/>
      <c r="R163" s="397"/>
      <c r="S163" s="397"/>
      <c r="T163" s="359"/>
      <c r="U163" s="359"/>
    </row>
    <row r="164" spans="1:21" s="11" customForma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323"/>
      <c r="M164" s="324"/>
      <c r="N164" s="325"/>
      <c r="O164" s="188"/>
      <c r="P164" s="188"/>
      <c r="Q164" s="188"/>
      <c r="R164" s="397"/>
      <c r="S164" s="397"/>
      <c r="T164" s="359"/>
      <c r="U164" s="359"/>
    </row>
    <row r="165" spans="1:21" s="11" customForma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323"/>
      <c r="M165" s="324"/>
      <c r="N165" s="325"/>
      <c r="O165" s="188"/>
      <c r="P165" s="188"/>
      <c r="Q165" s="188"/>
      <c r="R165" s="397"/>
      <c r="S165" s="397"/>
      <c r="T165" s="359"/>
      <c r="U165" s="359"/>
    </row>
    <row r="166" spans="1:21" s="11" customForma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323" t="s">
        <v>111</v>
      </c>
      <c r="M166" s="321" t="s">
        <v>359</v>
      </c>
      <c r="N166" s="326"/>
      <c r="O166" s="188">
        <f>SUM(O205+O364+O869)</f>
        <v>583837.91000000015</v>
      </c>
      <c r="P166" s="188">
        <f>SUM(P205+P364+P869)</f>
        <v>810400</v>
      </c>
      <c r="Q166" s="188">
        <f>SUM(Q205+Q364+Q869)</f>
        <v>993400</v>
      </c>
      <c r="R166" s="188">
        <f t="shared" ref="R166:S166" si="148">SUM(R205+R364+R869)</f>
        <v>996000</v>
      </c>
      <c r="S166" s="188">
        <f t="shared" si="148"/>
        <v>1021000</v>
      </c>
      <c r="T166" s="359">
        <f t="shared" ref="T166:T176" si="149">R166/Q166*100</f>
        <v>100.26172740084559</v>
      </c>
      <c r="U166" s="359">
        <f t="shared" ref="U166:U176" si="150">S166/Q166*100</f>
        <v>102.77833702436079</v>
      </c>
    </row>
    <row r="167" spans="1:21" s="11" customForma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323" t="s">
        <v>358</v>
      </c>
      <c r="M167" s="321" t="s">
        <v>360</v>
      </c>
      <c r="N167" s="326"/>
      <c r="O167" s="188">
        <v>0</v>
      </c>
      <c r="P167" s="188">
        <v>0</v>
      </c>
      <c r="Q167" s="188">
        <v>0</v>
      </c>
      <c r="R167" s="188">
        <v>0</v>
      </c>
      <c r="S167" s="188">
        <v>0</v>
      </c>
      <c r="T167" s="359">
        <v>0</v>
      </c>
      <c r="U167" s="359">
        <v>0</v>
      </c>
    </row>
    <row r="168" spans="1:21" s="11" customForma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323" t="s">
        <v>193</v>
      </c>
      <c r="M168" s="321" t="s">
        <v>361</v>
      </c>
      <c r="N168" s="326"/>
      <c r="O168" s="188">
        <f>SUM(O529+O546)</f>
        <v>70008.290000000008</v>
      </c>
      <c r="P168" s="188">
        <f>SUM(P529+P546)</f>
        <v>240000</v>
      </c>
      <c r="Q168" s="188">
        <f>SUM(Q529+Q546)</f>
        <v>143000</v>
      </c>
      <c r="R168" s="188">
        <f t="shared" ref="R168:S168" si="151">SUM(R529+R546)</f>
        <v>109300</v>
      </c>
      <c r="S168" s="188">
        <f t="shared" si="151"/>
        <v>109300</v>
      </c>
      <c r="T168" s="359">
        <f t="shared" si="149"/>
        <v>76.43356643356644</v>
      </c>
      <c r="U168" s="359">
        <f t="shared" si="150"/>
        <v>76.43356643356644</v>
      </c>
    </row>
    <row r="169" spans="1:21" s="11" customForma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323" t="s">
        <v>152</v>
      </c>
      <c r="M169" s="321" t="s">
        <v>362</v>
      </c>
      <c r="N169" s="326"/>
      <c r="O169" s="188">
        <f>SUM(O335+O350+O680+O710+O745+O856)</f>
        <v>501018.16</v>
      </c>
      <c r="P169" s="188">
        <f>SUM(P335+P350+P680+P710+P745+P856)</f>
        <v>328100</v>
      </c>
      <c r="Q169" s="188">
        <f>SUM(Q335+Q350+Q680+Q710+Q730+Q745+Q856+Q908)</f>
        <v>490000</v>
      </c>
      <c r="R169" s="188">
        <f t="shared" ref="R169:S169" si="152">SUM(R335+R350+R680+R710+R730+R745+R856+R908)</f>
        <v>1131700</v>
      </c>
      <c r="S169" s="188">
        <f t="shared" si="152"/>
        <v>1165700</v>
      </c>
      <c r="T169" s="359">
        <f t="shared" si="149"/>
        <v>230.95918367346937</v>
      </c>
      <c r="U169" s="359">
        <f t="shared" si="150"/>
        <v>237.89795918367349</v>
      </c>
    </row>
    <row r="170" spans="1:21" s="11" customForma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323" t="s">
        <v>153</v>
      </c>
      <c r="M170" s="321" t="s">
        <v>363</v>
      </c>
      <c r="N170" s="326"/>
      <c r="O170" s="188">
        <f>SUM(O311+O378)</f>
        <v>93616.7</v>
      </c>
      <c r="P170" s="188">
        <f>SUM(P311+P378+P618+P799)</f>
        <v>185000</v>
      </c>
      <c r="Q170" s="188">
        <f>SUM(Q311+Q378+Q618+Q799)</f>
        <v>165000</v>
      </c>
      <c r="R170" s="188">
        <f t="shared" ref="R170:S170" si="153">SUM(R311+R378+R618+R799)</f>
        <v>135000</v>
      </c>
      <c r="S170" s="188">
        <f t="shared" si="153"/>
        <v>135000</v>
      </c>
      <c r="T170" s="359">
        <f t="shared" si="149"/>
        <v>81.818181818181827</v>
      </c>
      <c r="U170" s="359">
        <f t="shared" si="150"/>
        <v>81.818181818181827</v>
      </c>
    </row>
    <row r="171" spans="1:21" s="11" customFormat="1" ht="27" customHeigh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323" t="s">
        <v>173</v>
      </c>
      <c r="M171" s="467" t="s">
        <v>364</v>
      </c>
      <c r="N171" s="470"/>
      <c r="O171" s="188">
        <f>SUM(O297+O761+O774+O814+O844)</f>
        <v>70441.740000000005</v>
      </c>
      <c r="P171" s="188">
        <f>SUM(P297+P761+P774+P814+P844+P884+P896)</f>
        <v>926500</v>
      </c>
      <c r="Q171" s="188">
        <f>SUM(Q297+Q761+Q774+Q814+Q831+Q844+Q884+Q896)</f>
        <v>940000</v>
      </c>
      <c r="R171" s="188">
        <f t="shared" ref="R171:S171" si="154">SUM(R297+R761+R774+R814+R831+R844+R884+R896)</f>
        <v>320000</v>
      </c>
      <c r="S171" s="188">
        <f t="shared" si="154"/>
        <v>285000</v>
      </c>
      <c r="T171" s="359">
        <f t="shared" si="149"/>
        <v>34.042553191489361</v>
      </c>
      <c r="U171" s="359">
        <f t="shared" si="150"/>
        <v>30.319148936170215</v>
      </c>
    </row>
    <row r="172" spans="1:21" s="11" customForma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323" t="s">
        <v>195</v>
      </c>
      <c r="M172" s="467" t="s">
        <v>365</v>
      </c>
      <c r="N172" s="468"/>
      <c r="O172" s="188">
        <f>SUM(O602)</f>
        <v>5000</v>
      </c>
      <c r="P172" s="188">
        <f>SUM(P602)</f>
        <v>5000</v>
      </c>
      <c r="Q172" s="188">
        <f>SUM(Q602+Q920)</f>
        <v>25000</v>
      </c>
      <c r="R172" s="188">
        <f t="shared" ref="R172:S172" si="155">SUM(R602+R920)</f>
        <v>35000</v>
      </c>
      <c r="S172" s="188">
        <f t="shared" si="155"/>
        <v>25000</v>
      </c>
      <c r="T172" s="359">
        <f t="shared" si="149"/>
        <v>140</v>
      </c>
      <c r="U172" s="359">
        <f t="shared" si="150"/>
        <v>100</v>
      </c>
    </row>
    <row r="173" spans="1:21" s="11" customForma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323" t="s">
        <v>194</v>
      </c>
      <c r="M173" s="464" t="s">
        <v>366</v>
      </c>
      <c r="N173" s="465"/>
      <c r="O173" s="188">
        <f t="shared" ref="O173" si="156">SUM(O564+O588+O630+O661)</f>
        <v>20864.61</v>
      </c>
      <c r="P173" s="188">
        <f>SUM(P564+P588+P630+P661)</f>
        <v>25000</v>
      </c>
      <c r="Q173" s="188">
        <f>SUM(Q564+Q588+Q630+Q661)</f>
        <v>25000</v>
      </c>
      <c r="R173" s="188">
        <f t="shared" ref="R173:S173" si="157">SUM(R564+R588+R630+R661)</f>
        <v>20000</v>
      </c>
      <c r="S173" s="188">
        <f t="shared" si="157"/>
        <v>20000</v>
      </c>
      <c r="T173" s="359">
        <f t="shared" si="149"/>
        <v>80</v>
      </c>
      <c r="U173" s="359">
        <f t="shared" si="150"/>
        <v>80</v>
      </c>
    </row>
    <row r="174" spans="1:21" s="11" customForma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323" t="s">
        <v>192</v>
      </c>
      <c r="M174" s="321" t="s">
        <v>367</v>
      </c>
      <c r="N174" s="327"/>
      <c r="O174" s="188">
        <f>SUM(O425+O439+O451+O462+O478)</f>
        <v>95119.97</v>
      </c>
      <c r="P174" s="188">
        <f>SUM(P425+P439+P451+P462+P478)</f>
        <v>150000</v>
      </c>
      <c r="Q174" s="188">
        <f>SUM(Q425+Q439+Q451+Q462+Q478+Q932)</f>
        <v>180000</v>
      </c>
      <c r="R174" s="188">
        <f t="shared" ref="R174:S174" si="158">SUM(R425+R439+R451+R462+R478+R932)</f>
        <v>167000</v>
      </c>
      <c r="S174" s="188">
        <f t="shared" si="158"/>
        <v>187000</v>
      </c>
      <c r="T174" s="359">
        <f t="shared" si="149"/>
        <v>92.777777777777786</v>
      </c>
      <c r="U174" s="359">
        <f t="shared" si="150"/>
        <v>103.8888888888889</v>
      </c>
    </row>
    <row r="175" spans="1:21" s="11" customForma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323" t="s">
        <v>191</v>
      </c>
      <c r="M175" s="471" t="s">
        <v>368</v>
      </c>
      <c r="N175" s="472"/>
      <c r="O175" s="188">
        <f>SUM(O493+O505+O576)</f>
        <v>25121.440000000002</v>
      </c>
      <c r="P175" s="188">
        <f>SUM(P493+P505+P576)</f>
        <v>42000</v>
      </c>
      <c r="Q175" s="188">
        <f>SUM(Q493+Q505+Q576)</f>
        <v>56000</v>
      </c>
      <c r="R175" s="188">
        <f t="shared" ref="R175:S175" si="159">SUM(R493+R505+R576)</f>
        <v>56000</v>
      </c>
      <c r="S175" s="188">
        <f t="shared" si="159"/>
        <v>56000</v>
      </c>
      <c r="T175" s="359">
        <f t="shared" si="149"/>
        <v>100</v>
      </c>
      <c r="U175" s="359">
        <f t="shared" si="150"/>
        <v>100</v>
      </c>
    </row>
    <row r="176" spans="1:21" s="11" customFormat="1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473" t="s">
        <v>284</v>
      </c>
      <c r="M176" s="474"/>
      <c r="N176" s="463"/>
      <c r="O176" s="188">
        <f>SUM(O166:O175)</f>
        <v>1465028.82</v>
      </c>
      <c r="P176" s="188">
        <f>SUM(P166:P175)</f>
        <v>2712000</v>
      </c>
      <c r="Q176" s="188">
        <f>SUM(Q166:Q175)</f>
        <v>3017400</v>
      </c>
      <c r="R176" s="188">
        <f t="shared" ref="R176:S176" si="160">SUM(R166:R175)</f>
        <v>2970000</v>
      </c>
      <c r="S176" s="188">
        <f t="shared" si="160"/>
        <v>3004000</v>
      </c>
      <c r="T176" s="359">
        <f t="shared" si="149"/>
        <v>98.429111155299267</v>
      </c>
      <c r="U176" s="359">
        <f t="shared" si="150"/>
        <v>99.555909060780806</v>
      </c>
    </row>
    <row r="177" spans="1:21" s="11" customFormat="1" x14ac:dyDescent="0.2">
      <c r="H177" s="12"/>
      <c r="I177" s="12"/>
      <c r="J177" s="12"/>
      <c r="K177" s="12"/>
      <c r="L177" s="12"/>
      <c r="M177" s="323"/>
      <c r="N177" s="324"/>
      <c r="O177" s="183"/>
      <c r="P177" s="183"/>
      <c r="Q177" s="183"/>
      <c r="R177" s="395"/>
      <c r="S177" s="395"/>
      <c r="T177" s="359"/>
      <c r="U177" s="359"/>
    </row>
    <row r="178" spans="1:21" s="11" customFormat="1" x14ac:dyDescent="0.2">
      <c r="H178" s="12"/>
      <c r="I178" s="12"/>
      <c r="J178" s="12"/>
      <c r="K178" s="12"/>
      <c r="L178" s="12"/>
      <c r="M178" s="323"/>
      <c r="N178" s="324"/>
      <c r="O178" s="183"/>
      <c r="P178" s="183"/>
      <c r="Q178" s="183"/>
      <c r="R178" s="395"/>
      <c r="S178" s="395"/>
      <c r="T178" s="359"/>
      <c r="U178" s="359"/>
    </row>
    <row r="179" spans="1:21" s="11" customFormat="1" x14ac:dyDescent="0.2">
      <c r="H179" s="12"/>
      <c r="I179" s="12"/>
      <c r="J179" s="12"/>
      <c r="K179" s="12"/>
      <c r="L179" s="12"/>
      <c r="M179" s="178"/>
      <c r="N179" s="179"/>
      <c r="O179" s="138"/>
      <c r="P179" s="138"/>
      <c r="Q179" s="138"/>
      <c r="R179" s="398"/>
      <c r="S179" s="398"/>
    </row>
    <row r="180" spans="1:21" s="11" customFormat="1" x14ac:dyDescent="0.2">
      <c r="D180" s="467"/>
      <c r="E180" s="470"/>
      <c r="F180" s="470"/>
      <c r="G180" s="470"/>
      <c r="H180" s="470"/>
      <c r="M180" s="94"/>
      <c r="N180" s="458" t="s">
        <v>422</v>
      </c>
      <c r="O180" s="139"/>
      <c r="P180" s="139"/>
      <c r="Q180" s="139"/>
      <c r="R180" s="398"/>
      <c r="S180" s="398"/>
    </row>
    <row r="181" spans="1:21" s="13" customFormat="1" x14ac:dyDescent="0.2">
      <c r="H181" s="14"/>
      <c r="I181" s="49"/>
      <c r="J181" s="49"/>
      <c r="K181" s="49"/>
      <c r="L181" s="14"/>
      <c r="M181" s="95"/>
      <c r="N181" s="95"/>
      <c r="O181" s="140"/>
      <c r="P181" s="140"/>
      <c r="Q181" s="140"/>
      <c r="R181" s="399"/>
      <c r="S181" s="399"/>
    </row>
    <row r="182" spans="1:21" s="15" customFormat="1" x14ac:dyDescent="0.2">
      <c r="B182" s="16" t="s">
        <v>417</v>
      </c>
      <c r="C182" s="16"/>
      <c r="E182" s="17"/>
      <c r="F182" s="17"/>
      <c r="H182" s="20"/>
      <c r="I182" s="20"/>
      <c r="J182" s="20"/>
      <c r="K182" s="20"/>
      <c r="L182" s="20"/>
      <c r="M182" s="96"/>
      <c r="N182" s="96"/>
      <c r="O182" s="141"/>
      <c r="P182" s="141"/>
      <c r="Q182" s="141"/>
      <c r="R182" s="400"/>
      <c r="S182" s="400"/>
      <c r="T182" s="322"/>
      <c r="U182" s="322"/>
    </row>
    <row r="183" spans="1:21" s="15" customFormat="1" x14ac:dyDescent="0.2">
      <c r="I183" s="202"/>
      <c r="J183" s="202"/>
      <c r="K183" s="202"/>
      <c r="M183" s="96"/>
      <c r="N183" s="84"/>
      <c r="O183" s="121"/>
      <c r="P183" s="121"/>
      <c r="Q183" s="121"/>
      <c r="R183" s="400"/>
      <c r="S183" s="400"/>
      <c r="T183" s="322"/>
      <c r="U183" s="322"/>
    </row>
    <row r="184" spans="1:21" s="15" customFormat="1" ht="56.25" x14ac:dyDescent="0.2">
      <c r="A184" s="40" t="s">
        <v>107</v>
      </c>
      <c r="B184" s="461" t="s">
        <v>35</v>
      </c>
      <c r="C184" s="462"/>
      <c r="D184" s="462"/>
      <c r="E184" s="462"/>
      <c r="F184" s="462"/>
      <c r="G184" s="462"/>
      <c r="H184" s="462"/>
      <c r="I184" s="201"/>
      <c r="J184" s="201"/>
      <c r="K184" s="201"/>
      <c r="L184" s="58" t="s">
        <v>209</v>
      </c>
      <c r="M184" s="69" t="s">
        <v>36</v>
      </c>
      <c r="N184" s="70" t="s">
        <v>37</v>
      </c>
      <c r="O184" s="380" t="s">
        <v>401</v>
      </c>
      <c r="P184" s="434" t="s">
        <v>399</v>
      </c>
      <c r="Q184" s="381" t="s">
        <v>402</v>
      </c>
      <c r="R184" s="381" t="s">
        <v>379</v>
      </c>
      <c r="S184" s="381" t="s">
        <v>415</v>
      </c>
      <c r="T184" s="358" t="s">
        <v>413</v>
      </c>
      <c r="U184" s="358" t="s">
        <v>414</v>
      </c>
    </row>
    <row r="185" spans="1:21" s="15" customFormat="1" x14ac:dyDescent="0.2">
      <c r="B185" s="4">
        <v>1</v>
      </c>
      <c r="C185" s="4">
        <v>2</v>
      </c>
      <c r="D185" s="4">
        <v>3</v>
      </c>
      <c r="E185" s="4">
        <v>4</v>
      </c>
      <c r="F185" s="4">
        <v>5</v>
      </c>
      <c r="G185" s="4">
        <v>6</v>
      </c>
      <c r="H185" s="4">
        <v>7</v>
      </c>
      <c r="I185" s="201">
        <v>8</v>
      </c>
      <c r="J185" s="201">
        <v>9</v>
      </c>
      <c r="K185" s="201"/>
      <c r="L185" s="4"/>
      <c r="M185" s="96"/>
      <c r="N185" s="84"/>
      <c r="O185" s="94" t="s">
        <v>282</v>
      </c>
      <c r="P185" s="94" t="s">
        <v>412</v>
      </c>
      <c r="Q185" s="94" t="s">
        <v>56</v>
      </c>
      <c r="R185" s="382" t="s">
        <v>76</v>
      </c>
      <c r="S185" s="382" t="s">
        <v>33</v>
      </c>
      <c r="T185" s="9">
        <v>6</v>
      </c>
      <c r="U185" s="9">
        <v>7</v>
      </c>
    </row>
    <row r="186" spans="1:21" s="15" customFormat="1" x14ac:dyDescent="0.2">
      <c r="I186" s="202"/>
      <c r="J186" s="202"/>
      <c r="K186" s="202"/>
      <c r="M186" s="96"/>
      <c r="N186" s="84"/>
      <c r="O186" s="121"/>
      <c r="P186" s="121"/>
      <c r="Q186" s="121"/>
      <c r="R186" s="400"/>
      <c r="S186" s="400"/>
      <c r="T186" s="322"/>
      <c r="U186" s="322"/>
    </row>
    <row r="187" spans="1:21" s="15" customFormat="1" x14ac:dyDescent="0.2">
      <c r="I187" s="202"/>
      <c r="J187" s="202"/>
      <c r="K187" s="202"/>
      <c r="L187" s="16"/>
      <c r="M187" s="96"/>
      <c r="N187" s="475" t="s">
        <v>369</v>
      </c>
      <c r="O187" s="476"/>
      <c r="P187" s="432"/>
      <c r="Q187" s="436"/>
      <c r="R187" s="400"/>
      <c r="S187" s="400"/>
      <c r="T187" s="322"/>
      <c r="U187" s="322"/>
    </row>
    <row r="188" spans="1:21" s="15" customFormat="1" x14ac:dyDescent="0.2">
      <c r="I188" s="202"/>
      <c r="J188" s="202"/>
      <c r="K188" s="202"/>
      <c r="L188" s="16"/>
      <c r="M188" s="96"/>
      <c r="N188" s="73"/>
      <c r="O188" s="121"/>
      <c r="P188" s="121"/>
      <c r="Q188" s="121"/>
      <c r="R188" s="400"/>
      <c r="S188" s="400"/>
      <c r="T188" s="322"/>
      <c r="U188" s="322"/>
    </row>
    <row r="189" spans="1:21" s="25" customFormat="1" ht="25.5" x14ac:dyDescent="0.2">
      <c r="A189" s="24" t="s">
        <v>109</v>
      </c>
      <c r="L189" s="26"/>
      <c r="M189" s="97"/>
      <c r="N189" s="74" t="s">
        <v>220</v>
      </c>
      <c r="O189" s="76">
        <f t="shared" ref="O189" si="161">SUM(O191)</f>
        <v>1465028.8200000003</v>
      </c>
      <c r="P189" s="76">
        <f t="shared" ref="P189:Q189" si="162">SUM(P191)</f>
        <v>2712000</v>
      </c>
      <c r="Q189" s="76">
        <f t="shared" si="162"/>
        <v>3017400</v>
      </c>
      <c r="R189" s="393">
        <f t="shared" ref="R189" si="163">SUM(R191)</f>
        <v>2970000</v>
      </c>
      <c r="S189" s="393">
        <f t="shared" ref="S189" si="164">SUM(S191)</f>
        <v>3004000</v>
      </c>
      <c r="T189" s="359">
        <f t="shared" ref="T189" si="165">R189/Q189*100</f>
        <v>98.429111155299267</v>
      </c>
      <c r="U189" s="359">
        <f t="shared" ref="U189" si="166">S189/Q189*100</f>
        <v>99.555909060780806</v>
      </c>
    </row>
    <row r="190" spans="1:21" s="15" customFormat="1" x14ac:dyDescent="0.2">
      <c r="A190" s="21"/>
      <c r="I190" s="202"/>
      <c r="J190" s="202"/>
      <c r="K190" s="202"/>
      <c r="L190" s="16"/>
      <c r="M190" s="96"/>
      <c r="N190" s="84"/>
      <c r="O190" s="142"/>
      <c r="P190" s="142"/>
      <c r="Q190" s="142"/>
      <c r="R190" s="401"/>
      <c r="S190" s="401"/>
      <c r="T190" s="359"/>
      <c r="U190" s="359"/>
    </row>
    <row r="191" spans="1:21" s="29" customFormat="1" ht="25.5" x14ac:dyDescent="0.2">
      <c r="A191" s="28" t="s">
        <v>110</v>
      </c>
      <c r="L191" s="30"/>
      <c r="M191" s="99"/>
      <c r="N191" s="100" t="s">
        <v>221</v>
      </c>
      <c r="O191" s="157">
        <f>SUM(O203+O295+O348+O362+O376+O423+O437+O476+O491+O527+O562+O600+O616+O678+O708+O743)</f>
        <v>1465028.8200000003</v>
      </c>
      <c r="P191" s="157">
        <f>SUM(P203+P295+P348+P362+P376+P423+P437+P476+P491+P527+P562+P600+P616+P678+P708+P743)</f>
        <v>2712000</v>
      </c>
      <c r="Q191" s="157">
        <f>SUM(Q203+Q295+Q348+Q362+Q376+Q423+Q437+Q476+Q491+Q527+Q562+Q600+Q616+Q678+Q708+Q743)</f>
        <v>3017400</v>
      </c>
      <c r="R191" s="402">
        <f>SUM(R203+R295+R348+R362+R376+R423+R437+R476+R491+R527+R562+R600+R616+R678+R708+R743)</f>
        <v>2970000</v>
      </c>
      <c r="S191" s="402">
        <f>SUM(S203+S295+S348+S362+S376+S423+S437+S476+S491+S527+S562+S600+S616+S678+S708+S743)</f>
        <v>3004000</v>
      </c>
      <c r="T191" s="359">
        <f t="shared" ref="T191:T253" si="167">R191/Q191*100</f>
        <v>98.429111155299267</v>
      </c>
      <c r="U191" s="359">
        <f t="shared" ref="U191:U253" si="168">S191/Q191*100</f>
        <v>99.555909060780806</v>
      </c>
    </row>
    <row r="192" spans="1:21" s="29" customFormat="1" x14ac:dyDescent="0.2">
      <c r="A192" s="28"/>
      <c r="L192" s="30"/>
      <c r="M192" s="99"/>
      <c r="N192" s="100"/>
      <c r="O192" s="157"/>
      <c r="P192" s="157"/>
      <c r="Q192" s="157"/>
      <c r="R192" s="402"/>
      <c r="S192" s="402"/>
      <c r="T192" s="359"/>
      <c r="U192" s="359"/>
    </row>
    <row r="193" spans="1:21" s="29" customFormat="1" x14ac:dyDescent="0.2">
      <c r="A193" s="28"/>
      <c r="L193" s="30"/>
      <c r="M193" s="99"/>
      <c r="N193" s="100"/>
      <c r="O193" s="157"/>
      <c r="P193" s="157"/>
      <c r="Q193" s="157"/>
      <c r="R193" s="402"/>
      <c r="S193" s="402"/>
      <c r="T193" s="359"/>
      <c r="U193" s="359"/>
    </row>
    <row r="194" spans="1:21" s="29" customFormat="1" x14ac:dyDescent="0.2">
      <c r="A194" s="28"/>
      <c r="L194" s="30"/>
      <c r="M194" s="99"/>
      <c r="N194" s="475" t="s">
        <v>370</v>
      </c>
      <c r="O194" s="476"/>
      <c r="P194" s="470"/>
      <c r="Q194" s="470"/>
      <c r="R194" s="402"/>
      <c r="S194" s="402"/>
      <c r="T194" s="359"/>
      <c r="U194" s="359"/>
    </row>
    <row r="195" spans="1:21" s="29" customFormat="1" x14ac:dyDescent="0.2">
      <c r="A195" s="28"/>
      <c r="L195" s="30"/>
      <c r="M195" s="99"/>
      <c r="N195" s="329"/>
      <c r="O195" s="70"/>
      <c r="P195" s="157"/>
      <c r="Q195" s="157"/>
      <c r="R195" s="402"/>
      <c r="S195" s="402"/>
      <c r="T195" s="359"/>
      <c r="U195" s="359"/>
    </row>
    <row r="196" spans="1:21" s="29" customFormat="1" ht="25.5" x14ac:dyDescent="0.2">
      <c r="A196" s="28"/>
      <c r="L196" s="30"/>
      <c r="M196" s="99"/>
      <c r="N196" s="74" t="s">
        <v>220</v>
      </c>
      <c r="O196" s="76">
        <f t="shared" ref="O196" si="169">SUM(O198)</f>
        <v>1465028.8200000003</v>
      </c>
      <c r="P196" s="76">
        <f t="shared" ref="P196:Q196" si="170">SUM(P198)</f>
        <v>2712000</v>
      </c>
      <c r="Q196" s="76">
        <f t="shared" si="170"/>
        <v>3017400</v>
      </c>
      <c r="R196" s="393">
        <f t="shared" ref="R196" si="171">SUM(R198)</f>
        <v>2970000</v>
      </c>
      <c r="S196" s="393">
        <f t="shared" ref="S196" si="172">SUM(S198)</f>
        <v>3004000</v>
      </c>
      <c r="T196" s="359">
        <f t="shared" si="167"/>
        <v>98.429111155299267</v>
      </c>
      <c r="U196" s="359">
        <f t="shared" si="168"/>
        <v>99.555909060780806</v>
      </c>
    </row>
    <row r="197" spans="1:21" s="29" customFormat="1" x14ac:dyDescent="0.2">
      <c r="A197" s="28"/>
      <c r="L197" s="30"/>
      <c r="M197" s="99"/>
      <c r="N197" s="326"/>
      <c r="O197" s="142"/>
      <c r="P197" s="142"/>
      <c r="Q197" s="142"/>
      <c r="R197" s="401"/>
      <c r="S197" s="401"/>
      <c r="T197" s="359"/>
      <c r="U197" s="359"/>
    </row>
    <row r="198" spans="1:21" s="29" customFormat="1" ht="25.5" x14ac:dyDescent="0.2">
      <c r="A198" s="28"/>
      <c r="L198" s="30"/>
      <c r="M198" s="99"/>
      <c r="N198" s="100" t="s">
        <v>221</v>
      </c>
      <c r="O198" s="157">
        <f>SUM(O203+O295+O348+O362+O376+O423+O437+O476+O491+O527+O562+O600+O616+O678+O708+O743)</f>
        <v>1465028.8200000003</v>
      </c>
      <c r="P198" s="157">
        <f>SUM(P203+P295+P348+P362+P376+P423+P437+P476+P491+P527+P562+P600+P616+P678+P708+P743)</f>
        <v>2712000</v>
      </c>
      <c r="Q198" s="157">
        <f>SUM(Q203+Q295+Q348+Q362+Q376+Q423+Q437+Q476+Q491+Q527+Q562+Q600+Q616+Q678+Q708+Q743)</f>
        <v>3017400</v>
      </c>
      <c r="R198" s="402">
        <f>SUM(R203+R295+R348+R362+R376+R423+R437+R476+R491+R527+R562+R600+R616+R678+R708+R743)</f>
        <v>2970000</v>
      </c>
      <c r="S198" s="402">
        <f>SUM(S203+S295+S348+S362+S376+S423+S437+S476+S491+S527+S562+S600+S616+S678+S708+S743)</f>
        <v>3004000</v>
      </c>
      <c r="T198" s="359">
        <f t="shared" si="167"/>
        <v>98.429111155299267</v>
      </c>
      <c r="U198" s="359">
        <f t="shared" si="168"/>
        <v>99.555909060780806</v>
      </c>
    </row>
    <row r="199" spans="1:21" s="29" customFormat="1" x14ac:dyDescent="0.2">
      <c r="A199" s="28"/>
      <c r="L199" s="30"/>
      <c r="M199" s="99"/>
      <c r="N199" s="100"/>
      <c r="O199" s="157"/>
      <c r="P199" s="157"/>
      <c r="Q199" s="157"/>
      <c r="R199" s="402"/>
      <c r="S199" s="402"/>
      <c r="T199" s="359"/>
      <c r="U199" s="359"/>
    </row>
    <row r="200" spans="1:21" s="29" customFormat="1" x14ac:dyDescent="0.2">
      <c r="A200" s="28"/>
      <c r="L200" s="30"/>
      <c r="M200" s="99"/>
      <c r="N200" s="100"/>
      <c r="O200" s="157"/>
      <c r="P200" s="157"/>
      <c r="Q200" s="157"/>
      <c r="R200" s="402"/>
      <c r="S200" s="402"/>
      <c r="T200" s="359"/>
      <c r="U200" s="359"/>
    </row>
    <row r="201" spans="1:21" s="15" customFormat="1" x14ac:dyDescent="0.2">
      <c r="A201" s="23"/>
      <c r="I201" s="202"/>
      <c r="J201" s="202"/>
      <c r="K201" s="202"/>
      <c r="L201" s="16"/>
      <c r="M201" s="96"/>
      <c r="N201" s="180" t="s">
        <v>285</v>
      </c>
      <c r="O201" s="184">
        <f>SUM(O209+O231+O249+O260+O269+O278+O287+O301+O315+O326+O339+O354+O368+O382+O392+O403+O414+O429+O443+O455+O466+O482+O497+O510+O520+O533+O550+O568+O580+O592+O606+O622+O634+O648+O665+O684+O699+O714+O734+O749+O765+O778+O788+O803+O818+O835+O848+O860+O873+O888+O900+O912+O924+O936)</f>
        <v>1465028.82</v>
      </c>
      <c r="P201" s="184">
        <f t="shared" ref="P201:S201" si="173">SUM(P209+P231+P249+P260+P269+P278+P287+P301+P315+P326+P339+P354+P368+P382+P392+P403+P414+P429+P443+P455+P466+P482+P497+P510+P520+P533+P550+P568+P580+P592+P606+P622+P634+P648+P665+P684+P699+P714+P734+P749+P765+P778+P788+P803+P818+P835+P848+P860+P873+P888+P900+P912+P924+P936)</f>
        <v>2712000</v>
      </c>
      <c r="Q201" s="184">
        <f t="shared" si="173"/>
        <v>3017400</v>
      </c>
      <c r="R201" s="184">
        <f t="shared" si="173"/>
        <v>2970000</v>
      </c>
      <c r="S201" s="184">
        <f t="shared" si="173"/>
        <v>3004000</v>
      </c>
      <c r="T201" s="359">
        <f t="shared" si="167"/>
        <v>98.429111155299267</v>
      </c>
      <c r="U201" s="359">
        <f t="shared" si="168"/>
        <v>99.555909060780806</v>
      </c>
    </row>
    <row r="202" spans="1:21" s="177" customFormat="1" x14ac:dyDescent="0.2">
      <c r="A202" s="49"/>
      <c r="I202" s="202"/>
      <c r="J202" s="202"/>
      <c r="K202" s="202"/>
      <c r="L202" s="16"/>
      <c r="M202" s="96"/>
      <c r="N202" s="84"/>
      <c r="O202" s="142"/>
      <c r="P202" s="142"/>
      <c r="Q202" s="142"/>
      <c r="R202" s="404"/>
      <c r="S202" s="404"/>
      <c r="T202" s="359"/>
      <c r="U202" s="359"/>
    </row>
    <row r="203" spans="1:21" s="32" customFormat="1" ht="25.5" x14ac:dyDescent="0.2">
      <c r="A203" s="50" t="s">
        <v>113</v>
      </c>
      <c r="B203" s="55">
        <v>1</v>
      </c>
      <c r="D203" s="55"/>
      <c r="F203" s="55">
        <v>5</v>
      </c>
      <c r="J203" s="55">
        <v>9</v>
      </c>
      <c r="L203" s="33"/>
      <c r="M203" s="101"/>
      <c r="N203" s="73" t="s">
        <v>233</v>
      </c>
      <c r="O203" s="102">
        <f t="shared" ref="O203" si="174">SUM(O205)</f>
        <v>558017.41000000015</v>
      </c>
      <c r="P203" s="102">
        <f t="shared" ref="P203:Q203" si="175">SUM(P205)</f>
        <v>779000</v>
      </c>
      <c r="Q203" s="102">
        <f t="shared" si="175"/>
        <v>977000</v>
      </c>
      <c r="R203" s="405">
        <f t="shared" ref="R203" si="176">SUM(R205)</f>
        <v>964000</v>
      </c>
      <c r="S203" s="405">
        <f t="shared" ref="S203" si="177">SUM(S205)</f>
        <v>989000</v>
      </c>
      <c r="T203" s="359">
        <f t="shared" si="167"/>
        <v>98.669396110542479</v>
      </c>
      <c r="U203" s="359">
        <f t="shared" si="168"/>
        <v>101.22824974411463</v>
      </c>
    </row>
    <row r="204" spans="1:21" s="32" customFormat="1" x14ac:dyDescent="0.2">
      <c r="A204" s="50"/>
      <c r="B204" s="55"/>
      <c r="L204" s="33"/>
      <c r="M204" s="101"/>
      <c r="N204" s="73"/>
      <c r="O204" s="134"/>
      <c r="P204" s="134"/>
      <c r="Q204" s="134"/>
      <c r="R204" s="405"/>
      <c r="S204" s="405"/>
      <c r="T204" s="359"/>
      <c r="U204" s="359"/>
    </row>
    <row r="205" spans="1:21" s="32" customFormat="1" ht="25.5" x14ac:dyDescent="0.2">
      <c r="A205" s="52" t="s">
        <v>111</v>
      </c>
      <c r="B205" s="150"/>
      <c r="C205" s="150"/>
      <c r="D205" s="150"/>
      <c r="E205" s="150"/>
      <c r="F205" s="150"/>
      <c r="G205" s="150"/>
      <c r="H205" s="150"/>
      <c r="I205" s="202"/>
      <c r="J205" s="202"/>
      <c r="K205" s="202"/>
      <c r="L205" s="31" t="s">
        <v>112</v>
      </c>
      <c r="M205" s="103"/>
      <c r="N205" s="104" t="s">
        <v>118</v>
      </c>
      <c r="O205" s="105">
        <f t="shared" ref="O205" si="178">SUM(O207+O229+O247+O258+O267+O276+O285)</f>
        <v>558017.41000000015</v>
      </c>
      <c r="P205" s="105">
        <f t="shared" ref="P205:Q205" si="179">SUM(P207+P229+P247+P258+P267+P276+P285)</f>
        <v>779000</v>
      </c>
      <c r="Q205" s="105">
        <f t="shared" si="179"/>
        <v>977000</v>
      </c>
      <c r="R205" s="406">
        <f>SUM(R207+R229+R247+R258+R267+R276+R285)</f>
        <v>964000</v>
      </c>
      <c r="S205" s="406">
        <f t="shared" ref="S205" si="180">SUM(S207+S229+S247+S258+S267+S276+S285)</f>
        <v>989000</v>
      </c>
      <c r="T205" s="359">
        <f t="shared" si="167"/>
        <v>98.669396110542479</v>
      </c>
      <c r="U205" s="359">
        <f t="shared" si="168"/>
        <v>101.22824974411463</v>
      </c>
    </row>
    <row r="206" spans="1:21" s="32" customFormat="1" x14ac:dyDescent="0.2">
      <c r="A206" s="52"/>
      <c r="B206" s="150"/>
      <c r="C206" s="150"/>
      <c r="D206" s="150"/>
      <c r="E206" s="150"/>
      <c r="F206" s="150"/>
      <c r="G206" s="150"/>
      <c r="H206" s="150"/>
      <c r="I206" s="202"/>
      <c r="J206" s="202"/>
      <c r="K206" s="202"/>
      <c r="L206" s="31"/>
      <c r="M206" s="103"/>
      <c r="N206" s="104"/>
      <c r="O206" s="134"/>
      <c r="P206" s="134"/>
      <c r="Q206" s="134"/>
      <c r="R206" s="406"/>
      <c r="S206" s="406"/>
      <c r="T206" s="359"/>
      <c r="U206" s="359"/>
    </row>
    <row r="207" spans="1:21" s="32" customFormat="1" ht="25.5" x14ac:dyDescent="0.2">
      <c r="A207" s="27" t="s">
        <v>114</v>
      </c>
      <c r="B207" s="150"/>
      <c r="C207" s="150"/>
      <c r="D207" s="150"/>
      <c r="E207" s="150"/>
      <c r="F207" s="150"/>
      <c r="G207" s="150"/>
      <c r="H207" s="150"/>
      <c r="I207" s="202"/>
      <c r="J207" s="202"/>
      <c r="K207" s="202"/>
      <c r="L207" s="36" t="s">
        <v>142</v>
      </c>
      <c r="M207" s="106"/>
      <c r="N207" s="107" t="s">
        <v>224</v>
      </c>
      <c r="O207" s="142">
        <f t="shared" ref="O207" si="181">SUM(O214)</f>
        <v>375255.34000000008</v>
      </c>
      <c r="P207" s="142">
        <f t="shared" ref="P207:Q207" si="182">SUM(P214)</f>
        <v>578000</v>
      </c>
      <c r="Q207" s="142">
        <f t="shared" si="182"/>
        <v>578000</v>
      </c>
      <c r="R207" s="401">
        <f>SUM(R215+R219+R224+R226)</f>
        <v>546500</v>
      </c>
      <c r="S207" s="401">
        <f>SUM(S215+S219+S224+S226)</f>
        <v>546500</v>
      </c>
      <c r="T207" s="359">
        <f t="shared" si="167"/>
        <v>94.550173010380618</v>
      </c>
      <c r="U207" s="359">
        <f t="shared" si="168"/>
        <v>94.550173010380618</v>
      </c>
    </row>
    <row r="208" spans="1:21" s="32" customFormat="1" x14ac:dyDescent="0.2">
      <c r="A208" s="27"/>
      <c r="B208" s="177"/>
      <c r="C208" s="177"/>
      <c r="D208" s="177"/>
      <c r="E208" s="177"/>
      <c r="F208" s="177"/>
      <c r="G208" s="177"/>
      <c r="H208" s="177"/>
      <c r="I208" s="202"/>
      <c r="J208" s="202"/>
      <c r="K208" s="202"/>
      <c r="L208" s="36"/>
      <c r="M208" s="106"/>
      <c r="N208" s="107"/>
      <c r="O208" s="142"/>
      <c r="P208" s="142"/>
      <c r="Q208" s="142"/>
      <c r="R208" s="401"/>
      <c r="S208" s="401"/>
      <c r="T208" s="359"/>
      <c r="U208" s="359"/>
    </row>
    <row r="209" spans="1:21" s="32" customFormat="1" x14ac:dyDescent="0.2">
      <c r="A209" s="27"/>
      <c r="B209" s="177"/>
      <c r="C209" s="177"/>
      <c r="D209" s="177"/>
      <c r="E209" s="177"/>
      <c r="F209" s="177"/>
      <c r="G209" s="177"/>
      <c r="H209" s="177"/>
      <c r="I209" s="202"/>
      <c r="J209" s="202"/>
      <c r="K209" s="202"/>
      <c r="L209" s="36"/>
      <c r="M209" s="106"/>
      <c r="N209" s="180" t="s">
        <v>285</v>
      </c>
      <c r="O209" s="184">
        <f t="shared" ref="O209" si="183">SUM(O210:O212)</f>
        <v>375255.33999999997</v>
      </c>
      <c r="P209" s="184">
        <f t="shared" ref="P209:Q209" si="184">SUM(P210:P212)</f>
        <v>578000</v>
      </c>
      <c r="Q209" s="184">
        <f t="shared" si="184"/>
        <v>578000</v>
      </c>
      <c r="R209" s="403">
        <f>SUM(R210:R212)</f>
        <v>546500</v>
      </c>
      <c r="S209" s="403">
        <f t="shared" ref="S209" si="185">SUM(S210:S212)</f>
        <v>546500</v>
      </c>
      <c r="T209" s="359">
        <f t="shared" si="167"/>
        <v>94.550173010380618</v>
      </c>
      <c r="U209" s="359">
        <f t="shared" si="168"/>
        <v>94.550173010380618</v>
      </c>
    </row>
    <row r="210" spans="1:21" s="32" customFormat="1" x14ac:dyDescent="0.2">
      <c r="A210" s="49"/>
      <c r="B210" s="150"/>
      <c r="C210" s="150"/>
      <c r="D210" s="150"/>
      <c r="E210" s="150"/>
      <c r="F210" s="150"/>
      <c r="G210" s="150"/>
      <c r="H210" s="150"/>
      <c r="I210" s="202"/>
      <c r="J210" s="202"/>
      <c r="K210" s="202"/>
      <c r="L210" s="16"/>
      <c r="M210" s="186">
        <v>11</v>
      </c>
      <c r="N210" s="180" t="s">
        <v>286</v>
      </c>
      <c r="O210" s="184">
        <v>182400</v>
      </c>
      <c r="P210" s="184">
        <v>206000</v>
      </c>
      <c r="Q210" s="184">
        <v>206000</v>
      </c>
      <c r="R210" s="403">
        <v>188500</v>
      </c>
      <c r="S210" s="403">
        <v>134200</v>
      </c>
      <c r="T210" s="359">
        <f t="shared" si="167"/>
        <v>91.504854368932044</v>
      </c>
      <c r="U210" s="359">
        <f t="shared" si="168"/>
        <v>65.145631067961162</v>
      </c>
    </row>
    <row r="211" spans="1:21" s="32" customFormat="1" x14ac:dyDescent="0.2">
      <c r="A211" s="49"/>
      <c r="B211" s="242"/>
      <c r="C211" s="242"/>
      <c r="D211" s="242"/>
      <c r="E211" s="242"/>
      <c r="F211" s="242"/>
      <c r="G211" s="242"/>
      <c r="H211" s="242"/>
      <c r="I211" s="242"/>
      <c r="J211" s="242"/>
      <c r="K211" s="242"/>
      <c r="L211" s="16"/>
      <c r="M211" s="186">
        <v>52</v>
      </c>
      <c r="N211" s="180" t="s">
        <v>103</v>
      </c>
      <c r="O211" s="184">
        <v>192855.34</v>
      </c>
      <c r="P211" s="184">
        <v>372000</v>
      </c>
      <c r="Q211" s="184">
        <v>372000</v>
      </c>
      <c r="R211" s="403">
        <v>151000</v>
      </c>
      <c r="S211" s="403">
        <v>199300</v>
      </c>
      <c r="T211" s="359">
        <f t="shared" si="167"/>
        <v>40.591397849462361</v>
      </c>
      <c r="U211" s="359">
        <f t="shared" si="168"/>
        <v>53.575268817204304</v>
      </c>
    </row>
    <row r="212" spans="1:21" s="32" customFormat="1" x14ac:dyDescent="0.2">
      <c r="A212" s="49"/>
      <c r="B212" s="271"/>
      <c r="C212" s="271"/>
      <c r="D212" s="271"/>
      <c r="E212" s="271"/>
      <c r="F212" s="271"/>
      <c r="G212" s="271"/>
      <c r="H212" s="271"/>
      <c r="I212" s="271"/>
      <c r="J212" s="271"/>
      <c r="K212" s="271"/>
      <c r="L212" s="16"/>
      <c r="M212" s="186">
        <v>91</v>
      </c>
      <c r="N212" s="180" t="s">
        <v>290</v>
      </c>
      <c r="O212" s="188">
        <v>0</v>
      </c>
      <c r="P212" s="184">
        <v>0</v>
      </c>
      <c r="Q212" s="184">
        <v>0</v>
      </c>
      <c r="R212" s="403">
        <v>207000</v>
      </c>
      <c r="S212" s="403">
        <v>213000</v>
      </c>
      <c r="T212" s="359">
        <v>0</v>
      </c>
      <c r="U212" s="359">
        <v>0</v>
      </c>
    </row>
    <row r="213" spans="1:21" s="32" customFormat="1" x14ac:dyDescent="0.2">
      <c r="A213" s="49"/>
      <c r="B213" s="177"/>
      <c r="C213" s="177"/>
      <c r="D213" s="177"/>
      <c r="E213" s="177"/>
      <c r="F213" s="177"/>
      <c r="G213" s="177"/>
      <c r="H213" s="177"/>
      <c r="I213" s="202"/>
      <c r="J213" s="202"/>
      <c r="K213" s="202"/>
      <c r="L213" s="16"/>
      <c r="M213" s="179"/>
      <c r="N213" s="84"/>
      <c r="O213" s="142"/>
      <c r="P213" s="142"/>
      <c r="Q213" s="142"/>
      <c r="R213" s="404"/>
      <c r="S213" s="404"/>
      <c r="T213" s="359"/>
      <c r="U213" s="359"/>
    </row>
    <row r="214" spans="1:21" s="32" customFormat="1" x14ac:dyDescent="0.2">
      <c r="A214" s="49"/>
      <c r="B214" s="149">
        <v>1</v>
      </c>
      <c r="C214" s="150"/>
      <c r="D214" s="150"/>
      <c r="E214" s="150"/>
      <c r="F214" s="270">
        <v>5</v>
      </c>
      <c r="G214" s="150"/>
      <c r="H214" s="150"/>
      <c r="I214" s="202"/>
      <c r="J214" s="270">
        <v>9</v>
      </c>
      <c r="K214" s="202"/>
      <c r="L214" s="16" t="s">
        <v>142</v>
      </c>
      <c r="M214" s="151">
        <v>3</v>
      </c>
      <c r="N214" s="84" t="s">
        <v>116</v>
      </c>
      <c r="O214" s="98">
        <f t="shared" ref="O214" si="186">SUM(O215+O219+O224+O226)</f>
        <v>375255.34000000008</v>
      </c>
      <c r="P214" s="98">
        <f t="shared" ref="P214:Q214" si="187">SUM(P215+P219+P224+P226)</f>
        <v>578000</v>
      </c>
      <c r="Q214" s="98">
        <f t="shared" si="187"/>
        <v>578000</v>
      </c>
      <c r="R214" s="404"/>
      <c r="S214" s="404"/>
      <c r="T214" s="359"/>
      <c r="U214" s="359"/>
    </row>
    <row r="215" spans="1:21" s="32" customFormat="1" x14ac:dyDescent="0.2">
      <c r="A215" s="19"/>
      <c r="B215" s="149">
        <v>1</v>
      </c>
      <c r="C215" s="38"/>
      <c r="D215" s="38"/>
      <c r="E215" s="38"/>
      <c r="F215" s="270">
        <v>5</v>
      </c>
      <c r="G215" s="38"/>
      <c r="H215" s="38"/>
      <c r="I215" s="38"/>
      <c r="J215" s="270">
        <v>9</v>
      </c>
      <c r="K215" s="38"/>
      <c r="L215" s="16" t="s">
        <v>142</v>
      </c>
      <c r="M215" s="71">
        <v>31</v>
      </c>
      <c r="N215" s="70" t="s">
        <v>0</v>
      </c>
      <c r="O215" s="110">
        <f t="shared" ref="O215" si="188">SUM(O216:O218)</f>
        <v>140600.54</v>
      </c>
      <c r="P215" s="110">
        <f t="shared" ref="P215:Q215" si="189">SUM(P216:P218)</f>
        <v>247000</v>
      </c>
      <c r="Q215" s="110">
        <f t="shared" si="189"/>
        <v>247000</v>
      </c>
      <c r="R215" s="404">
        <v>250000</v>
      </c>
      <c r="S215" s="404">
        <v>250000</v>
      </c>
      <c r="T215" s="359">
        <f t="shared" si="167"/>
        <v>101.21457489878543</v>
      </c>
      <c r="U215" s="359">
        <f t="shared" si="168"/>
        <v>101.21457489878543</v>
      </c>
    </row>
    <row r="216" spans="1:21" s="32" customFormat="1" x14ac:dyDescent="0.2">
      <c r="A216" s="49"/>
      <c r="B216" s="149">
        <v>1</v>
      </c>
      <c r="C216" s="150"/>
      <c r="D216" s="150"/>
      <c r="E216" s="150"/>
      <c r="F216" s="270">
        <v>5</v>
      </c>
      <c r="G216" s="150"/>
      <c r="H216" s="150"/>
      <c r="I216" s="202"/>
      <c r="J216" s="270">
        <v>9</v>
      </c>
      <c r="K216" s="202"/>
      <c r="L216" s="16" t="s">
        <v>142</v>
      </c>
      <c r="M216" s="151">
        <v>311</v>
      </c>
      <c r="N216" s="84" t="s">
        <v>122</v>
      </c>
      <c r="O216" s="111">
        <v>92862.36</v>
      </c>
      <c r="P216" s="111">
        <v>175000</v>
      </c>
      <c r="Q216" s="111">
        <v>175000</v>
      </c>
      <c r="R216" s="407"/>
      <c r="S216" s="407"/>
      <c r="T216" s="359"/>
      <c r="U216" s="359"/>
    </row>
    <row r="217" spans="1:21" s="32" customFormat="1" x14ac:dyDescent="0.2">
      <c r="A217" s="49"/>
      <c r="B217" s="149">
        <v>1</v>
      </c>
      <c r="C217" s="150"/>
      <c r="D217" s="150"/>
      <c r="E217" s="150"/>
      <c r="F217" s="270">
        <v>5</v>
      </c>
      <c r="G217" s="150"/>
      <c r="H217" s="150"/>
      <c r="I217" s="202"/>
      <c r="J217" s="270">
        <v>9</v>
      </c>
      <c r="K217" s="202"/>
      <c r="L217" s="16" t="s">
        <v>142</v>
      </c>
      <c r="M217" s="151">
        <v>312</v>
      </c>
      <c r="N217" s="84" t="s">
        <v>1</v>
      </c>
      <c r="O217" s="111">
        <v>32415.91</v>
      </c>
      <c r="P217" s="111">
        <v>40000</v>
      </c>
      <c r="Q217" s="111">
        <v>40000</v>
      </c>
      <c r="R217" s="407"/>
      <c r="S217" s="407"/>
      <c r="T217" s="359"/>
      <c r="U217" s="359"/>
    </row>
    <row r="218" spans="1:21" s="32" customFormat="1" x14ac:dyDescent="0.2">
      <c r="A218" s="49"/>
      <c r="B218" s="149">
        <v>1</v>
      </c>
      <c r="C218" s="150"/>
      <c r="D218" s="150"/>
      <c r="E218" s="150"/>
      <c r="F218" s="270">
        <v>5</v>
      </c>
      <c r="G218" s="150"/>
      <c r="H218" s="150"/>
      <c r="I218" s="202"/>
      <c r="J218" s="270">
        <v>9</v>
      </c>
      <c r="K218" s="202"/>
      <c r="L218" s="16" t="s">
        <v>142</v>
      </c>
      <c r="M218" s="151">
        <v>313</v>
      </c>
      <c r="N218" s="84" t="s">
        <v>2</v>
      </c>
      <c r="O218" s="111">
        <v>15322.27</v>
      </c>
      <c r="P218" s="111">
        <v>32000</v>
      </c>
      <c r="Q218" s="111">
        <v>32000</v>
      </c>
      <c r="R218" s="407"/>
      <c r="S218" s="407"/>
      <c r="T218" s="359"/>
      <c r="U218" s="359"/>
    </row>
    <row r="219" spans="1:21" s="32" customFormat="1" x14ac:dyDescent="0.2">
      <c r="A219" s="19"/>
      <c r="B219" s="149">
        <v>1</v>
      </c>
      <c r="C219" s="38"/>
      <c r="D219" s="38"/>
      <c r="E219" s="38"/>
      <c r="F219" s="270">
        <v>5</v>
      </c>
      <c r="G219" s="38"/>
      <c r="H219" s="38"/>
      <c r="I219" s="38"/>
      <c r="J219" s="270">
        <v>9</v>
      </c>
      <c r="K219" s="38"/>
      <c r="L219" s="16" t="s">
        <v>142</v>
      </c>
      <c r="M219" s="71">
        <v>32</v>
      </c>
      <c r="N219" s="70" t="s">
        <v>3</v>
      </c>
      <c r="O219" s="112">
        <f t="shared" ref="O219" si="190">SUM(O220:O223)</f>
        <v>200579.39</v>
      </c>
      <c r="P219" s="112">
        <f t="shared" ref="P219:Q219" si="191">SUM(P220:P223)</f>
        <v>279000</v>
      </c>
      <c r="Q219" s="112">
        <f t="shared" si="191"/>
        <v>279000</v>
      </c>
      <c r="R219" s="407">
        <v>250000</v>
      </c>
      <c r="S219" s="407">
        <v>250000</v>
      </c>
      <c r="T219" s="359">
        <f t="shared" si="167"/>
        <v>89.605734767025098</v>
      </c>
      <c r="U219" s="359">
        <f t="shared" si="168"/>
        <v>89.605734767025098</v>
      </c>
    </row>
    <row r="220" spans="1:21" s="32" customFormat="1" ht="25.5" x14ac:dyDescent="0.2">
      <c r="A220" s="49"/>
      <c r="B220" s="149">
        <v>1</v>
      </c>
      <c r="C220" s="150"/>
      <c r="D220" s="150"/>
      <c r="E220" s="150"/>
      <c r="F220" s="270">
        <v>5</v>
      </c>
      <c r="G220" s="150"/>
      <c r="H220" s="150"/>
      <c r="I220" s="202"/>
      <c r="J220" s="270">
        <v>9</v>
      </c>
      <c r="K220" s="202"/>
      <c r="L220" s="16" t="s">
        <v>142</v>
      </c>
      <c r="M220" s="151">
        <v>321</v>
      </c>
      <c r="N220" s="84" t="s">
        <v>4</v>
      </c>
      <c r="O220" s="111">
        <v>15304.8</v>
      </c>
      <c r="P220" s="111">
        <v>40000</v>
      </c>
      <c r="Q220" s="111">
        <v>40000</v>
      </c>
      <c r="R220" s="407"/>
      <c r="S220" s="407"/>
      <c r="T220" s="359"/>
      <c r="U220" s="359"/>
    </row>
    <row r="221" spans="1:21" s="32" customFormat="1" x14ac:dyDescent="0.2">
      <c r="A221" s="150"/>
      <c r="B221" s="149">
        <v>1</v>
      </c>
      <c r="C221" s="150"/>
      <c r="D221" s="149"/>
      <c r="E221" s="150"/>
      <c r="F221" s="270">
        <v>5</v>
      </c>
      <c r="G221" s="150"/>
      <c r="H221" s="150"/>
      <c r="I221" s="202"/>
      <c r="J221" s="270">
        <v>9</v>
      </c>
      <c r="K221" s="202"/>
      <c r="L221" s="16" t="s">
        <v>142</v>
      </c>
      <c r="M221" s="151">
        <v>322</v>
      </c>
      <c r="N221" s="96" t="s">
        <v>117</v>
      </c>
      <c r="O221" s="111">
        <v>36119.279999999999</v>
      </c>
      <c r="P221" s="111">
        <v>40000</v>
      </c>
      <c r="Q221" s="111">
        <v>40000</v>
      </c>
      <c r="R221" s="407"/>
      <c r="S221" s="407"/>
      <c r="T221" s="359"/>
      <c r="U221" s="359"/>
    </row>
    <row r="222" spans="1:21" s="32" customFormat="1" x14ac:dyDescent="0.2">
      <c r="A222" s="150"/>
      <c r="B222" s="149">
        <v>1</v>
      </c>
      <c r="C222" s="150"/>
      <c r="D222" s="149"/>
      <c r="E222" s="150"/>
      <c r="F222" s="270">
        <v>5</v>
      </c>
      <c r="G222" s="150"/>
      <c r="H222" s="150"/>
      <c r="I222" s="202"/>
      <c r="J222" s="270">
        <v>9</v>
      </c>
      <c r="K222" s="202"/>
      <c r="L222" s="16" t="s">
        <v>142</v>
      </c>
      <c r="M222" s="151">
        <v>323</v>
      </c>
      <c r="N222" s="96" t="s">
        <v>6</v>
      </c>
      <c r="O222" s="111">
        <v>123949.8</v>
      </c>
      <c r="P222" s="111">
        <v>150000</v>
      </c>
      <c r="Q222" s="111">
        <v>150000</v>
      </c>
      <c r="R222" s="407"/>
      <c r="S222" s="407"/>
      <c r="T222" s="359"/>
      <c r="U222" s="359"/>
    </row>
    <row r="223" spans="1:21" s="32" customFormat="1" ht="25.5" x14ac:dyDescent="0.2">
      <c r="A223" s="150"/>
      <c r="B223" s="149">
        <v>1</v>
      </c>
      <c r="C223" s="150"/>
      <c r="D223" s="149"/>
      <c r="E223" s="150"/>
      <c r="F223" s="270">
        <v>5</v>
      </c>
      <c r="G223" s="150"/>
      <c r="H223" s="150"/>
      <c r="I223" s="202"/>
      <c r="J223" s="270">
        <v>9</v>
      </c>
      <c r="K223" s="202"/>
      <c r="L223" s="16" t="s">
        <v>142</v>
      </c>
      <c r="M223" s="151">
        <v>329</v>
      </c>
      <c r="N223" s="84" t="s">
        <v>7</v>
      </c>
      <c r="O223" s="111">
        <v>25205.51</v>
      </c>
      <c r="P223" s="111">
        <v>49000</v>
      </c>
      <c r="Q223" s="111">
        <v>49000</v>
      </c>
      <c r="R223" s="407"/>
      <c r="S223" s="407"/>
      <c r="T223" s="359"/>
      <c r="U223" s="359"/>
    </row>
    <row r="224" spans="1:21" s="32" customFormat="1" x14ac:dyDescent="0.2">
      <c r="A224" s="38"/>
      <c r="B224" s="149">
        <v>1</v>
      </c>
      <c r="C224" s="38"/>
      <c r="D224" s="38"/>
      <c r="E224" s="38"/>
      <c r="F224" s="270">
        <v>5</v>
      </c>
      <c r="G224" s="38"/>
      <c r="H224" s="38"/>
      <c r="I224" s="38"/>
      <c r="J224" s="270">
        <v>9</v>
      </c>
      <c r="K224" s="38"/>
      <c r="L224" s="16" t="s">
        <v>142</v>
      </c>
      <c r="M224" s="71">
        <v>34</v>
      </c>
      <c r="N224" s="108" t="s">
        <v>18</v>
      </c>
      <c r="O224" s="112">
        <f t="shared" ref="O224:Q224" si="192">SUM(O225)</f>
        <v>34075.410000000003</v>
      </c>
      <c r="P224" s="112">
        <f t="shared" si="192"/>
        <v>50000</v>
      </c>
      <c r="Q224" s="112">
        <f t="shared" si="192"/>
        <v>50000</v>
      </c>
      <c r="R224" s="407">
        <v>30000</v>
      </c>
      <c r="S224" s="407">
        <v>30000</v>
      </c>
      <c r="T224" s="359">
        <f t="shared" si="167"/>
        <v>60</v>
      </c>
      <c r="U224" s="359">
        <f t="shared" si="168"/>
        <v>60</v>
      </c>
    </row>
    <row r="225" spans="1:21" s="32" customFormat="1" x14ac:dyDescent="0.2">
      <c r="A225" s="150"/>
      <c r="B225" s="149">
        <v>1</v>
      </c>
      <c r="C225" s="150"/>
      <c r="D225" s="150"/>
      <c r="E225" s="150"/>
      <c r="F225" s="270">
        <v>5</v>
      </c>
      <c r="G225" s="150"/>
      <c r="H225" s="150"/>
      <c r="I225" s="202"/>
      <c r="J225" s="270">
        <v>9</v>
      </c>
      <c r="K225" s="202"/>
      <c r="L225" s="16" t="s">
        <v>142</v>
      </c>
      <c r="M225" s="151">
        <v>343</v>
      </c>
      <c r="N225" s="84" t="s">
        <v>19</v>
      </c>
      <c r="O225" s="111">
        <v>34075.410000000003</v>
      </c>
      <c r="P225" s="111">
        <v>50000</v>
      </c>
      <c r="Q225" s="111">
        <v>50000</v>
      </c>
      <c r="R225" s="407"/>
      <c r="S225" s="407"/>
      <c r="T225" s="359"/>
      <c r="U225" s="359"/>
    </row>
    <row r="226" spans="1:21" s="166" customFormat="1" x14ac:dyDescent="0.2">
      <c r="A226" s="38"/>
      <c r="B226" s="9"/>
      <c r="C226" s="38"/>
      <c r="D226" s="38"/>
      <c r="E226" s="38"/>
      <c r="F226" s="38"/>
      <c r="G226" s="38"/>
      <c r="H226" s="38"/>
      <c r="I226" s="38"/>
      <c r="J226" s="38"/>
      <c r="K226" s="38"/>
      <c r="L226" s="18"/>
      <c r="M226" s="71">
        <v>38</v>
      </c>
      <c r="N226" s="70" t="s">
        <v>281</v>
      </c>
      <c r="O226" s="112">
        <f t="shared" ref="O226:Q226" si="193">SUM(O227)</f>
        <v>0</v>
      </c>
      <c r="P226" s="112">
        <f t="shared" si="193"/>
        <v>2000</v>
      </c>
      <c r="Q226" s="112">
        <f t="shared" si="193"/>
        <v>2000</v>
      </c>
      <c r="R226" s="407">
        <v>16500</v>
      </c>
      <c r="S226" s="407">
        <v>16500</v>
      </c>
      <c r="T226" s="359">
        <f t="shared" si="167"/>
        <v>825</v>
      </c>
      <c r="U226" s="359">
        <f t="shared" si="168"/>
        <v>825</v>
      </c>
    </row>
    <row r="227" spans="1:21" s="32" customFormat="1" x14ac:dyDescent="0.2">
      <c r="A227" s="163"/>
      <c r="B227" s="162"/>
      <c r="C227" s="163"/>
      <c r="D227" s="163"/>
      <c r="E227" s="163"/>
      <c r="F227" s="163"/>
      <c r="G227" s="163"/>
      <c r="H227" s="163"/>
      <c r="I227" s="202"/>
      <c r="J227" s="202"/>
      <c r="K227" s="202"/>
      <c r="L227" s="16" t="s">
        <v>142</v>
      </c>
      <c r="M227" s="165">
        <v>383</v>
      </c>
      <c r="N227" s="84" t="s">
        <v>31</v>
      </c>
      <c r="O227" s="111">
        <v>0</v>
      </c>
      <c r="P227" s="111">
        <v>2000</v>
      </c>
      <c r="Q227" s="111">
        <v>2000</v>
      </c>
      <c r="R227" s="407"/>
      <c r="S227" s="407"/>
      <c r="T227" s="359"/>
      <c r="U227" s="359"/>
    </row>
    <row r="228" spans="1:21" s="32" customFormat="1" x14ac:dyDescent="0.2">
      <c r="A228" s="150"/>
      <c r="B228" s="150"/>
      <c r="C228" s="150"/>
      <c r="D228" s="150"/>
      <c r="E228" s="150"/>
      <c r="F228" s="150"/>
      <c r="G228" s="150"/>
      <c r="H228" s="150"/>
      <c r="I228" s="202"/>
      <c r="J228" s="202"/>
      <c r="K228" s="202"/>
      <c r="L228" s="16"/>
      <c r="M228" s="96"/>
      <c r="N228" s="84"/>
      <c r="O228" s="142"/>
      <c r="P228" s="142"/>
      <c r="Q228" s="142"/>
      <c r="R228" s="404"/>
      <c r="S228" s="404"/>
      <c r="T228" s="359"/>
      <c r="U228" s="359"/>
    </row>
    <row r="229" spans="1:21" s="32" customFormat="1" ht="38.25" x14ac:dyDescent="0.2">
      <c r="A229" s="27" t="s">
        <v>119</v>
      </c>
      <c r="B229" s="150"/>
      <c r="C229" s="150"/>
      <c r="D229" s="150"/>
      <c r="E229" s="150"/>
      <c r="F229" s="150"/>
      <c r="G229" s="150"/>
      <c r="H229" s="150"/>
      <c r="I229" s="202"/>
      <c r="J229" s="202"/>
      <c r="K229" s="202"/>
      <c r="L229" s="36" t="s">
        <v>142</v>
      </c>
      <c r="M229" s="106"/>
      <c r="N229" s="107" t="s">
        <v>302</v>
      </c>
      <c r="O229" s="142">
        <f t="shared" ref="O229" si="194">SUM(O236)</f>
        <v>0</v>
      </c>
      <c r="P229" s="142">
        <f t="shared" ref="P229:Q229" si="195">SUM(P236)</f>
        <v>0</v>
      </c>
      <c r="Q229" s="142">
        <f t="shared" si="195"/>
        <v>42000</v>
      </c>
      <c r="R229" s="408">
        <f>SUM(R237+R241)</f>
        <v>95000</v>
      </c>
      <c r="S229" s="408">
        <f>SUM(S237+S241)</f>
        <v>95000</v>
      </c>
      <c r="T229" s="359">
        <f t="shared" si="167"/>
        <v>226.19047619047618</v>
      </c>
      <c r="U229" s="359">
        <f t="shared" si="168"/>
        <v>226.19047619047618</v>
      </c>
    </row>
    <row r="230" spans="1:21" s="32" customFormat="1" x14ac:dyDescent="0.2">
      <c r="A230" s="27"/>
      <c r="B230" s="177"/>
      <c r="C230" s="177"/>
      <c r="D230" s="177"/>
      <c r="E230" s="177"/>
      <c r="F230" s="177"/>
      <c r="G230" s="177"/>
      <c r="H230" s="177"/>
      <c r="I230" s="202"/>
      <c r="J230" s="202"/>
      <c r="K230" s="202"/>
      <c r="L230" s="36"/>
      <c r="M230" s="106"/>
      <c r="N230" s="107"/>
      <c r="O230" s="142"/>
      <c r="P230" s="142"/>
      <c r="Q230" s="142"/>
      <c r="R230" s="408"/>
      <c r="S230" s="408"/>
      <c r="T230" s="359"/>
      <c r="U230" s="359"/>
    </row>
    <row r="231" spans="1:21" s="32" customFormat="1" x14ac:dyDescent="0.2">
      <c r="A231" s="27"/>
      <c r="B231" s="177"/>
      <c r="C231" s="177"/>
      <c r="D231" s="177"/>
      <c r="E231" s="177"/>
      <c r="F231" s="177"/>
      <c r="G231" s="177"/>
      <c r="H231" s="177"/>
      <c r="I231" s="202"/>
      <c r="J231" s="202"/>
      <c r="K231" s="202"/>
      <c r="L231" s="36"/>
      <c r="M231" s="106"/>
      <c r="N231" s="180" t="s">
        <v>285</v>
      </c>
      <c r="O231" s="184">
        <f>SUM(O232:O234)</f>
        <v>0</v>
      </c>
      <c r="P231" s="184">
        <f t="shared" ref="P231:Q231" si="196">SUM(P232:P233)</f>
        <v>0</v>
      </c>
      <c r="Q231" s="184">
        <f t="shared" si="196"/>
        <v>42000</v>
      </c>
      <c r="R231" s="403">
        <f>SUM(R232:R234)</f>
        <v>95000</v>
      </c>
      <c r="S231" s="403">
        <f>SUM(S232:S234)</f>
        <v>95000</v>
      </c>
      <c r="T231" s="359">
        <f t="shared" si="167"/>
        <v>226.19047619047618</v>
      </c>
      <c r="U231" s="359">
        <f t="shared" si="168"/>
        <v>226.19047619047618</v>
      </c>
    </row>
    <row r="232" spans="1:21" s="32" customFormat="1" x14ac:dyDescent="0.2">
      <c r="A232" s="27"/>
      <c r="B232" s="177"/>
      <c r="C232" s="177"/>
      <c r="D232" s="177"/>
      <c r="E232" s="177"/>
      <c r="F232" s="177"/>
      <c r="G232" s="177"/>
      <c r="H232" s="177"/>
      <c r="I232" s="202"/>
      <c r="J232" s="202"/>
      <c r="K232" s="202"/>
      <c r="L232" s="36"/>
      <c r="M232" s="186">
        <v>11</v>
      </c>
      <c r="N232" s="180" t="s">
        <v>286</v>
      </c>
      <c r="O232" s="184">
        <v>0</v>
      </c>
      <c r="P232" s="184">
        <v>0</v>
      </c>
      <c r="Q232" s="184">
        <v>0</v>
      </c>
      <c r="R232" s="403">
        <v>5000</v>
      </c>
      <c r="S232" s="403">
        <v>0</v>
      </c>
      <c r="T232" s="359">
        <v>0</v>
      </c>
      <c r="U232" s="359">
        <v>0</v>
      </c>
    </row>
    <row r="233" spans="1:21" s="32" customFormat="1" x14ac:dyDescent="0.2">
      <c r="A233" s="27"/>
      <c r="B233" s="177"/>
      <c r="C233" s="177"/>
      <c r="D233" s="177"/>
      <c r="E233" s="177"/>
      <c r="F233" s="177"/>
      <c r="G233" s="177"/>
      <c r="H233" s="177"/>
      <c r="I233" s="202"/>
      <c r="J233" s="202"/>
      <c r="K233" s="202"/>
      <c r="L233" s="36"/>
      <c r="M233" s="186">
        <v>52</v>
      </c>
      <c r="N233" s="180" t="s">
        <v>103</v>
      </c>
      <c r="O233" s="184">
        <v>0</v>
      </c>
      <c r="P233" s="184">
        <v>0</v>
      </c>
      <c r="Q233" s="184">
        <v>42000</v>
      </c>
      <c r="R233" s="403">
        <v>90000</v>
      </c>
      <c r="S233" s="403">
        <v>95000</v>
      </c>
      <c r="T233" s="359">
        <f t="shared" si="167"/>
        <v>214.28571428571428</v>
      </c>
      <c r="U233" s="359">
        <f t="shared" si="168"/>
        <v>226.19047619047618</v>
      </c>
    </row>
    <row r="234" spans="1:21" s="32" customFormat="1" x14ac:dyDescent="0.2">
      <c r="A234" s="27"/>
      <c r="B234" s="322"/>
      <c r="C234" s="322"/>
      <c r="D234" s="322"/>
      <c r="E234" s="322"/>
      <c r="F234" s="322"/>
      <c r="G234" s="322"/>
      <c r="H234" s="322"/>
      <c r="I234" s="322"/>
      <c r="J234" s="322"/>
      <c r="K234" s="322"/>
      <c r="L234" s="36"/>
      <c r="M234" s="186">
        <v>91</v>
      </c>
      <c r="N234" s="180" t="s">
        <v>290</v>
      </c>
      <c r="O234" s="184">
        <v>0</v>
      </c>
      <c r="P234" s="184">
        <v>0</v>
      </c>
      <c r="Q234" s="184">
        <v>0</v>
      </c>
      <c r="R234" s="403">
        <v>0</v>
      </c>
      <c r="S234" s="403">
        <v>0</v>
      </c>
      <c r="T234" s="359">
        <v>0</v>
      </c>
      <c r="U234" s="359">
        <v>0</v>
      </c>
    </row>
    <row r="235" spans="1:21" s="32" customFormat="1" x14ac:dyDescent="0.2">
      <c r="A235" s="150"/>
      <c r="B235" s="150"/>
      <c r="C235" s="150"/>
      <c r="D235" s="150"/>
      <c r="E235" s="150"/>
      <c r="F235" s="150"/>
      <c r="G235" s="150"/>
      <c r="H235" s="150"/>
      <c r="I235" s="202"/>
      <c r="J235" s="202"/>
      <c r="K235" s="202"/>
      <c r="L235" s="16"/>
      <c r="M235" s="96"/>
      <c r="N235" s="84"/>
      <c r="O235" s="143"/>
      <c r="P235" s="143"/>
      <c r="Q235" s="143"/>
      <c r="R235" s="409"/>
      <c r="S235" s="409"/>
      <c r="T235" s="359"/>
      <c r="U235" s="359"/>
    </row>
    <row r="236" spans="1:21" s="32" customFormat="1" x14ac:dyDescent="0.2">
      <c r="A236" s="150"/>
      <c r="B236" s="201">
        <v>1</v>
      </c>
      <c r="C236" s="150"/>
      <c r="D236" s="150"/>
      <c r="E236" s="149"/>
      <c r="F236" s="149">
        <v>5</v>
      </c>
      <c r="G236" s="150"/>
      <c r="H236" s="150"/>
      <c r="I236" s="202"/>
      <c r="J236" s="350">
        <v>9</v>
      </c>
      <c r="K236" s="202"/>
      <c r="L236" s="16" t="s">
        <v>142</v>
      </c>
      <c r="M236" s="151">
        <v>3</v>
      </c>
      <c r="N236" s="84" t="s">
        <v>116</v>
      </c>
      <c r="O236" s="113">
        <f t="shared" ref="O236" si="197">SUM(O237+O241)</f>
        <v>0</v>
      </c>
      <c r="P236" s="113">
        <f t="shared" ref="P236:Q236" si="198">SUM(P237+P241)</f>
        <v>0</v>
      </c>
      <c r="Q236" s="113">
        <f t="shared" si="198"/>
        <v>42000</v>
      </c>
      <c r="R236" s="295"/>
      <c r="S236" s="295"/>
      <c r="T236" s="359"/>
      <c r="U236" s="359"/>
    </row>
    <row r="237" spans="1:21" s="32" customFormat="1" x14ac:dyDescent="0.2">
      <c r="A237" s="150"/>
      <c r="B237" s="201">
        <v>1</v>
      </c>
      <c r="C237" s="150"/>
      <c r="D237" s="150"/>
      <c r="E237" s="150"/>
      <c r="F237" s="149">
        <v>5</v>
      </c>
      <c r="G237" s="150"/>
      <c r="H237" s="150"/>
      <c r="I237" s="202"/>
      <c r="J237" s="350">
        <v>9</v>
      </c>
      <c r="K237" s="202"/>
      <c r="L237" s="16" t="s">
        <v>142</v>
      </c>
      <c r="M237" s="71">
        <v>31</v>
      </c>
      <c r="N237" s="70" t="s">
        <v>0</v>
      </c>
      <c r="O237" s="114">
        <f t="shared" ref="O237" si="199">SUM(O238:O240)</f>
        <v>0</v>
      </c>
      <c r="P237" s="114">
        <f t="shared" ref="P237:Q237" si="200">SUM(P238:P240)</f>
        <v>0</v>
      </c>
      <c r="Q237" s="114">
        <f t="shared" si="200"/>
        <v>37000</v>
      </c>
      <c r="R237" s="295">
        <v>70000</v>
      </c>
      <c r="S237" s="295">
        <v>70000</v>
      </c>
      <c r="T237" s="359">
        <f t="shared" si="167"/>
        <v>189.18918918918919</v>
      </c>
      <c r="U237" s="359">
        <f t="shared" si="168"/>
        <v>189.18918918918919</v>
      </c>
    </row>
    <row r="238" spans="1:21" s="32" customFormat="1" x14ac:dyDescent="0.2">
      <c r="A238" s="150"/>
      <c r="B238" s="201">
        <v>1</v>
      </c>
      <c r="C238" s="150"/>
      <c r="D238" s="150"/>
      <c r="E238" s="150"/>
      <c r="F238" s="149">
        <v>5</v>
      </c>
      <c r="G238" s="150"/>
      <c r="H238" s="150"/>
      <c r="I238" s="202"/>
      <c r="J238" s="350">
        <v>9</v>
      </c>
      <c r="K238" s="202"/>
      <c r="L238" s="16" t="s">
        <v>142</v>
      </c>
      <c r="M238" s="151">
        <v>311</v>
      </c>
      <c r="N238" s="84" t="s">
        <v>122</v>
      </c>
      <c r="O238" s="113">
        <v>0</v>
      </c>
      <c r="P238" s="113">
        <v>0</v>
      </c>
      <c r="Q238" s="113">
        <v>30000</v>
      </c>
      <c r="R238" s="295"/>
      <c r="S238" s="295"/>
      <c r="T238" s="359"/>
      <c r="U238" s="359"/>
    </row>
    <row r="239" spans="1:21" s="32" customFormat="1" x14ac:dyDescent="0.2">
      <c r="A239" s="150"/>
      <c r="B239" s="201">
        <v>1</v>
      </c>
      <c r="C239" s="150"/>
      <c r="D239" s="150"/>
      <c r="E239" s="150"/>
      <c r="F239" s="149">
        <v>5</v>
      </c>
      <c r="G239" s="150"/>
      <c r="H239" s="150"/>
      <c r="I239" s="202"/>
      <c r="J239" s="350">
        <v>9</v>
      </c>
      <c r="K239" s="202"/>
      <c r="L239" s="16" t="s">
        <v>142</v>
      </c>
      <c r="M239" s="151">
        <v>312</v>
      </c>
      <c r="N239" s="84" t="s">
        <v>1</v>
      </c>
      <c r="O239" s="113">
        <v>0</v>
      </c>
      <c r="P239" s="113">
        <v>0</v>
      </c>
      <c r="Q239" s="113">
        <v>3500</v>
      </c>
      <c r="R239" s="295"/>
      <c r="S239" s="295"/>
      <c r="T239" s="359"/>
      <c r="U239" s="359"/>
    </row>
    <row r="240" spans="1:21" s="32" customFormat="1" x14ac:dyDescent="0.2">
      <c r="A240" s="150"/>
      <c r="B240" s="201">
        <v>1</v>
      </c>
      <c r="C240" s="150"/>
      <c r="D240" s="150"/>
      <c r="E240" s="150"/>
      <c r="F240" s="149">
        <v>5</v>
      </c>
      <c r="G240" s="150"/>
      <c r="H240" s="150"/>
      <c r="I240" s="202"/>
      <c r="J240" s="350">
        <v>9</v>
      </c>
      <c r="K240" s="202"/>
      <c r="L240" s="16" t="s">
        <v>142</v>
      </c>
      <c r="M240" s="151">
        <v>313</v>
      </c>
      <c r="N240" s="84" t="s">
        <v>2</v>
      </c>
      <c r="O240" s="113">
        <v>0</v>
      </c>
      <c r="P240" s="113">
        <v>0</v>
      </c>
      <c r="Q240" s="113">
        <v>3500</v>
      </c>
      <c r="R240" s="295"/>
      <c r="S240" s="295"/>
      <c r="T240" s="359"/>
      <c r="U240" s="359"/>
    </row>
    <row r="241" spans="1:21" s="32" customFormat="1" x14ac:dyDescent="0.2">
      <c r="A241" s="150"/>
      <c r="B241" s="201">
        <v>1</v>
      </c>
      <c r="C241" s="150"/>
      <c r="D241" s="150"/>
      <c r="E241" s="150"/>
      <c r="F241" s="149">
        <v>5</v>
      </c>
      <c r="G241" s="150"/>
      <c r="H241" s="150"/>
      <c r="I241" s="202"/>
      <c r="J241" s="350">
        <v>9</v>
      </c>
      <c r="K241" s="202"/>
      <c r="L241" s="16" t="s">
        <v>142</v>
      </c>
      <c r="M241" s="71">
        <v>32</v>
      </c>
      <c r="N241" s="70" t="s">
        <v>3</v>
      </c>
      <c r="O241" s="114">
        <f t="shared" ref="O241" si="201">SUM(O242:O245)</f>
        <v>0</v>
      </c>
      <c r="P241" s="114">
        <f>SUM(P242:P244)</f>
        <v>0</v>
      </c>
      <c r="Q241" s="114">
        <f>SUM(Q242:Q244)</f>
        <v>5000</v>
      </c>
      <c r="R241" s="295">
        <v>25000</v>
      </c>
      <c r="S241" s="295">
        <v>25000</v>
      </c>
      <c r="T241" s="359">
        <f t="shared" si="167"/>
        <v>500</v>
      </c>
      <c r="U241" s="359">
        <f t="shared" si="168"/>
        <v>500</v>
      </c>
    </row>
    <row r="242" spans="1:21" s="32" customFormat="1" ht="25.5" x14ac:dyDescent="0.2">
      <c r="A242" s="150"/>
      <c r="B242" s="201">
        <v>1</v>
      </c>
      <c r="C242" s="150"/>
      <c r="D242" s="150"/>
      <c r="E242" s="150"/>
      <c r="F242" s="149">
        <v>5</v>
      </c>
      <c r="G242" s="150"/>
      <c r="H242" s="150"/>
      <c r="I242" s="202"/>
      <c r="J242" s="350">
        <v>9</v>
      </c>
      <c r="K242" s="202"/>
      <c r="L242" s="16" t="s">
        <v>142</v>
      </c>
      <c r="M242" s="151">
        <v>321</v>
      </c>
      <c r="N242" s="84" t="s">
        <v>4</v>
      </c>
      <c r="O242" s="113">
        <v>0</v>
      </c>
      <c r="P242" s="113">
        <v>0</v>
      </c>
      <c r="Q242" s="113">
        <v>5000</v>
      </c>
      <c r="R242" s="295"/>
      <c r="S242" s="295"/>
      <c r="T242" s="359"/>
      <c r="U242" s="359"/>
    </row>
    <row r="243" spans="1:21" s="32" customFormat="1" x14ac:dyDescent="0.2">
      <c r="A243" s="150"/>
      <c r="B243" s="201">
        <v>1</v>
      </c>
      <c r="C243" s="150"/>
      <c r="D243" s="150"/>
      <c r="E243" s="150"/>
      <c r="F243" s="149">
        <v>5</v>
      </c>
      <c r="G243" s="150"/>
      <c r="H243" s="150"/>
      <c r="I243" s="202"/>
      <c r="J243" s="350">
        <v>9</v>
      </c>
      <c r="K243" s="202"/>
      <c r="L243" s="16" t="s">
        <v>142</v>
      </c>
      <c r="M243" s="151">
        <v>322</v>
      </c>
      <c r="N243" s="84" t="s">
        <v>117</v>
      </c>
      <c r="O243" s="113">
        <v>0</v>
      </c>
      <c r="P243" s="113">
        <v>0</v>
      </c>
      <c r="Q243" s="113">
        <v>0</v>
      </c>
      <c r="R243" s="295"/>
      <c r="S243" s="295"/>
      <c r="T243" s="359"/>
      <c r="U243" s="359"/>
    </row>
    <row r="244" spans="1:21" s="32" customFormat="1" x14ac:dyDescent="0.2">
      <c r="A244" s="305"/>
      <c r="B244" s="304"/>
      <c r="C244" s="305"/>
      <c r="D244" s="305"/>
      <c r="E244" s="305"/>
      <c r="F244" s="304"/>
      <c r="G244" s="305"/>
      <c r="H244" s="305"/>
      <c r="I244" s="305"/>
      <c r="J244" s="305"/>
      <c r="K244" s="305"/>
      <c r="L244" s="16"/>
      <c r="M244" s="307">
        <v>323</v>
      </c>
      <c r="N244" s="96" t="s">
        <v>6</v>
      </c>
      <c r="O244" s="113">
        <v>0</v>
      </c>
      <c r="P244" s="113">
        <v>0</v>
      </c>
      <c r="Q244" s="113">
        <v>0</v>
      </c>
      <c r="R244" s="295"/>
      <c r="S244" s="295"/>
      <c r="T244" s="359"/>
      <c r="U244" s="359"/>
    </row>
    <row r="245" spans="1:21" s="32" customFormat="1" x14ac:dyDescent="0.2">
      <c r="A245" s="217"/>
      <c r="B245" s="216"/>
      <c r="C245" s="217"/>
      <c r="D245" s="217"/>
      <c r="E245" s="217"/>
      <c r="F245" s="216"/>
      <c r="G245" s="217"/>
      <c r="H245" s="217"/>
      <c r="I245" s="217"/>
      <c r="J245" s="217"/>
      <c r="K245" s="217"/>
      <c r="L245" s="16"/>
      <c r="M245" s="218"/>
      <c r="N245" s="219"/>
      <c r="O245" s="113"/>
      <c r="P245" s="113"/>
      <c r="Q245" s="113"/>
      <c r="R245" s="295"/>
      <c r="S245" s="295"/>
      <c r="T245" s="359"/>
      <c r="U245" s="359"/>
    </row>
    <row r="246" spans="1:21" s="32" customFormat="1" x14ac:dyDescent="0.2">
      <c r="A246" s="150"/>
      <c r="B246" s="150"/>
      <c r="C246" s="150"/>
      <c r="D246" s="150"/>
      <c r="E246" s="150"/>
      <c r="F246" s="149"/>
      <c r="G246" s="150"/>
      <c r="H246" s="150"/>
      <c r="I246" s="202"/>
      <c r="J246" s="202"/>
      <c r="K246" s="202"/>
      <c r="L246" s="16"/>
      <c r="M246" s="151"/>
      <c r="N246" s="84"/>
      <c r="O246" s="144"/>
      <c r="P246" s="144"/>
      <c r="Q246" s="144"/>
      <c r="R246" s="295"/>
      <c r="S246" s="295"/>
      <c r="T246" s="359"/>
      <c r="U246" s="359"/>
    </row>
    <row r="247" spans="1:21" s="32" customFormat="1" x14ac:dyDescent="0.2">
      <c r="A247" s="27" t="s">
        <v>234</v>
      </c>
      <c r="B247" s="150"/>
      <c r="C247" s="150"/>
      <c r="D247" s="150"/>
      <c r="E247" s="150"/>
      <c r="F247" s="150"/>
      <c r="G247" s="150"/>
      <c r="H247" s="150"/>
      <c r="I247" s="202"/>
      <c r="J247" s="202"/>
      <c r="K247" s="202"/>
      <c r="L247" s="36" t="s">
        <v>115</v>
      </c>
      <c r="M247" s="106"/>
      <c r="N247" s="107" t="s">
        <v>121</v>
      </c>
      <c r="O247" s="142">
        <f t="shared" ref="O247" si="202">SUM(O252)</f>
        <v>131776.10999999999</v>
      </c>
      <c r="P247" s="142">
        <f t="shared" ref="P247:Q247" si="203">SUM(P252)</f>
        <v>175000</v>
      </c>
      <c r="Q247" s="142">
        <f t="shared" si="203"/>
        <v>220000</v>
      </c>
      <c r="R247" s="408">
        <f>SUM(R253)</f>
        <v>220000</v>
      </c>
      <c r="S247" s="408">
        <f>SUM(S253)</f>
        <v>220000</v>
      </c>
      <c r="T247" s="359">
        <f t="shared" si="167"/>
        <v>100</v>
      </c>
      <c r="U247" s="359">
        <f t="shared" si="168"/>
        <v>100</v>
      </c>
    </row>
    <row r="248" spans="1:21" s="32" customFormat="1" x14ac:dyDescent="0.2">
      <c r="A248" s="49"/>
      <c r="B248" s="150"/>
      <c r="C248" s="150"/>
      <c r="D248" s="150"/>
      <c r="E248" s="150"/>
      <c r="F248" s="150"/>
      <c r="G248" s="150"/>
      <c r="H248" s="150"/>
      <c r="I248" s="202"/>
      <c r="J248" s="202"/>
      <c r="K248" s="202"/>
      <c r="L248" s="16"/>
      <c r="M248" s="151"/>
      <c r="N248" s="84"/>
      <c r="O248" s="142"/>
      <c r="P248" s="142"/>
      <c r="Q248" s="142"/>
      <c r="R248" s="404"/>
      <c r="S248" s="404"/>
      <c r="T248" s="359"/>
      <c r="U248" s="359"/>
    </row>
    <row r="249" spans="1:21" s="32" customFormat="1" x14ac:dyDescent="0.2">
      <c r="A249" s="49"/>
      <c r="B249" s="177"/>
      <c r="C249" s="177"/>
      <c r="D249" s="177"/>
      <c r="E249" s="177"/>
      <c r="F249" s="177"/>
      <c r="G249" s="177"/>
      <c r="H249" s="177"/>
      <c r="I249" s="202"/>
      <c r="J249" s="202"/>
      <c r="K249" s="202"/>
      <c r="L249" s="16"/>
      <c r="M249" s="179"/>
      <c r="N249" s="180" t="s">
        <v>285</v>
      </c>
      <c r="O249" s="184">
        <f t="shared" ref="O249:S249" si="204">SUM(O250)</f>
        <v>131776.10999999999</v>
      </c>
      <c r="P249" s="184">
        <f t="shared" si="204"/>
        <v>175000</v>
      </c>
      <c r="Q249" s="184">
        <f t="shared" si="204"/>
        <v>220000</v>
      </c>
      <c r="R249" s="403">
        <f t="shared" si="204"/>
        <v>220000</v>
      </c>
      <c r="S249" s="403">
        <f t="shared" si="204"/>
        <v>220000</v>
      </c>
      <c r="T249" s="359">
        <f t="shared" si="167"/>
        <v>100</v>
      </c>
      <c r="U249" s="359">
        <f t="shared" si="168"/>
        <v>100</v>
      </c>
    </row>
    <row r="250" spans="1:21" s="32" customFormat="1" x14ac:dyDescent="0.2">
      <c r="A250" s="49"/>
      <c r="B250" s="177"/>
      <c r="C250" s="177"/>
      <c r="D250" s="177"/>
      <c r="E250" s="177"/>
      <c r="F250" s="177"/>
      <c r="G250" s="177"/>
      <c r="H250" s="177"/>
      <c r="I250" s="202"/>
      <c r="J250" s="202"/>
      <c r="K250" s="202"/>
      <c r="L250" s="16"/>
      <c r="M250" s="186">
        <v>11</v>
      </c>
      <c r="N250" s="180" t="s">
        <v>286</v>
      </c>
      <c r="O250" s="184">
        <v>131776.10999999999</v>
      </c>
      <c r="P250" s="184">
        <v>175000</v>
      </c>
      <c r="Q250" s="184">
        <v>220000</v>
      </c>
      <c r="R250" s="403">
        <v>220000</v>
      </c>
      <c r="S250" s="403">
        <v>220000</v>
      </c>
      <c r="T250" s="359">
        <f t="shared" si="167"/>
        <v>100</v>
      </c>
      <c r="U250" s="359">
        <f t="shared" si="168"/>
        <v>100</v>
      </c>
    </row>
    <row r="251" spans="1:21" s="32" customFormat="1" x14ac:dyDescent="0.2">
      <c r="A251" s="49"/>
      <c r="B251" s="177"/>
      <c r="C251" s="177"/>
      <c r="D251" s="177"/>
      <c r="E251" s="177"/>
      <c r="F251" s="177"/>
      <c r="G251" s="177"/>
      <c r="H251" s="177"/>
      <c r="I251" s="202"/>
      <c r="J251" s="202"/>
      <c r="K251" s="202"/>
      <c r="L251" s="16"/>
      <c r="M251" s="179"/>
      <c r="N251" s="84"/>
      <c r="O251" s="142"/>
      <c r="P251" s="142"/>
      <c r="Q251" s="142"/>
      <c r="R251" s="404"/>
      <c r="S251" s="404"/>
      <c r="T251" s="359"/>
      <c r="U251" s="359"/>
    </row>
    <row r="252" spans="1:21" s="32" customFormat="1" x14ac:dyDescent="0.2">
      <c r="A252" s="49"/>
      <c r="B252" s="149">
        <v>1</v>
      </c>
      <c r="C252" s="150"/>
      <c r="D252" s="150"/>
      <c r="E252" s="150"/>
      <c r="F252" s="150"/>
      <c r="G252" s="150"/>
      <c r="H252" s="150"/>
      <c r="I252" s="202"/>
      <c r="J252" s="202"/>
      <c r="K252" s="202"/>
      <c r="L252" s="16" t="s">
        <v>115</v>
      </c>
      <c r="M252" s="151">
        <v>3</v>
      </c>
      <c r="N252" s="84" t="s">
        <v>116</v>
      </c>
      <c r="O252" s="77">
        <f t="shared" ref="O252:Q252" si="205">SUM(O253)</f>
        <v>131776.10999999999</v>
      </c>
      <c r="P252" s="77">
        <f t="shared" si="205"/>
        <v>175000</v>
      </c>
      <c r="Q252" s="77">
        <f t="shared" si="205"/>
        <v>220000</v>
      </c>
      <c r="R252" s="384"/>
      <c r="S252" s="384"/>
      <c r="T252" s="359"/>
      <c r="U252" s="359"/>
    </row>
    <row r="253" spans="1:21" s="32" customFormat="1" x14ac:dyDescent="0.2">
      <c r="A253" s="19"/>
      <c r="B253" s="149">
        <v>1</v>
      </c>
      <c r="C253" s="38"/>
      <c r="D253" s="38"/>
      <c r="E253" s="38"/>
      <c r="F253" s="38"/>
      <c r="G253" s="38"/>
      <c r="H253" s="38"/>
      <c r="I253" s="38"/>
      <c r="J253" s="38"/>
      <c r="K253" s="38"/>
      <c r="L253" s="18" t="s">
        <v>115</v>
      </c>
      <c r="M253" s="71">
        <v>32</v>
      </c>
      <c r="N253" s="70" t="s">
        <v>3</v>
      </c>
      <c r="O253" s="91">
        <f t="shared" ref="O253" si="206">SUM(O254:O255)</f>
        <v>131776.10999999999</v>
      </c>
      <c r="P253" s="91">
        <f t="shared" ref="P253" si="207">SUM(P254:P255)</f>
        <v>175000</v>
      </c>
      <c r="Q253" s="91">
        <f>SUM(Q254:Q256)</f>
        <v>220000</v>
      </c>
      <c r="R253" s="384">
        <v>220000</v>
      </c>
      <c r="S253" s="384">
        <v>220000</v>
      </c>
      <c r="T253" s="359">
        <f t="shared" si="167"/>
        <v>100</v>
      </c>
      <c r="U253" s="359">
        <f t="shared" si="168"/>
        <v>100</v>
      </c>
    </row>
    <row r="254" spans="1:21" s="32" customFormat="1" x14ac:dyDescent="0.2">
      <c r="A254" s="49"/>
      <c r="B254" s="149">
        <v>1</v>
      </c>
      <c r="C254" s="150"/>
      <c r="D254" s="150"/>
      <c r="E254" s="150"/>
      <c r="F254" s="150"/>
      <c r="G254" s="150"/>
      <c r="H254" s="150"/>
      <c r="I254" s="202"/>
      <c r="J254" s="202"/>
      <c r="K254" s="202"/>
      <c r="L254" s="16" t="s">
        <v>115</v>
      </c>
      <c r="M254" s="151">
        <v>323</v>
      </c>
      <c r="N254" s="84" t="s">
        <v>6</v>
      </c>
      <c r="O254" s="77">
        <v>109013.36</v>
      </c>
      <c r="P254" s="77">
        <v>125000</v>
      </c>
      <c r="Q254" s="77">
        <v>150000</v>
      </c>
      <c r="R254" s="384"/>
      <c r="S254" s="384"/>
      <c r="T254" s="359"/>
      <c r="U254" s="359"/>
    </row>
    <row r="255" spans="1:21" s="32" customFormat="1" ht="25.5" x14ac:dyDescent="0.2">
      <c r="A255" s="49"/>
      <c r="B255" s="149">
        <v>1</v>
      </c>
      <c r="C255" s="150"/>
      <c r="D255" s="150"/>
      <c r="E255" s="150"/>
      <c r="F255" s="150"/>
      <c r="G255" s="150"/>
      <c r="H255" s="150"/>
      <c r="I255" s="202"/>
      <c r="J255" s="202"/>
      <c r="K255" s="202"/>
      <c r="L255" s="16" t="s">
        <v>115</v>
      </c>
      <c r="M255" s="151">
        <v>324</v>
      </c>
      <c r="N255" s="84" t="s">
        <v>156</v>
      </c>
      <c r="O255" s="77">
        <v>22762.75</v>
      </c>
      <c r="P255" s="77">
        <v>50000</v>
      </c>
      <c r="Q255" s="77">
        <v>50000</v>
      </c>
      <c r="R255" s="384"/>
      <c r="S255" s="384"/>
      <c r="T255" s="359"/>
      <c r="U255" s="359"/>
    </row>
    <row r="256" spans="1:21" s="32" customFormat="1" x14ac:dyDescent="0.2">
      <c r="A256" s="49"/>
      <c r="B256" s="448">
        <v>1</v>
      </c>
      <c r="C256" s="322"/>
      <c r="D256" s="322"/>
      <c r="E256" s="322"/>
      <c r="F256" s="322"/>
      <c r="G256" s="322"/>
      <c r="H256" s="322"/>
      <c r="I256" s="322"/>
      <c r="J256" s="322"/>
      <c r="K256" s="322"/>
      <c r="L256" s="16" t="s">
        <v>115</v>
      </c>
      <c r="M256" s="449">
        <v>385</v>
      </c>
      <c r="N256" s="450" t="s">
        <v>409</v>
      </c>
      <c r="O256" s="77">
        <v>0</v>
      </c>
      <c r="P256" s="77">
        <v>0</v>
      </c>
      <c r="Q256" s="77">
        <v>20000</v>
      </c>
      <c r="R256" s="384"/>
      <c r="S256" s="384"/>
      <c r="T256" s="359"/>
      <c r="U256" s="359"/>
    </row>
    <row r="257" spans="1:21" s="32" customFormat="1" x14ac:dyDescent="0.2">
      <c r="A257" s="150"/>
      <c r="B257" s="150"/>
      <c r="C257" s="150"/>
      <c r="D257" s="150"/>
      <c r="E257" s="150"/>
      <c r="F257" s="149"/>
      <c r="G257" s="150"/>
      <c r="H257" s="150"/>
      <c r="I257" s="202"/>
      <c r="J257" s="202"/>
      <c r="K257" s="202"/>
      <c r="L257" s="16"/>
      <c r="M257" s="151"/>
      <c r="N257" s="84"/>
      <c r="O257" s="144"/>
      <c r="P257" s="144"/>
      <c r="Q257" s="144"/>
      <c r="R257" s="295"/>
      <c r="S257" s="295"/>
      <c r="T257" s="359"/>
      <c r="U257" s="359"/>
    </row>
    <row r="258" spans="1:21" s="35" customFormat="1" ht="25.5" x14ac:dyDescent="0.2">
      <c r="A258" s="34" t="s">
        <v>235</v>
      </c>
      <c r="L258" s="36" t="s">
        <v>115</v>
      </c>
      <c r="M258" s="106"/>
      <c r="N258" s="107" t="s">
        <v>223</v>
      </c>
      <c r="O258" s="142">
        <f t="shared" ref="O258" si="208">SUM(O263)</f>
        <v>14371.68</v>
      </c>
      <c r="P258" s="142">
        <f t="shared" ref="P258:Q258" si="209">SUM(P263)</f>
        <v>15000</v>
      </c>
      <c r="Q258" s="142">
        <f t="shared" si="209"/>
        <v>15000</v>
      </c>
      <c r="R258" s="410">
        <f>SUM(R264)</f>
        <v>25000</v>
      </c>
      <c r="S258" s="410">
        <f>SUM(S264)</f>
        <v>20000</v>
      </c>
      <c r="T258" s="359">
        <f t="shared" ref="T258:T317" si="210">R258/Q258*100</f>
        <v>166.66666666666669</v>
      </c>
      <c r="U258" s="359">
        <f t="shared" ref="U258:U317" si="211">S258/Q258*100</f>
        <v>133.33333333333331</v>
      </c>
    </row>
    <row r="259" spans="1:21" s="35" customFormat="1" x14ac:dyDescent="0.2">
      <c r="A259" s="34"/>
      <c r="L259" s="36"/>
      <c r="M259" s="106"/>
      <c r="N259" s="107"/>
      <c r="O259" s="142"/>
      <c r="P259" s="142"/>
      <c r="Q259" s="142"/>
      <c r="R259" s="410"/>
      <c r="S259" s="410"/>
      <c r="T259" s="359"/>
      <c r="U259" s="359"/>
    </row>
    <row r="260" spans="1:21" s="35" customFormat="1" x14ac:dyDescent="0.2">
      <c r="A260" s="34"/>
      <c r="L260" s="36"/>
      <c r="M260" s="106"/>
      <c r="N260" s="180" t="s">
        <v>285</v>
      </c>
      <c r="O260" s="184">
        <f t="shared" ref="O260:S260" si="212">SUM(O261)</f>
        <v>14371.68</v>
      </c>
      <c r="P260" s="184">
        <f t="shared" si="212"/>
        <v>15000</v>
      </c>
      <c r="Q260" s="184">
        <f t="shared" si="212"/>
        <v>15000</v>
      </c>
      <c r="R260" s="403">
        <f t="shared" si="212"/>
        <v>25000</v>
      </c>
      <c r="S260" s="403">
        <f t="shared" si="212"/>
        <v>20000</v>
      </c>
      <c r="T260" s="359">
        <f t="shared" si="210"/>
        <v>166.66666666666669</v>
      </c>
      <c r="U260" s="359">
        <f t="shared" si="211"/>
        <v>133.33333333333331</v>
      </c>
    </row>
    <row r="261" spans="1:21" s="35" customFormat="1" x14ac:dyDescent="0.2">
      <c r="A261" s="34"/>
      <c r="L261" s="36"/>
      <c r="M261" s="186">
        <v>11</v>
      </c>
      <c r="N261" s="180" t="s">
        <v>286</v>
      </c>
      <c r="O261" s="184">
        <v>14371.68</v>
      </c>
      <c r="P261" s="184">
        <v>15000</v>
      </c>
      <c r="Q261" s="184">
        <v>15000</v>
      </c>
      <c r="R261" s="403">
        <v>25000</v>
      </c>
      <c r="S261" s="403">
        <v>20000</v>
      </c>
      <c r="T261" s="359">
        <f t="shared" si="210"/>
        <v>166.66666666666669</v>
      </c>
      <c r="U261" s="359">
        <f t="shared" si="211"/>
        <v>133.33333333333331</v>
      </c>
    </row>
    <row r="262" spans="1:21" s="15" customFormat="1" x14ac:dyDescent="0.2">
      <c r="A262" s="23"/>
      <c r="I262" s="202"/>
      <c r="J262" s="202"/>
      <c r="K262" s="202"/>
      <c r="L262" s="16"/>
      <c r="M262" s="96"/>
      <c r="N262" s="84"/>
      <c r="O262" s="142"/>
      <c r="P262" s="142"/>
      <c r="Q262" s="142"/>
      <c r="R262" s="404"/>
      <c r="S262" s="404"/>
      <c r="T262" s="359"/>
      <c r="U262" s="359"/>
    </row>
    <row r="263" spans="1:21" s="15" customFormat="1" x14ac:dyDescent="0.2">
      <c r="A263" s="23"/>
      <c r="B263" s="48">
        <v>1</v>
      </c>
      <c r="I263" s="202"/>
      <c r="J263" s="202"/>
      <c r="K263" s="202"/>
      <c r="L263" s="16" t="s">
        <v>115</v>
      </c>
      <c r="M263" s="72">
        <v>3</v>
      </c>
      <c r="N263" s="84" t="s">
        <v>116</v>
      </c>
      <c r="O263" s="77">
        <f t="shared" ref="O263:Q264" si="213">SUM(O264)</f>
        <v>14371.68</v>
      </c>
      <c r="P263" s="77">
        <f t="shared" si="213"/>
        <v>15000</v>
      </c>
      <c r="Q263" s="77">
        <f t="shared" si="213"/>
        <v>15000</v>
      </c>
      <c r="R263" s="384"/>
      <c r="S263" s="384"/>
      <c r="T263" s="359"/>
      <c r="U263" s="359"/>
    </row>
    <row r="264" spans="1:21" s="38" customFormat="1" x14ac:dyDescent="0.2">
      <c r="A264" s="19"/>
      <c r="B264" s="9">
        <v>1</v>
      </c>
      <c r="L264" s="18" t="s">
        <v>115</v>
      </c>
      <c r="M264" s="71">
        <v>32</v>
      </c>
      <c r="N264" s="70" t="s">
        <v>3</v>
      </c>
      <c r="O264" s="91">
        <f t="shared" si="213"/>
        <v>14371.68</v>
      </c>
      <c r="P264" s="91">
        <f t="shared" si="213"/>
        <v>15000</v>
      </c>
      <c r="Q264" s="91">
        <f t="shared" si="213"/>
        <v>15000</v>
      </c>
      <c r="R264" s="384">
        <v>25000</v>
      </c>
      <c r="S264" s="384">
        <v>20000</v>
      </c>
      <c r="T264" s="359">
        <f t="shared" si="210"/>
        <v>166.66666666666669</v>
      </c>
      <c r="U264" s="359">
        <f t="shared" si="211"/>
        <v>133.33333333333331</v>
      </c>
    </row>
    <row r="265" spans="1:21" s="15" customFormat="1" ht="25.5" x14ac:dyDescent="0.2">
      <c r="A265" s="23"/>
      <c r="B265" s="48">
        <v>1</v>
      </c>
      <c r="I265" s="202"/>
      <c r="J265" s="202"/>
      <c r="K265" s="202"/>
      <c r="L265" s="16" t="s">
        <v>115</v>
      </c>
      <c r="M265" s="72">
        <v>329</v>
      </c>
      <c r="N265" s="84" t="s">
        <v>7</v>
      </c>
      <c r="O265" s="77">
        <v>14371.68</v>
      </c>
      <c r="P265" s="77">
        <v>15000</v>
      </c>
      <c r="Q265" s="77">
        <v>15000</v>
      </c>
      <c r="R265" s="384"/>
      <c r="S265" s="384"/>
      <c r="T265" s="359"/>
      <c r="U265" s="359"/>
    </row>
    <row r="266" spans="1:21" s="177" customFormat="1" x14ac:dyDescent="0.2">
      <c r="A266" s="49"/>
      <c r="B266" s="176"/>
      <c r="I266" s="202"/>
      <c r="J266" s="202"/>
      <c r="K266" s="202"/>
      <c r="L266" s="16"/>
      <c r="M266" s="179"/>
      <c r="N266" s="84"/>
      <c r="O266" s="77"/>
      <c r="P266" s="77"/>
      <c r="Q266" s="77"/>
      <c r="R266" s="384"/>
      <c r="S266" s="384"/>
      <c r="T266" s="359"/>
      <c r="U266" s="359"/>
    </row>
    <row r="267" spans="1:21" s="127" customFormat="1" ht="38.25" x14ac:dyDescent="0.2">
      <c r="A267" s="27" t="s">
        <v>236</v>
      </c>
      <c r="B267" s="156"/>
      <c r="L267" s="66" t="s">
        <v>115</v>
      </c>
      <c r="M267" s="141"/>
      <c r="N267" s="121" t="s">
        <v>222</v>
      </c>
      <c r="O267" s="142">
        <f t="shared" ref="O267" si="214">SUM(O272)</f>
        <v>3600</v>
      </c>
      <c r="P267" s="142">
        <f t="shared" ref="P267:Q267" si="215">SUM(P272)</f>
        <v>11000</v>
      </c>
      <c r="Q267" s="142">
        <f t="shared" si="215"/>
        <v>25000</v>
      </c>
      <c r="R267" s="401">
        <f>SUM(R273)</f>
        <v>7500</v>
      </c>
      <c r="S267" s="401">
        <f>SUM(S273)</f>
        <v>7500</v>
      </c>
      <c r="T267" s="359">
        <f t="shared" si="210"/>
        <v>30</v>
      </c>
      <c r="U267" s="359">
        <f t="shared" si="211"/>
        <v>30</v>
      </c>
    </row>
    <row r="268" spans="1:21" s="15" customFormat="1" x14ac:dyDescent="0.2">
      <c r="A268" s="23"/>
      <c r="B268" s="48"/>
      <c r="I268" s="202"/>
      <c r="J268" s="202"/>
      <c r="K268" s="202"/>
      <c r="L268" s="16"/>
      <c r="M268" s="96"/>
      <c r="N268" s="84"/>
      <c r="O268" s="142"/>
      <c r="P268" s="142"/>
      <c r="Q268" s="142"/>
      <c r="R268" s="404"/>
      <c r="S268" s="404"/>
      <c r="T268" s="359"/>
      <c r="U268" s="359"/>
    </row>
    <row r="269" spans="1:21" s="177" customFormat="1" x14ac:dyDescent="0.2">
      <c r="A269" s="49"/>
      <c r="B269" s="176"/>
      <c r="I269" s="202"/>
      <c r="J269" s="202"/>
      <c r="K269" s="202"/>
      <c r="L269" s="16"/>
      <c r="M269" s="179"/>
      <c r="N269" s="180" t="s">
        <v>285</v>
      </c>
      <c r="O269" s="185">
        <f t="shared" ref="O269:S269" si="216">SUM(O270)</f>
        <v>3600</v>
      </c>
      <c r="P269" s="185">
        <f t="shared" si="216"/>
        <v>11000</v>
      </c>
      <c r="Q269" s="185">
        <f t="shared" si="216"/>
        <v>25000</v>
      </c>
      <c r="R269" s="403">
        <f t="shared" si="216"/>
        <v>7500</v>
      </c>
      <c r="S269" s="403">
        <f t="shared" si="216"/>
        <v>7500</v>
      </c>
      <c r="T269" s="359">
        <f t="shared" si="210"/>
        <v>30</v>
      </c>
      <c r="U269" s="359">
        <f t="shared" si="211"/>
        <v>30</v>
      </c>
    </row>
    <row r="270" spans="1:21" s="177" customFormat="1" x14ac:dyDescent="0.2">
      <c r="A270" s="49"/>
      <c r="B270" s="176"/>
      <c r="I270" s="202"/>
      <c r="J270" s="202"/>
      <c r="K270" s="202"/>
      <c r="L270" s="16"/>
      <c r="M270" s="186">
        <v>11</v>
      </c>
      <c r="N270" s="180" t="s">
        <v>286</v>
      </c>
      <c r="O270" s="185">
        <v>3600</v>
      </c>
      <c r="P270" s="185">
        <v>11000</v>
      </c>
      <c r="Q270" s="185">
        <v>25000</v>
      </c>
      <c r="R270" s="403">
        <v>7500</v>
      </c>
      <c r="S270" s="403">
        <v>7500</v>
      </c>
      <c r="T270" s="359">
        <f t="shared" si="210"/>
        <v>30</v>
      </c>
      <c r="U270" s="359">
        <f t="shared" si="211"/>
        <v>30</v>
      </c>
    </row>
    <row r="271" spans="1:21" s="177" customFormat="1" x14ac:dyDescent="0.2">
      <c r="A271" s="49"/>
      <c r="B271" s="176"/>
      <c r="I271" s="202"/>
      <c r="J271" s="202"/>
      <c r="K271" s="202"/>
      <c r="L271" s="16"/>
      <c r="M271" s="96"/>
      <c r="N271" s="84"/>
      <c r="O271" s="142"/>
      <c r="P271" s="142"/>
      <c r="Q271" s="142"/>
      <c r="R271" s="404"/>
      <c r="S271" s="404"/>
      <c r="T271" s="359"/>
      <c r="U271" s="359"/>
    </row>
    <row r="272" spans="1:21" s="15" customFormat="1" x14ac:dyDescent="0.2">
      <c r="A272" s="21"/>
      <c r="B272" s="48">
        <v>1</v>
      </c>
      <c r="I272" s="202"/>
      <c r="J272" s="202"/>
      <c r="K272" s="202"/>
      <c r="L272" s="16" t="s">
        <v>115</v>
      </c>
      <c r="M272" s="72">
        <v>3</v>
      </c>
      <c r="N272" s="84" t="s">
        <v>116</v>
      </c>
      <c r="O272" s="77">
        <f t="shared" ref="O272:Q273" si="217">SUM(O273)</f>
        <v>3600</v>
      </c>
      <c r="P272" s="77">
        <f t="shared" si="217"/>
        <v>11000</v>
      </c>
      <c r="Q272" s="77">
        <f t="shared" si="217"/>
        <v>25000</v>
      </c>
      <c r="R272" s="384"/>
      <c r="S272" s="384"/>
      <c r="T272" s="359"/>
      <c r="U272" s="359"/>
    </row>
    <row r="273" spans="1:21" s="38" customFormat="1" x14ac:dyDescent="0.2">
      <c r="A273" s="19"/>
      <c r="B273" s="9">
        <v>1</v>
      </c>
      <c r="L273" s="18" t="s">
        <v>115</v>
      </c>
      <c r="M273" s="71">
        <v>38</v>
      </c>
      <c r="N273" s="70" t="s">
        <v>281</v>
      </c>
      <c r="O273" s="91">
        <f t="shared" si="217"/>
        <v>3600</v>
      </c>
      <c r="P273" s="91">
        <f t="shared" si="217"/>
        <v>11000</v>
      </c>
      <c r="Q273" s="91">
        <f t="shared" si="217"/>
        <v>25000</v>
      </c>
      <c r="R273" s="384">
        <v>7500</v>
      </c>
      <c r="S273" s="384">
        <v>7500</v>
      </c>
      <c r="T273" s="359">
        <f t="shared" si="210"/>
        <v>30</v>
      </c>
      <c r="U273" s="359">
        <f t="shared" si="211"/>
        <v>30</v>
      </c>
    </row>
    <row r="274" spans="1:21" s="15" customFormat="1" x14ac:dyDescent="0.2">
      <c r="A274" s="23"/>
      <c r="B274" s="48">
        <v>1</v>
      </c>
      <c r="I274" s="202"/>
      <c r="J274" s="202"/>
      <c r="K274" s="202"/>
      <c r="L274" s="16" t="s">
        <v>115</v>
      </c>
      <c r="M274" s="72">
        <v>381</v>
      </c>
      <c r="N274" s="84" t="s">
        <v>8</v>
      </c>
      <c r="O274" s="77">
        <v>3600</v>
      </c>
      <c r="P274" s="77">
        <v>11000</v>
      </c>
      <c r="Q274" s="77">
        <v>25000</v>
      </c>
      <c r="R274" s="384"/>
      <c r="S274" s="384"/>
      <c r="T274" s="359"/>
      <c r="U274" s="359"/>
    </row>
    <row r="275" spans="1:21" s="177" customFormat="1" x14ac:dyDescent="0.2">
      <c r="A275" s="49"/>
      <c r="B275" s="176"/>
      <c r="I275" s="202"/>
      <c r="J275" s="202"/>
      <c r="K275" s="202"/>
      <c r="L275" s="16"/>
      <c r="M275" s="179"/>
      <c r="N275" s="84"/>
      <c r="O275" s="77"/>
      <c r="P275" s="77"/>
      <c r="Q275" s="77"/>
      <c r="R275" s="384"/>
      <c r="S275" s="384"/>
      <c r="T275" s="359"/>
      <c r="U275" s="359"/>
    </row>
    <row r="276" spans="1:21" s="15" customFormat="1" ht="25.5" x14ac:dyDescent="0.2">
      <c r="A276" s="27" t="s">
        <v>237</v>
      </c>
      <c r="I276" s="202"/>
      <c r="J276" s="202"/>
      <c r="K276" s="202"/>
      <c r="L276" s="36" t="s">
        <v>115</v>
      </c>
      <c r="M276" s="106"/>
      <c r="N276" s="107" t="s">
        <v>120</v>
      </c>
      <c r="O276" s="142">
        <f t="shared" ref="O276" si="218">SUM(O281)</f>
        <v>0</v>
      </c>
      <c r="P276" s="142">
        <f t="shared" ref="P276:Q276" si="219">SUM(P281)</f>
        <v>0</v>
      </c>
      <c r="Q276" s="142">
        <f t="shared" si="219"/>
        <v>17000</v>
      </c>
      <c r="R276" s="408">
        <f>SUM(R282)</f>
        <v>0</v>
      </c>
      <c r="S276" s="408">
        <f>SUM(S282)</f>
        <v>0</v>
      </c>
      <c r="T276" s="359">
        <f t="shared" si="210"/>
        <v>0</v>
      </c>
      <c r="U276" s="359">
        <f t="shared" si="211"/>
        <v>0</v>
      </c>
    </row>
    <row r="277" spans="1:21" s="15" customFormat="1" x14ac:dyDescent="0.2">
      <c r="A277" s="23"/>
      <c r="I277" s="202"/>
      <c r="J277" s="202"/>
      <c r="K277" s="202"/>
      <c r="L277" s="16"/>
      <c r="M277" s="72"/>
      <c r="N277" s="109"/>
      <c r="O277" s="142"/>
      <c r="P277" s="142"/>
      <c r="Q277" s="142"/>
      <c r="R277" s="404"/>
      <c r="S277" s="404"/>
      <c r="T277" s="359"/>
      <c r="U277" s="359"/>
    </row>
    <row r="278" spans="1:21" s="177" customFormat="1" x14ac:dyDescent="0.2">
      <c r="A278" s="49"/>
      <c r="I278" s="202"/>
      <c r="J278" s="202"/>
      <c r="K278" s="202"/>
      <c r="L278" s="16"/>
      <c r="M278" s="179"/>
      <c r="N278" s="180" t="s">
        <v>285</v>
      </c>
      <c r="O278" s="185">
        <f t="shared" ref="O278:S278" si="220">SUM(O279)</f>
        <v>0</v>
      </c>
      <c r="P278" s="185">
        <f t="shared" si="220"/>
        <v>0</v>
      </c>
      <c r="Q278" s="185">
        <f t="shared" si="220"/>
        <v>17000</v>
      </c>
      <c r="R278" s="403">
        <f t="shared" si="220"/>
        <v>0</v>
      </c>
      <c r="S278" s="403">
        <f t="shared" si="220"/>
        <v>0</v>
      </c>
      <c r="T278" s="359">
        <f t="shared" si="210"/>
        <v>0</v>
      </c>
      <c r="U278" s="359">
        <f t="shared" si="211"/>
        <v>0</v>
      </c>
    </row>
    <row r="279" spans="1:21" s="177" customFormat="1" x14ac:dyDescent="0.2">
      <c r="A279" s="49"/>
      <c r="I279" s="202"/>
      <c r="J279" s="202"/>
      <c r="K279" s="202"/>
      <c r="L279" s="16"/>
      <c r="M279" s="186">
        <v>11</v>
      </c>
      <c r="N279" s="180" t="s">
        <v>286</v>
      </c>
      <c r="O279" s="185">
        <v>0</v>
      </c>
      <c r="P279" s="185">
        <v>0</v>
      </c>
      <c r="Q279" s="185">
        <v>17000</v>
      </c>
      <c r="R279" s="403">
        <v>0</v>
      </c>
      <c r="S279" s="403">
        <v>0</v>
      </c>
      <c r="T279" s="359">
        <f t="shared" si="210"/>
        <v>0</v>
      </c>
      <c r="U279" s="359">
        <f t="shared" si="211"/>
        <v>0</v>
      </c>
    </row>
    <row r="280" spans="1:21" s="177" customFormat="1" x14ac:dyDescent="0.2">
      <c r="A280" s="49"/>
      <c r="I280" s="202"/>
      <c r="J280" s="202"/>
      <c r="K280" s="202"/>
      <c r="L280" s="16"/>
      <c r="M280" s="179"/>
      <c r="N280" s="109"/>
      <c r="O280" s="142"/>
      <c r="P280" s="142"/>
      <c r="Q280" s="142"/>
      <c r="R280" s="404"/>
      <c r="S280" s="404"/>
      <c r="T280" s="359"/>
      <c r="U280" s="359"/>
    </row>
    <row r="281" spans="1:21" s="15" customFormat="1" x14ac:dyDescent="0.2">
      <c r="A281" s="23"/>
      <c r="B281" s="48">
        <v>1</v>
      </c>
      <c r="I281" s="202"/>
      <c r="J281" s="202"/>
      <c r="K281" s="202"/>
      <c r="L281" s="16" t="s">
        <v>115</v>
      </c>
      <c r="M281" s="72">
        <v>3</v>
      </c>
      <c r="N281" s="84" t="s">
        <v>116</v>
      </c>
      <c r="O281" s="77">
        <f t="shared" ref="O281:Q282" si="221">SUM(O282)</f>
        <v>0</v>
      </c>
      <c r="P281" s="77">
        <f t="shared" si="221"/>
        <v>0</v>
      </c>
      <c r="Q281" s="77">
        <f t="shared" si="221"/>
        <v>17000</v>
      </c>
      <c r="R281" s="384"/>
      <c r="S281" s="384"/>
      <c r="T281" s="359"/>
      <c r="U281" s="359"/>
    </row>
    <row r="282" spans="1:21" s="38" customFormat="1" x14ac:dyDescent="0.2">
      <c r="A282" s="19"/>
      <c r="B282" s="48">
        <v>1</v>
      </c>
      <c r="L282" s="18" t="s">
        <v>115</v>
      </c>
      <c r="M282" s="71">
        <v>32</v>
      </c>
      <c r="N282" s="70" t="s">
        <v>3</v>
      </c>
      <c r="O282" s="91">
        <f t="shared" si="221"/>
        <v>0</v>
      </c>
      <c r="P282" s="91">
        <f t="shared" si="221"/>
        <v>0</v>
      </c>
      <c r="Q282" s="91">
        <f t="shared" si="221"/>
        <v>17000</v>
      </c>
      <c r="R282" s="384">
        <v>0</v>
      </c>
      <c r="S282" s="384">
        <v>0</v>
      </c>
      <c r="T282" s="359">
        <f t="shared" si="210"/>
        <v>0</v>
      </c>
      <c r="U282" s="359">
        <f t="shared" si="211"/>
        <v>0</v>
      </c>
    </row>
    <row r="283" spans="1:21" s="15" customFormat="1" x14ac:dyDescent="0.2">
      <c r="A283" s="23"/>
      <c r="B283" s="48">
        <v>1</v>
      </c>
      <c r="I283" s="202"/>
      <c r="J283" s="202"/>
      <c r="K283" s="202"/>
      <c r="L283" s="16" t="s">
        <v>115</v>
      </c>
      <c r="M283" s="72">
        <v>323</v>
      </c>
      <c r="N283" s="84" t="s">
        <v>6</v>
      </c>
      <c r="O283" s="77">
        <v>0</v>
      </c>
      <c r="P283" s="77">
        <v>0</v>
      </c>
      <c r="Q283" s="77">
        <v>17000</v>
      </c>
      <c r="R283" s="384"/>
      <c r="S283" s="384"/>
      <c r="T283" s="359"/>
      <c r="U283" s="359"/>
    </row>
    <row r="284" spans="1:21" s="177" customFormat="1" x14ac:dyDescent="0.2">
      <c r="A284" s="49"/>
      <c r="B284" s="176"/>
      <c r="I284" s="202"/>
      <c r="J284" s="202"/>
      <c r="K284" s="202"/>
      <c r="L284" s="16"/>
      <c r="M284" s="179"/>
      <c r="N284" s="84"/>
      <c r="O284" s="77"/>
      <c r="P284" s="77"/>
      <c r="Q284" s="77"/>
      <c r="R284" s="384"/>
      <c r="S284" s="384"/>
      <c r="T284" s="359"/>
      <c r="U284" s="359"/>
    </row>
    <row r="285" spans="1:21" s="155" customFormat="1" x14ac:dyDescent="0.2">
      <c r="A285" s="27" t="s">
        <v>245</v>
      </c>
      <c r="I285" s="202"/>
      <c r="J285" s="202"/>
      <c r="K285" s="202"/>
      <c r="L285" s="36" t="s">
        <v>115</v>
      </c>
      <c r="M285" s="106"/>
      <c r="N285" s="107" t="s">
        <v>246</v>
      </c>
      <c r="O285" s="144">
        <f t="shared" ref="O285" si="222">SUM(O291)</f>
        <v>33014.28</v>
      </c>
      <c r="P285" s="144">
        <f t="shared" ref="P285:Q285" si="223">SUM(P291)</f>
        <v>0</v>
      </c>
      <c r="Q285" s="144">
        <f t="shared" si="223"/>
        <v>80000</v>
      </c>
      <c r="R285" s="411">
        <f>SUM(R292)</f>
        <v>70000</v>
      </c>
      <c r="S285" s="411">
        <f>SUM(S292)</f>
        <v>100000</v>
      </c>
      <c r="T285" s="359">
        <f t="shared" si="210"/>
        <v>87.5</v>
      </c>
      <c r="U285" s="359">
        <f t="shared" si="211"/>
        <v>125</v>
      </c>
    </row>
    <row r="286" spans="1:21" s="155" customFormat="1" x14ac:dyDescent="0.2">
      <c r="I286" s="202"/>
      <c r="J286" s="202"/>
      <c r="K286" s="202"/>
      <c r="L286" s="16"/>
      <c r="M286" s="96"/>
      <c r="N286" s="84"/>
      <c r="O286" s="147"/>
      <c r="P286" s="147"/>
      <c r="Q286" s="147"/>
      <c r="R286" s="412"/>
      <c r="S286" s="412"/>
      <c r="T286" s="359"/>
      <c r="U286" s="359"/>
    </row>
    <row r="287" spans="1:21" s="177" customFormat="1" x14ac:dyDescent="0.2">
      <c r="I287" s="202"/>
      <c r="J287" s="202"/>
      <c r="K287" s="202"/>
      <c r="L287" s="16"/>
      <c r="M287" s="179"/>
      <c r="N287" s="180" t="s">
        <v>285</v>
      </c>
      <c r="O287" s="185">
        <f t="shared" ref="O287" si="224">SUM(O288:O289)</f>
        <v>33014.28</v>
      </c>
      <c r="P287" s="185">
        <f t="shared" ref="P287:Q287" si="225">SUM(P288:P289)</f>
        <v>0</v>
      </c>
      <c r="Q287" s="185">
        <f t="shared" si="225"/>
        <v>80000</v>
      </c>
      <c r="R287" s="397">
        <f t="shared" ref="R287" si="226">SUM(R288:R289)</f>
        <v>70000</v>
      </c>
      <c r="S287" s="397">
        <f t="shared" ref="S287" si="227">SUM(S288:S289)</f>
        <v>100000</v>
      </c>
      <c r="T287" s="359">
        <f t="shared" si="210"/>
        <v>87.5</v>
      </c>
      <c r="U287" s="359">
        <f t="shared" si="211"/>
        <v>125</v>
      </c>
    </row>
    <row r="288" spans="1:21" s="204" customFormat="1" x14ac:dyDescent="0.2">
      <c r="L288" s="16"/>
      <c r="M288" s="186">
        <v>11</v>
      </c>
      <c r="N288" s="180" t="s">
        <v>286</v>
      </c>
      <c r="O288" s="185">
        <v>0</v>
      </c>
      <c r="P288" s="185">
        <v>0</v>
      </c>
      <c r="Q288" s="185">
        <v>0</v>
      </c>
      <c r="R288" s="397">
        <v>0</v>
      </c>
      <c r="S288" s="397">
        <v>0</v>
      </c>
      <c r="T288" s="359">
        <v>0</v>
      </c>
      <c r="U288" s="359">
        <v>0</v>
      </c>
    </row>
    <row r="289" spans="1:21" s="177" customFormat="1" x14ac:dyDescent="0.2">
      <c r="I289" s="202"/>
      <c r="J289" s="202"/>
      <c r="K289" s="202"/>
      <c r="L289" s="16"/>
      <c r="M289" s="186">
        <v>52</v>
      </c>
      <c r="N289" s="180" t="s">
        <v>103</v>
      </c>
      <c r="O289" s="185">
        <v>33014.28</v>
      </c>
      <c r="P289" s="185">
        <v>0</v>
      </c>
      <c r="Q289" s="185">
        <v>80000</v>
      </c>
      <c r="R289" s="397">
        <v>70000</v>
      </c>
      <c r="S289" s="397">
        <v>100000</v>
      </c>
      <c r="T289" s="359">
        <f t="shared" si="210"/>
        <v>87.5</v>
      </c>
      <c r="U289" s="359">
        <f t="shared" si="211"/>
        <v>125</v>
      </c>
    </row>
    <row r="290" spans="1:21" s="177" customFormat="1" x14ac:dyDescent="0.2">
      <c r="I290" s="202"/>
      <c r="J290" s="202"/>
      <c r="K290" s="202"/>
      <c r="L290" s="16"/>
      <c r="M290" s="186"/>
      <c r="N290" s="180"/>
      <c r="O290" s="185"/>
      <c r="P290" s="185"/>
      <c r="Q290" s="185"/>
      <c r="R290" s="412"/>
      <c r="S290" s="412"/>
      <c r="T290" s="359"/>
      <c r="U290" s="359"/>
    </row>
    <row r="291" spans="1:21" s="155" customFormat="1" x14ac:dyDescent="0.2">
      <c r="B291" s="152">
        <v>1</v>
      </c>
      <c r="F291" s="176">
        <v>5</v>
      </c>
      <c r="I291" s="202"/>
      <c r="J291" s="202"/>
      <c r="K291" s="202"/>
      <c r="L291" s="16" t="s">
        <v>115</v>
      </c>
      <c r="M291" s="154">
        <v>3</v>
      </c>
      <c r="N291" s="84" t="s">
        <v>116</v>
      </c>
      <c r="O291" s="113">
        <f t="shared" ref="O291:Q292" si="228">SUM(O292)</f>
        <v>33014.28</v>
      </c>
      <c r="P291" s="113">
        <f t="shared" si="228"/>
        <v>0</v>
      </c>
      <c r="Q291" s="113">
        <f t="shared" si="228"/>
        <v>80000</v>
      </c>
      <c r="R291" s="295"/>
      <c r="S291" s="295"/>
      <c r="T291" s="359"/>
      <c r="U291" s="359"/>
    </row>
    <row r="292" spans="1:21" s="15" customFormat="1" x14ac:dyDescent="0.2">
      <c r="A292" s="155"/>
      <c r="B292" s="152">
        <v>1</v>
      </c>
      <c r="C292" s="155"/>
      <c r="D292" s="155"/>
      <c r="E292" s="155"/>
      <c r="F292" s="176">
        <v>5</v>
      </c>
      <c r="G292" s="155"/>
      <c r="H292" s="155"/>
      <c r="I292" s="202"/>
      <c r="J292" s="202"/>
      <c r="K292" s="202"/>
      <c r="L292" s="16" t="s">
        <v>115</v>
      </c>
      <c r="M292" s="71">
        <v>32</v>
      </c>
      <c r="N292" s="70" t="s">
        <v>3</v>
      </c>
      <c r="O292" s="114">
        <f t="shared" si="228"/>
        <v>33014.28</v>
      </c>
      <c r="P292" s="114">
        <f t="shared" si="228"/>
        <v>0</v>
      </c>
      <c r="Q292" s="114">
        <f t="shared" si="228"/>
        <v>80000</v>
      </c>
      <c r="R292" s="295">
        <v>70000</v>
      </c>
      <c r="S292" s="295">
        <v>100000</v>
      </c>
      <c r="T292" s="359">
        <f t="shared" si="210"/>
        <v>87.5</v>
      </c>
      <c r="U292" s="359">
        <f t="shared" si="211"/>
        <v>125</v>
      </c>
    </row>
    <row r="293" spans="1:21" s="1" customFormat="1" x14ac:dyDescent="0.2">
      <c r="A293" s="155"/>
      <c r="B293" s="152">
        <v>1</v>
      </c>
      <c r="C293" s="155"/>
      <c r="D293" s="155"/>
      <c r="E293" s="155"/>
      <c r="F293" s="176">
        <v>5</v>
      </c>
      <c r="G293" s="155"/>
      <c r="H293" s="155"/>
      <c r="I293" s="202"/>
      <c r="J293" s="202"/>
      <c r="K293" s="202"/>
      <c r="L293" s="16" t="s">
        <v>115</v>
      </c>
      <c r="M293" s="154">
        <v>323</v>
      </c>
      <c r="N293" s="96" t="s">
        <v>6</v>
      </c>
      <c r="O293" s="113">
        <v>33014.28</v>
      </c>
      <c r="P293" s="113">
        <v>0</v>
      </c>
      <c r="Q293" s="113">
        <v>80000</v>
      </c>
      <c r="R293" s="295"/>
      <c r="S293" s="295"/>
      <c r="T293" s="359"/>
      <c r="U293" s="359"/>
    </row>
    <row r="294" spans="1:21" s="1" customFormat="1" x14ac:dyDescent="0.2">
      <c r="A294" s="155"/>
      <c r="B294" s="152"/>
      <c r="C294" s="155"/>
      <c r="D294" s="155"/>
      <c r="E294" s="155"/>
      <c r="F294" s="155"/>
      <c r="G294" s="155"/>
      <c r="H294" s="155"/>
      <c r="I294" s="202"/>
      <c r="J294" s="202"/>
      <c r="K294" s="202"/>
      <c r="L294" s="16"/>
      <c r="M294" s="154"/>
      <c r="N294" s="96"/>
      <c r="O294" s="113"/>
      <c r="P294" s="113"/>
      <c r="Q294" s="113"/>
      <c r="R294" s="295"/>
      <c r="S294" s="295"/>
      <c r="T294" s="359"/>
      <c r="U294" s="359"/>
    </row>
    <row r="295" spans="1:21" s="1" customFormat="1" ht="25.5" x14ac:dyDescent="0.2">
      <c r="A295" s="50" t="s">
        <v>238</v>
      </c>
      <c r="B295" s="55">
        <v>1</v>
      </c>
      <c r="C295" s="55"/>
      <c r="D295" s="55"/>
      <c r="E295" s="55">
        <v>4</v>
      </c>
      <c r="F295" s="15"/>
      <c r="G295" s="15"/>
      <c r="H295" s="15"/>
      <c r="I295" s="202"/>
      <c r="J295" s="55">
        <v>9</v>
      </c>
      <c r="K295" s="202"/>
      <c r="L295" s="16"/>
      <c r="M295" s="72"/>
      <c r="N295" s="73" t="s">
        <v>239</v>
      </c>
      <c r="O295" s="115">
        <f t="shared" ref="O295" si="229">SUM(O297+O311+O335)</f>
        <v>156088.79</v>
      </c>
      <c r="P295" s="115">
        <f t="shared" ref="P295:Q295" si="230">SUM(P297+P311+P335)</f>
        <v>305000</v>
      </c>
      <c r="Q295" s="115">
        <f t="shared" si="230"/>
        <v>305000</v>
      </c>
      <c r="R295" s="413">
        <f>SUM(R297+R311+R335)</f>
        <v>245000</v>
      </c>
      <c r="S295" s="413">
        <f>SUM(S299+S313+S324+S337)</f>
        <v>245000</v>
      </c>
      <c r="T295" s="359">
        <f t="shared" si="210"/>
        <v>80.327868852459019</v>
      </c>
      <c r="U295" s="359">
        <f t="shared" si="211"/>
        <v>80.327868852459019</v>
      </c>
    </row>
    <row r="296" spans="1:21" s="1" customFormat="1" x14ac:dyDescent="0.2">
      <c r="A296" s="15"/>
      <c r="B296" s="15"/>
      <c r="C296" s="15"/>
      <c r="D296" s="15"/>
      <c r="E296" s="15"/>
      <c r="F296" s="15"/>
      <c r="G296" s="15"/>
      <c r="H296" s="15"/>
      <c r="I296" s="202"/>
      <c r="J296" s="202"/>
      <c r="K296" s="202"/>
      <c r="L296" s="16"/>
      <c r="M296" s="96"/>
      <c r="N296" s="84"/>
      <c r="O296" s="143"/>
      <c r="P296" s="143"/>
      <c r="Q296" s="143"/>
      <c r="R296" s="414"/>
      <c r="S296" s="414"/>
      <c r="T296" s="359"/>
      <c r="U296" s="359"/>
    </row>
    <row r="297" spans="1:21" s="1" customFormat="1" ht="38.25" x14ac:dyDescent="0.2">
      <c r="A297" s="53" t="s">
        <v>173</v>
      </c>
      <c r="B297" s="47"/>
      <c r="C297" s="47"/>
      <c r="D297" s="47"/>
      <c r="E297" s="47"/>
      <c r="F297" s="47"/>
      <c r="G297" s="47"/>
      <c r="H297" s="47"/>
      <c r="I297" s="202"/>
      <c r="J297" s="202"/>
      <c r="K297" s="202"/>
      <c r="L297" s="31" t="s">
        <v>124</v>
      </c>
      <c r="M297" s="103"/>
      <c r="N297" s="104" t="s">
        <v>147</v>
      </c>
      <c r="O297" s="116">
        <f t="shared" ref="O297" si="231">SUM(O299)</f>
        <v>46566.740000000005</v>
      </c>
      <c r="P297" s="116">
        <f t="shared" ref="P297:Q297" si="232">SUM(P299)</f>
        <v>70000</v>
      </c>
      <c r="Q297" s="116">
        <f t="shared" si="232"/>
        <v>70000</v>
      </c>
      <c r="R297" s="415">
        <f t="shared" ref="R297:S297" si="233">SUM(R299)</f>
        <v>70000</v>
      </c>
      <c r="S297" s="415">
        <f t="shared" si="233"/>
        <v>70000</v>
      </c>
      <c r="T297" s="359">
        <f t="shared" si="210"/>
        <v>100</v>
      </c>
      <c r="U297" s="359">
        <f t="shared" si="211"/>
        <v>100</v>
      </c>
    </row>
    <row r="298" spans="1:21" s="1" customFormat="1" x14ac:dyDescent="0.2">
      <c r="A298" s="53"/>
      <c r="B298" s="177"/>
      <c r="C298" s="177"/>
      <c r="D298" s="177"/>
      <c r="E298" s="177"/>
      <c r="F298" s="177"/>
      <c r="G298" s="177"/>
      <c r="H298" s="177"/>
      <c r="I298" s="202"/>
      <c r="J298" s="202"/>
      <c r="K298" s="202"/>
      <c r="L298" s="31"/>
      <c r="M298" s="103"/>
      <c r="N298" s="104"/>
      <c r="O298" s="116"/>
      <c r="P298" s="116"/>
      <c r="Q298" s="116"/>
      <c r="R298" s="415"/>
      <c r="S298" s="415"/>
      <c r="T298" s="359"/>
      <c r="U298" s="359"/>
    </row>
    <row r="299" spans="1:21" s="1" customFormat="1" x14ac:dyDescent="0.2">
      <c r="A299" s="27" t="s">
        <v>240</v>
      </c>
      <c r="B299" s="15"/>
      <c r="C299" s="15"/>
      <c r="D299" s="15"/>
      <c r="E299" s="15"/>
      <c r="F299" s="15"/>
      <c r="G299" s="15"/>
      <c r="H299" s="15"/>
      <c r="I299" s="202"/>
      <c r="J299" s="202"/>
      <c r="K299" s="202"/>
      <c r="L299" s="36" t="s">
        <v>177</v>
      </c>
      <c r="M299" s="106"/>
      <c r="N299" s="107" t="s">
        <v>123</v>
      </c>
      <c r="O299" s="134">
        <f t="shared" ref="O299" si="234">SUM(O306)</f>
        <v>46566.740000000005</v>
      </c>
      <c r="P299" s="134">
        <f t="shared" ref="P299:Q299" si="235">SUM(P306)</f>
        <v>70000</v>
      </c>
      <c r="Q299" s="134">
        <f t="shared" si="235"/>
        <v>70000</v>
      </c>
      <c r="R299" s="416">
        <f>SUM(R307)</f>
        <v>70000</v>
      </c>
      <c r="S299" s="416">
        <f>SUM(S307)</f>
        <v>70000</v>
      </c>
      <c r="T299" s="359">
        <f t="shared" si="210"/>
        <v>100</v>
      </c>
      <c r="U299" s="359">
        <f t="shared" si="211"/>
        <v>100</v>
      </c>
    </row>
    <row r="300" spans="1:21" s="1" customFormat="1" x14ac:dyDescent="0.2">
      <c r="A300" s="15"/>
      <c r="B300" s="15"/>
      <c r="C300" s="15"/>
      <c r="D300" s="15"/>
      <c r="E300" s="15"/>
      <c r="F300" s="15"/>
      <c r="G300" s="15"/>
      <c r="H300" s="15"/>
      <c r="I300" s="202"/>
      <c r="J300" s="202"/>
      <c r="K300" s="202"/>
      <c r="L300" s="16"/>
      <c r="M300" s="96"/>
      <c r="N300" s="84"/>
      <c r="O300" s="143"/>
      <c r="P300" s="143"/>
      <c r="Q300" s="143"/>
      <c r="R300" s="414"/>
      <c r="S300" s="414"/>
      <c r="T300" s="359"/>
      <c r="U300" s="359"/>
    </row>
    <row r="301" spans="1:21" s="1" customFormat="1" x14ac:dyDescent="0.2">
      <c r="A301" s="177"/>
      <c r="B301" s="177"/>
      <c r="C301" s="177"/>
      <c r="D301" s="177"/>
      <c r="E301" s="177"/>
      <c r="F301" s="177"/>
      <c r="G301" s="177"/>
      <c r="H301" s="177"/>
      <c r="I301" s="202"/>
      <c r="J301" s="202"/>
      <c r="K301" s="202"/>
      <c r="L301" s="16"/>
      <c r="M301" s="96"/>
      <c r="N301" s="180" t="s">
        <v>285</v>
      </c>
      <c r="O301" s="188">
        <f>SUM(O302:O304)</f>
        <v>46566.74</v>
      </c>
      <c r="P301" s="188">
        <f>SUM(P302:P304)</f>
        <v>70000</v>
      </c>
      <c r="Q301" s="188">
        <f>SUM(Q302:Q304)</f>
        <v>70000</v>
      </c>
      <c r="R301" s="397">
        <f>SUM(R302:R304)</f>
        <v>70000</v>
      </c>
      <c r="S301" s="397">
        <f>SUM(S302:S304)</f>
        <v>70000</v>
      </c>
      <c r="T301" s="359">
        <f t="shared" si="210"/>
        <v>100</v>
      </c>
      <c r="U301" s="359">
        <f t="shared" si="211"/>
        <v>100</v>
      </c>
    </row>
    <row r="302" spans="1:21" s="1" customFormat="1" x14ac:dyDescent="0.2">
      <c r="A302" s="322"/>
      <c r="B302" s="322"/>
      <c r="C302" s="322"/>
      <c r="D302" s="322"/>
      <c r="E302" s="322"/>
      <c r="F302" s="322"/>
      <c r="G302" s="322"/>
      <c r="H302" s="322"/>
      <c r="I302" s="322"/>
      <c r="J302" s="322"/>
      <c r="K302" s="322"/>
      <c r="L302" s="16"/>
      <c r="M302" s="186">
        <v>11</v>
      </c>
      <c r="N302" s="180" t="s">
        <v>286</v>
      </c>
      <c r="O302" s="188">
        <v>10343.719999999999</v>
      </c>
      <c r="P302" s="188">
        <v>40600</v>
      </c>
      <c r="Q302" s="188">
        <v>0</v>
      </c>
      <c r="R302" s="397">
        <v>45000</v>
      </c>
      <c r="S302" s="397">
        <v>44000</v>
      </c>
      <c r="T302" s="359">
        <v>0</v>
      </c>
      <c r="U302" s="359">
        <v>0</v>
      </c>
    </row>
    <row r="303" spans="1:21" s="1" customFormat="1" x14ac:dyDescent="0.2">
      <c r="A303" s="177"/>
      <c r="B303" s="177"/>
      <c r="C303" s="177"/>
      <c r="D303" s="177"/>
      <c r="E303" s="177"/>
      <c r="F303" s="177"/>
      <c r="G303" s="177"/>
      <c r="H303" s="177"/>
      <c r="I303" s="202"/>
      <c r="J303" s="202"/>
      <c r="K303" s="202"/>
      <c r="L303" s="16"/>
      <c r="M303" s="186">
        <v>43</v>
      </c>
      <c r="N303" s="187" t="s">
        <v>102</v>
      </c>
      <c r="O303" s="188">
        <v>36223.019999999997</v>
      </c>
      <c r="P303" s="188">
        <v>29400</v>
      </c>
      <c r="Q303" s="188">
        <v>29400</v>
      </c>
      <c r="R303" s="397">
        <v>25000</v>
      </c>
      <c r="S303" s="397">
        <v>26000</v>
      </c>
      <c r="T303" s="359">
        <f t="shared" si="210"/>
        <v>85.034013605442169</v>
      </c>
      <c r="U303" s="359">
        <f t="shared" si="211"/>
        <v>88.435374149659864</v>
      </c>
    </row>
    <row r="304" spans="1:21" s="1" customFormat="1" x14ac:dyDescent="0.2">
      <c r="A304" s="202"/>
      <c r="B304" s="202"/>
      <c r="C304" s="202"/>
      <c r="D304" s="202"/>
      <c r="E304" s="202"/>
      <c r="F304" s="202"/>
      <c r="G304" s="202"/>
      <c r="H304" s="202"/>
      <c r="I304" s="202"/>
      <c r="J304" s="202"/>
      <c r="K304" s="202"/>
      <c r="L304" s="16"/>
      <c r="M304" s="186">
        <v>91</v>
      </c>
      <c r="N304" s="180" t="s">
        <v>290</v>
      </c>
      <c r="O304" s="188">
        <v>0</v>
      </c>
      <c r="P304" s="188">
        <v>0</v>
      </c>
      <c r="Q304" s="188">
        <v>40600</v>
      </c>
      <c r="R304" s="397">
        <v>0</v>
      </c>
      <c r="S304" s="397">
        <v>0</v>
      </c>
      <c r="T304" s="359">
        <f t="shared" si="210"/>
        <v>0</v>
      </c>
      <c r="U304" s="359">
        <f t="shared" si="211"/>
        <v>0</v>
      </c>
    </row>
    <row r="305" spans="1:21" s="1" customFormat="1" x14ac:dyDescent="0.2">
      <c r="A305" s="177"/>
      <c r="B305" s="177"/>
      <c r="C305" s="177"/>
      <c r="D305" s="177"/>
      <c r="E305" s="177"/>
      <c r="F305" s="177"/>
      <c r="G305" s="177"/>
      <c r="H305" s="177"/>
      <c r="I305" s="202"/>
      <c r="J305" s="202"/>
      <c r="K305" s="202"/>
      <c r="L305" s="16"/>
      <c r="M305" s="96"/>
      <c r="N305" s="84"/>
      <c r="O305" s="143"/>
      <c r="P305" s="143"/>
      <c r="Q305" s="143"/>
      <c r="R305" s="414"/>
      <c r="S305" s="414"/>
      <c r="T305" s="359"/>
      <c r="U305" s="359"/>
    </row>
    <row r="306" spans="1:21" s="43" customFormat="1" x14ac:dyDescent="0.2">
      <c r="B306" s="176">
        <v>1</v>
      </c>
      <c r="D306" s="48"/>
      <c r="E306" s="48">
        <v>4</v>
      </c>
      <c r="I306" s="202"/>
      <c r="J306" s="201">
        <v>9</v>
      </c>
      <c r="K306" s="202"/>
      <c r="L306" s="16" t="s">
        <v>177</v>
      </c>
      <c r="M306" s="72">
        <v>3</v>
      </c>
      <c r="N306" s="84" t="s">
        <v>116</v>
      </c>
      <c r="O306" s="113">
        <f t="shared" ref="O306:Q306" si="236">SUM(O307)</f>
        <v>46566.740000000005</v>
      </c>
      <c r="P306" s="113">
        <f t="shared" si="236"/>
        <v>70000</v>
      </c>
      <c r="Q306" s="113">
        <f t="shared" si="236"/>
        <v>70000</v>
      </c>
      <c r="R306" s="295"/>
      <c r="S306" s="295"/>
      <c r="T306" s="359"/>
      <c r="U306" s="359"/>
    </row>
    <row r="307" spans="1:21" s="1" customFormat="1" x14ac:dyDescent="0.2">
      <c r="A307" s="15"/>
      <c r="B307" s="176">
        <v>1</v>
      </c>
      <c r="C307" s="15"/>
      <c r="D307" s="48"/>
      <c r="E307" s="48">
        <v>4</v>
      </c>
      <c r="F307" s="15"/>
      <c r="G307" s="15"/>
      <c r="H307" s="15"/>
      <c r="I307" s="202"/>
      <c r="J307" s="201">
        <v>9</v>
      </c>
      <c r="K307" s="202"/>
      <c r="L307" s="16" t="s">
        <v>177</v>
      </c>
      <c r="M307" s="71">
        <v>32</v>
      </c>
      <c r="N307" s="70" t="s">
        <v>3</v>
      </c>
      <c r="O307" s="114">
        <f t="shared" ref="O307" si="237">SUM(O308:O309)</f>
        <v>46566.740000000005</v>
      </c>
      <c r="P307" s="114">
        <f t="shared" ref="P307:Q307" si="238">SUM(P308:P309)</f>
        <v>70000</v>
      </c>
      <c r="Q307" s="114">
        <f t="shared" si="238"/>
        <v>70000</v>
      </c>
      <c r="R307" s="295">
        <v>70000</v>
      </c>
      <c r="S307" s="295">
        <v>70000</v>
      </c>
      <c r="T307" s="359">
        <f t="shared" si="210"/>
        <v>100</v>
      </c>
      <c r="U307" s="359">
        <f t="shared" si="211"/>
        <v>100</v>
      </c>
    </row>
    <row r="308" spans="1:21" s="1" customFormat="1" x14ac:dyDescent="0.2">
      <c r="A308" s="15"/>
      <c r="B308" s="176">
        <v>1</v>
      </c>
      <c r="C308" s="15"/>
      <c r="D308" s="48"/>
      <c r="E308" s="48">
        <v>4</v>
      </c>
      <c r="F308" s="15"/>
      <c r="G308" s="15"/>
      <c r="H308" s="15"/>
      <c r="I308" s="202"/>
      <c r="J308" s="201">
        <v>9</v>
      </c>
      <c r="K308" s="202"/>
      <c r="L308" s="16" t="s">
        <v>177</v>
      </c>
      <c r="M308" s="72">
        <v>322</v>
      </c>
      <c r="N308" s="96" t="s">
        <v>117</v>
      </c>
      <c r="O308" s="113">
        <v>30829.24</v>
      </c>
      <c r="P308" s="113">
        <v>50000</v>
      </c>
      <c r="Q308" s="113">
        <v>50000</v>
      </c>
      <c r="R308" s="295"/>
      <c r="S308" s="295"/>
      <c r="T308" s="359"/>
      <c r="U308" s="359"/>
    </row>
    <row r="309" spans="1:21" s="1" customFormat="1" x14ac:dyDescent="0.2">
      <c r="A309" s="15"/>
      <c r="B309" s="176">
        <v>1</v>
      </c>
      <c r="C309" s="15"/>
      <c r="D309" s="48"/>
      <c r="E309" s="48">
        <v>4</v>
      </c>
      <c r="F309" s="15"/>
      <c r="G309" s="15"/>
      <c r="H309" s="15"/>
      <c r="I309" s="202"/>
      <c r="J309" s="201">
        <v>9</v>
      </c>
      <c r="K309" s="202"/>
      <c r="L309" s="16" t="s">
        <v>177</v>
      </c>
      <c r="M309" s="72">
        <v>323</v>
      </c>
      <c r="N309" s="96" t="s">
        <v>6</v>
      </c>
      <c r="O309" s="113">
        <v>15737.5</v>
      </c>
      <c r="P309" s="113">
        <v>20000</v>
      </c>
      <c r="Q309" s="113">
        <v>20000</v>
      </c>
      <c r="R309" s="295"/>
      <c r="S309" s="295"/>
      <c r="T309" s="359"/>
      <c r="U309" s="359"/>
    </row>
    <row r="310" spans="1:21" s="1" customFormat="1" x14ac:dyDescent="0.2">
      <c r="A310" s="56"/>
      <c r="B310" s="56"/>
      <c r="C310" s="56"/>
      <c r="D310" s="57"/>
      <c r="E310" s="57"/>
      <c r="F310" s="56"/>
      <c r="G310" s="56"/>
      <c r="H310" s="56"/>
      <c r="I310" s="202"/>
      <c r="J310" s="202"/>
      <c r="K310" s="202"/>
      <c r="L310" s="16"/>
      <c r="M310" s="72"/>
      <c r="N310" s="96"/>
      <c r="O310" s="144"/>
      <c r="P310" s="144"/>
      <c r="Q310" s="144"/>
      <c r="R310" s="295"/>
      <c r="S310" s="295"/>
      <c r="T310" s="359"/>
      <c r="U310" s="359"/>
    </row>
    <row r="311" spans="1:21" s="1" customFormat="1" ht="25.5" x14ac:dyDescent="0.2">
      <c r="A311" s="53" t="s">
        <v>153</v>
      </c>
      <c r="B311" s="15"/>
      <c r="C311" s="15"/>
      <c r="D311" s="15"/>
      <c r="E311" s="15"/>
      <c r="F311" s="15"/>
      <c r="G311" s="15"/>
      <c r="H311" s="15"/>
      <c r="I311" s="202"/>
      <c r="J311" s="202"/>
      <c r="K311" s="202"/>
      <c r="L311" s="31" t="s">
        <v>187</v>
      </c>
      <c r="M311" s="103"/>
      <c r="N311" s="104" t="s">
        <v>188</v>
      </c>
      <c r="O311" s="116">
        <f t="shared" ref="O311" si="239">SUM(O313+O324)</f>
        <v>41426.5</v>
      </c>
      <c r="P311" s="116">
        <f t="shared" ref="P311:Q311" si="240">SUM(P313+P324)</f>
        <v>85000</v>
      </c>
      <c r="Q311" s="116">
        <f t="shared" si="240"/>
        <v>85000</v>
      </c>
      <c r="R311" s="415">
        <f t="shared" ref="R311" si="241">SUM(R313+R324)</f>
        <v>75000</v>
      </c>
      <c r="S311" s="415">
        <f t="shared" ref="S311" si="242">SUM(S313+S324)</f>
        <v>75000</v>
      </c>
      <c r="T311" s="359">
        <f t="shared" si="210"/>
        <v>88.235294117647058</v>
      </c>
      <c r="U311" s="359">
        <f t="shared" si="211"/>
        <v>88.235294117647058</v>
      </c>
    </row>
    <row r="312" spans="1:21" s="1" customFormat="1" x14ac:dyDescent="0.2">
      <c r="A312" s="15"/>
      <c r="B312" s="15"/>
      <c r="C312" s="15"/>
      <c r="D312" s="15"/>
      <c r="E312" s="15"/>
      <c r="F312" s="15"/>
      <c r="G312" s="15"/>
      <c r="H312" s="15"/>
      <c r="I312" s="202"/>
      <c r="J312" s="202"/>
      <c r="K312" s="202"/>
      <c r="L312" s="16"/>
      <c r="M312" s="72"/>
      <c r="N312" s="96"/>
      <c r="O312" s="143"/>
      <c r="P312" s="143"/>
      <c r="Q312" s="143"/>
      <c r="R312" s="414"/>
      <c r="S312" s="414"/>
      <c r="T312" s="359"/>
      <c r="U312" s="359"/>
    </row>
    <row r="313" spans="1:21" s="1" customFormat="1" ht="25.5" x14ac:dyDescent="0.2">
      <c r="A313" s="27" t="s">
        <v>241</v>
      </c>
      <c r="B313" s="15"/>
      <c r="C313" s="15"/>
      <c r="D313" s="15"/>
      <c r="E313" s="15"/>
      <c r="F313" s="15"/>
      <c r="G313" s="15"/>
      <c r="H313" s="15"/>
      <c r="I313" s="202"/>
      <c r="J313" s="202"/>
      <c r="K313" s="202"/>
      <c r="L313" s="36" t="s">
        <v>179</v>
      </c>
      <c r="M313" s="106"/>
      <c r="N313" s="107" t="s">
        <v>283</v>
      </c>
      <c r="O313" s="144">
        <f t="shared" ref="O313" si="243">SUM(O319)</f>
        <v>28503.95</v>
      </c>
      <c r="P313" s="144">
        <f t="shared" ref="P313:Q313" si="244">SUM(P319)</f>
        <v>55000</v>
      </c>
      <c r="Q313" s="144">
        <f t="shared" si="244"/>
        <v>55000</v>
      </c>
      <c r="R313" s="411">
        <f>SUM(R320)</f>
        <v>50000</v>
      </c>
      <c r="S313" s="411">
        <f>SUM(S320)</f>
        <v>50000</v>
      </c>
      <c r="T313" s="359">
        <f t="shared" si="210"/>
        <v>90.909090909090907</v>
      </c>
      <c r="U313" s="359">
        <f t="shared" si="211"/>
        <v>90.909090909090907</v>
      </c>
    </row>
    <row r="314" spans="1:21" s="1" customFormat="1" x14ac:dyDescent="0.2">
      <c r="A314" s="15"/>
      <c r="B314" s="15"/>
      <c r="C314" s="15"/>
      <c r="D314" s="15"/>
      <c r="E314" s="15"/>
      <c r="F314" s="15"/>
      <c r="G314" s="15"/>
      <c r="H314" s="15"/>
      <c r="I314" s="202"/>
      <c r="J314" s="202"/>
      <c r="K314" s="202"/>
      <c r="L314" s="16"/>
      <c r="M314" s="96"/>
      <c r="N314" s="84"/>
      <c r="O314" s="143"/>
      <c r="P314" s="143"/>
      <c r="Q314" s="143"/>
      <c r="R314" s="414"/>
      <c r="S314" s="414"/>
      <c r="T314" s="359"/>
      <c r="U314" s="359"/>
    </row>
    <row r="315" spans="1:21" s="1" customFormat="1" x14ac:dyDescent="0.2">
      <c r="A315" s="177"/>
      <c r="B315" s="177"/>
      <c r="C315" s="177"/>
      <c r="D315" s="177"/>
      <c r="E315" s="177"/>
      <c r="F315" s="177"/>
      <c r="G315" s="177"/>
      <c r="H315" s="177"/>
      <c r="I315" s="202"/>
      <c r="J315" s="202"/>
      <c r="K315" s="202"/>
      <c r="L315" s="16"/>
      <c r="M315" s="96"/>
      <c r="N315" s="180" t="s">
        <v>285</v>
      </c>
      <c r="O315" s="188">
        <f t="shared" ref="O315" si="245">SUM(O317:O317)</f>
        <v>28503.95</v>
      </c>
      <c r="P315" s="188">
        <f>SUM(P316:P317)</f>
        <v>55000</v>
      </c>
      <c r="Q315" s="188">
        <f>SUM(Q316:Q317)</f>
        <v>55000</v>
      </c>
      <c r="R315" s="397">
        <f t="shared" ref="R315" si="246">SUM(R317:R317)</f>
        <v>50000</v>
      </c>
      <c r="S315" s="397">
        <f t="shared" ref="S315" si="247">SUM(S317:S317)</f>
        <v>50000</v>
      </c>
      <c r="T315" s="359">
        <f t="shared" si="210"/>
        <v>90.909090909090907</v>
      </c>
      <c r="U315" s="359">
        <f t="shared" si="211"/>
        <v>90.909090909090907</v>
      </c>
    </row>
    <row r="316" spans="1:21" s="1" customFormat="1" x14ac:dyDescent="0.2">
      <c r="A316" s="322"/>
      <c r="B316" s="322"/>
      <c r="C316" s="322"/>
      <c r="D316" s="322"/>
      <c r="E316" s="322"/>
      <c r="F316" s="322"/>
      <c r="G316" s="322"/>
      <c r="H316" s="322"/>
      <c r="I316" s="322"/>
      <c r="J316" s="322"/>
      <c r="K316" s="322"/>
      <c r="L316" s="16"/>
      <c r="M316" s="186">
        <v>11</v>
      </c>
      <c r="N316" s="180" t="s">
        <v>286</v>
      </c>
      <c r="O316" s="188">
        <v>0</v>
      </c>
      <c r="P316" s="188">
        <v>20000</v>
      </c>
      <c r="Q316" s="188">
        <v>20000</v>
      </c>
      <c r="R316" s="397">
        <v>0</v>
      </c>
      <c r="S316" s="397">
        <v>0</v>
      </c>
      <c r="T316" s="359">
        <f t="shared" si="210"/>
        <v>0</v>
      </c>
      <c r="U316" s="359">
        <f t="shared" si="211"/>
        <v>0</v>
      </c>
    </row>
    <row r="317" spans="1:21" s="1" customFormat="1" x14ac:dyDescent="0.2">
      <c r="A317" s="177"/>
      <c r="B317" s="177"/>
      <c r="C317" s="177"/>
      <c r="D317" s="177"/>
      <c r="E317" s="177"/>
      <c r="F317" s="177"/>
      <c r="G317" s="177"/>
      <c r="H317" s="177"/>
      <c r="I317" s="202"/>
      <c r="J317" s="202"/>
      <c r="K317" s="202"/>
      <c r="L317" s="16"/>
      <c r="M317" s="186">
        <v>43</v>
      </c>
      <c r="N317" s="187" t="s">
        <v>102</v>
      </c>
      <c r="O317" s="188">
        <v>28503.95</v>
      </c>
      <c r="P317" s="188">
        <v>35000</v>
      </c>
      <c r="Q317" s="188">
        <v>35000</v>
      </c>
      <c r="R317" s="397">
        <v>50000</v>
      </c>
      <c r="S317" s="397">
        <v>50000</v>
      </c>
      <c r="T317" s="359">
        <f t="shared" si="210"/>
        <v>142.85714285714286</v>
      </c>
      <c r="U317" s="359">
        <f t="shared" si="211"/>
        <v>142.85714285714286</v>
      </c>
    </row>
    <row r="318" spans="1:21" s="1" customFormat="1" x14ac:dyDescent="0.2">
      <c r="A318" s="177"/>
      <c r="B318" s="177"/>
      <c r="C318" s="177"/>
      <c r="D318" s="177"/>
      <c r="E318" s="177"/>
      <c r="F318" s="177"/>
      <c r="G318" s="177"/>
      <c r="H318" s="177"/>
      <c r="I318" s="202"/>
      <c r="J318" s="202"/>
      <c r="K318" s="202"/>
      <c r="L318" s="16"/>
      <c r="M318" s="96"/>
      <c r="N318" s="187"/>
      <c r="O318" s="143"/>
      <c r="P318" s="143"/>
      <c r="Q318" s="143"/>
      <c r="R318" s="414"/>
      <c r="S318" s="414"/>
      <c r="T318" s="359"/>
      <c r="U318" s="359"/>
    </row>
    <row r="319" spans="1:21" s="43" customFormat="1" x14ac:dyDescent="0.2">
      <c r="B319" s="176">
        <v>1</v>
      </c>
      <c r="D319" s="48"/>
      <c r="E319" s="48">
        <v>4</v>
      </c>
      <c r="I319" s="202"/>
      <c r="J319" s="202"/>
      <c r="K319" s="202"/>
      <c r="L319" s="16" t="s">
        <v>179</v>
      </c>
      <c r="M319" s="72">
        <v>3</v>
      </c>
      <c r="N319" s="84" t="s">
        <v>116</v>
      </c>
      <c r="O319" s="113">
        <f t="shared" ref="O319:Q319" si="248">SUM(O320)</f>
        <v>28503.95</v>
      </c>
      <c r="P319" s="113">
        <f t="shared" si="248"/>
        <v>55000</v>
      </c>
      <c r="Q319" s="113">
        <f t="shared" si="248"/>
        <v>55000</v>
      </c>
      <c r="R319" s="295"/>
      <c r="S319" s="295"/>
      <c r="T319" s="359"/>
      <c r="U319" s="359"/>
    </row>
    <row r="320" spans="1:21" s="1" customFormat="1" x14ac:dyDescent="0.2">
      <c r="A320" s="15"/>
      <c r="B320" s="176">
        <v>1</v>
      </c>
      <c r="C320" s="15"/>
      <c r="D320" s="48"/>
      <c r="E320" s="48">
        <v>4</v>
      </c>
      <c r="F320" s="15"/>
      <c r="G320" s="15"/>
      <c r="H320" s="15"/>
      <c r="I320" s="202"/>
      <c r="J320" s="202"/>
      <c r="K320" s="202"/>
      <c r="L320" s="16" t="s">
        <v>179</v>
      </c>
      <c r="M320" s="71">
        <v>32</v>
      </c>
      <c r="N320" s="70" t="s">
        <v>3</v>
      </c>
      <c r="O320" s="114">
        <f t="shared" ref="O320" si="249">SUM(O321:O322)</f>
        <v>28503.95</v>
      </c>
      <c r="P320" s="114">
        <f t="shared" ref="P320:Q320" si="250">SUM(P321:P322)</f>
        <v>55000</v>
      </c>
      <c r="Q320" s="114">
        <f t="shared" si="250"/>
        <v>55000</v>
      </c>
      <c r="R320" s="295">
        <v>50000</v>
      </c>
      <c r="S320" s="295">
        <v>50000</v>
      </c>
      <c r="T320" s="359">
        <f t="shared" ref="T320:T382" si="251">R320/Q320*100</f>
        <v>90.909090909090907</v>
      </c>
      <c r="U320" s="359">
        <f t="shared" ref="U320:U382" si="252">S320/Q320*100</f>
        <v>90.909090909090907</v>
      </c>
    </row>
    <row r="321" spans="1:21" s="1" customFormat="1" x14ac:dyDescent="0.2">
      <c r="A321" s="169"/>
      <c r="B321" s="176">
        <v>1</v>
      </c>
      <c r="C321" s="169"/>
      <c r="D321" s="168"/>
      <c r="E321" s="168">
        <v>4</v>
      </c>
      <c r="F321" s="169"/>
      <c r="G321" s="169"/>
      <c r="H321" s="169"/>
      <c r="I321" s="202"/>
      <c r="J321" s="202"/>
      <c r="K321" s="202"/>
      <c r="L321" s="16" t="s">
        <v>179</v>
      </c>
      <c r="M321" s="170">
        <v>322</v>
      </c>
      <c r="N321" s="96" t="s">
        <v>117</v>
      </c>
      <c r="O321" s="113">
        <v>1045.48</v>
      </c>
      <c r="P321" s="113">
        <v>5000</v>
      </c>
      <c r="Q321" s="113">
        <v>5000</v>
      </c>
      <c r="R321" s="295"/>
      <c r="S321" s="295"/>
      <c r="T321" s="359"/>
      <c r="U321" s="359"/>
    </row>
    <row r="322" spans="1:21" s="1" customFormat="1" x14ac:dyDescent="0.2">
      <c r="A322" s="15"/>
      <c r="B322" s="176">
        <v>1</v>
      </c>
      <c r="C322" s="15"/>
      <c r="D322" s="48"/>
      <c r="E322" s="48">
        <v>4</v>
      </c>
      <c r="F322" s="15"/>
      <c r="G322" s="15"/>
      <c r="H322" s="15"/>
      <c r="I322" s="202"/>
      <c r="J322" s="202"/>
      <c r="K322" s="202"/>
      <c r="L322" s="16" t="s">
        <v>179</v>
      </c>
      <c r="M322" s="72">
        <v>323</v>
      </c>
      <c r="N322" s="96" t="s">
        <v>6</v>
      </c>
      <c r="O322" s="113">
        <v>27458.47</v>
      </c>
      <c r="P322" s="113">
        <v>50000</v>
      </c>
      <c r="Q322" s="113">
        <v>50000</v>
      </c>
      <c r="R322" s="295"/>
      <c r="S322" s="295"/>
      <c r="T322" s="359"/>
      <c r="U322" s="359"/>
    </row>
    <row r="323" spans="1:21" s="1" customFormat="1" x14ac:dyDescent="0.2">
      <c r="A323" s="264"/>
      <c r="B323" s="266"/>
      <c r="C323" s="264"/>
      <c r="D323" s="266"/>
      <c r="E323" s="266"/>
      <c r="F323" s="264"/>
      <c r="G323" s="264"/>
      <c r="H323" s="264"/>
      <c r="I323" s="264"/>
      <c r="J323" s="264"/>
      <c r="K323" s="264"/>
      <c r="L323" s="16"/>
      <c r="M323" s="265"/>
      <c r="N323" s="96"/>
      <c r="O323" s="113"/>
      <c r="P323" s="113"/>
      <c r="Q323" s="113"/>
      <c r="R323" s="295"/>
      <c r="S323" s="295"/>
      <c r="T323" s="359"/>
      <c r="U323" s="359"/>
    </row>
    <row r="324" spans="1:21" s="1" customFormat="1" ht="25.5" x14ac:dyDescent="0.2">
      <c r="A324" s="27" t="s">
        <v>242</v>
      </c>
      <c r="B324" s="155"/>
      <c r="C324" s="155"/>
      <c r="D324" s="155"/>
      <c r="E324" s="155"/>
      <c r="F324" s="155"/>
      <c r="G324" s="155"/>
      <c r="H324" s="155"/>
      <c r="I324" s="202"/>
      <c r="J324" s="202"/>
      <c r="K324" s="202"/>
      <c r="L324" s="36" t="s">
        <v>179</v>
      </c>
      <c r="M324" s="106"/>
      <c r="N324" s="107" t="s">
        <v>127</v>
      </c>
      <c r="O324" s="144">
        <f t="shared" ref="O324" si="253">SUM(O331)</f>
        <v>12922.55</v>
      </c>
      <c r="P324" s="144">
        <f t="shared" ref="P324:Q324" si="254">SUM(P331)</f>
        <v>30000</v>
      </c>
      <c r="Q324" s="144">
        <f t="shared" si="254"/>
        <v>30000</v>
      </c>
      <c r="R324" s="411">
        <f>SUM(R332)</f>
        <v>25000</v>
      </c>
      <c r="S324" s="411">
        <f>SUM(S332)</f>
        <v>25000</v>
      </c>
      <c r="T324" s="359">
        <f t="shared" si="251"/>
        <v>83.333333333333343</v>
      </c>
      <c r="U324" s="359">
        <f t="shared" si="252"/>
        <v>83.333333333333343</v>
      </c>
    </row>
    <row r="325" spans="1:21" s="1" customFormat="1" x14ac:dyDescent="0.2">
      <c r="A325" s="155"/>
      <c r="B325" s="155"/>
      <c r="C325" s="155"/>
      <c r="D325" s="155"/>
      <c r="E325" s="155"/>
      <c r="F325" s="155"/>
      <c r="G325" s="155"/>
      <c r="H325" s="155"/>
      <c r="I325" s="202"/>
      <c r="J325" s="202"/>
      <c r="K325" s="202"/>
      <c r="L325" s="16"/>
      <c r="M325" s="96"/>
      <c r="N325" s="84"/>
      <c r="O325" s="143"/>
      <c r="P325" s="143"/>
      <c r="Q325" s="143"/>
      <c r="R325" s="414"/>
      <c r="S325" s="414"/>
      <c r="T325" s="359"/>
      <c r="U325" s="359"/>
    </row>
    <row r="326" spans="1:21" s="1" customFormat="1" x14ac:dyDescent="0.2">
      <c r="A326" s="177"/>
      <c r="B326" s="177"/>
      <c r="C326" s="177"/>
      <c r="D326" s="177"/>
      <c r="E326" s="177"/>
      <c r="F326" s="177"/>
      <c r="G326" s="177"/>
      <c r="H326" s="177"/>
      <c r="I326" s="202"/>
      <c r="J326" s="202"/>
      <c r="K326" s="202"/>
      <c r="L326" s="16"/>
      <c r="M326" s="96"/>
      <c r="N326" s="180" t="s">
        <v>285</v>
      </c>
      <c r="O326" s="188">
        <f>SUM(O327:O329)</f>
        <v>12922.55</v>
      </c>
      <c r="P326" s="188">
        <f>SUM(P327:P329)</f>
        <v>30000</v>
      </c>
      <c r="Q326" s="188">
        <f>SUM(Q327:Q329)</f>
        <v>30000</v>
      </c>
      <c r="R326" s="397">
        <f>SUM(R327:R329)</f>
        <v>25000</v>
      </c>
      <c r="S326" s="397">
        <f t="shared" ref="S326" si="255">SUM(S328:S329)</f>
        <v>25000</v>
      </c>
      <c r="T326" s="359">
        <f t="shared" si="251"/>
        <v>83.333333333333343</v>
      </c>
      <c r="U326" s="359">
        <f t="shared" si="252"/>
        <v>83.333333333333343</v>
      </c>
    </row>
    <row r="327" spans="1:21" s="1" customFormat="1" x14ac:dyDescent="0.2">
      <c r="A327" s="322"/>
      <c r="B327" s="322"/>
      <c r="C327" s="322"/>
      <c r="D327" s="322"/>
      <c r="E327" s="322"/>
      <c r="F327" s="322"/>
      <c r="G327" s="322"/>
      <c r="H327" s="322"/>
      <c r="I327" s="322"/>
      <c r="J327" s="322"/>
      <c r="K327" s="322"/>
      <c r="L327" s="16"/>
      <c r="M327" s="186">
        <v>11</v>
      </c>
      <c r="N327" s="180" t="s">
        <v>286</v>
      </c>
      <c r="O327" s="188">
        <v>7263.05</v>
      </c>
      <c r="P327" s="188">
        <v>10000</v>
      </c>
      <c r="Q327" s="188">
        <v>0</v>
      </c>
      <c r="R327" s="397">
        <v>0</v>
      </c>
      <c r="S327" s="397">
        <v>0</v>
      </c>
      <c r="T327" s="359">
        <v>0</v>
      </c>
      <c r="U327" s="359">
        <v>0</v>
      </c>
    </row>
    <row r="328" spans="1:21" s="1" customFormat="1" x14ac:dyDescent="0.2">
      <c r="A328" s="177"/>
      <c r="B328" s="177"/>
      <c r="C328" s="177"/>
      <c r="D328" s="177"/>
      <c r="E328" s="177"/>
      <c r="F328" s="177"/>
      <c r="G328" s="177"/>
      <c r="H328" s="177"/>
      <c r="I328" s="202"/>
      <c r="J328" s="202"/>
      <c r="K328" s="202"/>
      <c r="L328" s="16"/>
      <c r="M328" s="186">
        <v>43</v>
      </c>
      <c r="N328" s="187" t="s">
        <v>102</v>
      </c>
      <c r="O328" s="188">
        <v>5659.5</v>
      </c>
      <c r="P328" s="188">
        <v>20000</v>
      </c>
      <c r="Q328" s="188">
        <v>20000</v>
      </c>
      <c r="R328" s="397">
        <v>25000</v>
      </c>
      <c r="S328" s="397">
        <v>25000</v>
      </c>
      <c r="T328" s="359">
        <f t="shared" si="251"/>
        <v>125</v>
      </c>
      <c r="U328" s="359">
        <f t="shared" si="252"/>
        <v>125</v>
      </c>
    </row>
    <row r="329" spans="1:21" s="1" customFormat="1" x14ac:dyDescent="0.2">
      <c r="A329" s="202"/>
      <c r="B329" s="202"/>
      <c r="C329" s="202"/>
      <c r="D329" s="202"/>
      <c r="E329" s="202"/>
      <c r="F329" s="202"/>
      <c r="G329" s="202"/>
      <c r="H329" s="202"/>
      <c r="I329" s="202"/>
      <c r="J329" s="202"/>
      <c r="K329" s="202"/>
      <c r="L329" s="16"/>
      <c r="M329" s="186">
        <v>91</v>
      </c>
      <c r="N329" s="180" t="s">
        <v>290</v>
      </c>
      <c r="O329" s="188">
        <v>0</v>
      </c>
      <c r="P329" s="188">
        <v>0</v>
      </c>
      <c r="Q329" s="188">
        <v>10000</v>
      </c>
      <c r="R329" s="397">
        <v>0</v>
      </c>
      <c r="S329" s="397">
        <v>0</v>
      </c>
      <c r="T329" s="359">
        <f t="shared" si="251"/>
        <v>0</v>
      </c>
      <c r="U329" s="359">
        <f t="shared" si="252"/>
        <v>0</v>
      </c>
    </row>
    <row r="330" spans="1:21" s="1" customFormat="1" x14ac:dyDescent="0.2">
      <c r="A330" s="177"/>
      <c r="B330" s="177"/>
      <c r="C330" s="177"/>
      <c r="D330" s="177"/>
      <c r="E330" s="177"/>
      <c r="F330" s="177"/>
      <c r="G330" s="177"/>
      <c r="H330" s="177"/>
      <c r="I330" s="202"/>
      <c r="J330" s="202"/>
      <c r="K330" s="202"/>
      <c r="L330" s="16"/>
      <c r="M330" s="96"/>
      <c r="N330" s="187"/>
      <c r="O330" s="143"/>
      <c r="P330" s="143"/>
      <c r="Q330" s="143"/>
      <c r="R330" s="414"/>
      <c r="S330" s="414"/>
      <c r="T330" s="359"/>
      <c r="U330" s="359"/>
    </row>
    <row r="331" spans="1:21" s="1" customFormat="1" x14ac:dyDescent="0.2">
      <c r="A331" s="155"/>
      <c r="B331" s="152">
        <v>1</v>
      </c>
      <c r="C331" s="155"/>
      <c r="D331" s="152"/>
      <c r="E331" s="152">
        <v>4</v>
      </c>
      <c r="F331" s="155"/>
      <c r="G331" s="155"/>
      <c r="H331" s="155"/>
      <c r="I331" s="202"/>
      <c r="J331" s="201">
        <v>9</v>
      </c>
      <c r="K331" s="202"/>
      <c r="L331" s="16" t="s">
        <v>179</v>
      </c>
      <c r="M331" s="154">
        <v>3</v>
      </c>
      <c r="N331" s="84" t="s">
        <v>116</v>
      </c>
      <c r="O331" s="113">
        <f t="shared" ref="O331:Q332" si="256">SUM(O332)</f>
        <v>12922.55</v>
      </c>
      <c r="P331" s="113">
        <f t="shared" si="256"/>
        <v>30000</v>
      </c>
      <c r="Q331" s="113">
        <f t="shared" si="256"/>
        <v>30000</v>
      </c>
      <c r="R331" s="295"/>
      <c r="S331" s="295"/>
      <c r="T331" s="359"/>
      <c r="U331" s="359"/>
    </row>
    <row r="332" spans="1:21" s="1" customFormat="1" x14ac:dyDescent="0.2">
      <c r="A332" s="155"/>
      <c r="B332" s="152">
        <v>1</v>
      </c>
      <c r="C332" s="155"/>
      <c r="D332" s="152"/>
      <c r="E332" s="152">
        <v>4</v>
      </c>
      <c r="F332" s="155"/>
      <c r="G332" s="155"/>
      <c r="H332" s="155"/>
      <c r="I332" s="202"/>
      <c r="J332" s="201">
        <v>9</v>
      </c>
      <c r="K332" s="202"/>
      <c r="L332" s="16" t="s">
        <v>179</v>
      </c>
      <c r="M332" s="71">
        <v>32</v>
      </c>
      <c r="N332" s="70" t="s">
        <v>3</v>
      </c>
      <c r="O332" s="114">
        <f t="shared" si="256"/>
        <v>12922.55</v>
      </c>
      <c r="P332" s="114">
        <f t="shared" si="256"/>
        <v>30000</v>
      </c>
      <c r="Q332" s="114">
        <f t="shared" si="256"/>
        <v>30000</v>
      </c>
      <c r="R332" s="295">
        <v>25000</v>
      </c>
      <c r="S332" s="295">
        <v>25000</v>
      </c>
      <c r="T332" s="359">
        <f t="shared" si="251"/>
        <v>83.333333333333343</v>
      </c>
      <c r="U332" s="359">
        <f t="shared" si="252"/>
        <v>83.333333333333343</v>
      </c>
    </row>
    <row r="333" spans="1:21" s="1" customFormat="1" x14ac:dyDescent="0.2">
      <c r="A333" s="155"/>
      <c r="B333" s="152">
        <v>1</v>
      </c>
      <c r="C333" s="155"/>
      <c r="D333" s="152"/>
      <c r="E333" s="152">
        <v>4</v>
      </c>
      <c r="F333" s="155"/>
      <c r="G333" s="155"/>
      <c r="H333" s="155"/>
      <c r="I333" s="202"/>
      <c r="J333" s="201">
        <v>9</v>
      </c>
      <c r="K333" s="202"/>
      <c r="L333" s="16" t="s">
        <v>179</v>
      </c>
      <c r="M333" s="154">
        <v>323</v>
      </c>
      <c r="N333" s="96" t="s">
        <v>6</v>
      </c>
      <c r="O333" s="113">
        <v>12922.55</v>
      </c>
      <c r="P333" s="113">
        <v>30000</v>
      </c>
      <c r="Q333" s="113">
        <v>30000</v>
      </c>
      <c r="R333" s="295"/>
      <c r="S333" s="295"/>
      <c r="T333" s="359"/>
      <c r="U333" s="359"/>
    </row>
    <row r="334" spans="1:21" s="1" customFormat="1" x14ac:dyDescent="0.2">
      <c r="A334" s="155"/>
      <c r="B334" s="155"/>
      <c r="C334" s="155"/>
      <c r="D334" s="155"/>
      <c r="E334" s="155"/>
      <c r="F334" s="155"/>
      <c r="G334" s="155"/>
      <c r="H334" s="155"/>
      <c r="I334" s="202"/>
      <c r="J334" s="202"/>
      <c r="K334" s="202"/>
      <c r="L334" s="16"/>
      <c r="M334" s="96"/>
      <c r="N334" s="84"/>
      <c r="O334" s="143"/>
      <c r="P334" s="143"/>
      <c r="Q334" s="143"/>
      <c r="R334" s="414"/>
      <c r="S334" s="414"/>
      <c r="T334" s="359"/>
      <c r="U334" s="359"/>
    </row>
    <row r="335" spans="1:21" s="1" customFormat="1" ht="25.5" x14ac:dyDescent="0.2">
      <c r="A335" s="53" t="s">
        <v>152</v>
      </c>
      <c r="B335" s="47"/>
      <c r="C335" s="47"/>
      <c r="D335" s="47"/>
      <c r="E335" s="47"/>
      <c r="F335" s="47"/>
      <c r="G335" s="47"/>
      <c r="H335" s="47"/>
      <c r="I335" s="202"/>
      <c r="J335" s="202"/>
      <c r="K335" s="202"/>
      <c r="L335" s="31" t="s">
        <v>189</v>
      </c>
      <c r="M335" s="103"/>
      <c r="N335" s="104" t="s">
        <v>145</v>
      </c>
      <c r="O335" s="116">
        <f t="shared" ref="O335" si="257">SUM(O337)</f>
        <v>68095.55</v>
      </c>
      <c r="P335" s="116">
        <f t="shared" ref="P335:Q335" si="258">SUM(P337)</f>
        <v>150000</v>
      </c>
      <c r="Q335" s="116">
        <f t="shared" si="258"/>
        <v>150000</v>
      </c>
      <c r="R335" s="415">
        <f t="shared" ref="R335:S335" si="259">SUM(R337)</f>
        <v>100000</v>
      </c>
      <c r="S335" s="415">
        <f t="shared" si="259"/>
        <v>100000</v>
      </c>
      <c r="T335" s="359">
        <f t="shared" si="251"/>
        <v>66.666666666666657</v>
      </c>
      <c r="U335" s="359">
        <f t="shared" si="252"/>
        <v>66.666666666666657</v>
      </c>
    </row>
    <row r="336" spans="1:21" s="1" customFormat="1" x14ac:dyDescent="0.2">
      <c r="A336" s="47"/>
      <c r="B336" s="47"/>
      <c r="C336" s="47"/>
      <c r="D336" s="47"/>
      <c r="E336" s="47"/>
      <c r="F336" s="47"/>
      <c r="G336" s="47"/>
      <c r="H336" s="47"/>
      <c r="I336" s="202"/>
      <c r="J336" s="202"/>
      <c r="K336" s="202"/>
      <c r="L336" s="16"/>
      <c r="M336" s="96"/>
      <c r="N336" s="84"/>
      <c r="O336" s="146"/>
      <c r="P336" s="146"/>
      <c r="Q336" s="146"/>
      <c r="R336" s="409"/>
      <c r="S336" s="409"/>
      <c r="T336" s="359"/>
      <c r="U336" s="359"/>
    </row>
    <row r="337" spans="1:21" s="1" customFormat="1" ht="25.5" x14ac:dyDescent="0.2">
      <c r="A337" s="27" t="s">
        <v>243</v>
      </c>
      <c r="B337" s="15"/>
      <c r="C337" s="15"/>
      <c r="D337" s="15"/>
      <c r="E337" s="15"/>
      <c r="F337" s="15"/>
      <c r="G337" s="15"/>
      <c r="H337" s="15"/>
      <c r="I337" s="202"/>
      <c r="J337" s="202"/>
      <c r="K337" s="202"/>
      <c r="L337" s="36" t="s">
        <v>178</v>
      </c>
      <c r="M337" s="106"/>
      <c r="N337" s="107" t="s">
        <v>125</v>
      </c>
      <c r="O337" s="144">
        <f t="shared" ref="O337" si="260">SUM(O344)</f>
        <v>68095.55</v>
      </c>
      <c r="P337" s="144">
        <f t="shared" ref="P337:Q337" si="261">SUM(P344)</f>
        <v>150000</v>
      </c>
      <c r="Q337" s="144">
        <f t="shared" si="261"/>
        <v>150000</v>
      </c>
      <c r="R337" s="411">
        <f>SUM(R345)</f>
        <v>100000</v>
      </c>
      <c r="S337" s="411">
        <f>SUM(S345)</f>
        <v>100000</v>
      </c>
      <c r="T337" s="359">
        <f t="shared" si="251"/>
        <v>66.666666666666657</v>
      </c>
      <c r="U337" s="359">
        <f t="shared" si="252"/>
        <v>66.666666666666657</v>
      </c>
    </row>
    <row r="338" spans="1:21" s="1" customFormat="1" x14ac:dyDescent="0.2">
      <c r="A338" s="15"/>
      <c r="B338" s="15"/>
      <c r="C338" s="15"/>
      <c r="D338" s="15"/>
      <c r="E338" s="15"/>
      <c r="F338" s="15"/>
      <c r="G338" s="15"/>
      <c r="H338" s="15"/>
      <c r="I338" s="202"/>
      <c r="J338" s="202"/>
      <c r="K338" s="202"/>
      <c r="L338" s="16"/>
      <c r="M338" s="96"/>
      <c r="N338" s="84"/>
      <c r="O338" s="143"/>
      <c r="P338" s="143"/>
      <c r="Q338" s="143"/>
      <c r="R338" s="414"/>
      <c r="S338" s="414"/>
      <c r="T338" s="359"/>
      <c r="U338" s="359"/>
    </row>
    <row r="339" spans="1:21" s="1" customFormat="1" x14ac:dyDescent="0.2">
      <c r="A339" s="194"/>
      <c r="B339" s="194"/>
      <c r="C339" s="194"/>
      <c r="D339" s="194"/>
      <c r="E339" s="194"/>
      <c r="F339" s="194"/>
      <c r="G339" s="194"/>
      <c r="H339" s="194"/>
      <c r="I339" s="202"/>
      <c r="J339" s="202"/>
      <c r="K339" s="202"/>
      <c r="L339" s="96"/>
      <c r="M339" s="96"/>
      <c r="N339" s="180" t="s">
        <v>285</v>
      </c>
      <c r="O339" s="188">
        <f t="shared" ref="O339" si="262">SUM(O341:O342)</f>
        <v>68095.55</v>
      </c>
      <c r="P339" s="188">
        <f>SUM(P340:P342)</f>
        <v>150000</v>
      </c>
      <c r="Q339" s="188">
        <f>SUM(Q340:Q342)</f>
        <v>150000</v>
      </c>
      <c r="R339" s="397">
        <f>SUM(R340:R342)</f>
        <v>100000</v>
      </c>
      <c r="S339" s="397">
        <f>SUM(S340:S342)</f>
        <v>100000</v>
      </c>
      <c r="T339" s="359">
        <f t="shared" si="251"/>
        <v>66.666666666666657</v>
      </c>
      <c r="U339" s="359">
        <f t="shared" si="252"/>
        <v>66.666666666666657</v>
      </c>
    </row>
    <row r="340" spans="1:21" s="1" customFormat="1" x14ac:dyDescent="0.2">
      <c r="A340" s="322"/>
      <c r="B340" s="322"/>
      <c r="C340" s="322"/>
      <c r="D340" s="322"/>
      <c r="E340" s="322"/>
      <c r="F340" s="322"/>
      <c r="G340" s="322"/>
      <c r="H340" s="322"/>
      <c r="I340" s="322"/>
      <c r="J340" s="322"/>
      <c r="K340" s="322"/>
      <c r="L340" s="96"/>
      <c r="M340" s="186">
        <v>11</v>
      </c>
      <c r="N340" s="180" t="s">
        <v>286</v>
      </c>
      <c r="O340" s="188">
        <v>0</v>
      </c>
      <c r="P340" s="188">
        <v>65500</v>
      </c>
      <c r="Q340" s="188">
        <v>53600</v>
      </c>
      <c r="R340" s="397">
        <v>50000</v>
      </c>
      <c r="S340" s="397">
        <v>24700</v>
      </c>
      <c r="T340" s="359">
        <f t="shared" si="251"/>
        <v>93.28358208955224</v>
      </c>
      <c r="U340" s="359">
        <f t="shared" si="252"/>
        <v>46.082089552238806</v>
      </c>
    </row>
    <row r="341" spans="1:21" s="1" customFormat="1" x14ac:dyDescent="0.2">
      <c r="A341" s="194"/>
      <c r="B341" s="194"/>
      <c r="C341" s="194"/>
      <c r="D341" s="194"/>
      <c r="E341" s="194"/>
      <c r="F341" s="194"/>
      <c r="G341" s="194"/>
      <c r="H341" s="194"/>
      <c r="I341" s="202"/>
      <c r="J341" s="202"/>
      <c r="K341" s="202"/>
      <c r="L341" s="186"/>
      <c r="M341" s="186">
        <v>43</v>
      </c>
      <c r="N341" s="187" t="s">
        <v>102</v>
      </c>
      <c r="O341" s="188">
        <v>68095.55</v>
      </c>
      <c r="P341" s="188">
        <v>84500</v>
      </c>
      <c r="Q341" s="188">
        <v>65800</v>
      </c>
      <c r="R341" s="397">
        <v>50000</v>
      </c>
      <c r="S341" s="397">
        <v>75300</v>
      </c>
      <c r="T341" s="359">
        <f t="shared" si="251"/>
        <v>75.987841945288764</v>
      </c>
      <c r="U341" s="359">
        <f t="shared" si="252"/>
        <v>114.43768996960486</v>
      </c>
    </row>
    <row r="342" spans="1:21" s="1" customFormat="1" x14ac:dyDescent="0.2">
      <c r="A342" s="202"/>
      <c r="B342" s="202"/>
      <c r="C342" s="202"/>
      <c r="D342" s="202"/>
      <c r="E342" s="202"/>
      <c r="F342" s="202"/>
      <c r="G342" s="202"/>
      <c r="H342" s="202"/>
      <c r="I342" s="202"/>
      <c r="J342" s="202"/>
      <c r="K342" s="202"/>
      <c r="L342" s="186"/>
      <c r="M342" s="186">
        <v>91</v>
      </c>
      <c r="N342" s="180" t="s">
        <v>290</v>
      </c>
      <c r="O342" s="188">
        <v>0</v>
      </c>
      <c r="P342" s="188">
        <v>0</v>
      </c>
      <c r="Q342" s="188">
        <v>30600</v>
      </c>
      <c r="R342" s="397">
        <v>0</v>
      </c>
      <c r="S342" s="397">
        <v>0</v>
      </c>
      <c r="T342" s="359">
        <f t="shared" si="251"/>
        <v>0</v>
      </c>
      <c r="U342" s="359">
        <f t="shared" si="252"/>
        <v>0</v>
      </c>
    </row>
    <row r="343" spans="1:21" s="1" customFormat="1" x14ac:dyDescent="0.2">
      <c r="A343" s="194"/>
      <c r="B343" s="194"/>
      <c r="C343" s="194"/>
      <c r="D343" s="194"/>
      <c r="E343" s="194"/>
      <c r="F343" s="194"/>
      <c r="G343" s="194"/>
      <c r="H343" s="194"/>
      <c r="I343" s="202"/>
      <c r="J343" s="202"/>
      <c r="K343" s="202"/>
      <c r="L343" s="16"/>
      <c r="M343" s="96"/>
      <c r="N343" s="195"/>
      <c r="O343" s="143"/>
      <c r="P343" s="143"/>
      <c r="Q343" s="143"/>
      <c r="R343" s="414"/>
      <c r="S343" s="414"/>
      <c r="T343" s="359"/>
      <c r="U343" s="359"/>
    </row>
    <row r="344" spans="1:21" s="43" customFormat="1" x14ac:dyDescent="0.2">
      <c r="B344" s="176">
        <v>1</v>
      </c>
      <c r="D344" s="48"/>
      <c r="E344" s="48">
        <v>4</v>
      </c>
      <c r="I344" s="202"/>
      <c r="J344" s="201">
        <v>9</v>
      </c>
      <c r="K344" s="202"/>
      <c r="L344" s="16" t="s">
        <v>178</v>
      </c>
      <c r="M344" s="72">
        <v>3</v>
      </c>
      <c r="N344" s="84" t="s">
        <v>116</v>
      </c>
      <c r="O344" s="113">
        <f t="shared" ref="O344:Q345" si="263">SUM(O345)</f>
        <v>68095.55</v>
      </c>
      <c r="P344" s="113">
        <f t="shared" si="263"/>
        <v>150000</v>
      </c>
      <c r="Q344" s="113">
        <f t="shared" si="263"/>
        <v>150000</v>
      </c>
      <c r="R344" s="295"/>
      <c r="S344" s="295"/>
      <c r="T344" s="359"/>
      <c r="U344" s="359"/>
    </row>
    <row r="345" spans="1:21" s="1" customFormat="1" x14ac:dyDescent="0.2">
      <c r="A345" s="15"/>
      <c r="B345" s="176">
        <v>1</v>
      </c>
      <c r="C345" s="15"/>
      <c r="D345" s="48"/>
      <c r="E345" s="48">
        <v>4</v>
      </c>
      <c r="F345" s="15"/>
      <c r="G345" s="15"/>
      <c r="H345" s="15"/>
      <c r="I345" s="202"/>
      <c r="J345" s="201">
        <v>9</v>
      </c>
      <c r="K345" s="202"/>
      <c r="L345" s="16" t="s">
        <v>178</v>
      </c>
      <c r="M345" s="71">
        <v>32</v>
      </c>
      <c r="N345" s="70" t="s">
        <v>3</v>
      </c>
      <c r="O345" s="114">
        <f t="shared" si="263"/>
        <v>68095.55</v>
      </c>
      <c r="P345" s="114">
        <f t="shared" si="263"/>
        <v>150000</v>
      </c>
      <c r="Q345" s="114">
        <f t="shared" si="263"/>
        <v>150000</v>
      </c>
      <c r="R345" s="295">
        <v>100000</v>
      </c>
      <c r="S345" s="295">
        <v>100000</v>
      </c>
      <c r="T345" s="359">
        <f t="shared" si="251"/>
        <v>66.666666666666657</v>
      </c>
      <c r="U345" s="359">
        <f t="shared" si="252"/>
        <v>66.666666666666657</v>
      </c>
    </row>
    <row r="346" spans="1:21" s="43" customFormat="1" x14ac:dyDescent="0.2">
      <c r="A346" s="37"/>
      <c r="B346" s="176">
        <v>1</v>
      </c>
      <c r="D346" s="48"/>
      <c r="E346" s="48">
        <v>4</v>
      </c>
      <c r="I346" s="202"/>
      <c r="J346" s="201">
        <v>9</v>
      </c>
      <c r="K346" s="202"/>
      <c r="L346" s="16" t="s">
        <v>178</v>
      </c>
      <c r="M346" s="72">
        <v>323</v>
      </c>
      <c r="N346" s="96" t="s">
        <v>6</v>
      </c>
      <c r="O346" s="113">
        <v>68095.55</v>
      </c>
      <c r="P346" s="113">
        <v>150000</v>
      </c>
      <c r="Q346" s="113">
        <v>150000</v>
      </c>
      <c r="R346" s="295"/>
      <c r="S346" s="295"/>
      <c r="T346" s="359"/>
      <c r="U346" s="359"/>
    </row>
    <row r="347" spans="1:21" s="235" customFormat="1" x14ac:dyDescent="0.2">
      <c r="A347" s="37"/>
      <c r="B347" s="234"/>
      <c r="D347" s="234"/>
      <c r="E347" s="234"/>
      <c r="J347" s="234"/>
      <c r="L347" s="16"/>
      <c r="M347" s="236"/>
      <c r="N347" s="96"/>
      <c r="O347" s="113"/>
      <c r="P347" s="113"/>
      <c r="Q347" s="113"/>
      <c r="R347" s="295"/>
      <c r="S347" s="295"/>
      <c r="T347" s="359"/>
      <c r="U347" s="359"/>
    </row>
    <row r="348" spans="1:21" s="1" customFormat="1" ht="25.5" x14ac:dyDescent="0.2">
      <c r="A348" s="51" t="s">
        <v>244</v>
      </c>
      <c r="B348" s="55">
        <v>1</v>
      </c>
      <c r="C348" s="15"/>
      <c r="D348" s="15"/>
      <c r="E348" s="15"/>
      <c r="F348" s="55">
        <v>5</v>
      </c>
      <c r="G348" s="15"/>
      <c r="H348" s="15"/>
      <c r="I348" s="202"/>
      <c r="J348" s="202"/>
      <c r="K348" s="202"/>
      <c r="L348" s="16"/>
      <c r="M348" s="96"/>
      <c r="N348" s="73" t="s">
        <v>247</v>
      </c>
      <c r="O348" s="115">
        <f t="shared" ref="O348" si="264">SUM(O350)</f>
        <v>13620</v>
      </c>
      <c r="P348" s="115">
        <f t="shared" ref="P348:Q348" si="265">SUM(P350)</f>
        <v>30000</v>
      </c>
      <c r="Q348" s="115">
        <f t="shared" si="265"/>
        <v>30000</v>
      </c>
      <c r="R348" s="413">
        <f t="shared" ref="R348:S348" si="266">SUM(R350)</f>
        <v>30000</v>
      </c>
      <c r="S348" s="413">
        <f t="shared" si="266"/>
        <v>30000</v>
      </c>
      <c r="T348" s="359">
        <f t="shared" si="251"/>
        <v>100</v>
      </c>
      <c r="U348" s="359">
        <f t="shared" si="252"/>
        <v>100</v>
      </c>
    </row>
    <row r="349" spans="1:21" s="1" customFormat="1" x14ac:dyDescent="0.2">
      <c r="A349" s="15"/>
      <c r="B349" s="15"/>
      <c r="C349" s="15"/>
      <c r="D349" s="15"/>
      <c r="E349" s="15"/>
      <c r="F349" s="15"/>
      <c r="G349" s="15"/>
      <c r="H349" s="15"/>
      <c r="I349" s="202"/>
      <c r="J349" s="202"/>
      <c r="K349" s="202"/>
      <c r="L349" s="16"/>
      <c r="M349" s="96"/>
      <c r="N349" s="83"/>
      <c r="O349" s="143"/>
      <c r="P349" s="143"/>
      <c r="Q349" s="143"/>
      <c r="R349" s="414"/>
      <c r="S349" s="414"/>
      <c r="T349" s="359"/>
      <c r="U349" s="359"/>
    </row>
    <row r="350" spans="1:21" s="1" customFormat="1" ht="25.5" x14ac:dyDescent="0.2">
      <c r="A350" s="53" t="s">
        <v>152</v>
      </c>
      <c r="B350" s="47"/>
      <c r="C350" s="47"/>
      <c r="D350" s="47"/>
      <c r="E350" s="47"/>
      <c r="F350" s="47"/>
      <c r="G350" s="47"/>
      <c r="H350" s="47"/>
      <c r="I350" s="202"/>
      <c r="J350" s="202"/>
      <c r="K350" s="202"/>
      <c r="L350" s="31" t="s">
        <v>196</v>
      </c>
      <c r="M350" s="103"/>
      <c r="N350" s="104" t="s">
        <v>145</v>
      </c>
      <c r="O350" s="116">
        <f t="shared" ref="O350" si="267">SUM(O352)</f>
        <v>13620</v>
      </c>
      <c r="P350" s="116">
        <f t="shared" ref="P350:Q350" si="268">SUM(P352)</f>
        <v>30000</v>
      </c>
      <c r="Q350" s="116">
        <f t="shared" si="268"/>
        <v>30000</v>
      </c>
      <c r="R350" s="415">
        <f t="shared" ref="R350:S350" si="269">SUM(R352)</f>
        <v>30000</v>
      </c>
      <c r="S350" s="415">
        <f t="shared" si="269"/>
        <v>30000</v>
      </c>
      <c r="T350" s="359">
        <f t="shared" si="251"/>
        <v>100</v>
      </c>
      <c r="U350" s="359">
        <f t="shared" si="252"/>
        <v>100</v>
      </c>
    </row>
    <row r="351" spans="1:21" s="1" customFormat="1" x14ac:dyDescent="0.2">
      <c r="A351" s="47"/>
      <c r="B351" s="47"/>
      <c r="C351" s="47"/>
      <c r="D351" s="47"/>
      <c r="E351" s="47"/>
      <c r="F351" s="47"/>
      <c r="G351" s="47"/>
      <c r="H351" s="47"/>
      <c r="I351" s="202"/>
      <c r="J351" s="202"/>
      <c r="K351" s="202"/>
      <c r="L351" s="16"/>
      <c r="M351" s="96"/>
      <c r="N351" s="83"/>
      <c r="O351" s="143"/>
      <c r="P351" s="143"/>
      <c r="Q351" s="143"/>
      <c r="R351" s="414"/>
      <c r="S351" s="414"/>
      <c r="T351" s="359"/>
      <c r="U351" s="359"/>
    </row>
    <row r="352" spans="1:21" s="1" customFormat="1" x14ac:dyDescent="0.2">
      <c r="A352" s="27" t="s">
        <v>248</v>
      </c>
      <c r="B352" s="15"/>
      <c r="C352" s="15"/>
      <c r="D352" s="15"/>
      <c r="E352" s="15"/>
      <c r="F352" s="15"/>
      <c r="G352" s="15"/>
      <c r="H352" s="15"/>
      <c r="I352" s="202"/>
      <c r="J352" s="202"/>
      <c r="K352" s="202"/>
      <c r="L352" s="36" t="s">
        <v>140</v>
      </c>
      <c r="M352" s="106"/>
      <c r="N352" s="107" t="s">
        <v>225</v>
      </c>
      <c r="O352" s="144">
        <f t="shared" ref="O352" si="270">SUM(O358)</f>
        <v>13620</v>
      </c>
      <c r="P352" s="144">
        <f t="shared" ref="P352:Q352" si="271">SUM(P358)</f>
        <v>30000</v>
      </c>
      <c r="Q352" s="144">
        <f t="shared" si="271"/>
        <v>30000</v>
      </c>
      <c r="R352" s="411">
        <f>SUM(R359)</f>
        <v>30000</v>
      </c>
      <c r="S352" s="411">
        <f>SUM(S359)</f>
        <v>30000</v>
      </c>
      <c r="T352" s="359">
        <f t="shared" si="251"/>
        <v>100</v>
      </c>
      <c r="U352" s="359">
        <f t="shared" si="252"/>
        <v>100</v>
      </c>
    </row>
    <row r="353" spans="1:21" s="1" customFormat="1" x14ac:dyDescent="0.2">
      <c r="A353" s="15"/>
      <c r="B353" s="15"/>
      <c r="C353" s="15"/>
      <c r="D353" s="15"/>
      <c r="E353" s="15"/>
      <c r="F353" s="15"/>
      <c r="G353" s="15"/>
      <c r="H353" s="15"/>
      <c r="I353" s="202"/>
      <c r="J353" s="202"/>
      <c r="K353" s="202"/>
      <c r="L353" s="16"/>
      <c r="M353" s="118"/>
      <c r="N353" s="119"/>
      <c r="O353" s="143"/>
      <c r="P353" s="143"/>
      <c r="Q353" s="143"/>
      <c r="R353" s="414"/>
      <c r="S353" s="414"/>
      <c r="T353" s="359"/>
      <c r="U353" s="359"/>
    </row>
    <row r="354" spans="1:21" s="1" customFormat="1" x14ac:dyDescent="0.2">
      <c r="A354" s="177"/>
      <c r="B354" s="177"/>
      <c r="C354" s="177"/>
      <c r="D354" s="177"/>
      <c r="E354" s="177"/>
      <c r="F354" s="177"/>
      <c r="G354" s="177"/>
      <c r="H354" s="177"/>
      <c r="I354" s="202"/>
      <c r="J354" s="202"/>
      <c r="K354" s="202"/>
      <c r="L354" s="16"/>
      <c r="M354" s="118"/>
      <c r="N354" s="180" t="s">
        <v>285</v>
      </c>
      <c r="O354" s="188">
        <f t="shared" ref="O354" si="272">SUM(O355:O356)</f>
        <v>13620</v>
      </c>
      <c r="P354" s="188">
        <f t="shared" ref="P354:Q354" si="273">SUM(P355:P356)</f>
        <v>30000</v>
      </c>
      <c r="Q354" s="188">
        <f t="shared" si="273"/>
        <v>30000</v>
      </c>
      <c r="R354" s="397">
        <f t="shared" ref="R354:S354" si="274">SUM(R355:R356)</f>
        <v>30000</v>
      </c>
      <c r="S354" s="397">
        <f t="shared" si="274"/>
        <v>30000</v>
      </c>
      <c r="T354" s="359">
        <f t="shared" si="251"/>
        <v>100</v>
      </c>
      <c r="U354" s="359">
        <f t="shared" si="252"/>
        <v>100</v>
      </c>
    </row>
    <row r="355" spans="1:21" s="1" customFormat="1" x14ac:dyDescent="0.2">
      <c r="A355" s="177"/>
      <c r="B355" s="177"/>
      <c r="C355" s="177"/>
      <c r="D355" s="177"/>
      <c r="E355" s="177"/>
      <c r="F355" s="177"/>
      <c r="G355" s="177"/>
      <c r="H355" s="177"/>
      <c r="I355" s="202"/>
      <c r="J355" s="202"/>
      <c r="K355" s="202"/>
      <c r="L355" s="16"/>
      <c r="M355" s="189" t="s">
        <v>353</v>
      </c>
      <c r="N355" s="180" t="s">
        <v>286</v>
      </c>
      <c r="O355" s="188">
        <v>8620</v>
      </c>
      <c r="P355" s="188">
        <v>15000</v>
      </c>
      <c r="Q355" s="188">
        <v>15000</v>
      </c>
      <c r="R355" s="397">
        <v>20000</v>
      </c>
      <c r="S355" s="397">
        <v>30000</v>
      </c>
      <c r="T355" s="359">
        <f t="shared" si="251"/>
        <v>133.33333333333331</v>
      </c>
      <c r="U355" s="359">
        <f t="shared" si="252"/>
        <v>200</v>
      </c>
    </row>
    <row r="356" spans="1:21" s="1" customFormat="1" x14ac:dyDescent="0.2">
      <c r="A356" s="177"/>
      <c r="B356" s="177"/>
      <c r="C356" s="177"/>
      <c r="D356" s="177"/>
      <c r="E356" s="177"/>
      <c r="F356" s="177"/>
      <c r="G356" s="177"/>
      <c r="H356" s="177"/>
      <c r="I356" s="202"/>
      <c r="J356" s="202"/>
      <c r="K356" s="202"/>
      <c r="L356" s="16"/>
      <c r="M356" s="189" t="s">
        <v>354</v>
      </c>
      <c r="N356" s="180" t="s">
        <v>103</v>
      </c>
      <c r="O356" s="188">
        <v>5000</v>
      </c>
      <c r="P356" s="188">
        <v>15000</v>
      </c>
      <c r="Q356" s="188">
        <v>15000</v>
      </c>
      <c r="R356" s="397">
        <v>10000</v>
      </c>
      <c r="S356" s="397">
        <v>0</v>
      </c>
      <c r="T356" s="359">
        <f t="shared" si="251"/>
        <v>66.666666666666657</v>
      </c>
      <c r="U356" s="359">
        <f t="shared" si="252"/>
        <v>0</v>
      </c>
    </row>
    <row r="357" spans="1:21" s="1" customFormat="1" x14ac:dyDescent="0.2">
      <c r="A357" s="177"/>
      <c r="B357" s="177"/>
      <c r="C357" s="177"/>
      <c r="D357" s="177"/>
      <c r="E357" s="177"/>
      <c r="F357" s="177"/>
      <c r="G357" s="177"/>
      <c r="H357" s="177"/>
      <c r="I357" s="202"/>
      <c r="J357" s="202"/>
      <c r="K357" s="202"/>
      <c r="L357" s="16"/>
      <c r="M357" s="118"/>
      <c r="N357" s="119"/>
      <c r="O357" s="143"/>
      <c r="P357" s="143"/>
      <c r="Q357" s="143"/>
      <c r="R357" s="414"/>
      <c r="S357" s="414"/>
      <c r="T357" s="359"/>
      <c r="U357" s="359"/>
    </row>
    <row r="358" spans="1:21" s="1" customFormat="1" x14ac:dyDescent="0.2">
      <c r="A358" s="15"/>
      <c r="B358" s="48">
        <v>1</v>
      </c>
      <c r="C358" s="15"/>
      <c r="D358" s="15"/>
      <c r="E358" s="15"/>
      <c r="F358" s="176">
        <v>5</v>
      </c>
      <c r="G358" s="15"/>
      <c r="H358" s="15"/>
      <c r="I358" s="202"/>
      <c r="J358" s="202"/>
      <c r="K358" s="202"/>
      <c r="L358" s="16" t="s">
        <v>140</v>
      </c>
      <c r="M358" s="72">
        <v>3</v>
      </c>
      <c r="N358" s="84" t="s">
        <v>116</v>
      </c>
      <c r="O358" s="113">
        <f t="shared" ref="O358:Q359" si="275">SUM(O359)</f>
        <v>13620</v>
      </c>
      <c r="P358" s="113">
        <f t="shared" si="275"/>
        <v>30000</v>
      </c>
      <c r="Q358" s="113">
        <f t="shared" si="275"/>
        <v>30000</v>
      </c>
      <c r="R358" s="295"/>
      <c r="S358" s="295"/>
      <c r="T358" s="359"/>
      <c r="U358" s="359"/>
    </row>
    <row r="359" spans="1:21" s="1" customFormat="1" x14ac:dyDescent="0.2">
      <c r="A359" s="15"/>
      <c r="B359" s="48">
        <v>1</v>
      </c>
      <c r="C359" s="15"/>
      <c r="D359" s="15"/>
      <c r="E359" s="15"/>
      <c r="F359" s="176">
        <v>5</v>
      </c>
      <c r="G359" s="15"/>
      <c r="H359" s="15"/>
      <c r="I359" s="202"/>
      <c r="J359" s="202"/>
      <c r="K359" s="202"/>
      <c r="L359" s="16" t="s">
        <v>140</v>
      </c>
      <c r="M359" s="92" t="s">
        <v>68</v>
      </c>
      <c r="N359" s="70" t="s">
        <v>17</v>
      </c>
      <c r="O359" s="114">
        <f t="shared" si="275"/>
        <v>13620</v>
      </c>
      <c r="P359" s="114">
        <f t="shared" si="275"/>
        <v>30000</v>
      </c>
      <c r="Q359" s="114">
        <f t="shared" si="275"/>
        <v>30000</v>
      </c>
      <c r="R359" s="295">
        <v>30000</v>
      </c>
      <c r="S359" s="295">
        <v>30000</v>
      </c>
      <c r="T359" s="359">
        <f t="shared" si="251"/>
        <v>100</v>
      </c>
      <c r="U359" s="359">
        <f t="shared" si="252"/>
        <v>100</v>
      </c>
    </row>
    <row r="360" spans="1:21" s="1" customFormat="1" ht="51" x14ac:dyDescent="0.2">
      <c r="A360" s="15"/>
      <c r="B360" s="48">
        <v>1</v>
      </c>
      <c r="C360" s="15"/>
      <c r="D360" s="15"/>
      <c r="E360" s="15"/>
      <c r="F360" s="176">
        <v>5</v>
      </c>
      <c r="G360" s="15"/>
      <c r="H360" s="15"/>
      <c r="I360" s="202"/>
      <c r="J360" s="202"/>
      <c r="K360" s="202"/>
      <c r="L360" s="16" t="s">
        <v>140</v>
      </c>
      <c r="M360" s="83" t="s">
        <v>69</v>
      </c>
      <c r="N360" s="225" t="s">
        <v>128</v>
      </c>
      <c r="O360" s="113">
        <v>13620</v>
      </c>
      <c r="P360" s="113">
        <v>30000</v>
      </c>
      <c r="Q360" s="113">
        <v>30000</v>
      </c>
      <c r="R360" s="295"/>
      <c r="S360" s="295"/>
      <c r="T360" s="359"/>
      <c r="U360" s="359"/>
    </row>
    <row r="361" spans="1:21" s="1" customFormat="1" x14ac:dyDescent="0.2">
      <c r="A361" s="155"/>
      <c r="B361" s="152"/>
      <c r="C361" s="155"/>
      <c r="D361" s="155"/>
      <c r="E361" s="155"/>
      <c r="F361" s="155"/>
      <c r="G361" s="155"/>
      <c r="H361" s="155"/>
      <c r="I361" s="202"/>
      <c r="J361" s="202"/>
      <c r="K361" s="202"/>
      <c r="L361" s="16"/>
      <c r="M361" s="153"/>
      <c r="N361" s="84"/>
      <c r="O361" s="113"/>
      <c r="P361" s="113"/>
      <c r="Q361" s="113"/>
      <c r="R361" s="295"/>
      <c r="S361" s="295"/>
      <c r="T361" s="359"/>
      <c r="U361" s="359"/>
    </row>
    <row r="362" spans="1:21" s="1" customFormat="1" ht="25.5" x14ac:dyDescent="0.2">
      <c r="A362" s="51" t="s">
        <v>249</v>
      </c>
      <c r="B362" s="55">
        <v>1</v>
      </c>
      <c r="C362" s="126"/>
      <c r="D362" s="126"/>
      <c r="E362" s="126"/>
      <c r="F362" s="126"/>
      <c r="G362" s="126"/>
      <c r="H362" s="126"/>
      <c r="I362" s="202"/>
      <c r="J362" s="55">
        <v>9</v>
      </c>
      <c r="K362" s="202"/>
      <c r="L362" s="16"/>
      <c r="M362" s="96"/>
      <c r="N362" s="73" t="s">
        <v>250</v>
      </c>
      <c r="O362" s="115">
        <f t="shared" ref="O362" si="276">SUM(O364)</f>
        <v>1200</v>
      </c>
      <c r="P362" s="115">
        <f t="shared" ref="P362:Q362" si="277">SUM(P364)</f>
        <v>1400</v>
      </c>
      <c r="Q362" s="115">
        <f t="shared" si="277"/>
        <v>1400</v>
      </c>
      <c r="R362" s="413">
        <f>SUM(R364)</f>
        <v>2000</v>
      </c>
      <c r="S362" s="413">
        <f>SUM(S364)</f>
        <v>2000</v>
      </c>
      <c r="T362" s="359">
        <f t="shared" si="251"/>
        <v>142.85714285714286</v>
      </c>
      <c r="U362" s="359">
        <f t="shared" si="252"/>
        <v>142.85714285714286</v>
      </c>
    </row>
    <row r="363" spans="1:21" s="1" customFormat="1" x14ac:dyDescent="0.2">
      <c r="A363" s="15"/>
      <c r="B363" s="15"/>
      <c r="C363" s="15"/>
      <c r="D363" s="15"/>
      <c r="E363" s="15"/>
      <c r="F363" s="15"/>
      <c r="G363" s="15"/>
      <c r="H363" s="15"/>
      <c r="I363" s="202"/>
      <c r="J363" s="202"/>
      <c r="K363" s="202"/>
      <c r="L363" s="16"/>
      <c r="M363" s="83"/>
      <c r="N363" s="84"/>
      <c r="O363" s="145"/>
      <c r="P363" s="145"/>
      <c r="Q363" s="145"/>
      <c r="R363" s="417"/>
      <c r="S363" s="417"/>
      <c r="T363" s="359"/>
      <c r="U363" s="359"/>
    </row>
    <row r="364" spans="1:21" s="1" customFormat="1" ht="25.5" x14ac:dyDescent="0.2">
      <c r="A364" s="53" t="s">
        <v>111</v>
      </c>
      <c r="B364" s="15"/>
      <c r="C364" s="15"/>
      <c r="D364" s="15"/>
      <c r="E364" s="15"/>
      <c r="F364" s="15"/>
      <c r="G364" s="15"/>
      <c r="H364" s="15"/>
      <c r="I364" s="202"/>
      <c r="J364" s="202"/>
      <c r="K364" s="202"/>
      <c r="L364" s="31" t="s">
        <v>190</v>
      </c>
      <c r="M364" s="103"/>
      <c r="N364" s="104" t="s">
        <v>118</v>
      </c>
      <c r="O364" s="116">
        <f t="shared" ref="O364" si="278">SUM(O366)</f>
        <v>1200</v>
      </c>
      <c r="P364" s="116">
        <f t="shared" ref="P364:Q364" si="279">SUM(P366)</f>
        <v>1400</v>
      </c>
      <c r="Q364" s="116">
        <f t="shared" si="279"/>
        <v>1400</v>
      </c>
      <c r="R364" s="415">
        <f t="shared" ref="R364" si="280">SUM(R366)</f>
        <v>2000</v>
      </c>
      <c r="S364" s="415">
        <f t="shared" ref="S364" si="281">SUM(S366)</f>
        <v>2000</v>
      </c>
      <c r="T364" s="359">
        <f t="shared" si="251"/>
        <v>142.85714285714286</v>
      </c>
      <c r="U364" s="359">
        <f t="shared" si="252"/>
        <v>142.85714285714286</v>
      </c>
    </row>
    <row r="365" spans="1:21" s="1" customFormat="1" x14ac:dyDescent="0.2">
      <c r="A365" s="47"/>
      <c r="B365" s="47"/>
      <c r="C365" s="47"/>
      <c r="D365" s="47"/>
      <c r="E365" s="47"/>
      <c r="F365" s="47"/>
      <c r="G365" s="47"/>
      <c r="H365" s="47"/>
      <c r="I365" s="202"/>
      <c r="J365" s="202"/>
      <c r="K365" s="202"/>
      <c r="L365" s="16"/>
      <c r="M365" s="83"/>
      <c r="N365" s="84"/>
      <c r="O365" s="144"/>
      <c r="P365" s="144"/>
      <c r="Q365" s="144"/>
      <c r="R365" s="295"/>
      <c r="S365" s="295"/>
      <c r="T365" s="359"/>
      <c r="U365" s="359"/>
    </row>
    <row r="366" spans="1:21" s="1" customFormat="1" ht="25.5" x14ac:dyDescent="0.2">
      <c r="A366" s="54" t="s">
        <v>319</v>
      </c>
      <c r="B366" s="42"/>
      <c r="C366" s="42"/>
      <c r="D366" s="42"/>
      <c r="E366" s="42"/>
      <c r="F366" s="42"/>
      <c r="G366" s="42"/>
      <c r="H366" s="42"/>
      <c r="I366" s="202"/>
      <c r="J366" s="202"/>
      <c r="K366" s="202"/>
      <c r="L366" s="36" t="s">
        <v>180</v>
      </c>
      <c r="M366" s="106"/>
      <c r="N366" s="107" t="s">
        <v>175</v>
      </c>
      <c r="O366" s="144">
        <f t="shared" ref="O366" si="282">SUM(O372)</f>
        <v>1200</v>
      </c>
      <c r="P366" s="144">
        <f t="shared" ref="P366:Q366" si="283">SUM(P372)</f>
        <v>1400</v>
      </c>
      <c r="Q366" s="144">
        <f t="shared" si="283"/>
        <v>1400</v>
      </c>
      <c r="R366" s="411">
        <f>SUM(R373)</f>
        <v>2000</v>
      </c>
      <c r="S366" s="411">
        <f>SUM(S373)</f>
        <v>2000</v>
      </c>
      <c r="T366" s="359">
        <f t="shared" si="251"/>
        <v>142.85714285714286</v>
      </c>
      <c r="U366" s="359">
        <f t="shared" si="252"/>
        <v>142.85714285714286</v>
      </c>
    </row>
    <row r="367" spans="1:21" s="1" customFormat="1" x14ac:dyDescent="0.2">
      <c r="A367" s="44"/>
      <c r="B367" s="44"/>
      <c r="C367" s="44"/>
      <c r="D367" s="44"/>
      <c r="E367" s="44"/>
      <c r="F367" s="44"/>
      <c r="G367" s="44"/>
      <c r="H367" s="44"/>
      <c r="I367" s="202"/>
      <c r="J367" s="202"/>
      <c r="K367" s="202"/>
      <c r="L367" s="16"/>
      <c r="M367" s="83"/>
      <c r="N367" s="84"/>
      <c r="O367" s="143"/>
      <c r="P367" s="143"/>
      <c r="Q367" s="143"/>
      <c r="R367" s="414"/>
      <c r="S367" s="414"/>
      <c r="T367" s="359"/>
      <c r="U367" s="359"/>
    </row>
    <row r="368" spans="1:21" s="1" customFormat="1" x14ac:dyDescent="0.2">
      <c r="A368" s="177"/>
      <c r="B368" s="177"/>
      <c r="C368" s="177"/>
      <c r="D368" s="177"/>
      <c r="E368" s="177"/>
      <c r="F368" s="177"/>
      <c r="G368" s="177"/>
      <c r="H368" s="177"/>
      <c r="I368" s="202"/>
      <c r="J368" s="202"/>
      <c r="K368" s="202"/>
      <c r="L368" s="16"/>
      <c r="M368" s="178"/>
      <c r="N368" s="180" t="s">
        <v>285</v>
      </c>
      <c r="O368" s="188">
        <f t="shared" ref="O368" si="284">SUM(O369:O370)</f>
        <v>1200</v>
      </c>
      <c r="P368" s="188">
        <f t="shared" ref="P368:Q368" si="285">SUM(P369:P370)</f>
        <v>1400</v>
      </c>
      <c r="Q368" s="188">
        <f t="shared" si="285"/>
        <v>1400</v>
      </c>
      <c r="R368" s="397">
        <f t="shared" ref="R368" si="286">SUM(R369:R370)</f>
        <v>2000</v>
      </c>
      <c r="S368" s="397">
        <f t="shared" ref="S368" si="287">SUM(S369:S370)</f>
        <v>2000</v>
      </c>
      <c r="T368" s="359">
        <f t="shared" si="251"/>
        <v>142.85714285714286</v>
      </c>
      <c r="U368" s="359">
        <f t="shared" si="252"/>
        <v>142.85714285714286</v>
      </c>
    </row>
    <row r="369" spans="1:21" s="1" customFormat="1" x14ac:dyDescent="0.2">
      <c r="A369" s="177"/>
      <c r="B369" s="177"/>
      <c r="C369" s="177"/>
      <c r="D369" s="177"/>
      <c r="E369" s="177"/>
      <c r="F369" s="177"/>
      <c r="G369" s="177"/>
      <c r="H369" s="177"/>
      <c r="I369" s="202"/>
      <c r="J369" s="202"/>
      <c r="K369" s="202"/>
      <c r="L369" s="16"/>
      <c r="M369" s="189" t="s">
        <v>353</v>
      </c>
      <c r="N369" s="180" t="s">
        <v>286</v>
      </c>
      <c r="O369" s="188">
        <v>1200</v>
      </c>
      <c r="P369" s="188">
        <v>1400</v>
      </c>
      <c r="Q369" s="188">
        <v>1400</v>
      </c>
      <c r="R369" s="397">
        <v>0</v>
      </c>
      <c r="S369" s="397">
        <v>2000</v>
      </c>
      <c r="T369" s="359">
        <f t="shared" si="251"/>
        <v>0</v>
      </c>
      <c r="U369" s="359">
        <f t="shared" si="252"/>
        <v>142.85714285714286</v>
      </c>
    </row>
    <row r="370" spans="1:21" s="1" customFormat="1" x14ac:dyDescent="0.2">
      <c r="A370" s="205"/>
      <c r="B370" s="205"/>
      <c r="C370" s="205"/>
      <c r="D370" s="205"/>
      <c r="E370" s="205"/>
      <c r="F370" s="205"/>
      <c r="G370" s="205"/>
      <c r="H370" s="205"/>
      <c r="I370" s="205"/>
      <c r="J370" s="205"/>
      <c r="K370" s="205"/>
      <c r="L370" s="16"/>
      <c r="M370" s="186">
        <v>91</v>
      </c>
      <c r="N370" s="180" t="s">
        <v>290</v>
      </c>
      <c r="O370" s="188">
        <v>0</v>
      </c>
      <c r="P370" s="188">
        <v>0</v>
      </c>
      <c r="Q370" s="188">
        <v>0</v>
      </c>
      <c r="R370" s="397">
        <v>2000</v>
      </c>
      <c r="S370" s="397">
        <v>0</v>
      </c>
      <c r="T370" s="359">
        <v>0</v>
      </c>
      <c r="U370" s="359">
        <v>0</v>
      </c>
    </row>
    <row r="371" spans="1:21" s="1" customFormat="1" x14ac:dyDescent="0.2">
      <c r="A371" s="177"/>
      <c r="B371" s="177"/>
      <c r="C371" s="177"/>
      <c r="D371" s="177"/>
      <c r="E371" s="177"/>
      <c r="F371" s="177"/>
      <c r="G371" s="177"/>
      <c r="H371" s="177"/>
      <c r="I371" s="202"/>
      <c r="J371" s="202"/>
      <c r="K371" s="202"/>
      <c r="L371" s="16"/>
      <c r="M371" s="178"/>
      <c r="N371" s="84"/>
      <c r="O371" s="143"/>
      <c r="P371" s="143"/>
      <c r="Q371" s="143"/>
      <c r="R371" s="414"/>
      <c r="S371" s="414"/>
      <c r="T371" s="359"/>
      <c r="U371" s="359"/>
    </row>
    <row r="372" spans="1:21" s="1" customFormat="1" x14ac:dyDescent="0.2">
      <c r="A372" s="44"/>
      <c r="B372" s="48">
        <v>1</v>
      </c>
      <c r="C372" s="44"/>
      <c r="D372" s="44"/>
      <c r="E372" s="44"/>
      <c r="F372" s="44"/>
      <c r="G372" s="44"/>
      <c r="H372" s="44"/>
      <c r="I372" s="202"/>
      <c r="J372" s="270">
        <v>9</v>
      </c>
      <c r="K372" s="202"/>
      <c r="L372" s="16" t="s">
        <v>180</v>
      </c>
      <c r="M372" s="72">
        <v>3</v>
      </c>
      <c r="N372" s="84" t="s">
        <v>116</v>
      </c>
      <c r="O372" s="113">
        <f t="shared" ref="O372:Q372" si="288">SUM(O373)</f>
        <v>1200</v>
      </c>
      <c r="P372" s="113">
        <f t="shared" si="288"/>
        <v>1400</v>
      </c>
      <c r="Q372" s="113">
        <f t="shared" si="288"/>
        <v>1400</v>
      </c>
      <c r="R372" s="295"/>
      <c r="S372" s="295"/>
      <c r="T372" s="359"/>
      <c r="U372" s="359"/>
    </row>
    <row r="373" spans="1:21" s="38" customFormat="1" x14ac:dyDescent="0.2">
      <c r="B373" s="9">
        <v>1</v>
      </c>
      <c r="J373" s="9">
        <v>9</v>
      </c>
      <c r="L373" s="16" t="s">
        <v>180</v>
      </c>
      <c r="M373" s="92" t="s">
        <v>61</v>
      </c>
      <c r="N373" s="70" t="s">
        <v>3</v>
      </c>
      <c r="O373" s="114">
        <f t="shared" ref="O373:Q373" si="289">SUM(O374)</f>
        <v>1200</v>
      </c>
      <c r="P373" s="114">
        <f t="shared" si="289"/>
        <v>1400</v>
      </c>
      <c r="Q373" s="114">
        <f t="shared" si="289"/>
        <v>1400</v>
      </c>
      <c r="R373" s="295">
        <v>2000</v>
      </c>
      <c r="S373" s="295">
        <v>2000</v>
      </c>
      <c r="T373" s="359">
        <f t="shared" si="251"/>
        <v>142.85714285714286</v>
      </c>
      <c r="U373" s="359">
        <f t="shared" si="252"/>
        <v>142.85714285714286</v>
      </c>
    </row>
    <row r="374" spans="1:21" s="1" customFormat="1" ht="25.5" x14ac:dyDescent="0.2">
      <c r="A374" s="62"/>
      <c r="B374" s="63">
        <v>1</v>
      </c>
      <c r="C374" s="62"/>
      <c r="D374" s="62"/>
      <c r="E374" s="62"/>
      <c r="F374" s="62"/>
      <c r="G374" s="62"/>
      <c r="H374" s="62"/>
      <c r="I374" s="202"/>
      <c r="J374" s="270">
        <v>9</v>
      </c>
      <c r="K374" s="202"/>
      <c r="L374" s="16" t="s">
        <v>180</v>
      </c>
      <c r="M374" s="83" t="s">
        <v>65</v>
      </c>
      <c r="N374" s="84" t="s">
        <v>7</v>
      </c>
      <c r="O374" s="113">
        <v>1200</v>
      </c>
      <c r="P374" s="113">
        <v>1400</v>
      </c>
      <c r="Q374" s="113">
        <v>1400</v>
      </c>
      <c r="R374" s="295"/>
      <c r="S374" s="295"/>
      <c r="T374" s="359"/>
      <c r="U374" s="359"/>
    </row>
    <row r="375" spans="1:21" s="1" customFormat="1" x14ac:dyDescent="0.2">
      <c r="A375" s="155"/>
      <c r="B375" s="152"/>
      <c r="C375" s="155"/>
      <c r="D375" s="155"/>
      <c r="E375" s="155"/>
      <c r="F375" s="155"/>
      <c r="G375" s="155"/>
      <c r="H375" s="155"/>
      <c r="I375" s="202"/>
      <c r="J375" s="202"/>
      <c r="K375" s="202"/>
      <c r="L375" s="16"/>
      <c r="M375" s="153"/>
      <c r="N375" s="84"/>
      <c r="O375" s="113"/>
      <c r="P375" s="113"/>
      <c r="Q375" s="113"/>
      <c r="R375" s="295"/>
      <c r="S375" s="295"/>
      <c r="T375" s="359"/>
      <c r="U375" s="359"/>
    </row>
    <row r="376" spans="1:21" s="1" customFormat="1" x14ac:dyDescent="0.2">
      <c r="A376" s="51" t="s">
        <v>126</v>
      </c>
      <c r="B376" s="55">
        <v>1</v>
      </c>
      <c r="C376" s="55"/>
      <c r="D376" s="55"/>
      <c r="E376" s="55">
        <v>4</v>
      </c>
      <c r="F376" s="55"/>
      <c r="G376" s="55"/>
      <c r="H376" s="55">
        <v>7</v>
      </c>
      <c r="I376" s="202"/>
      <c r="J376" s="202"/>
      <c r="K376" s="202"/>
      <c r="L376" s="16"/>
      <c r="M376" s="96"/>
      <c r="N376" s="73" t="s">
        <v>251</v>
      </c>
      <c r="O376" s="115">
        <f t="shared" ref="O376" si="290">SUM(O378)</f>
        <v>52190.2</v>
      </c>
      <c r="P376" s="115">
        <f t="shared" ref="P376:Q376" si="291">SUM(P378)</f>
        <v>80000</v>
      </c>
      <c r="Q376" s="115">
        <f t="shared" si="291"/>
        <v>60000</v>
      </c>
      <c r="R376" s="413">
        <f t="shared" ref="R376:S376" si="292">SUM(R378)</f>
        <v>30000</v>
      </c>
      <c r="S376" s="413">
        <f t="shared" si="292"/>
        <v>30000</v>
      </c>
      <c r="T376" s="359">
        <f t="shared" si="251"/>
        <v>50</v>
      </c>
      <c r="U376" s="359">
        <f t="shared" si="252"/>
        <v>50</v>
      </c>
    </row>
    <row r="377" spans="1:21" s="1" customFormat="1" x14ac:dyDescent="0.2">
      <c r="A377" s="51"/>
      <c r="B377" s="55"/>
      <c r="C377" s="55"/>
      <c r="D377" s="55"/>
      <c r="E377" s="123"/>
      <c r="F377" s="55"/>
      <c r="G377" s="123"/>
      <c r="H377" s="123"/>
      <c r="I377" s="202"/>
      <c r="J377" s="202"/>
      <c r="K377" s="202"/>
      <c r="L377" s="16"/>
      <c r="M377" s="96"/>
      <c r="N377" s="73"/>
      <c r="O377" s="144"/>
      <c r="P377" s="144"/>
      <c r="Q377" s="144"/>
      <c r="R377" s="413"/>
      <c r="S377" s="413"/>
      <c r="T377" s="359"/>
      <c r="U377" s="359"/>
    </row>
    <row r="378" spans="1:21" s="1" customFormat="1" ht="25.5" x14ac:dyDescent="0.2">
      <c r="A378" s="53" t="s">
        <v>153</v>
      </c>
      <c r="B378" s="47"/>
      <c r="C378" s="47"/>
      <c r="D378" s="47"/>
      <c r="E378" s="47"/>
      <c r="F378" s="47"/>
      <c r="G378" s="47"/>
      <c r="H378" s="47"/>
      <c r="I378" s="202"/>
      <c r="J378" s="202"/>
      <c r="K378" s="202"/>
      <c r="L378" s="31" t="s">
        <v>154</v>
      </c>
      <c r="M378" s="103"/>
      <c r="N378" s="104" t="s">
        <v>146</v>
      </c>
      <c r="O378" s="116">
        <f>SUM(O380+O390+O401+O412)</f>
        <v>52190.2</v>
      </c>
      <c r="P378" s="116">
        <f>SUM(P380+P390+P401+P412)</f>
        <v>80000</v>
      </c>
      <c r="Q378" s="116">
        <f>SUM(Q380+Q390+Q401+Q412)</f>
        <v>60000</v>
      </c>
      <c r="R378" s="415">
        <f t="shared" ref="R378" si="293">SUM(R380+R390)</f>
        <v>30000</v>
      </c>
      <c r="S378" s="415">
        <f t="shared" ref="S378" si="294">SUM(S380+S390)</f>
        <v>30000</v>
      </c>
      <c r="T378" s="359">
        <f t="shared" si="251"/>
        <v>50</v>
      </c>
      <c r="U378" s="359">
        <f t="shared" si="252"/>
        <v>50</v>
      </c>
    </row>
    <row r="379" spans="1:21" s="1" customFormat="1" x14ac:dyDescent="0.2">
      <c r="A379" s="15"/>
      <c r="B379" s="15"/>
      <c r="C379" s="15"/>
      <c r="D379" s="15"/>
      <c r="E379" s="15"/>
      <c r="F379" s="15"/>
      <c r="G379" s="15"/>
      <c r="H379" s="15"/>
      <c r="I379" s="202"/>
      <c r="J379" s="202"/>
      <c r="K379" s="202"/>
      <c r="L379" s="16"/>
      <c r="M379" s="96"/>
      <c r="N379" s="83"/>
      <c r="O379" s="143"/>
      <c r="P379" s="143"/>
      <c r="Q379" s="143"/>
      <c r="R379" s="414"/>
      <c r="S379" s="414"/>
      <c r="T379" s="359"/>
      <c r="U379" s="359"/>
    </row>
    <row r="380" spans="1:21" s="1" customFormat="1" ht="38.25" x14ac:dyDescent="0.2">
      <c r="A380" s="27" t="s">
        <v>252</v>
      </c>
      <c r="B380" s="15"/>
      <c r="C380" s="15"/>
      <c r="D380" s="15"/>
      <c r="E380" s="15"/>
      <c r="F380" s="15"/>
      <c r="G380" s="15"/>
      <c r="H380" s="15"/>
      <c r="I380" s="202"/>
      <c r="J380" s="202"/>
      <c r="K380" s="202"/>
      <c r="L380" s="36" t="s">
        <v>155</v>
      </c>
      <c r="M380" s="106"/>
      <c r="N380" s="107" t="s">
        <v>227</v>
      </c>
      <c r="O380" s="144">
        <f t="shared" ref="O380" si="295">SUM(O386)</f>
        <v>13765.8</v>
      </c>
      <c r="P380" s="144">
        <f t="shared" ref="P380:Q380" si="296">SUM(P386)</f>
        <v>20000</v>
      </c>
      <c r="Q380" s="144">
        <f t="shared" si="296"/>
        <v>20000</v>
      </c>
      <c r="R380" s="411">
        <f>SUM(R387)</f>
        <v>20000</v>
      </c>
      <c r="S380" s="411">
        <f>SUM(S387)</f>
        <v>20000</v>
      </c>
      <c r="T380" s="359">
        <f t="shared" si="251"/>
        <v>100</v>
      </c>
      <c r="U380" s="359">
        <f t="shared" si="252"/>
        <v>100</v>
      </c>
    </row>
    <row r="381" spans="1:21" s="1" customFormat="1" x14ac:dyDescent="0.2">
      <c r="A381" s="27"/>
      <c r="B381" s="177"/>
      <c r="C381" s="177"/>
      <c r="D381" s="177"/>
      <c r="E381" s="177"/>
      <c r="F381" s="177"/>
      <c r="G381" s="177"/>
      <c r="H381" s="177"/>
      <c r="I381" s="202"/>
      <c r="J381" s="202"/>
      <c r="K381" s="202"/>
      <c r="L381" s="36"/>
      <c r="M381" s="106"/>
      <c r="N381" s="107"/>
      <c r="O381" s="144"/>
      <c r="P381" s="144"/>
      <c r="Q381" s="144"/>
      <c r="R381" s="411"/>
      <c r="S381" s="411"/>
      <c r="T381" s="359"/>
      <c r="U381" s="359"/>
    </row>
    <row r="382" spans="1:21" s="1" customFormat="1" x14ac:dyDescent="0.2">
      <c r="A382" s="27"/>
      <c r="B382" s="177"/>
      <c r="C382" s="177"/>
      <c r="D382" s="177"/>
      <c r="E382" s="177"/>
      <c r="F382" s="177"/>
      <c r="G382" s="177"/>
      <c r="H382" s="177"/>
      <c r="I382" s="202"/>
      <c r="J382" s="202"/>
      <c r="K382" s="202"/>
      <c r="L382" s="36"/>
      <c r="M382" s="106"/>
      <c r="N382" s="180" t="s">
        <v>285</v>
      </c>
      <c r="O382" s="185">
        <f t="shared" ref="O382" si="297">SUM(O383:O384)</f>
        <v>13765.8</v>
      </c>
      <c r="P382" s="185">
        <f t="shared" ref="P382:Q382" si="298">SUM(P383:P384)</f>
        <v>20000</v>
      </c>
      <c r="Q382" s="185">
        <f t="shared" si="298"/>
        <v>20000</v>
      </c>
      <c r="R382" s="418">
        <f t="shared" ref="R382" si="299">SUM(R383:R384)</f>
        <v>20000</v>
      </c>
      <c r="S382" s="418">
        <f t="shared" ref="S382" si="300">SUM(S383:S384)</f>
        <v>20000</v>
      </c>
      <c r="T382" s="359">
        <f t="shared" si="251"/>
        <v>100</v>
      </c>
      <c r="U382" s="359">
        <f t="shared" si="252"/>
        <v>100</v>
      </c>
    </row>
    <row r="383" spans="1:21" s="1" customFormat="1" x14ac:dyDescent="0.2">
      <c r="A383" s="15"/>
      <c r="B383" s="15"/>
      <c r="C383" s="15"/>
      <c r="D383" s="15"/>
      <c r="E383" s="15"/>
      <c r="F383" s="15"/>
      <c r="G383" s="15"/>
      <c r="H383" s="15"/>
      <c r="I383" s="202"/>
      <c r="J383" s="202"/>
      <c r="K383" s="202"/>
      <c r="L383" s="16"/>
      <c r="M383" s="189" t="s">
        <v>353</v>
      </c>
      <c r="N383" s="180" t="s">
        <v>286</v>
      </c>
      <c r="O383" s="185">
        <v>13765.8</v>
      </c>
      <c r="P383" s="185">
        <v>10000</v>
      </c>
      <c r="Q383" s="185">
        <v>10000</v>
      </c>
      <c r="R383" s="418">
        <v>0</v>
      </c>
      <c r="S383" s="418">
        <v>6300</v>
      </c>
      <c r="T383" s="359">
        <f t="shared" ref="T383:T445" si="301">R383/Q383*100</f>
        <v>0</v>
      </c>
      <c r="U383" s="359">
        <f t="shared" ref="U383:U445" si="302">S383/Q383*100</f>
        <v>63</v>
      </c>
    </row>
    <row r="384" spans="1:21" s="1" customFormat="1" x14ac:dyDescent="0.2">
      <c r="A384" s="205"/>
      <c r="B384" s="205"/>
      <c r="C384" s="205"/>
      <c r="D384" s="205"/>
      <c r="E384" s="205"/>
      <c r="F384" s="205"/>
      <c r="G384" s="205"/>
      <c r="H384" s="205"/>
      <c r="I384" s="205"/>
      <c r="J384" s="205"/>
      <c r="K384" s="205"/>
      <c r="L384" s="16"/>
      <c r="M384" s="186">
        <v>43</v>
      </c>
      <c r="N384" s="187" t="s">
        <v>102</v>
      </c>
      <c r="O384" s="185">
        <v>0</v>
      </c>
      <c r="P384" s="185">
        <v>10000</v>
      </c>
      <c r="Q384" s="185">
        <v>10000</v>
      </c>
      <c r="R384" s="418">
        <v>20000</v>
      </c>
      <c r="S384" s="418">
        <v>13700</v>
      </c>
      <c r="T384" s="359">
        <f t="shared" si="301"/>
        <v>200</v>
      </c>
      <c r="U384" s="359">
        <f t="shared" si="302"/>
        <v>137</v>
      </c>
    </row>
    <row r="385" spans="1:21" s="1" customFormat="1" x14ac:dyDescent="0.2">
      <c r="A385" s="177"/>
      <c r="B385" s="177"/>
      <c r="C385" s="177"/>
      <c r="D385" s="177"/>
      <c r="E385" s="177"/>
      <c r="F385" s="177"/>
      <c r="G385" s="177"/>
      <c r="H385" s="177"/>
      <c r="I385" s="202"/>
      <c r="J385" s="202"/>
      <c r="K385" s="202"/>
      <c r="L385" s="16"/>
      <c r="M385" s="118"/>
      <c r="N385" s="180"/>
      <c r="O385" s="143"/>
      <c r="P385" s="143"/>
      <c r="Q385" s="143"/>
      <c r="R385" s="414"/>
      <c r="S385" s="414"/>
      <c r="T385" s="359"/>
      <c r="U385" s="359"/>
    </row>
    <row r="386" spans="1:21" s="1" customFormat="1" x14ac:dyDescent="0.2">
      <c r="A386" s="15"/>
      <c r="B386" s="48">
        <v>1</v>
      </c>
      <c r="C386" s="48"/>
      <c r="D386" s="48"/>
      <c r="E386" s="270">
        <v>4</v>
      </c>
      <c r="F386" s="48"/>
      <c r="G386" s="15"/>
      <c r="H386" s="15"/>
      <c r="I386" s="202"/>
      <c r="J386" s="202"/>
      <c r="K386" s="202"/>
      <c r="L386" s="16" t="s">
        <v>155</v>
      </c>
      <c r="M386" s="72">
        <v>3</v>
      </c>
      <c r="N386" s="84" t="s">
        <v>116</v>
      </c>
      <c r="O386" s="113">
        <f t="shared" ref="O386:Q387" si="303">SUM(O387)</f>
        <v>13765.8</v>
      </c>
      <c r="P386" s="113">
        <f t="shared" si="303"/>
        <v>20000</v>
      </c>
      <c r="Q386" s="113">
        <f t="shared" si="303"/>
        <v>20000</v>
      </c>
      <c r="R386" s="295"/>
      <c r="S386" s="295"/>
      <c r="T386" s="359"/>
      <c r="U386" s="359"/>
    </row>
    <row r="387" spans="1:21" s="1" customFormat="1" x14ac:dyDescent="0.2">
      <c r="A387" s="15"/>
      <c r="B387" s="48">
        <v>1</v>
      </c>
      <c r="C387" s="48"/>
      <c r="D387" s="48"/>
      <c r="E387" s="270">
        <v>4</v>
      </c>
      <c r="F387" s="48"/>
      <c r="G387" s="15"/>
      <c r="H387" s="15"/>
      <c r="I387" s="202"/>
      <c r="J387" s="202"/>
      <c r="K387" s="202"/>
      <c r="L387" s="16" t="s">
        <v>155</v>
      </c>
      <c r="M387" s="92" t="s">
        <v>61</v>
      </c>
      <c r="N387" s="70" t="s">
        <v>3</v>
      </c>
      <c r="O387" s="114">
        <f t="shared" si="303"/>
        <v>13765.8</v>
      </c>
      <c r="P387" s="114">
        <f t="shared" si="303"/>
        <v>20000</v>
      </c>
      <c r="Q387" s="114">
        <f t="shared" si="303"/>
        <v>20000</v>
      </c>
      <c r="R387" s="295">
        <v>20000</v>
      </c>
      <c r="S387" s="295">
        <v>20000</v>
      </c>
      <c r="T387" s="359">
        <f t="shared" si="301"/>
        <v>100</v>
      </c>
      <c r="U387" s="359">
        <f t="shared" si="302"/>
        <v>100</v>
      </c>
    </row>
    <row r="388" spans="1:21" s="1" customFormat="1" x14ac:dyDescent="0.2">
      <c r="A388" s="15"/>
      <c r="B388" s="48">
        <v>1</v>
      </c>
      <c r="C388" s="48"/>
      <c r="D388" s="48"/>
      <c r="E388" s="270">
        <v>4</v>
      </c>
      <c r="F388" s="48"/>
      <c r="G388" s="15"/>
      <c r="H388" s="15"/>
      <c r="I388" s="202"/>
      <c r="J388" s="202"/>
      <c r="K388" s="202"/>
      <c r="L388" s="16" t="s">
        <v>155</v>
      </c>
      <c r="M388" s="83" t="s">
        <v>64</v>
      </c>
      <c r="N388" s="96" t="s">
        <v>6</v>
      </c>
      <c r="O388" s="113">
        <v>13765.8</v>
      </c>
      <c r="P388" s="113">
        <v>20000</v>
      </c>
      <c r="Q388" s="113">
        <v>20000</v>
      </c>
      <c r="R388" s="295"/>
      <c r="S388" s="295"/>
      <c r="T388" s="359"/>
      <c r="U388" s="359"/>
    </row>
    <row r="389" spans="1:21" s="1" customFormat="1" x14ac:dyDescent="0.2">
      <c r="A389" s="15"/>
      <c r="B389" s="15"/>
      <c r="C389" s="15"/>
      <c r="D389" s="15"/>
      <c r="E389" s="15"/>
      <c r="F389" s="15"/>
      <c r="G389" s="15"/>
      <c r="H389" s="15"/>
      <c r="I389" s="202"/>
      <c r="J389" s="202"/>
      <c r="K389" s="202"/>
      <c r="L389" s="16"/>
      <c r="M389" s="96"/>
      <c r="N389" s="84"/>
      <c r="O389" s="145"/>
      <c r="P389" s="145"/>
      <c r="Q389" s="145"/>
      <c r="R389" s="417"/>
      <c r="S389" s="417"/>
      <c r="T389" s="359"/>
      <c r="U389" s="359"/>
    </row>
    <row r="390" spans="1:21" s="1" customFormat="1" ht="25.5" customHeight="1" x14ac:dyDescent="0.2">
      <c r="A390" s="27" t="s">
        <v>253</v>
      </c>
      <c r="B390" s="43"/>
      <c r="C390" s="43"/>
      <c r="D390" s="43"/>
      <c r="E390" s="43"/>
      <c r="F390" s="43"/>
      <c r="G390" s="43"/>
      <c r="H390" s="43"/>
      <c r="I390" s="202"/>
      <c r="J390" s="202"/>
      <c r="K390" s="202"/>
      <c r="L390" s="36" t="s">
        <v>155</v>
      </c>
      <c r="M390" s="106"/>
      <c r="N390" s="107" t="s">
        <v>169</v>
      </c>
      <c r="O390" s="144">
        <f t="shared" ref="O390" si="304">SUM(O396)</f>
        <v>0</v>
      </c>
      <c r="P390" s="144">
        <f t="shared" ref="P390:Q390" si="305">SUM(P396)</f>
        <v>10000</v>
      </c>
      <c r="Q390" s="144">
        <f t="shared" si="305"/>
        <v>10000</v>
      </c>
      <c r="R390" s="411">
        <f>SUM(R397)</f>
        <v>10000</v>
      </c>
      <c r="S390" s="411">
        <f>SUM(S397)</f>
        <v>10000</v>
      </c>
      <c r="T390" s="359">
        <f t="shared" si="301"/>
        <v>100</v>
      </c>
      <c r="U390" s="359">
        <f t="shared" si="302"/>
        <v>100</v>
      </c>
    </row>
    <row r="391" spans="1:21" s="1" customFormat="1" x14ac:dyDescent="0.2">
      <c r="A391" s="43"/>
      <c r="B391" s="43"/>
      <c r="C391" s="43"/>
      <c r="D391" s="43"/>
      <c r="E391" s="43"/>
      <c r="F391" s="43"/>
      <c r="G391" s="43"/>
      <c r="H391" s="43"/>
      <c r="I391" s="202"/>
      <c r="J391" s="202"/>
      <c r="K391" s="202"/>
      <c r="L391" s="16"/>
      <c r="M391" s="118"/>
      <c r="N391" s="119"/>
      <c r="O391" s="145"/>
      <c r="P391" s="145"/>
      <c r="Q391" s="145"/>
      <c r="R391" s="417"/>
      <c r="S391" s="417"/>
      <c r="T391" s="359"/>
      <c r="U391" s="359"/>
    </row>
    <row r="392" spans="1:21" s="1" customFormat="1" x14ac:dyDescent="0.2">
      <c r="A392" s="177"/>
      <c r="B392" s="177"/>
      <c r="C392" s="177"/>
      <c r="D392" s="177"/>
      <c r="E392" s="177"/>
      <c r="F392" s="177"/>
      <c r="G392" s="177"/>
      <c r="H392" s="177"/>
      <c r="I392" s="202"/>
      <c r="J392" s="202"/>
      <c r="K392" s="202"/>
      <c r="L392" s="16"/>
      <c r="M392" s="118"/>
      <c r="N392" s="180" t="s">
        <v>285</v>
      </c>
      <c r="O392" s="188">
        <f t="shared" ref="O392" si="306">SUM(O393:O394)</f>
        <v>0</v>
      </c>
      <c r="P392" s="188">
        <f t="shared" ref="P392:Q392" si="307">SUM(P393:P394)</f>
        <v>10000</v>
      </c>
      <c r="Q392" s="188">
        <f t="shared" si="307"/>
        <v>10000</v>
      </c>
      <c r="R392" s="397">
        <f t="shared" ref="R392" si="308">SUM(R393:R394)</f>
        <v>10000</v>
      </c>
      <c r="S392" s="397">
        <f t="shared" ref="S392" si="309">SUM(S393:S394)</f>
        <v>10000</v>
      </c>
      <c r="T392" s="359">
        <f t="shared" si="301"/>
        <v>100</v>
      </c>
      <c r="U392" s="359">
        <f t="shared" si="302"/>
        <v>100</v>
      </c>
    </row>
    <row r="393" spans="1:21" s="1" customFormat="1" x14ac:dyDescent="0.2">
      <c r="A393" s="177"/>
      <c r="B393" s="177"/>
      <c r="C393" s="177"/>
      <c r="D393" s="177"/>
      <c r="E393" s="177"/>
      <c r="F393" s="177"/>
      <c r="G393" s="177"/>
      <c r="H393" s="177"/>
      <c r="I393" s="202"/>
      <c r="J393" s="202"/>
      <c r="K393" s="202"/>
      <c r="L393" s="16"/>
      <c r="M393" s="189" t="s">
        <v>353</v>
      </c>
      <c r="N393" s="180" t="s">
        <v>286</v>
      </c>
      <c r="O393" s="188">
        <v>0</v>
      </c>
      <c r="P393" s="188">
        <v>10000</v>
      </c>
      <c r="Q393" s="188">
        <v>10000</v>
      </c>
      <c r="R393" s="397">
        <v>0</v>
      </c>
      <c r="S393" s="397">
        <v>0</v>
      </c>
      <c r="T393" s="359">
        <f t="shared" si="301"/>
        <v>0</v>
      </c>
      <c r="U393" s="359">
        <f t="shared" si="302"/>
        <v>0</v>
      </c>
    </row>
    <row r="394" spans="1:21" s="1" customFormat="1" ht="41.25" customHeight="1" x14ac:dyDescent="0.2">
      <c r="A394" s="205"/>
      <c r="B394" s="205"/>
      <c r="C394" s="205"/>
      <c r="D394" s="205"/>
      <c r="E394" s="205"/>
      <c r="F394" s="205"/>
      <c r="G394" s="205"/>
      <c r="H394" s="205"/>
      <c r="I394" s="205"/>
      <c r="J394" s="205"/>
      <c r="K394" s="205"/>
      <c r="L394" s="16"/>
      <c r="M394" s="189" t="s">
        <v>52</v>
      </c>
      <c r="N394" s="190" t="s">
        <v>105</v>
      </c>
      <c r="O394" s="188">
        <v>0</v>
      </c>
      <c r="P394" s="188">
        <v>0</v>
      </c>
      <c r="Q394" s="188">
        <v>0</v>
      </c>
      <c r="R394" s="397">
        <v>10000</v>
      </c>
      <c r="S394" s="397">
        <v>10000</v>
      </c>
      <c r="T394" s="359" t="e">
        <f t="shared" si="301"/>
        <v>#DIV/0!</v>
      </c>
      <c r="U394" s="359" t="e">
        <f t="shared" si="302"/>
        <v>#DIV/0!</v>
      </c>
    </row>
    <row r="395" spans="1:21" s="1" customFormat="1" x14ac:dyDescent="0.2">
      <c r="A395" s="177"/>
      <c r="B395" s="177"/>
      <c r="C395" s="177"/>
      <c r="D395" s="177"/>
      <c r="E395" s="177"/>
      <c r="F395" s="177"/>
      <c r="G395" s="177"/>
      <c r="H395" s="177"/>
      <c r="I395" s="202"/>
      <c r="J395" s="202"/>
      <c r="K395" s="202"/>
      <c r="L395" s="16"/>
      <c r="M395" s="118"/>
      <c r="N395" s="180"/>
      <c r="O395" s="145"/>
      <c r="P395" s="145"/>
      <c r="Q395" s="145"/>
      <c r="R395" s="417"/>
      <c r="S395" s="417"/>
      <c r="T395" s="359"/>
      <c r="U395" s="359"/>
    </row>
    <row r="396" spans="1:21" s="1" customFormat="1" x14ac:dyDescent="0.2">
      <c r="A396" s="43"/>
      <c r="B396" s="48">
        <v>1</v>
      </c>
      <c r="C396" s="43"/>
      <c r="D396" s="48"/>
      <c r="E396" s="47"/>
      <c r="F396" s="48"/>
      <c r="G396" s="43"/>
      <c r="H396" s="270">
        <v>7</v>
      </c>
      <c r="I396" s="202"/>
      <c r="J396" s="202"/>
      <c r="K396" s="202"/>
      <c r="L396" s="16" t="s">
        <v>155</v>
      </c>
      <c r="M396" s="72">
        <v>3</v>
      </c>
      <c r="N396" s="84" t="s">
        <v>116</v>
      </c>
      <c r="O396" s="113">
        <f t="shared" ref="O396:Q397" si="310">SUM(O397)</f>
        <v>0</v>
      </c>
      <c r="P396" s="113">
        <f t="shared" si="310"/>
        <v>10000</v>
      </c>
      <c r="Q396" s="113">
        <f t="shared" si="310"/>
        <v>10000</v>
      </c>
      <c r="R396" s="295"/>
      <c r="S396" s="295"/>
      <c r="T396" s="359"/>
      <c r="U396" s="359"/>
    </row>
    <row r="397" spans="1:21" s="1" customFormat="1" x14ac:dyDescent="0.2">
      <c r="A397" s="43"/>
      <c r="B397" s="48">
        <v>1</v>
      </c>
      <c r="C397" s="43"/>
      <c r="D397" s="48"/>
      <c r="E397" s="47"/>
      <c r="F397" s="48"/>
      <c r="G397" s="43"/>
      <c r="H397" s="270">
        <v>7</v>
      </c>
      <c r="I397" s="202"/>
      <c r="J397" s="202"/>
      <c r="K397" s="202"/>
      <c r="L397" s="16" t="s">
        <v>155</v>
      </c>
      <c r="M397" s="92" t="s">
        <v>61</v>
      </c>
      <c r="N397" s="70" t="s">
        <v>3</v>
      </c>
      <c r="O397" s="114">
        <f t="shared" si="310"/>
        <v>0</v>
      </c>
      <c r="P397" s="114">
        <f t="shared" si="310"/>
        <v>10000</v>
      </c>
      <c r="Q397" s="114">
        <f t="shared" si="310"/>
        <v>10000</v>
      </c>
      <c r="R397" s="295">
        <v>10000</v>
      </c>
      <c r="S397" s="295">
        <v>10000</v>
      </c>
      <c r="T397" s="359">
        <f t="shared" si="301"/>
        <v>100</v>
      </c>
      <c r="U397" s="359">
        <f t="shared" si="302"/>
        <v>100</v>
      </c>
    </row>
    <row r="398" spans="1:21" s="1" customFormat="1" x14ac:dyDescent="0.2">
      <c r="A398" s="43"/>
      <c r="B398" s="48">
        <v>1</v>
      </c>
      <c r="C398" s="43"/>
      <c r="D398" s="48"/>
      <c r="E398" s="47"/>
      <c r="F398" s="48"/>
      <c r="G398" s="43"/>
      <c r="H398" s="270">
        <v>7</v>
      </c>
      <c r="I398" s="202"/>
      <c r="J398" s="202"/>
      <c r="K398" s="202"/>
      <c r="L398" s="16" t="s">
        <v>155</v>
      </c>
      <c r="M398" s="83" t="s">
        <v>64</v>
      </c>
      <c r="N398" s="96" t="s">
        <v>6</v>
      </c>
      <c r="O398" s="113">
        <v>0</v>
      </c>
      <c r="P398" s="113">
        <v>10000</v>
      </c>
      <c r="Q398" s="113">
        <v>10000</v>
      </c>
      <c r="R398" s="295"/>
      <c r="S398" s="295"/>
      <c r="T398" s="359"/>
      <c r="U398" s="359"/>
    </row>
    <row r="399" spans="1:21" s="1" customFormat="1" x14ac:dyDescent="0.2">
      <c r="A399" s="322"/>
      <c r="B399" s="331"/>
      <c r="C399" s="322"/>
      <c r="D399" s="331"/>
      <c r="E399" s="322"/>
      <c r="F399" s="331"/>
      <c r="G399" s="322"/>
      <c r="H399" s="331"/>
      <c r="I399" s="322"/>
      <c r="J399" s="322"/>
      <c r="K399" s="322"/>
      <c r="L399" s="16"/>
      <c r="M399" s="330"/>
      <c r="N399" s="96"/>
      <c r="O399" s="113"/>
      <c r="P399" s="113"/>
      <c r="Q399" s="113"/>
      <c r="R399" s="295"/>
      <c r="S399" s="295"/>
      <c r="T399" s="359"/>
      <c r="U399" s="359"/>
    </row>
    <row r="400" spans="1:21" s="1" customFormat="1" x14ac:dyDescent="0.2">
      <c r="A400" s="322"/>
      <c r="B400" s="331"/>
      <c r="C400" s="322"/>
      <c r="D400" s="331"/>
      <c r="E400" s="322"/>
      <c r="F400" s="331"/>
      <c r="G400" s="322"/>
      <c r="H400" s="331"/>
      <c r="I400" s="322"/>
      <c r="J400" s="322"/>
      <c r="K400" s="322"/>
      <c r="L400" s="16"/>
      <c r="M400" s="330"/>
      <c r="N400" s="96"/>
      <c r="O400" s="113"/>
      <c r="P400" s="113"/>
      <c r="Q400" s="113"/>
      <c r="R400" s="295"/>
      <c r="S400" s="295"/>
      <c r="T400" s="359"/>
      <c r="U400" s="359"/>
    </row>
    <row r="401" spans="1:21" s="1" customFormat="1" ht="25.5" x14ac:dyDescent="0.2">
      <c r="A401" s="27" t="s">
        <v>371</v>
      </c>
      <c r="B401" s="322"/>
      <c r="C401" s="322"/>
      <c r="D401" s="322"/>
      <c r="E401" s="322"/>
      <c r="F401" s="322"/>
      <c r="G401" s="322"/>
      <c r="H401" s="322"/>
      <c r="I401" s="322"/>
      <c r="J401" s="322"/>
      <c r="K401" s="322"/>
      <c r="L401" s="36" t="s">
        <v>155</v>
      </c>
      <c r="M401" s="106"/>
      <c r="N401" s="107" t="s">
        <v>372</v>
      </c>
      <c r="O401" s="144">
        <f t="shared" ref="O401" si="311">SUM(O407)</f>
        <v>5334.4</v>
      </c>
      <c r="P401" s="144">
        <f>SUM(P407)</f>
        <v>0</v>
      </c>
      <c r="Q401" s="144">
        <f>SUM(Q407)</f>
        <v>0</v>
      </c>
      <c r="R401" s="419">
        <v>0</v>
      </c>
      <c r="S401" s="419">
        <v>0</v>
      </c>
      <c r="T401" s="359">
        <v>0</v>
      </c>
      <c r="U401" s="359">
        <v>0</v>
      </c>
    </row>
    <row r="402" spans="1:21" s="1" customFormat="1" x14ac:dyDescent="0.2">
      <c r="A402" s="322"/>
      <c r="B402" s="331"/>
      <c r="C402" s="322"/>
      <c r="D402" s="331"/>
      <c r="E402" s="322"/>
      <c r="F402" s="331"/>
      <c r="G402" s="322"/>
      <c r="H402" s="331"/>
      <c r="I402" s="322"/>
      <c r="J402" s="322"/>
      <c r="K402" s="322"/>
      <c r="L402" s="16"/>
      <c r="M402" s="330"/>
      <c r="N402" s="96"/>
      <c r="O402" s="188"/>
      <c r="P402" s="113"/>
      <c r="Q402" s="113"/>
      <c r="R402" s="295"/>
      <c r="S402" s="295"/>
      <c r="T402" s="359"/>
      <c r="U402" s="359"/>
    </row>
    <row r="403" spans="1:21" s="1" customFormat="1" x14ac:dyDescent="0.2">
      <c r="A403" s="322"/>
      <c r="B403" s="331"/>
      <c r="C403" s="322"/>
      <c r="D403" s="331"/>
      <c r="E403" s="322"/>
      <c r="F403" s="331"/>
      <c r="G403" s="322"/>
      <c r="H403" s="331"/>
      <c r="I403" s="322"/>
      <c r="J403" s="322"/>
      <c r="K403" s="322"/>
      <c r="L403" s="16"/>
      <c r="M403" s="118"/>
      <c r="N403" s="180" t="s">
        <v>285</v>
      </c>
      <c r="O403" s="188">
        <f t="shared" ref="O403" si="312">SUM(O404:O405)</f>
        <v>5334.4</v>
      </c>
      <c r="P403" s="188">
        <f>SUM(P404:P405)</f>
        <v>0</v>
      </c>
      <c r="Q403" s="188">
        <f>SUM(Q404:Q405)</f>
        <v>0</v>
      </c>
      <c r="R403" s="397">
        <v>0</v>
      </c>
      <c r="S403" s="397">
        <v>0</v>
      </c>
      <c r="T403" s="359">
        <v>0</v>
      </c>
      <c r="U403" s="359">
        <v>0</v>
      </c>
    </row>
    <row r="404" spans="1:21" s="1" customFormat="1" x14ac:dyDescent="0.2">
      <c r="A404" s="322"/>
      <c r="B404" s="331"/>
      <c r="C404" s="322"/>
      <c r="D404" s="331"/>
      <c r="E404" s="322"/>
      <c r="F404" s="331"/>
      <c r="G404" s="322"/>
      <c r="H404" s="331"/>
      <c r="I404" s="322"/>
      <c r="J404" s="322"/>
      <c r="K404" s="322"/>
      <c r="L404" s="16"/>
      <c r="M404" s="189" t="s">
        <v>353</v>
      </c>
      <c r="N404" s="180" t="s">
        <v>286</v>
      </c>
      <c r="O404" s="188">
        <v>5334.4</v>
      </c>
      <c r="P404" s="188">
        <v>0</v>
      </c>
      <c r="Q404" s="188">
        <v>0</v>
      </c>
      <c r="R404" s="397">
        <v>0</v>
      </c>
      <c r="S404" s="397">
        <v>0</v>
      </c>
      <c r="T404" s="359">
        <v>0</v>
      </c>
      <c r="U404" s="359">
        <v>0</v>
      </c>
    </row>
    <row r="405" spans="1:21" s="1" customFormat="1" x14ac:dyDescent="0.2">
      <c r="A405" s="322"/>
      <c r="B405" s="331"/>
      <c r="C405" s="322"/>
      <c r="D405" s="331"/>
      <c r="E405" s="322"/>
      <c r="F405" s="331"/>
      <c r="G405" s="322"/>
      <c r="H405" s="331"/>
      <c r="I405" s="322"/>
      <c r="J405" s="322"/>
      <c r="K405" s="322"/>
      <c r="L405" s="16"/>
      <c r="M405" s="186">
        <v>43</v>
      </c>
      <c r="N405" s="187" t="s">
        <v>102</v>
      </c>
      <c r="O405" s="188">
        <v>0</v>
      </c>
      <c r="P405" s="188">
        <v>0</v>
      </c>
      <c r="Q405" s="188">
        <v>0</v>
      </c>
      <c r="R405" s="397">
        <v>0</v>
      </c>
      <c r="S405" s="397">
        <v>0</v>
      </c>
      <c r="T405" s="359">
        <v>0</v>
      </c>
      <c r="U405" s="359">
        <v>0</v>
      </c>
    </row>
    <row r="406" spans="1:21" s="1" customFormat="1" x14ac:dyDescent="0.2">
      <c r="A406" s="322"/>
      <c r="B406" s="331"/>
      <c r="C406" s="322"/>
      <c r="D406" s="331"/>
      <c r="E406" s="322"/>
      <c r="F406" s="331"/>
      <c r="G406" s="322"/>
      <c r="H406" s="331"/>
      <c r="I406" s="322"/>
      <c r="J406" s="322"/>
      <c r="K406" s="322"/>
      <c r="L406" s="16"/>
      <c r="M406" s="118"/>
      <c r="N406" s="180"/>
      <c r="O406" s="145"/>
      <c r="P406" s="113"/>
      <c r="Q406" s="113"/>
      <c r="R406" s="295"/>
      <c r="S406" s="295"/>
      <c r="T406" s="359"/>
      <c r="U406" s="359"/>
    </row>
    <row r="407" spans="1:21" s="1" customFormat="1" x14ac:dyDescent="0.2">
      <c r="A407" s="322"/>
      <c r="B407" s="331">
        <v>1</v>
      </c>
      <c r="C407" s="322"/>
      <c r="D407" s="331"/>
      <c r="E407" s="350">
        <v>4</v>
      </c>
      <c r="F407" s="331"/>
      <c r="G407" s="322"/>
      <c r="H407" s="331"/>
      <c r="I407" s="322"/>
      <c r="J407" s="322"/>
      <c r="K407" s="322"/>
      <c r="L407" s="16" t="s">
        <v>155</v>
      </c>
      <c r="M407" s="335">
        <v>3</v>
      </c>
      <c r="N407" s="333" t="s">
        <v>116</v>
      </c>
      <c r="O407" s="113">
        <f t="shared" ref="O407:O408" si="313">SUM(O408)</f>
        <v>5334.4</v>
      </c>
      <c r="P407" s="113">
        <f t="shared" ref="P407:Q408" si="314">SUM(P408)</f>
        <v>0</v>
      </c>
      <c r="Q407" s="113">
        <f t="shared" si="314"/>
        <v>0</v>
      </c>
      <c r="R407" s="295"/>
      <c r="S407" s="295"/>
      <c r="T407" s="359"/>
      <c r="U407" s="359"/>
    </row>
    <row r="408" spans="1:21" s="1" customFormat="1" ht="25.5" x14ac:dyDescent="0.2">
      <c r="A408" s="322"/>
      <c r="B408" s="331">
        <v>1</v>
      </c>
      <c r="C408" s="322"/>
      <c r="D408" s="331"/>
      <c r="E408" s="350">
        <v>4</v>
      </c>
      <c r="F408" s="331"/>
      <c r="G408" s="322"/>
      <c r="H408" s="331"/>
      <c r="I408" s="322"/>
      <c r="J408" s="322"/>
      <c r="K408" s="322"/>
      <c r="L408" s="16" t="s">
        <v>155</v>
      </c>
      <c r="M408" s="309" t="s">
        <v>261</v>
      </c>
      <c r="N408" s="332" t="s">
        <v>280</v>
      </c>
      <c r="O408" s="114">
        <f t="shared" si="313"/>
        <v>5334.4</v>
      </c>
      <c r="P408" s="113">
        <f t="shared" si="314"/>
        <v>0</v>
      </c>
      <c r="Q408" s="113">
        <f t="shared" si="314"/>
        <v>0</v>
      </c>
      <c r="R408" s="295">
        <v>0</v>
      </c>
      <c r="S408" s="295">
        <v>0</v>
      </c>
      <c r="T408" s="359">
        <v>0</v>
      </c>
      <c r="U408" s="359">
        <v>0</v>
      </c>
    </row>
    <row r="409" spans="1:21" s="1" customFormat="1" x14ac:dyDescent="0.2">
      <c r="A409" s="322"/>
      <c r="B409" s="331">
        <v>1</v>
      </c>
      <c r="C409" s="322"/>
      <c r="D409" s="331"/>
      <c r="E409" s="350">
        <v>4</v>
      </c>
      <c r="F409" s="331"/>
      <c r="G409" s="322"/>
      <c r="H409" s="331"/>
      <c r="I409" s="322"/>
      <c r="J409" s="322"/>
      <c r="K409" s="322"/>
      <c r="L409" s="16" t="s">
        <v>155</v>
      </c>
      <c r="M409" s="334" t="s">
        <v>373</v>
      </c>
      <c r="N409" s="96" t="s">
        <v>374</v>
      </c>
      <c r="O409" s="113">
        <v>5334.4</v>
      </c>
      <c r="P409" s="113">
        <v>0</v>
      </c>
      <c r="Q409" s="113">
        <v>0</v>
      </c>
      <c r="R409" s="295"/>
      <c r="S409" s="295"/>
      <c r="T409" s="359"/>
      <c r="U409" s="359"/>
    </row>
    <row r="410" spans="1:21" s="1" customFormat="1" x14ac:dyDescent="0.2">
      <c r="A410" s="322"/>
      <c r="B410" s="331"/>
      <c r="C410" s="322"/>
      <c r="D410" s="331"/>
      <c r="E410" s="322"/>
      <c r="F410" s="331"/>
      <c r="G410" s="322"/>
      <c r="H410" s="331"/>
      <c r="I410" s="322"/>
      <c r="J410" s="322"/>
      <c r="K410" s="322"/>
      <c r="L410" s="16"/>
      <c r="M410" s="330"/>
      <c r="N410" s="96"/>
      <c r="O410" s="113"/>
      <c r="P410" s="113"/>
      <c r="Q410" s="113"/>
      <c r="R410" s="295"/>
      <c r="S410" s="295"/>
      <c r="T410" s="359"/>
      <c r="U410" s="359"/>
    </row>
    <row r="411" spans="1:21" s="1" customFormat="1" x14ac:dyDescent="0.2">
      <c r="A411" s="322"/>
      <c r="B411" s="331"/>
      <c r="C411" s="322"/>
      <c r="D411" s="331"/>
      <c r="E411" s="322"/>
      <c r="F411" s="331"/>
      <c r="G411" s="322"/>
      <c r="H411" s="331"/>
      <c r="I411" s="322"/>
      <c r="J411" s="322"/>
      <c r="K411" s="322"/>
      <c r="L411" s="16"/>
      <c r="M411" s="330"/>
      <c r="N411" s="96"/>
      <c r="O411" s="113"/>
      <c r="P411" s="113"/>
      <c r="Q411" s="113"/>
      <c r="R411" s="295"/>
      <c r="S411" s="295"/>
      <c r="T411" s="359"/>
      <c r="U411" s="359"/>
    </row>
    <row r="412" spans="1:21" s="1" customFormat="1" ht="76.5" customHeight="1" x14ac:dyDescent="0.2">
      <c r="A412" s="27" t="s">
        <v>375</v>
      </c>
      <c r="B412" s="322"/>
      <c r="C412" s="322"/>
      <c r="D412" s="322"/>
      <c r="E412" s="322"/>
      <c r="F412" s="322"/>
      <c r="G412" s="322"/>
      <c r="H412" s="322"/>
      <c r="I412" s="322"/>
      <c r="J412" s="322"/>
      <c r="K412" s="322"/>
      <c r="L412" s="36" t="s">
        <v>155</v>
      </c>
      <c r="M412" s="106"/>
      <c r="N412" s="107" t="s">
        <v>400</v>
      </c>
      <c r="O412" s="144">
        <f t="shared" ref="O412" si="315">SUM(O418)</f>
        <v>33090</v>
      </c>
      <c r="P412" s="144">
        <f>SUM(P418)</f>
        <v>50000</v>
      </c>
      <c r="Q412" s="144">
        <f>SUM(Q418)</f>
        <v>30000</v>
      </c>
      <c r="R412" s="419">
        <v>0</v>
      </c>
      <c r="S412" s="419">
        <v>0</v>
      </c>
      <c r="T412" s="359">
        <f t="shared" si="301"/>
        <v>0</v>
      </c>
      <c r="U412" s="359">
        <f t="shared" si="302"/>
        <v>0</v>
      </c>
    </row>
    <row r="413" spans="1:21" s="1" customFormat="1" x14ac:dyDescent="0.2">
      <c r="A413" s="322"/>
      <c r="B413" s="331"/>
      <c r="C413" s="322"/>
      <c r="D413" s="331"/>
      <c r="E413" s="322"/>
      <c r="F413" s="331"/>
      <c r="G413" s="322"/>
      <c r="H413" s="331"/>
      <c r="I413" s="322"/>
      <c r="J413" s="322"/>
      <c r="K413" s="322"/>
      <c r="L413" s="16"/>
      <c r="M413" s="330"/>
      <c r="N413" s="96"/>
      <c r="O413" s="188"/>
      <c r="P413" s="113"/>
      <c r="Q413" s="113"/>
      <c r="R413" s="295"/>
      <c r="S413" s="295"/>
      <c r="T413" s="359"/>
      <c r="U413" s="359"/>
    </row>
    <row r="414" spans="1:21" s="1" customFormat="1" x14ac:dyDescent="0.2">
      <c r="A414" s="322"/>
      <c r="B414" s="331"/>
      <c r="C414" s="322"/>
      <c r="D414" s="331"/>
      <c r="E414" s="322"/>
      <c r="F414" s="331"/>
      <c r="G414" s="322"/>
      <c r="H414" s="331"/>
      <c r="I414" s="322"/>
      <c r="J414" s="322"/>
      <c r="K414" s="322"/>
      <c r="L414" s="16"/>
      <c r="M414" s="118"/>
      <c r="N414" s="180" t="s">
        <v>285</v>
      </c>
      <c r="O414" s="188">
        <f t="shared" ref="O414" si="316">SUM(O415:O416)</f>
        <v>33090</v>
      </c>
      <c r="P414" s="188">
        <f>SUM(P415:P416)</f>
        <v>50000</v>
      </c>
      <c r="Q414" s="188">
        <f>SUM(Q415:Q416)</f>
        <v>30000</v>
      </c>
      <c r="R414" s="397">
        <v>0</v>
      </c>
      <c r="S414" s="397">
        <v>0</v>
      </c>
      <c r="T414" s="359">
        <f t="shared" si="301"/>
        <v>0</v>
      </c>
      <c r="U414" s="359">
        <f t="shared" si="302"/>
        <v>0</v>
      </c>
    </row>
    <row r="415" spans="1:21" s="1" customFormat="1" x14ac:dyDescent="0.2">
      <c r="A415" s="322"/>
      <c r="B415" s="331"/>
      <c r="C415" s="322"/>
      <c r="D415" s="331"/>
      <c r="E415" s="322"/>
      <c r="F415" s="331"/>
      <c r="G415" s="322"/>
      <c r="H415" s="331"/>
      <c r="I415" s="322"/>
      <c r="J415" s="322"/>
      <c r="K415" s="322"/>
      <c r="L415" s="16"/>
      <c r="M415" s="189" t="s">
        <v>353</v>
      </c>
      <c r="N415" s="180" t="s">
        <v>286</v>
      </c>
      <c r="O415" s="188">
        <v>33090</v>
      </c>
      <c r="P415" s="188">
        <v>50000</v>
      </c>
      <c r="Q415" s="188">
        <v>30000</v>
      </c>
      <c r="R415" s="397">
        <v>0</v>
      </c>
      <c r="S415" s="397">
        <v>0</v>
      </c>
      <c r="T415" s="359">
        <f t="shared" si="301"/>
        <v>0</v>
      </c>
      <c r="U415" s="359">
        <f t="shared" si="302"/>
        <v>0</v>
      </c>
    </row>
    <row r="416" spans="1:21" s="1" customFormat="1" x14ac:dyDescent="0.2">
      <c r="A416" s="322"/>
      <c r="B416" s="331"/>
      <c r="C416" s="322"/>
      <c r="D416" s="331"/>
      <c r="E416" s="322"/>
      <c r="F416" s="331"/>
      <c r="G416" s="322"/>
      <c r="H416" s="331"/>
      <c r="I416" s="322"/>
      <c r="J416" s="322"/>
      <c r="K416" s="322"/>
      <c r="L416" s="16"/>
      <c r="M416" s="186">
        <v>43</v>
      </c>
      <c r="N416" s="187" t="s">
        <v>102</v>
      </c>
      <c r="O416" s="188">
        <v>0</v>
      </c>
      <c r="P416" s="188">
        <v>0</v>
      </c>
      <c r="Q416" s="188">
        <v>0</v>
      </c>
      <c r="R416" s="397">
        <v>0</v>
      </c>
      <c r="S416" s="397">
        <v>0</v>
      </c>
      <c r="T416" s="359">
        <v>0</v>
      </c>
      <c r="U416" s="359">
        <v>0</v>
      </c>
    </row>
    <row r="417" spans="1:21" s="1" customFormat="1" x14ac:dyDescent="0.2">
      <c r="A417" s="322"/>
      <c r="B417" s="344"/>
      <c r="C417" s="322"/>
      <c r="D417" s="344"/>
      <c r="E417" s="322"/>
      <c r="F417" s="344"/>
      <c r="G417" s="322"/>
      <c r="H417" s="344"/>
      <c r="I417" s="322"/>
      <c r="J417" s="322"/>
      <c r="K417" s="322"/>
      <c r="L417" s="16"/>
      <c r="M417" s="186"/>
      <c r="N417" s="187"/>
      <c r="O417" s="145"/>
      <c r="P417" s="113"/>
      <c r="Q417" s="113"/>
      <c r="R417" s="295"/>
      <c r="S417" s="295"/>
      <c r="T417" s="359"/>
      <c r="U417" s="359"/>
    </row>
    <row r="418" spans="1:21" s="1" customFormat="1" x14ac:dyDescent="0.2">
      <c r="A418" s="322"/>
      <c r="B418" s="344">
        <v>1</v>
      </c>
      <c r="C418" s="322"/>
      <c r="D418" s="344"/>
      <c r="E418" s="350">
        <v>4</v>
      </c>
      <c r="F418" s="344"/>
      <c r="G418" s="322"/>
      <c r="H418" s="344"/>
      <c r="I418" s="322"/>
      <c r="J418" s="322"/>
      <c r="K418" s="322"/>
      <c r="L418" s="16" t="s">
        <v>155</v>
      </c>
      <c r="M418" s="343">
        <v>3</v>
      </c>
      <c r="N418" s="341" t="s">
        <v>116</v>
      </c>
      <c r="O418" s="113">
        <f t="shared" ref="O418:O419" si="317">SUM(O419)</f>
        <v>33090</v>
      </c>
      <c r="P418" s="113">
        <f t="shared" ref="P418:Q419" si="318">SUM(P419)</f>
        <v>50000</v>
      </c>
      <c r="Q418" s="113">
        <f t="shared" si="318"/>
        <v>30000</v>
      </c>
      <c r="R418" s="295"/>
      <c r="S418" s="295"/>
      <c r="T418" s="359"/>
      <c r="U418" s="359"/>
    </row>
    <row r="419" spans="1:21" s="1" customFormat="1" x14ac:dyDescent="0.2">
      <c r="A419" s="322"/>
      <c r="B419" s="331">
        <v>1</v>
      </c>
      <c r="C419" s="322"/>
      <c r="D419" s="331"/>
      <c r="E419" s="350">
        <v>4</v>
      </c>
      <c r="F419" s="331"/>
      <c r="G419" s="322"/>
      <c r="H419" s="331"/>
      <c r="I419" s="322"/>
      <c r="J419" s="322"/>
      <c r="K419" s="322"/>
      <c r="L419" s="16" t="s">
        <v>155</v>
      </c>
      <c r="M419" s="309" t="s">
        <v>61</v>
      </c>
      <c r="N419" s="340" t="s">
        <v>3</v>
      </c>
      <c r="O419" s="114">
        <f t="shared" si="317"/>
        <v>33090</v>
      </c>
      <c r="P419" s="113">
        <f t="shared" si="318"/>
        <v>50000</v>
      </c>
      <c r="Q419" s="113">
        <f t="shared" si="318"/>
        <v>30000</v>
      </c>
      <c r="R419" s="295">
        <v>0</v>
      </c>
      <c r="S419" s="295">
        <v>0</v>
      </c>
      <c r="T419" s="359">
        <f t="shared" si="301"/>
        <v>0</v>
      </c>
      <c r="U419" s="359">
        <f t="shared" si="302"/>
        <v>0</v>
      </c>
    </row>
    <row r="420" spans="1:21" s="1" customFormat="1" x14ac:dyDescent="0.2">
      <c r="A420" s="214"/>
      <c r="B420" s="215">
        <v>1</v>
      </c>
      <c r="C420" s="214"/>
      <c r="D420" s="215"/>
      <c r="E420" s="350">
        <v>4</v>
      </c>
      <c r="F420" s="215"/>
      <c r="G420" s="214"/>
      <c r="H420" s="214"/>
      <c r="I420" s="214"/>
      <c r="J420" s="214"/>
      <c r="K420" s="214"/>
      <c r="L420" s="16" t="s">
        <v>155</v>
      </c>
      <c r="M420" s="342" t="s">
        <v>64</v>
      </c>
      <c r="N420" s="96" t="s">
        <v>6</v>
      </c>
      <c r="O420" s="113">
        <v>33090</v>
      </c>
      <c r="P420" s="113">
        <v>50000</v>
      </c>
      <c r="Q420" s="113">
        <v>30000</v>
      </c>
      <c r="R420" s="295"/>
      <c r="S420" s="295"/>
      <c r="T420" s="359"/>
      <c r="U420" s="359"/>
    </row>
    <row r="421" spans="1:21" s="1" customFormat="1" x14ac:dyDescent="0.2">
      <c r="A421" s="322"/>
      <c r="B421" s="344"/>
      <c r="C421" s="322"/>
      <c r="D421" s="344"/>
      <c r="E421" s="322"/>
      <c r="F421" s="344"/>
      <c r="G421" s="322"/>
      <c r="H421" s="322"/>
      <c r="I421" s="322"/>
      <c r="J421" s="322"/>
      <c r="K421" s="322"/>
      <c r="L421" s="16"/>
      <c r="M421" s="342"/>
      <c r="N421" s="96"/>
      <c r="O421" s="113"/>
      <c r="P421" s="113"/>
      <c r="Q421" s="113"/>
      <c r="R421" s="295"/>
      <c r="S421" s="295"/>
      <c r="T421" s="359"/>
      <c r="U421" s="359"/>
    </row>
    <row r="422" spans="1:21" s="1" customFormat="1" x14ac:dyDescent="0.2">
      <c r="A422" s="322"/>
      <c r="B422" s="344"/>
      <c r="C422" s="322"/>
      <c r="D422" s="344"/>
      <c r="E422" s="322"/>
      <c r="F422" s="344"/>
      <c r="G422" s="322"/>
      <c r="H422" s="322"/>
      <c r="I422" s="322"/>
      <c r="J422" s="322"/>
      <c r="K422" s="322"/>
      <c r="L422" s="16"/>
      <c r="M422" s="342"/>
      <c r="N422" s="96"/>
      <c r="O422" s="113"/>
      <c r="P422" s="113"/>
      <c r="Q422" s="113"/>
      <c r="R422" s="295"/>
      <c r="S422" s="295"/>
      <c r="T422" s="359"/>
      <c r="U422" s="359"/>
    </row>
    <row r="423" spans="1:21" s="1" customFormat="1" x14ac:dyDescent="0.2">
      <c r="A423" s="51" t="s">
        <v>129</v>
      </c>
      <c r="B423" s="55">
        <v>1</v>
      </c>
      <c r="C423" s="155"/>
      <c r="D423" s="55">
        <v>3</v>
      </c>
      <c r="E423" s="155"/>
      <c r="F423" s="55"/>
      <c r="G423" s="155"/>
      <c r="H423" s="155"/>
      <c r="I423" s="202"/>
      <c r="J423" s="202"/>
      <c r="K423" s="202"/>
      <c r="L423" s="16"/>
      <c r="M423" s="153"/>
      <c r="N423" s="73" t="s">
        <v>254</v>
      </c>
      <c r="O423" s="115">
        <f t="shared" ref="O423" si="319">SUM(O425)</f>
        <v>77021.63</v>
      </c>
      <c r="P423" s="115">
        <f t="shared" ref="P423:Q423" si="320">SUM(P425)</f>
        <v>80000</v>
      </c>
      <c r="Q423" s="115">
        <f t="shared" si="320"/>
        <v>80000</v>
      </c>
      <c r="R423" s="413">
        <f t="shared" ref="R423:S423" si="321">SUM(R425)</f>
        <v>80000</v>
      </c>
      <c r="S423" s="413">
        <f t="shared" si="321"/>
        <v>100000</v>
      </c>
      <c r="T423" s="359">
        <f t="shared" si="301"/>
        <v>100</v>
      </c>
      <c r="U423" s="359">
        <f t="shared" si="302"/>
        <v>125</v>
      </c>
    </row>
    <row r="424" spans="1:21" s="1" customFormat="1" x14ac:dyDescent="0.2">
      <c r="A424" s="155"/>
      <c r="B424" s="152"/>
      <c r="C424" s="155"/>
      <c r="D424" s="152"/>
      <c r="E424" s="155"/>
      <c r="F424" s="152"/>
      <c r="G424" s="155"/>
      <c r="H424" s="155"/>
      <c r="I424" s="202"/>
      <c r="J424" s="202"/>
      <c r="K424" s="202"/>
      <c r="L424" s="16"/>
      <c r="M424" s="153"/>
      <c r="N424" s="84"/>
      <c r="O424" s="113"/>
      <c r="P424" s="113"/>
      <c r="Q424" s="113"/>
      <c r="R424" s="295"/>
      <c r="S424" s="295"/>
      <c r="T424" s="359"/>
      <c r="U424" s="359"/>
    </row>
    <row r="425" spans="1:21" s="1" customFormat="1" ht="25.5" x14ac:dyDescent="0.2">
      <c r="A425" s="53" t="s">
        <v>192</v>
      </c>
      <c r="B425" s="155"/>
      <c r="C425" s="155"/>
      <c r="D425" s="155"/>
      <c r="E425" s="155"/>
      <c r="F425" s="155"/>
      <c r="G425" s="155"/>
      <c r="H425" s="155"/>
      <c r="I425" s="202"/>
      <c r="J425" s="202"/>
      <c r="K425" s="202"/>
      <c r="L425" s="31" t="s">
        <v>198</v>
      </c>
      <c r="M425" s="103"/>
      <c r="N425" s="104" t="s">
        <v>150</v>
      </c>
      <c r="O425" s="116">
        <f t="shared" ref="O425" si="322">SUM(O427)</f>
        <v>77021.63</v>
      </c>
      <c r="P425" s="116">
        <f t="shared" ref="P425:Q425" si="323">SUM(P427)</f>
        <v>80000</v>
      </c>
      <c r="Q425" s="116">
        <f t="shared" si="323"/>
        <v>80000</v>
      </c>
      <c r="R425" s="415">
        <f t="shared" ref="R425:S425" si="324">SUM(R427)</f>
        <v>80000</v>
      </c>
      <c r="S425" s="415">
        <f t="shared" si="324"/>
        <v>100000</v>
      </c>
      <c r="T425" s="359">
        <f t="shared" si="301"/>
        <v>100</v>
      </c>
      <c r="U425" s="359">
        <f t="shared" si="302"/>
        <v>125</v>
      </c>
    </row>
    <row r="426" spans="1:21" s="1" customFormat="1" x14ac:dyDescent="0.2">
      <c r="A426" s="53"/>
      <c r="B426" s="155"/>
      <c r="C426" s="155"/>
      <c r="D426" s="155"/>
      <c r="E426" s="155"/>
      <c r="F426" s="155"/>
      <c r="G426" s="155"/>
      <c r="H426" s="155"/>
      <c r="I426" s="202"/>
      <c r="J426" s="202"/>
      <c r="K426" s="202"/>
      <c r="L426" s="31"/>
      <c r="M426" s="103"/>
      <c r="N426" s="104"/>
      <c r="O426" s="144"/>
      <c r="P426" s="144"/>
      <c r="Q426" s="144"/>
      <c r="R426" s="415"/>
      <c r="S426" s="415"/>
      <c r="T426" s="359"/>
      <c r="U426" s="359"/>
    </row>
    <row r="427" spans="1:21" s="1" customFormat="1" ht="25.5" x14ac:dyDescent="0.2">
      <c r="A427" s="27" t="s">
        <v>130</v>
      </c>
      <c r="B427" s="152"/>
      <c r="C427" s="155"/>
      <c r="D427" s="155"/>
      <c r="E427" s="155"/>
      <c r="F427" s="155"/>
      <c r="G427" s="155"/>
      <c r="H427" s="155"/>
      <c r="I427" s="202"/>
      <c r="J427" s="202"/>
      <c r="K427" s="202"/>
      <c r="L427" s="66" t="s">
        <v>198</v>
      </c>
      <c r="M427" s="153"/>
      <c r="N427" s="107" t="s">
        <v>214</v>
      </c>
      <c r="O427" s="144">
        <f t="shared" ref="O427" si="325">SUM(O433)</f>
        <v>77021.63</v>
      </c>
      <c r="P427" s="144">
        <f t="shared" ref="P427:Q427" si="326">SUM(P433)</f>
        <v>80000</v>
      </c>
      <c r="Q427" s="144">
        <f t="shared" si="326"/>
        <v>80000</v>
      </c>
      <c r="R427" s="411">
        <f>SUM(R434)</f>
        <v>80000</v>
      </c>
      <c r="S427" s="411">
        <f>SUM(S434)</f>
        <v>100000</v>
      </c>
      <c r="T427" s="359">
        <f t="shared" si="301"/>
        <v>100</v>
      </c>
      <c r="U427" s="359">
        <f t="shared" si="302"/>
        <v>125</v>
      </c>
    </row>
    <row r="428" spans="1:21" s="1" customFormat="1" x14ac:dyDescent="0.2">
      <c r="A428" s="27"/>
      <c r="B428" s="176"/>
      <c r="C428" s="177"/>
      <c r="D428" s="177"/>
      <c r="E428" s="177"/>
      <c r="F428" s="177"/>
      <c r="G428" s="177"/>
      <c r="H428" s="177"/>
      <c r="I428" s="202"/>
      <c r="J428" s="202"/>
      <c r="K428" s="202"/>
      <c r="L428" s="16"/>
      <c r="M428" s="178"/>
      <c r="N428" s="107"/>
      <c r="O428" s="144"/>
      <c r="P428" s="144"/>
      <c r="Q428" s="144"/>
      <c r="R428" s="411"/>
      <c r="S428" s="411"/>
      <c r="T428" s="359"/>
      <c r="U428" s="359"/>
    </row>
    <row r="429" spans="1:21" s="1" customFormat="1" x14ac:dyDescent="0.2">
      <c r="A429" s="27"/>
      <c r="B429" s="176"/>
      <c r="C429" s="177"/>
      <c r="D429" s="177"/>
      <c r="E429" s="177"/>
      <c r="F429" s="177"/>
      <c r="G429" s="177"/>
      <c r="H429" s="177"/>
      <c r="I429" s="202"/>
      <c r="J429" s="202"/>
      <c r="K429" s="202"/>
      <c r="L429" s="16"/>
      <c r="M429" s="178"/>
      <c r="N429" s="180" t="s">
        <v>285</v>
      </c>
      <c r="O429" s="188">
        <f t="shared" ref="O429" si="327">SUM(O430:O431)</f>
        <v>77021.63</v>
      </c>
      <c r="P429" s="188">
        <f t="shared" ref="P429:Q429" si="328">SUM(P430:P431)</f>
        <v>80000</v>
      </c>
      <c r="Q429" s="188">
        <f t="shared" si="328"/>
        <v>80000</v>
      </c>
      <c r="R429" s="397">
        <f t="shared" ref="R429:S429" si="329">SUM(R430:R431)</f>
        <v>80000</v>
      </c>
      <c r="S429" s="397">
        <f t="shared" si="329"/>
        <v>100000</v>
      </c>
      <c r="T429" s="359">
        <f t="shared" si="301"/>
        <v>100</v>
      </c>
      <c r="U429" s="359">
        <f t="shared" si="302"/>
        <v>125</v>
      </c>
    </row>
    <row r="430" spans="1:21" s="1" customFormat="1" x14ac:dyDescent="0.2">
      <c r="A430" s="27"/>
      <c r="B430" s="176"/>
      <c r="C430" s="177"/>
      <c r="D430" s="177"/>
      <c r="E430" s="177"/>
      <c r="F430" s="177"/>
      <c r="G430" s="177"/>
      <c r="H430" s="177"/>
      <c r="I430" s="202"/>
      <c r="J430" s="202"/>
      <c r="K430" s="202"/>
      <c r="L430" s="16"/>
      <c r="M430" s="189" t="s">
        <v>353</v>
      </c>
      <c r="N430" s="180" t="s">
        <v>286</v>
      </c>
      <c r="O430" s="188">
        <v>65541.64</v>
      </c>
      <c r="P430" s="188">
        <v>45000</v>
      </c>
      <c r="Q430" s="188">
        <v>45000</v>
      </c>
      <c r="R430" s="397">
        <v>30000</v>
      </c>
      <c r="S430" s="397">
        <v>70000</v>
      </c>
      <c r="T430" s="359">
        <f t="shared" si="301"/>
        <v>66.666666666666657</v>
      </c>
      <c r="U430" s="359">
        <f t="shared" si="302"/>
        <v>155.55555555555557</v>
      </c>
    </row>
    <row r="431" spans="1:21" s="1" customFormat="1" x14ac:dyDescent="0.2">
      <c r="A431" s="27"/>
      <c r="B431" s="206"/>
      <c r="C431" s="205"/>
      <c r="D431" s="205"/>
      <c r="E431" s="205"/>
      <c r="F431" s="205"/>
      <c r="G431" s="205"/>
      <c r="H431" s="205"/>
      <c r="I431" s="205"/>
      <c r="J431" s="205"/>
      <c r="K431" s="205"/>
      <c r="L431" s="16"/>
      <c r="M431" s="189" t="s">
        <v>57</v>
      </c>
      <c r="N431" s="180" t="s">
        <v>101</v>
      </c>
      <c r="O431" s="188">
        <v>11479.99</v>
      </c>
      <c r="P431" s="188">
        <v>35000</v>
      </c>
      <c r="Q431" s="188">
        <v>35000</v>
      </c>
      <c r="R431" s="397">
        <v>50000</v>
      </c>
      <c r="S431" s="397">
        <v>30000</v>
      </c>
      <c r="T431" s="359">
        <f t="shared" si="301"/>
        <v>142.85714285714286</v>
      </c>
      <c r="U431" s="359">
        <f t="shared" si="302"/>
        <v>85.714285714285708</v>
      </c>
    </row>
    <row r="432" spans="1:21" s="1" customFormat="1" x14ac:dyDescent="0.2">
      <c r="A432" s="155"/>
      <c r="B432" s="152"/>
      <c r="C432" s="155"/>
      <c r="D432" s="155"/>
      <c r="E432" s="155"/>
      <c r="F432" s="155"/>
      <c r="G432" s="155"/>
      <c r="H432" s="155"/>
      <c r="I432" s="202"/>
      <c r="J432" s="202"/>
      <c r="K432" s="202"/>
      <c r="L432" s="16"/>
      <c r="M432" s="153"/>
      <c r="N432" s="84"/>
      <c r="O432" s="144"/>
      <c r="P432" s="144"/>
      <c r="Q432" s="144"/>
      <c r="R432" s="295"/>
      <c r="S432" s="295"/>
      <c r="T432" s="359"/>
      <c r="U432" s="359"/>
    </row>
    <row r="433" spans="1:21" s="1" customFormat="1" x14ac:dyDescent="0.2">
      <c r="A433" s="155"/>
      <c r="B433" s="152">
        <v>1</v>
      </c>
      <c r="C433" s="155"/>
      <c r="D433" s="270">
        <v>3</v>
      </c>
      <c r="E433" s="155"/>
      <c r="F433" s="155"/>
      <c r="G433" s="155"/>
      <c r="H433" s="155"/>
      <c r="I433" s="202"/>
      <c r="J433" s="202"/>
      <c r="K433" s="202"/>
      <c r="L433" s="16" t="s">
        <v>303</v>
      </c>
      <c r="M433" s="154">
        <v>3</v>
      </c>
      <c r="N433" s="84" t="s">
        <v>116</v>
      </c>
      <c r="O433" s="113">
        <f t="shared" ref="O433:Q434" si="330">SUM(O434)</f>
        <v>77021.63</v>
      </c>
      <c r="P433" s="113">
        <f t="shared" si="330"/>
        <v>80000</v>
      </c>
      <c r="Q433" s="113">
        <f t="shared" si="330"/>
        <v>80000</v>
      </c>
      <c r="R433" s="295"/>
      <c r="S433" s="295"/>
      <c r="T433" s="359"/>
      <c r="U433" s="359"/>
    </row>
    <row r="434" spans="1:21" s="1" customFormat="1" ht="38.25" x14ac:dyDescent="0.2">
      <c r="A434" s="155"/>
      <c r="B434" s="152">
        <v>1</v>
      </c>
      <c r="C434" s="155"/>
      <c r="D434" s="270">
        <v>3</v>
      </c>
      <c r="E434" s="155"/>
      <c r="F434" s="155"/>
      <c r="G434" s="155"/>
      <c r="H434" s="155"/>
      <c r="I434" s="202"/>
      <c r="J434" s="202"/>
      <c r="K434" s="202"/>
      <c r="L434" s="16" t="s">
        <v>303</v>
      </c>
      <c r="M434" s="92" t="s">
        <v>70</v>
      </c>
      <c r="N434" s="70" t="s">
        <v>24</v>
      </c>
      <c r="O434" s="114">
        <f t="shared" si="330"/>
        <v>77021.63</v>
      </c>
      <c r="P434" s="114">
        <f t="shared" si="330"/>
        <v>80000</v>
      </c>
      <c r="Q434" s="114">
        <f t="shared" si="330"/>
        <v>80000</v>
      </c>
      <c r="R434" s="295">
        <v>80000</v>
      </c>
      <c r="S434" s="295">
        <v>100000</v>
      </c>
      <c r="T434" s="359">
        <f t="shared" si="301"/>
        <v>100</v>
      </c>
      <c r="U434" s="359">
        <f t="shared" si="302"/>
        <v>125</v>
      </c>
    </row>
    <row r="435" spans="1:21" s="1" customFormat="1" ht="25.5" x14ac:dyDescent="0.2">
      <c r="A435" s="155"/>
      <c r="B435" s="152">
        <v>1</v>
      </c>
      <c r="C435" s="155"/>
      <c r="D435" s="270">
        <v>3</v>
      </c>
      <c r="E435" s="155"/>
      <c r="F435" s="155"/>
      <c r="G435" s="155"/>
      <c r="H435" s="155"/>
      <c r="I435" s="202"/>
      <c r="J435" s="202"/>
      <c r="K435" s="202"/>
      <c r="L435" s="16" t="s">
        <v>303</v>
      </c>
      <c r="M435" s="153" t="s">
        <v>71</v>
      </c>
      <c r="N435" s="84" t="s">
        <v>25</v>
      </c>
      <c r="O435" s="113">
        <v>77021.63</v>
      </c>
      <c r="P435" s="113">
        <v>80000</v>
      </c>
      <c r="Q435" s="113">
        <v>80000</v>
      </c>
      <c r="R435" s="295"/>
      <c r="S435" s="295"/>
      <c r="T435" s="359"/>
      <c r="U435" s="359"/>
    </row>
    <row r="436" spans="1:21" s="1" customFormat="1" x14ac:dyDescent="0.2">
      <c r="A436" s="155"/>
      <c r="B436" s="152"/>
      <c r="C436" s="155"/>
      <c r="D436" s="152"/>
      <c r="E436" s="155"/>
      <c r="F436" s="152"/>
      <c r="G436" s="155"/>
      <c r="H436" s="155"/>
      <c r="I436" s="202"/>
      <c r="J436" s="202"/>
      <c r="K436" s="202"/>
      <c r="L436" s="16"/>
      <c r="M436" s="153"/>
      <c r="N436" s="84"/>
      <c r="O436" s="113"/>
      <c r="P436" s="113"/>
      <c r="Q436" s="113"/>
      <c r="R436" s="295"/>
      <c r="S436" s="295"/>
      <c r="T436" s="359"/>
      <c r="U436" s="359"/>
    </row>
    <row r="437" spans="1:21" s="1" customFormat="1" ht="25.5" x14ac:dyDescent="0.2">
      <c r="A437" s="51" t="s">
        <v>131</v>
      </c>
      <c r="B437" s="55">
        <v>1</v>
      </c>
      <c r="C437" s="155"/>
      <c r="D437" s="155"/>
      <c r="E437" s="155"/>
      <c r="F437" s="55"/>
      <c r="G437" s="155"/>
      <c r="H437" s="55">
        <v>7</v>
      </c>
      <c r="I437" s="55"/>
      <c r="J437" s="55">
        <v>9</v>
      </c>
      <c r="K437" s="202"/>
      <c r="L437" s="16"/>
      <c r="M437" s="153"/>
      <c r="N437" s="73" t="s">
        <v>255</v>
      </c>
      <c r="O437" s="115">
        <f t="shared" ref="O437" si="331">SUM(O439+O451+O462)</f>
        <v>18098.34</v>
      </c>
      <c r="P437" s="115">
        <f t="shared" ref="P437:Q437" si="332">SUM(P439+P451+P462)</f>
        <v>40000</v>
      </c>
      <c r="Q437" s="115">
        <f t="shared" si="332"/>
        <v>40000</v>
      </c>
      <c r="R437" s="413">
        <f>SUM(R441+R453+R464)</f>
        <v>45000</v>
      </c>
      <c r="S437" s="413">
        <f>SUM(S441+S453+S464)</f>
        <v>45000</v>
      </c>
      <c r="T437" s="359">
        <f t="shared" si="301"/>
        <v>112.5</v>
      </c>
      <c r="U437" s="359">
        <f t="shared" si="302"/>
        <v>112.5</v>
      </c>
    </row>
    <row r="438" spans="1:21" s="1" customFormat="1" x14ac:dyDescent="0.2">
      <c r="A438" s="155"/>
      <c r="B438" s="152"/>
      <c r="C438" s="155"/>
      <c r="D438" s="152"/>
      <c r="E438" s="155"/>
      <c r="F438" s="152"/>
      <c r="G438" s="155"/>
      <c r="H438" s="155"/>
      <c r="I438" s="202"/>
      <c r="J438" s="202"/>
      <c r="K438" s="202"/>
      <c r="L438" s="16"/>
      <c r="M438" s="153"/>
      <c r="N438" s="84"/>
      <c r="O438" s="116"/>
      <c r="P438" s="116"/>
      <c r="Q438" s="116"/>
      <c r="R438" s="415"/>
      <c r="S438" s="415"/>
      <c r="T438" s="359"/>
      <c r="U438" s="359"/>
    </row>
    <row r="439" spans="1:21" s="1" customFormat="1" ht="25.5" x14ac:dyDescent="0.2">
      <c r="A439" s="53" t="s">
        <v>192</v>
      </c>
      <c r="B439" s="155"/>
      <c r="C439" s="155"/>
      <c r="D439" s="155"/>
      <c r="E439" s="155"/>
      <c r="F439" s="155"/>
      <c r="G439" s="155"/>
      <c r="H439" s="155"/>
      <c r="I439" s="202"/>
      <c r="J439" s="202"/>
      <c r="K439" s="202"/>
      <c r="L439" s="31" t="s">
        <v>198</v>
      </c>
      <c r="M439" s="103"/>
      <c r="N439" s="104" t="s">
        <v>150</v>
      </c>
      <c r="O439" s="116">
        <f t="shared" ref="O439" si="333">SUM(O441)</f>
        <v>9199.19</v>
      </c>
      <c r="P439" s="116">
        <f t="shared" ref="P439:Q439" si="334">SUM(P441)</f>
        <v>20000</v>
      </c>
      <c r="Q439" s="116">
        <f t="shared" si="334"/>
        <v>20000</v>
      </c>
      <c r="R439" s="415">
        <f t="shared" ref="R439:S439" si="335">SUM(R441)</f>
        <v>20000</v>
      </c>
      <c r="S439" s="415">
        <f t="shared" si="335"/>
        <v>20000</v>
      </c>
      <c r="T439" s="359">
        <f t="shared" si="301"/>
        <v>100</v>
      </c>
      <c r="U439" s="359">
        <f t="shared" si="302"/>
        <v>100</v>
      </c>
    </row>
    <row r="440" spans="1:21" s="1" customFormat="1" x14ac:dyDescent="0.2">
      <c r="A440" s="53"/>
      <c r="B440" s="155"/>
      <c r="C440" s="155"/>
      <c r="D440" s="155"/>
      <c r="E440" s="155"/>
      <c r="F440" s="155"/>
      <c r="G440" s="155"/>
      <c r="H440" s="155"/>
      <c r="I440" s="202"/>
      <c r="J440" s="202"/>
      <c r="K440" s="202"/>
      <c r="L440" s="31"/>
      <c r="M440" s="103"/>
      <c r="N440" s="104"/>
      <c r="O440" s="144"/>
      <c r="P440" s="144"/>
      <c r="Q440" s="144"/>
      <c r="R440" s="419"/>
      <c r="S440" s="419"/>
      <c r="T440" s="359"/>
      <c r="U440" s="359"/>
    </row>
    <row r="441" spans="1:21" s="1" customFormat="1" ht="38.25" x14ac:dyDescent="0.2">
      <c r="A441" s="27" t="s">
        <v>132</v>
      </c>
      <c r="B441" s="155"/>
      <c r="C441" s="155"/>
      <c r="D441" s="155"/>
      <c r="E441" s="155"/>
      <c r="F441" s="155"/>
      <c r="G441" s="155"/>
      <c r="H441" s="155"/>
      <c r="I441" s="202"/>
      <c r="J441" s="202"/>
      <c r="K441" s="202"/>
      <c r="L441" s="36" t="s">
        <v>165</v>
      </c>
      <c r="M441" s="106"/>
      <c r="N441" s="267" t="s">
        <v>326</v>
      </c>
      <c r="O441" s="144">
        <f t="shared" ref="O441" si="336">SUM(O447)</f>
        <v>9199.19</v>
      </c>
      <c r="P441" s="144">
        <f t="shared" ref="P441:Q441" si="337">SUM(P447)</f>
        <v>20000</v>
      </c>
      <c r="Q441" s="144">
        <f t="shared" si="337"/>
        <v>20000</v>
      </c>
      <c r="R441" s="411">
        <f>SUM(R448)</f>
        <v>20000</v>
      </c>
      <c r="S441" s="411">
        <f>SUM(S448)</f>
        <v>20000</v>
      </c>
      <c r="T441" s="359">
        <f t="shared" si="301"/>
        <v>100</v>
      </c>
      <c r="U441" s="359">
        <f t="shared" si="302"/>
        <v>100</v>
      </c>
    </row>
    <row r="442" spans="1:21" s="1" customFormat="1" x14ac:dyDescent="0.2">
      <c r="A442" s="27"/>
      <c r="B442" s="177"/>
      <c r="C442" s="177"/>
      <c r="D442" s="177"/>
      <c r="E442" s="177"/>
      <c r="F442" s="177"/>
      <c r="G442" s="177"/>
      <c r="H442" s="177"/>
      <c r="I442" s="202"/>
      <c r="J442" s="202"/>
      <c r="K442" s="202"/>
      <c r="L442" s="36"/>
      <c r="M442" s="106"/>
      <c r="N442" s="107"/>
      <c r="O442" s="144"/>
      <c r="P442" s="144"/>
      <c r="Q442" s="144"/>
      <c r="R442" s="411"/>
      <c r="S442" s="411"/>
      <c r="T442" s="359"/>
      <c r="U442" s="359"/>
    </row>
    <row r="443" spans="1:21" s="1" customFormat="1" x14ac:dyDescent="0.2">
      <c r="A443" s="27"/>
      <c r="B443" s="177"/>
      <c r="C443" s="177"/>
      <c r="D443" s="177"/>
      <c r="E443" s="177"/>
      <c r="F443" s="177"/>
      <c r="G443" s="177"/>
      <c r="H443" s="177"/>
      <c r="I443" s="202"/>
      <c r="J443" s="202"/>
      <c r="K443" s="202"/>
      <c r="L443" s="36"/>
      <c r="M443" s="106"/>
      <c r="N443" s="180" t="s">
        <v>285</v>
      </c>
      <c r="O443" s="188">
        <f t="shared" ref="O443" si="338">SUM(O444:O445)</f>
        <v>9199.19</v>
      </c>
      <c r="P443" s="188">
        <f t="shared" ref="P443:Q443" si="339">SUM(P444:P445)</f>
        <v>20000</v>
      </c>
      <c r="Q443" s="188">
        <f t="shared" si="339"/>
        <v>20000</v>
      </c>
      <c r="R443" s="397">
        <f t="shared" ref="R443" si="340">SUM(R444:R445)</f>
        <v>20000</v>
      </c>
      <c r="S443" s="397">
        <f t="shared" ref="S443" si="341">SUM(S444:S445)</f>
        <v>20000</v>
      </c>
      <c r="T443" s="359">
        <f t="shared" si="301"/>
        <v>100</v>
      </c>
      <c r="U443" s="359">
        <f t="shared" si="302"/>
        <v>100</v>
      </c>
    </row>
    <row r="444" spans="1:21" s="1" customFormat="1" x14ac:dyDescent="0.2">
      <c r="A444" s="27"/>
      <c r="B444" s="177"/>
      <c r="C444" s="177"/>
      <c r="D444" s="177"/>
      <c r="E444" s="177"/>
      <c r="F444" s="177"/>
      <c r="G444" s="177"/>
      <c r="H444" s="177"/>
      <c r="I444" s="202"/>
      <c r="J444" s="202"/>
      <c r="K444" s="202"/>
      <c r="L444" s="36"/>
      <c r="M444" s="189" t="s">
        <v>353</v>
      </c>
      <c r="N444" s="180" t="s">
        <v>286</v>
      </c>
      <c r="O444" s="188">
        <v>0</v>
      </c>
      <c r="P444" s="188">
        <v>20000</v>
      </c>
      <c r="Q444" s="188">
        <v>0</v>
      </c>
      <c r="R444" s="397">
        <v>20000</v>
      </c>
      <c r="S444" s="397">
        <v>20000</v>
      </c>
      <c r="T444" s="359">
        <v>0</v>
      </c>
      <c r="U444" s="359">
        <v>0</v>
      </c>
    </row>
    <row r="445" spans="1:21" s="1" customFormat="1" x14ac:dyDescent="0.2">
      <c r="A445" s="27"/>
      <c r="B445" s="243"/>
      <c r="C445" s="243"/>
      <c r="D445" s="243"/>
      <c r="E445" s="243"/>
      <c r="F445" s="243"/>
      <c r="G445" s="243"/>
      <c r="H445" s="243"/>
      <c r="I445" s="243"/>
      <c r="J445" s="243"/>
      <c r="K445" s="243"/>
      <c r="L445" s="36"/>
      <c r="M445" s="186">
        <v>91</v>
      </c>
      <c r="N445" s="180" t="s">
        <v>290</v>
      </c>
      <c r="O445" s="188">
        <v>9199.19</v>
      </c>
      <c r="P445" s="188">
        <v>0</v>
      </c>
      <c r="Q445" s="188">
        <v>20000</v>
      </c>
      <c r="R445" s="397">
        <v>0</v>
      </c>
      <c r="S445" s="397">
        <v>0</v>
      </c>
      <c r="T445" s="359">
        <f t="shared" si="301"/>
        <v>0</v>
      </c>
      <c r="U445" s="359">
        <f t="shared" si="302"/>
        <v>0</v>
      </c>
    </row>
    <row r="446" spans="1:21" s="1" customFormat="1" x14ac:dyDescent="0.2">
      <c r="A446" s="155"/>
      <c r="B446" s="155"/>
      <c r="C446" s="155"/>
      <c r="D446" s="155"/>
      <c r="E446" s="155"/>
      <c r="F446" s="155"/>
      <c r="G446" s="155"/>
      <c r="H446" s="155"/>
      <c r="I446" s="202"/>
      <c r="J446" s="202"/>
      <c r="K446" s="202"/>
      <c r="L446" s="16"/>
      <c r="M446" s="96"/>
      <c r="N446" s="84"/>
      <c r="O446" s="144"/>
      <c r="P446" s="144"/>
      <c r="Q446" s="144"/>
      <c r="R446" s="295"/>
      <c r="S446" s="295"/>
      <c r="T446" s="359"/>
      <c r="U446" s="359"/>
    </row>
    <row r="447" spans="1:21" s="1" customFormat="1" x14ac:dyDescent="0.2">
      <c r="A447" s="155"/>
      <c r="B447" s="152">
        <v>1</v>
      </c>
      <c r="C447" s="155"/>
      <c r="D447" s="155"/>
      <c r="E447" s="155"/>
      <c r="F447" s="155"/>
      <c r="G447" s="155"/>
      <c r="H447" s="155"/>
      <c r="I447" s="202"/>
      <c r="J447" s="270">
        <v>9</v>
      </c>
      <c r="K447" s="202"/>
      <c r="L447" s="16" t="s">
        <v>165</v>
      </c>
      <c r="M447" s="154">
        <v>3</v>
      </c>
      <c r="N447" s="84" t="s">
        <v>116</v>
      </c>
      <c r="O447" s="113">
        <f t="shared" ref="O447:Q448" si="342">SUM(O448)</f>
        <v>9199.19</v>
      </c>
      <c r="P447" s="113">
        <f t="shared" si="342"/>
        <v>20000</v>
      </c>
      <c r="Q447" s="113">
        <f t="shared" si="342"/>
        <v>20000</v>
      </c>
      <c r="R447" s="295"/>
      <c r="S447" s="295"/>
      <c r="T447" s="359"/>
      <c r="U447" s="359"/>
    </row>
    <row r="448" spans="1:21" s="1" customFormat="1" ht="38.25" x14ac:dyDescent="0.2">
      <c r="A448" s="155"/>
      <c r="B448" s="152">
        <v>1</v>
      </c>
      <c r="C448" s="155"/>
      <c r="D448" s="155"/>
      <c r="E448" s="155"/>
      <c r="F448" s="155"/>
      <c r="G448" s="155"/>
      <c r="H448" s="155"/>
      <c r="I448" s="202"/>
      <c r="J448" s="270">
        <v>9</v>
      </c>
      <c r="K448" s="202"/>
      <c r="L448" s="16" t="s">
        <v>165</v>
      </c>
      <c r="M448" s="92" t="s">
        <v>70</v>
      </c>
      <c r="N448" s="70" t="s">
        <v>24</v>
      </c>
      <c r="O448" s="114">
        <f t="shared" si="342"/>
        <v>9199.19</v>
      </c>
      <c r="P448" s="114">
        <f t="shared" si="342"/>
        <v>20000</v>
      </c>
      <c r="Q448" s="114">
        <f t="shared" si="342"/>
        <v>20000</v>
      </c>
      <c r="R448" s="295">
        <v>20000</v>
      </c>
      <c r="S448" s="295">
        <v>20000</v>
      </c>
      <c r="T448" s="359">
        <f t="shared" ref="T448:T510" si="343">R448/Q448*100</f>
        <v>100</v>
      </c>
      <c r="U448" s="359">
        <f t="shared" ref="U448:U510" si="344">S448/Q448*100</f>
        <v>100</v>
      </c>
    </row>
    <row r="449" spans="1:21" s="1" customFormat="1" ht="25.5" x14ac:dyDescent="0.2">
      <c r="A449" s="155"/>
      <c r="B449" s="152">
        <v>1</v>
      </c>
      <c r="C449" s="155"/>
      <c r="D449" s="155"/>
      <c r="E449" s="155"/>
      <c r="F449" s="155"/>
      <c r="G449" s="155"/>
      <c r="H449" s="155"/>
      <c r="I449" s="202"/>
      <c r="J449" s="270">
        <v>9</v>
      </c>
      <c r="K449" s="202"/>
      <c r="L449" s="16" t="s">
        <v>165</v>
      </c>
      <c r="M449" s="153" t="s">
        <v>71</v>
      </c>
      <c r="N449" s="84" t="s">
        <v>25</v>
      </c>
      <c r="O449" s="113">
        <v>9199.19</v>
      </c>
      <c r="P449" s="113">
        <v>20000</v>
      </c>
      <c r="Q449" s="113">
        <v>20000</v>
      </c>
      <c r="R449" s="295"/>
      <c r="S449" s="295"/>
      <c r="T449" s="359"/>
      <c r="U449" s="359"/>
    </row>
    <row r="450" spans="1:21" s="1" customFormat="1" x14ac:dyDescent="0.2">
      <c r="A450" s="155"/>
      <c r="B450" s="152"/>
      <c r="C450" s="155"/>
      <c r="D450" s="155"/>
      <c r="E450" s="155"/>
      <c r="F450" s="155"/>
      <c r="G450" s="155"/>
      <c r="H450" s="155"/>
      <c r="I450" s="202"/>
      <c r="J450" s="202"/>
      <c r="K450" s="202"/>
      <c r="L450" s="16"/>
      <c r="M450" s="153"/>
      <c r="N450" s="84"/>
      <c r="O450" s="144"/>
      <c r="P450" s="144"/>
      <c r="Q450" s="144"/>
      <c r="R450" s="295"/>
      <c r="S450" s="295"/>
      <c r="T450" s="359"/>
      <c r="U450" s="359"/>
    </row>
    <row r="451" spans="1:21" s="1" customFormat="1" ht="25.5" x14ac:dyDescent="0.2">
      <c r="A451" s="53" t="s">
        <v>192</v>
      </c>
      <c r="B451" s="221"/>
      <c r="C451" s="221"/>
      <c r="D451" s="221"/>
      <c r="E451" s="221"/>
      <c r="F451" s="221"/>
      <c r="G451" s="221"/>
      <c r="H451" s="221"/>
      <c r="I451" s="221"/>
      <c r="J451" s="221"/>
      <c r="K451" s="221"/>
      <c r="L451" s="31" t="s">
        <v>307</v>
      </c>
      <c r="M451" s="103"/>
      <c r="N451" s="104" t="s">
        <v>150</v>
      </c>
      <c r="O451" s="116">
        <f t="shared" ref="O451" si="345">SUM(O453)</f>
        <v>8899.15</v>
      </c>
      <c r="P451" s="116">
        <f t="shared" ref="P451:Q451" si="346">SUM(P453)</f>
        <v>15000</v>
      </c>
      <c r="Q451" s="116">
        <f t="shared" si="346"/>
        <v>15000</v>
      </c>
      <c r="R451" s="415">
        <f t="shared" ref="R451" si="347">SUM(R453)</f>
        <v>20000</v>
      </c>
      <c r="S451" s="415">
        <f t="shared" ref="S451" si="348">SUM(S453)</f>
        <v>20000</v>
      </c>
      <c r="T451" s="359">
        <f t="shared" si="343"/>
        <v>133.33333333333331</v>
      </c>
      <c r="U451" s="359">
        <f t="shared" si="344"/>
        <v>133.33333333333331</v>
      </c>
    </row>
    <row r="452" spans="1:21" s="1" customFormat="1" x14ac:dyDescent="0.2">
      <c r="A452" s="221"/>
      <c r="B452" s="220"/>
      <c r="C452" s="221"/>
      <c r="D452" s="221"/>
      <c r="E452" s="221"/>
      <c r="F452" s="221"/>
      <c r="G452" s="221"/>
      <c r="H452" s="221"/>
      <c r="I452" s="221"/>
      <c r="J452" s="221"/>
      <c r="K452" s="221"/>
      <c r="L452" s="16"/>
      <c r="M452" s="222"/>
      <c r="N452" s="223"/>
      <c r="O452" s="144"/>
      <c r="P452" s="144"/>
      <c r="Q452" s="144"/>
      <c r="R452" s="295"/>
      <c r="S452" s="295"/>
      <c r="T452" s="359"/>
      <c r="U452" s="359"/>
    </row>
    <row r="453" spans="1:21" s="1" customFormat="1" ht="25.5" x14ac:dyDescent="0.2">
      <c r="A453" s="27" t="s">
        <v>256</v>
      </c>
      <c r="B453" s="155"/>
      <c r="C453" s="155"/>
      <c r="D453" s="155"/>
      <c r="E453" s="155"/>
      <c r="F453" s="155"/>
      <c r="G453" s="155"/>
      <c r="H453" s="155"/>
      <c r="I453" s="202"/>
      <c r="J453" s="202"/>
      <c r="K453" s="202"/>
      <c r="L453" s="36" t="s">
        <v>304</v>
      </c>
      <c r="M453" s="106"/>
      <c r="N453" s="107" t="s">
        <v>164</v>
      </c>
      <c r="O453" s="144">
        <f t="shared" ref="O453" si="349">SUM(O458)</f>
        <v>8899.15</v>
      </c>
      <c r="P453" s="144">
        <f t="shared" ref="P453:Q453" si="350">SUM(P458)</f>
        <v>15000</v>
      </c>
      <c r="Q453" s="144">
        <f t="shared" si="350"/>
        <v>15000</v>
      </c>
      <c r="R453" s="411">
        <f>SUM(R459)</f>
        <v>20000</v>
      </c>
      <c r="S453" s="411">
        <f>SUM(S459)</f>
        <v>20000</v>
      </c>
      <c r="T453" s="359">
        <f t="shared" si="343"/>
        <v>133.33333333333331</v>
      </c>
      <c r="U453" s="359">
        <f t="shared" si="344"/>
        <v>133.33333333333331</v>
      </c>
    </row>
    <row r="454" spans="1:21" s="1" customFormat="1" x14ac:dyDescent="0.2">
      <c r="A454" s="155"/>
      <c r="B454" s="155"/>
      <c r="C454" s="155"/>
      <c r="D454" s="155"/>
      <c r="E454" s="155"/>
      <c r="F454" s="155"/>
      <c r="G454" s="155"/>
      <c r="H454" s="155"/>
      <c r="I454" s="202"/>
      <c r="J454" s="202"/>
      <c r="K454" s="202"/>
      <c r="L454" s="16"/>
      <c r="M454" s="96"/>
      <c r="N454" s="84"/>
      <c r="O454" s="143"/>
      <c r="P454" s="143"/>
      <c r="Q454" s="143"/>
      <c r="R454" s="414"/>
      <c r="S454" s="414"/>
      <c r="T454" s="359"/>
      <c r="U454" s="359"/>
    </row>
    <row r="455" spans="1:21" s="1" customFormat="1" x14ac:dyDescent="0.2">
      <c r="A455" s="177"/>
      <c r="B455" s="177"/>
      <c r="C455" s="177"/>
      <c r="D455" s="177"/>
      <c r="E455" s="177"/>
      <c r="F455" s="177"/>
      <c r="G455" s="177"/>
      <c r="H455" s="177"/>
      <c r="I455" s="202"/>
      <c r="J455" s="202"/>
      <c r="K455" s="202"/>
      <c r="L455" s="16"/>
      <c r="M455" s="96"/>
      <c r="N455" s="180" t="s">
        <v>285</v>
      </c>
      <c r="O455" s="188">
        <f t="shared" ref="O455:Q455" si="351">SUM(O456)</f>
        <v>8899.15</v>
      </c>
      <c r="P455" s="188">
        <f t="shared" si="351"/>
        <v>15000</v>
      </c>
      <c r="Q455" s="188">
        <f t="shared" si="351"/>
        <v>15000</v>
      </c>
      <c r="R455" s="397">
        <f t="shared" ref="R455:S455" si="352">SUM(R456)</f>
        <v>20000</v>
      </c>
      <c r="S455" s="397">
        <f t="shared" si="352"/>
        <v>20000</v>
      </c>
      <c r="T455" s="359">
        <f t="shared" si="343"/>
        <v>133.33333333333331</v>
      </c>
      <c r="U455" s="359">
        <f t="shared" si="344"/>
        <v>133.33333333333331</v>
      </c>
    </row>
    <row r="456" spans="1:21" s="1" customFormat="1" x14ac:dyDescent="0.2">
      <c r="A456" s="177"/>
      <c r="B456" s="177"/>
      <c r="C456" s="177"/>
      <c r="D456" s="177"/>
      <c r="E456" s="177"/>
      <c r="F456" s="177"/>
      <c r="G456" s="177"/>
      <c r="H456" s="177"/>
      <c r="I456" s="202"/>
      <c r="J456" s="202"/>
      <c r="K456" s="202"/>
      <c r="L456" s="16"/>
      <c r="M456" s="189" t="s">
        <v>353</v>
      </c>
      <c r="N456" s="180" t="s">
        <v>286</v>
      </c>
      <c r="O456" s="188">
        <v>8899.15</v>
      </c>
      <c r="P456" s="188">
        <v>15000</v>
      </c>
      <c r="Q456" s="188">
        <v>15000</v>
      </c>
      <c r="R456" s="397">
        <v>20000</v>
      </c>
      <c r="S456" s="397">
        <v>20000</v>
      </c>
      <c r="T456" s="359">
        <f t="shared" si="343"/>
        <v>133.33333333333331</v>
      </c>
      <c r="U456" s="359">
        <f t="shared" si="344"/>
        <v>133.33333333333331</v>
      </c>
    </row>
    <row r="457" spans="1:21" s="1" customFormat="1" x14ac:dyDescent="0.2">
      <c r="A457" s="177"/>
      <c r="B457" s="177"/>
      <c r="C457" s="177"/>
      <c r="D457" s="177"/>
      <c r="E457" s="177"/>
      <c r="F457" s="177"/>
      <c r="G457" s="177"/>
      <c r="H457" s="177"/>
      <c r="I457" s="202"/>
      <c r="J457" s="202"/>
      <c r="K457" s="202"/>
      <c r="L457" s="16"/>
      <c r="M457" s="96"/>
      <c r="N457" s="84"/>
      <c r="O457" s="143"/>
      <c r="P457" s="143"/>
      <c r="Q457" s="143"/>
      <c r="R457" s="414"/>
      <c r="S457" s="414"/>
      <c r="T457" s="359"/>
      <c r="U457" s="359"/>
    </row>
    <row r="458" spans="1:21" s="1" customFormat="1" x14ac:dyDescent="0.2">
      <c r="A458" s="155"/>
      <c r="B458" s="152">
        <v>1</v>
      </c>
      <c r="C458" s="155"/>
      <c r="D458" s="155"/>
      <c r="E458" s="155"/>
      <c r="F458" s="155"/>
      <c r="G458" s="155"/>
      <c r="H458" s="155"/>
      <c r="I458" s="202"/>
      <c r="J458" s="202"/>
      <c r="K458" s="202"/>
      <c r="L458" s="16" t="s">
        <v>304</v>
      </c>
      <c r="M458" s="154">
        <v>3</v>
      </c>
      <c r="N458" s="84" t="s">
        <v>116</v>
      </c>
      <c r="O458" s="113">
        <f t="shared" ref="O458:Q459" si="353">SUM(O459)</f>
        <v>8899.15</v>
      </c>
      <c r="P458" s="113">
        <f t="shared" si="353"/>
        <v>15000</v>
      </c>
      <c r="Q458" s="113">
        <f t="shared" si="353"/>
        <v>15000</v>
      </c>
      <c r="R458" s="295"/>
      <c r="S458" s="295"/>
      <c r="T458" s="359"/>
      <c r="U458" s="359"/>
    </row>
    <row r="459" spans="1:21" s="1" customFormat="1" ht="38.25" x14ac:dyDescent="0.2">
      <c r="A459" s="155"/>
      <c r="B459" s="152">
        <v>1</v>
      </c>
      <c r="C459" s="155"/>
      <c r="D459" s="155"/>
      <c r="E459" s="155"/>
      <c r="F459" s="155"/>
      <c r="G459" s="155"/>
      <c r="H459" s="155"/>
      <c r="I459" s="202"/>
      <c r="J459" s="202"/>
      <c r="K459" s="202"/>
      <c r="L459" s="16" t="s">
        <v>304</v>
      </c>
      <c r="M459" s="92" t="s">
        <v>70</v>
      </c>
      <c r="N459" s="70" t="s">
        <v>24</v>
      </c>
      <c r="O459" s="114">
        <f t="shared" si="353"/>
        <v>8899.15</v>
      </c>
      <c r="P459" s="114">
        <f t="shared" si="353"/>
        <v>15000</v>
      </c>
      <c r="Q459" s="114">
        <f t="shared" si="353"/>
        <v>15000</v>
      </c>
      <c r="R459" s="295">
        <v>20000</v>
      </c>
      <c r="S459" s="295">
        <v>20000</v>
      </c>
      <c r="T459" s="359">
        <f t="shared" si="343"/>
        <v>133.33333333333331</v>
      </c>
      <c r="U459" s="359">
        <f t="shared" si="344"/>
        <v>133.33333333333331</v>
      </c>
    </row>
    <row r="460" spans="1:21" s="1" customFormat="1" ht="25.5" x14ac:dyDescent="0.2">
      <c r="A460" s="155"/>
      <c r="B460" s="152">
        <v>1</v>
      </c>
      <c r="C460" s="155"/>
      <c r="D460" s="155"/>
      <c r="E460" s="155"/>
      <c r="F460" s="155"/>
      <c r="G460" s="155"/>
      <c r="H460" s="155"/>
      <c r="I460" s="202"/>
      <c r="J460" s="202"/>
      <c r="K460" s="202"/>
      <c r="L460" s="16" t="s">
        <v>304</v>
      </c>
      <c r="M460" s="153" t="s">
        <v>71</v>
      </c>
      <c r="N460" s="84" t="s">
        <v>25</v>
      </c>
      <c r="O460" s="113">
        <v>8899.15</v>
      </c>
      <c r="P460" s="113">
        <v>15000</v>
      </c>
      <c r="Q460" s="113">
        <v>15000</v>
      </c>
      <c r="R460" s="295"/>
      <c r="S460" s="295"/>
      <c r="T460" s="359"/>
      <c r="U460" s="359"/>
    </row>
    <row r="461" spans="1:21" s="1" customFormat="1" x14ac:dyDescent="0.2">
      <c r="A461" s="221"/>
      <c r="B461" s="220"/>
      <c r="C461" s="221"/>
      <c r="D461" s="221"/>
      <c r="E461" s="221"/>
      <c r="F461" s="221"/>
      <c r="G461" s="221"/>
      <c r="H461" s="221"/>
      <c r="I461" s="221"/>
      <c r="J461" s="221"/>
      <c r="K461" s="221"/>
      <c r="L461" s="16"/>
      <c r="M461" s="222"/>
      <c r="N461" s="223"/>
      <c r="O461" s="113"/>
      <c r="P461" s="113"/>
      <c r="Q461" s="113"/>
      <c r="R461" s="295"/>
      <c r="S461" s="295"/>
      <c r="T461" s="359"/>
      <c r="U461" s="359"/>
    </row>
    <row r="462" spans="1:21" s="1" customFormat="1" ht="25.5" x14ac:dyDescent="0.2">
      <c r="A462" s="53" t="s">
        <v>192</v>
      </c>
      <c r="B462" s="221"/>
      <c r="C462" s="221"/>
      <c r="D462" s="221"/>
      <c r="E462" s="221"/>
      <c r="F462" s="221"/>
      <c r="G462" s="221"/>
      <c r="H462" s="221"/>
      <c r="I462" s="221"/>
      <c r="J462" s="221"/>
      <c r="K462" s="221"/>
      <c r="L462" s="31" t="s">
        <v>198</v>
      </c>
      <c r="M462" s="103"/>
      <c r="N462" s="104" t="s">
        <v>150</v>
      </c>
      <c r="O462" s="116">
        <f t="shared" ref="O462" si="354">SUM(O464)</f>
        <v>0</v>
      </c>
      <c r="P462" s="116">
        <f t="shared" ref="P462:Q462" si="355">SUM(P464)</f>
        <v>5000</v>
      </c>
      <c r="Q462" s="116">
        <f t="shared" si="355"/>
        <v>5000</v>
      </c>
      <c r="R462" s="415">
        <f t="shared" ref="R462:S462" si="356">SUM(R464)</f>
        <v>5000</v>
      </c>
      <c r="S462" s="415">
        <f t="shared" si="356"/>
        <v>5000</v>
      </c>
      <c r="T462" s="359">
        <f t="shared" si="343"/>
        <v>100</v>
      </c>
      <c r="U462" s="359">
        <f t="shared" si="344"/>
        <v>100</v>
      </c>
    </row>
    <row r="463" spans="1:21" s="1" customFormat="1" x14ac:dyDescent="0.2">
      <c r="A463" s="159"/>
      <c r="B463" s="158"/>
      <c r="C463" s="159"/>
      <c r="D463" s="159"/>
      <c r="E463" s="159"/>
      <c r="F463" s="159"/>
      <c r="G463" s="159"/>
      <c r="H463" s="159"/>
      <c r="I463" s="202"/>
      <c r="J463" s="202"/>
      <c r="K463" s="202"/>
      <c r="L463" s="16"/>
      <c r="M463" s="160"/>
      <c r="N463" s="84"/>
      <c r="O463" s="113"/>
      <c r="P463" s="113"/>
      <c r="Q463" s="113"/>
      <c r="R463" s="295"/>
      <c r="S463" s="295"/>
      <c r="T463" s="359"/>
      <c r="U463" s="359"/>
    </row>
    <row r="464" spans="1:21" s="127" customFormat="1" ht="25.5" x14ac:dyDescent="0.2">
      <c r="A464" s="27" t="s">
        <v>311</v>
      </c>
      <c r="L464" s="66" t="s">
        <v>165</v>
      </c>
      <c r="M464" s="141"/>
      <c r="N464" s="121" t="s">
        <v>263</v>
      </c>
      <c r="O464" s="144">
        <f t="shared" ref="O464" si="357">SUM(O470)</f>
        <v>0</v>
      </c>
      <c r="P464" s="144">
        <f>SUM(P470)</f>
        <v>5000</v>
      </c>
      <c r="Q464" s="144">
        <f>SUM(Q470)</f>
        <v>5000</v>
      </c>
      <c r="R464" s="419">
        <f>SUM(R471+R473)</f>
        <v>5000</v>
      </c>
      <c r="S464" s="419">
        <f>SUM(S471+S473)</f>
        <v>5000</v>
      </c>
      <c r="T464" s="359">
        <f t="shared" si="343"/>
        <v>100</v>
      </c>
      <c r="U464" s="359">
        <f t="shared" si="344"/>
        <v>100</v>
      </c>
    </row>
    <row r="465" spans="1:21" s="127" customFormat="1" x14ac:dyDescent="0.2">
      <c r="A465" s="27"/>
      <c r="L465" s="66"/>
      <c r="M465" s="141"/>
      <c r="N465" s="121"/>
      <c r="O465" s="144"/>
      <c r="P465" s="144"/>
      <c r="Q465" s="144"/>
      <c r="R465" s="419"/>
      <c r="S465" s="419"/>
      <c r="T465" s="359"/>
      <c r="U465" s="359"/>
    </row>
    <row r="466" spans="1:21" s="127" customFormat="1" x14ac:dyDescent="0.2">
      <c r="A466" s="27"/>
      <c r="L466" s="66"/>
      <c r="M466" s="96"/>
      <c r="N466" s="180" t="s">
        <v>285</v>
      </c>
      <c r="O466" s="188">
        <f t="shared" ref="O466" si="358">SUM(O467:O468)</f>
        <v>0</v>
      </c>
      <c r="P466" s="188">
        <f t="shared" ref="P466:Q466" si="359">SUM(P467:P468)</f>
        <v>5000</v>
      </c>
      <c r="Q466" s="188">
        <f t="shared" si="359"/>
        <v>5000</v>
      </c>
      <c r="R466" s="397">
        <f t="shared" ref="R466" si="360">SUM(R467:R468)</f>
        <v>5000</v>
      </c>
      <c r="S466" s="397">
        <f t="shared" ref="S466" si="361">SUM(S467:S468)</f>
        <v>5000</v>
      </c>
      <c r="T466" s="359">
        <f t="shared" si="343"/>
        <v>100</v>
      </c>
      <c r="U466" s="359">
        <f t="shared" si="344"/>
        <v>100</v>
      </c>
    </row>
    <row r="467" spans="1:21" s="127" customFormat="1" x14ac:dyDescent="0.2">
      <c r="A467" s="27"/>
      <c r="L467" s="66"/>
      <c r="M467" s="189" t="s">
        <v>353</v>
      </c>
      <c r="N467" s="180" t="s">
        <v>286</v>
      </c>
      <c r="O467" s="188">
        <v>0</v>
      </c>
      <c r="P467" s="188">
        <v>5000</v>
      </c>
      <c r="Q467" s="188">
        <v>5000</v>
      </c>
      <c r="R467" s="397">
        <v>0</v>
      </c>
      <c r="S467" s="397">
        <v>0</v>
      </c>
      <c r="T467" s="359">
        <f t="shared" si="343"/>
        <v>0</v>
      </c>
      <c r="U467" s="359">
        <f t="shared" si="344"/>
        <v>0</v>
      </c>
    </row>
    <row r="468" spans="1:21" s="127" customFormat="1" ht="51" x14ac:dyDescent="0.2">
      <c r="A468" s="27"/>
      <c r="L468" s="66"/>
      <c r="M468" s="189" t="s">
        <v>52</v>
      </c>
      <c r="N468" s="190" t="s">
        <v>105</v>
      </c>
      <c r="O468" s="188">
        <v>0</v>
      </c>
      <c r="P468" s="188">
        <v>0</v>
      </c>
      <c r="Q468" s="188">
        <v>0</v>
      </c>
      <c r="R468" s="397">
        <v>5000</v>
      </c>
      <c r="S468" s="397">
        <v>5000</v>
      </c>
      <c r="T468" s="359">
        <v>0</v>
      </c>
      <c r="U468" s="359">
        <v>0</v>
      </c>
    </row>
    <row r="469" spans="1:21" s="1" customFormat="1" x14ac:dyDescent="0.2">
      <c r="A469" s="163"/>
      <c r="B469" s="163"/>
      <c r="C469" s="163"/>
      <c r="D469" s="163"/>
      <c r="E469" s="163"/>
      <c r="F469" s="163"/>
      <c r="G469" s="163"/>
      <c r="H469" s="163"/>
      <c r="I469" s="202"/>
      <c r="J469" s="202"/>
      <c r="K469" s="202"/>
      <c r="L469" s="16"/>
      <c r="M469" s="92"/>
      <c r="N469" s="70"/>
      <c r="O469" s="113"/>
      <c r="P469" s="113"/>
      <c r="Q469" s="113"/>
      <c r="R469" s="295"/>
      <c r="S469" s="295"/>
      <c r="T469" s="359"/>
      <c r="U469" s="359"/>
    </row>
    <row r="470" spans="1:21" s="1" customFormat="1" x14ac:dyDescent="0.2">
      <c r="A470" s="163"/>
      <c r="B470" s="289">
        <v>1</v>
      </c>
      <c r="C470" s="163"/>
      <c r="D470" s="163"/>
      <c r="E470" s="163"/>
      <c r="F470" s="162"/>
      <c r="G470" s="163"/>
      <c r="H470" s="289">
        <v>7</v>
      </c>
      <c r="I470" s="202"/>
      <c r="J470" s="202"/>
      <c r="K470" s="202"/>
      <c r="L470" s="296" t="s">
        <v>165</v>
      </c>
      <c r="M470" s="165">
        <v>3</v>
      </c>
      <c r="N470" s="84" t="s">
        <v>116</v>
      </c>
      <c r="O470" s="113">
        <f t="shared" ref="O470" si="362">SUM(O471)</f>
        <v>0</v>
      </c>
      <c r="P470" s="113">
        <f>SUM(P471+P473)</f>
        <v>5000</v>
      </c>
      <c r="Q470" s="113">
        <f>SUM(Q471+Q473)</f>
        <v>5000</v>
      </c>
      <c r="R470" s="295"/>
      <c r="S470" s="295"/>
      <c r="T470" s="359"/>
      <c r="U470" s="359"/>
    </row>
    <row r="471" spans="1:21" s="38" customFormat="1" ht="25.5" x14ac:dyDescent="0.2">
      <c r="B471" s="289">
        <v>1</v>
      </c>
      <c r="F471" s="9"/>
      <c r="H471" s="289">
        <v>7</v>
      </c>
      <c r="L471" s="296" t="s">
        <v>165</v>
      </c>
      <c r="M471" s="92" t="s">
        <v>261</v>
      </c>
      <c r="N471" s="70" t="s">
        <v>280</v>
      </c>
      <c r="O471" s="114">
        <f t="shared" ref="O471:Q471" si="363">SUM(O472:O472)</f>
        <v>0</v>
      </c>
      <c r="P471" s="114">
        <f t="shared" si="363"/>
        <v>0</v>
      </c>
      <c r="Q471" s="114">
        <f t="shared" si="363"/>
        <v>0</v>
      </c>
      <c r="R471" s="295">
        <v>0</v>
      </c>
      <c r="S471" s="295">
        <v>0</v>
      </c>
      <c r="T471" s="359">
        <v>0</v>
      </c>
      <c r="U471" s="359">
        <v>0</v>
      </c>
    </row>
    <row r="472" spans="1:21" s="281" customFormat="1" ht="25.5" x14ac:dyDescent="0.2">
      <c r="B472" s="299">
        <v>1</v>
      </c>
      <c r="F472" s="282"/>
      <c r="H472" s="289">
        <v>7</v>
      </c>
      <c r="L472" s="296" t="s">
        <v>165</v>
      </c>
      <c r="M472" s="297" t="s">
        <v>260</v>
      </c>
      <c r="N472" s="298" t="s">
        <v>279</v>
      </c>
      <c r="O472" s="295">
        <v>0</v>
      </c>
      <c r="P472" s="295">
        <v>0</v>
      </c>
      <c r="Q472" s="295">
        <v>0</v>
      </c>
      <c r="R472" s="420"/>
      <c r="S472" s="420"/>
      <c r="T472" s="359"/>
      <c r="U472" s="359"/>
    </row>
    <row r="473" spans="1:21" s="281" customFormat="1" x14ac:dyDescent="0.2">
      <c r="B473" s="299"/>
      <c r="F473" s="282"/>
      <c r="H473" s="289">
        <v>7</v>
      </c>
      <c r="L473" s="296" t="s">
        <v>165</v>
      </c>
      <c r="M473" s="284">
        <v>38</v>
      </c>
      <c r="N473" s="70" t="s">
        <v>281</v>
      </c>
      <c r="O473" s="114">
        <v>0</v>
      </c>
      <c r="P473" s="114">
        <f>SUM(P474)</f>
        <v>5000</v>
      </c>
      <c r="Q473" s="114">
        <f>SUM(Q474)</f>
        <v>5000</v>
      </c>
      <c r="R473" s="295">
        <v>5000</v>
      </c>
      <c r="S473" s="295">
        <v>5000</v>
      </c>
      <c r="T473" s="359">
        <f t="shared" si="343"/>
        <v>100</v>
      </c>
      <c r="U473" s="359">
        <f t="shared" si="344"/>
        <v>100</v>
      </c>
    </row>
    <row r="474" spans="1:21" s="1" customFormat="1" x14ac:dyDescent="0.2">
      <c r="A474" s="248"/>
      <c r="B474" s="289">
        <v>1</v>
      </c>
      <c r="C474" s="248"/>
      <c r="D474" s="248"/>
      <c r="E474" s="248"/>
      <c r="F474" s="252"/>
      <c r="G474" s="248"/>
      <c r="H474" s="289">
        <v>7</v>
      </c>
      <c r="I474" s="248"/>
      <c r="J474" s="248"/>
      <c r="K474" s="248"/>
      <c r="L474" s="296" t="s">
        <v>165</v>
      </c>
      <c r="M474" s="249" t="s">
        <v>73</v>
      </c>
      <c r="N474" s="250" t="s">
        <v>8</v>
      </c>
      <c r="O474" s="113">
        <v>0</v>
      </c>
      <c r="P474" s="113">
        <v>5000</v>
      </c>
      <c r="Q474" s="113">
        <v>5000</v>
      </c>
      <c r="R474" s="295"/>
      <c r="S474" s="295"/>
      <c r="T474" s="359"/>
      <c r="U474" s="359"/>
    </row>
    <row r="475" spans="1:21" s="1" customFormat="1" x14ac:dyDescent="0.2">
      <c r="A475" s="53"/>
      <c r="B475" s="155"/>
      <c r="C475" s="155"/>
      <c r="D475" s="155"/>
      <c r="E475" s="155"/>
      <c r="F475" s="155"/>
      <c r="G475" s="155"/>
      <c r="H475" s="155"/>
      <c r="I475" s="202"/>
      <c r="J475" s="202"/>
      <c r="K475" s="202"/>
      <c r="L475" s="296"/>
      <c r="M475" s="103"/>
      <c r="N475" s="104"/>
      <c r="O475" s="144"/>
      <c r="P475" s="144"/>
      <c r="Q475" s="144"/>
      <c r="R475" s="419"/>
      <c r="S475" s="419"/>
      <c r="T475" s="359"/>
      <c r="U475" s="359"/>
    </row>
    <row r="476" spans="1:21" s="1" customFormat="1" ht="25.5" x14ac:dyDescent="0.2">
      <c r="A476" s="51" t="s">
        <v>133</v>
      </c>
      <c r="B476" s="55">
        <v>1</v>
      </c>
      <c r="C476" s="155"/>
      <c r="D476" s="155"/>
      <c r="E476" s="155"/>
      <c r="F476" s="55"/>
      <c r="G476" s="155"/>
      <c r="H476" s="155"/>
      <c r="I476" s="202"/>
      <c r="J476" s="55">
        <v>9</v>
      </c>
      <c r="K476" s="202"/>
      <c r="L476" s="16"/>
      <c r="M476" s="153"/>
      <c r="N476" s="73" t="s">
        <v>257</v>
      </c>
      <c r="O476" s="115">
        <f t="shared" ref="O476" si="364">SUM(O478)</f>
        <v>0</v>
      </c>
      <c r="P476" s="115">
        <f t="shared" ref="P476:Q476" si="365">SUM(P478)</f>
        <v>30000</v>
      </c>
      <c r="Q476" s="115">
        <f t="shared" si="365"/>
        <v>30000</v>
      </c>
      <c r="R476" s="413">
        <f t="shared" ref="R476:S476" si="366">SUM(R478)</f>
        <v>42000</v>
      </c>
      <c r="S476" s="413">
        <f t="shared" si="366"/>
        <v>42000</v>
      </c>
      <c r="T476" s="359">
        <f t="shared" si="343"/>
        <v>140</v>
      </c>
      <c r="U476" s="359">
        <f t="shared" si="344"/>
        <v>140</v>
      </c>
    </row>
    <row r="477" spans="1:21" s="1" customFormat="1" x14ac:dyDescent="0.2">
      <c r="A477" s="155"/>
      <c r="B477" s="152"/>
      <c r="C477" s="155"/>
      <c r="D477" s="152"/>
      <c r="E477" s="155"/>
      <c r="F477" s="152"/>
      <c r="G477" s="155"/>
      <c r="H477" s="155"/>
      <c r="I477" s="202"/>
      <c r="J477" s="202"/>
      <c r="K477" s="202"/>
      <c r="L477" s="16"/>
      <c r="M477" s="153"/>
      <c r="N477" s="84"/>
      <c r="O477" s="116"/>
      <c r="P477" s="116"/>
      <c r="Q477" s="116"/>
      <c r="R477" s="415"/>
      <c r="S477" s="415"/>
      <c r="T477" s="359"/>
      <c r="U477" s="359"/>
    </row>
    <row r="478" spans="1:21" s="1" customFormat="1" ht="25.5" x14ac:dyDescent="0.2">
      <c r="A478" s="53" t="s">
        <v>192</v>
      </c>
      <c r="B478" s="155"/>
      <c r="C478" s="155"/>
      <c r="D478" s="155"/>
      <c r="E478" s="155"/>
      <c r="F478" s="155"/>
      <c r="G478" s="155"/>
      <c r="H478" s="155"/>
      <c r="I478" s="202"/>
      <c r="J478" s="202"/>
      <c r="K478" s="202"/>
      <c r="L478" s="31" t="s">
        <v>306</v>
      </c>
      <c r="M478" s="103"/>
      <c r="N478" s="104" t="s">
        <v>150</v>
      </c>
      <c r="O478" s="116">
        <f t="shared" ref="O478" si="367">SUM(O480+O490)</f>
        <v>0</v>
      </c>
      <c r="P478" s="116">
        <f t="shared" ref="P478:Q478" si="368">SUM(P480+P490)</f>
        <v>30000</v>
      </c>
      <c r="Q478" s="116">
        <f t="shared" si="368"/>
        <v>30000</v>
      </c>
      <c r="R478" s="415">
        <f>SUM(R480+R490)</f>
        <v>42000</v>
      </c>
      <c r="S478" s="415">
        <f>SUM(S480+S490)</f>
        <v>42000</v>
      </c>
      <c r="T478" s="359">
        <f t="shared" si="343"/>
        <v>140</v>
      </c>
      <c r="U478" s="359">
        <f t="shared" si="344"/>
        <v>140</v>
      </c>
    </row>
    <row r="479" spans="1:21" s="1" customFormat="1" x14ac:dyDescent="0.2">
      <c r="A479" s="53"/>
      <c r="B479" s="177"/>
      <c r="C479" s="177"/>
      <c r="D479" s="177"/>
      <c r="E479" s="177"/>
      <c r="F479" s="177"/>
      <c r="G479" s="177"/>
      <c r="H479" s="177"/>
      <c r="I479" s="202"/>
      <c r="J479" s="202"/>
      <c r="K479" s="202"/>
      <c r="L479" s="31"/>
      <c r="M479" s="103"/>
      <c r="N479" s="104"/>
      <c r="O479" s="116"/>
      <c r="P479" s="116"/>
      <c r="Q479" s="116"/>
      <c r="R479" s="415"/>
      <c r="S479" s="415"/>
      <c r="T479" s="359"/>
      <c r="U479" s="359"/>
    </row>
    <row r="480" spans="1:21" s="1" customFormat="1" x14ac:dyDescent="0.2">
      <c r="A480" s="27" t="s">
        <v>134</v>
      </c>
      <c r="B480" s="155"/>
      <c r="C480" s="155"/>
      <c r="D480" s="155"/>
      <c r="E480" s="155"/>
      <c r="F480" s="155"/>
      <c r="G480" s="155"/>
      <c r="H480" s="155"/>
      <c r="I480" s="202"/>
      <c r="J480" s="202"/>
      <c r="K480" s="202"/>
      <c r="L480" s="36" t="s">
        <v>305</v>
      </c>
      <c r="M480" s="106"/>
      <c r="N480" s="107" t="s">
        <v>161</v>
      </c>
      <c r="O480" s="144">
        <f t="shared" ref="O480" si="369">SUM(O486)</f>
        <v>0</v>
      </c>
      <c r="P480" s="144">
        <f t="shared" ref="P480:Q480" si="370">SUM(P486)</f>
        <v>30000</v>
      </c>
      <c r="Q480" s="144">
        <f t="shared" si="370"/>
        <v>30000</v>
      </c>
      <c r="R480" s="411">
        <f>SUM(R487)</f>
        <v>42000</v>
      </c>
      <c r="S480" s="411">
        <f>SUM(S487)</f>
        <v>42000</v>
      </c>
      <c r="T480" s="359">
        <f t="shared" si="343"/>
        <v>140</v>
      </c>
      <c r="U480" s="359">
        <f t="shared" si="344"/>
        <v>140</v>
      </c>
    </row>
    <row r="481" spans="1:21" s="1" customFormat="1" x14ac:dyDescent="0.2">
      <c r="A481" s="27"/>
      <c r="B481" s="177"/>
      <c r="C481" s="177"/>
      <c r="D481" s="177"/>
      <c r="E481" s="177"/>
      <c r="F481" s="177"/>
      <c r="G481" s="177"/>
      <c r="H481" s="177"/>
      <c r="I481" s="202"/>
      <c r="J481" s="202"/>
      <c r="K481" s="202"/>
      <c r="L481" s="36"/>
      <c r="M481" s="106"/>
      <c r="N481" s="107"/>
      <c r="O481" s="144"/>
      <c r="P481" s="144"/>
      <c r="Q481" s="144"/>
      <c r="R481" s="411"/>
      <c r="S481" s="411"/>
      <c r="T481" s="359"/>
      <c r="U481" s="359"/>
    </row>
    <row r="482" spans="1:21" s="1" customFormat="1" x14ac:dyDescent="0.2">
      <c r="A482" s="27"/>
      <c r="B482" s="177"/>
      <c r="C482" s="177"/>
      <c r="D482" s="177"/>
      <c r="E482" s="177"/>
      <c r="F482" s="177"/>
      <c r="G482" s="177"/>
      <c r="H482" s="177"/>
      <c r="I482" s="202"/>
      <c r="J482" s="202"/>
      <c r="K482" s="202"/>
      <c r="L482" s="36"/>
      <c r="M482" s="103"/>
      <c r="N482" s="180" t="s">
        <v>285</v>
      </c>
      <c r="O482" s="188">
        <f t="shared" ref="O482" si="371">SUM(O483:O484)</f>
        <v>0</v>
      </c>
      <c r="P482" s="188">
        <f t="shared" ref="P482:Q482" si="372">SUM(P483:P484)</f>
        <v>30000</v>
      </c>
      <c r="Q482" s="188">
        <f t="shared" si="372"/>
        <v>30000</v>
      </c>
      <c r="R482" s="397">
        <f t="shared" ref="R482" si="373">SUM(R483:R484)</f>
        <v>42000</v>
      </c>
      <c r="S482" s="397">
        <f t="shared" ref="S482" si="374">SUM(S483:S484)</f>
        <v>42000</v>
      </c>
      <c r="T482" s="359">
        <f t="shared" si="343"/>
        <v>140</v>
      </c>
      <c r="U482" s="359">
        <f t="shared" si="344"/>
        <v>140</v>
      </c>
    </row>
    <row r="483" spans="1:21" s="1" customFormat="1" x14ac:dyDescent="0.2">
      <c r="A483" s="27"/>
      <c r="B483" s="177"/>
      <c r="C483" s="177"/>
      <c r="D483" s="177"/>
      <c r="E483" s="177"/>
      <c r="F483" s="177"/>
      <c r="G483" s="177"/>
      <c r="H483" s="177"/>
      <c r="I483" s="202"/>
      <c r="J483" s="202"/>
      <c r="K483" s="202"/>
      <c r="L483" s="36"/>
      <c r="M483" s="189" t="s">
        <v>353</v>
      </c>
      <c r="N483" s="180" t="s">
        <v>286</v>
      </c>
      <c r="O483" s="188">
        <v>0</v>
      </c>
      <c r="P483" s="188">
        <v>30000</v>
      </c>
      <c r="Q483" s="188">
        <v>30000</v>
      </c>
      <c r="R483" s="397">
        <v>0</v>
      </c>
      <c r="S483" s="397">
        <v>0</v>
      </c>
      <c r="T483" s="359">
        <f t="shared" si="343"/>
        <v>0</v>
      </c>
      <c r="U483" s="359">
        <f t="shared" si="344"/>
        <v>0</v>
      </c>
    </row>
    <row r="484" spans="1:21" s="1" customFormat="1" x14ac:dyDescent="0.2">
      <c r="A484" s="27"/>
      <c r="B484" s="205"/>
      <c r="C484" s="205"/>
      <c r="D484" s="205"/>
      <c r="E484" s="205"/>
      <c r="F484" s="205"/>
      <c r="G484" s="205"/>
      <c r="H484" s="205"/>
      <c r="I484" s="205"/>
      <c r="J484" s="205"/>
      <c r="K484" s="205"/>
      <c r="L484" s="36"/>
      <c r="M484" s="186">
        <v>91</v>
      </c>
      <c r="N484" s="180" t="s">
        <v>290</v>
      </c>
      <c r="O484" s="188">
        <v>0</v>
      </c>
      <c r="P484" s="188">
        <v>0</v>
      </c>
      <c r="Q484" s="188">
        <v>0</v>
      </c>
      <c r="R484" s="397">
        <v>42000</v>
      </c>
      <c r="S484" s="397">
        <v>42000</v>
      </c>
      <c r="T484" s="359">
        <v>0</v>
      </c>
      <c r="U484" s="359">
        <v>0</v>
      </c>
    </row>
    <row r="485" spans="1:21" s="1" customFormat="1" x14ac:dyDescent="0.2">
      <c r="A485" s="155"/>
      <c r="B485" s="155"/>
      <c r="C485" s="155"/>
      <c r="D485" s="155"/>
      <c r="E485" s="155"/>
      <c r="F485" s="155"/>
      <c r="G485" s="155"/>
      <c r="H485" s="155"/>
      <c r="I485" s="202"/>
      <c r="J485" s="202"/>
      <c r="K485" s="202"/>
      <c r="L485" s="16"/>
      <c r="M485" s="96"/>
      <c r="N485" s="84"/>
      <c r="O485" s="146"/>
      <c r="P485" s="146"/>
      <c r="Q485" s="146"/>
      <c r="R485" s="409"/>
      <c r="S485" s="409"/>
      <c r="T485" s="359"/>
      <c r="U485" s="359"/>
    </row>
    <row r="486" spans="1:21" s="1" customFormat="1" x14ac:dyDescent="0.2">
      <c r="A486" s="155"/>
      <c r="B486" s="152">
        <v>1</v>
      </c>
      <c r="C486" s="155"/>
      <c r="D486" s="155"/>
      <c r="E486" s="155"/>
      <c r="F486" s="55"/>
      <c r="G486" s="155"/>
      <c r="H486" s="155"/>
      <c r="I486" s="202"/>
      <c r="J486" s="270">
        <v>9</v>
      </c>
      <c r="K486" s="202"/>
      <c r="L486" s="16" t="s">
        <v>305</v>
      </c>
      <c r="M486" s="154">
        <v>3</v>
      </c>
      <c r="N486" s="84" t="s">
        <v>116</v>
      </c>
      <c r="O486" s="113">
        <f t="shared" ref="O486:Q487" si="375">SUM(O487)</f>
        <v>0</v>
      </c>
      <c r="P486" s="113">
        <f t="shared" si="375"/>
        <v>30000</v>
      </c>
      <c r="Q486" s="113">
        <f t="shared" si="375"/>
        <v>30000</v>
      </c>
      <c r="R486" s="295"/>
      <c r="S486" s="295"/>
      <c r="T486" s="359"/>
      <c r="U486" s="359"/>
    </row>
    <row r="487" spans="1:21" s="1" customFormat="1" ht="38.25" x14ac:dyDescent="0.2">
      <c r="A487" s="155"/>
      <c r="B487" s="152">
        <v>1</v>
      </c>
      <c r="C487" s="155"/>
      <c r="D487" s="155"/>
      <c r="E487" s="155"/>
      <c r="F487" s="155"/>
      <c r="G487" s="155"/>
      <c r="H487" s="155"/>
      <c r="I487" s="202"/>
      <c r="J487" s="270">
        <v>9</v>
      </c>
      <c r="K487" s="202"/>
      <c r="L487" s="16" t="s">
        <v>305</v>
      </c>
      <c r="M487" s="92" t="s">
        <v>70</v>
      </c>
      <c r="N487" s="70" t="s">
        <v>24</v>
      </c>
      <c r="O487" s="114">
        <f t="shared" si="375"/>
        <v>0</v>
      </c>
      <c r="P487" s="114">
        <f t="shared" si="375"/>
        <v>30000</v>
      </c>
      <c r="Q487" s="114">
        <f t="shared" si="375"/>
        <v>30000</v>
      </c>
      <c r="R487" s="295">
        <v>42000</v>
      </c>
      <c r="S487" s="295">
        <v>42000</v>
      </c>
      <c r="T487" s="359">
        <f t="shared" si="343"/>
        <v>140</v>
      </c>
      <c r="U487" s="359">
        <f t="shared" si="344"/>
        <v>140</v>
      </c>
    </row>
    <row r="488" spans="1:21" s="1" customFormat="1" ht="25.5" x14ac:dyDescent="0.2">
      <c r="A488" s="155"/>
      <c r="B488" s="152">
        <v>1</v>
      </c>
      <c r="C488" s="155"/>
      <c r="D488" s="155"/>
      <c r="E488" s="155"/>
      <c r="F488" s="155"/>
      <c r="G488" s="155"/>
      <c r="H488" s="155"/>
      <c r="I488" s="202"/>
      <c r="J488" s="270">
        <v>9</v>
      </c>
      <c r="K488" s="202"/>
      <c r="L488" s="16" t="s">
        <v>305</v>
      </c>
      <c r="M488" s="153" t="s">
        <v>71</v>
      </c>
      <c r="N488" s="84" t="s">
        <v>25</v>
      </c>
      <c r="O488" s="113">
        <v>0</v>
      </c>
      <c r="P488" s="113">
        <v>30000</v>
      </c>
      <c r="Q488" s="113">
        <v>30000</v>
      </c>
      <c r="R488" s="295"/>
      <c r="S488" s="295"/>
      <c r="T488" s="359"/>
      <c r="U488" s="359"/>
    </row>
    <row r="489" spans="1:21" s="1" customFormat="1" x14ac:dyDescent="0.2">
      <c r="A489" s="245"/>
      <c r="B489" s="244"/>
      <c r="C489" s="245"/>
      <c r="D489" s="245"/>
      <c r="E489" s="245"/>
      <c r="F489" s="245"/>
      <c r="G489" s="245"/>
      <c r="H489" s="245"/>
      <c r="I489" s="245"/>
      <c r="J489" s="245"/>
      <c r="K489" s="245"/>
      <c r="L489" s="16"/>
      <c r="M489" s="246"/>
      <c r="N489" s="247"/>
      <c r="O489" s="113"/>
      <c r="P489" s="113"/>
      <c r="Q489" s="113"/>
      <c r="R489" s="295"/>
      <c r="S489" s="295"/>
      <c r="T489" s="359"/>
      <c r="U489" s="359"/>
    </row>
    <row r="490" spans="1:21" s="1" customFormat="1" x14ac:dyDescent="0.2">
      <c r="A490" s="53"/>
      <c r="B490" s="155"/>
      <c r="C490" s="155"/>
      <c r="D490" s="155"/>
      <c r="E490" s="155"/>
      <c r="F490" s="155"/>
      <c r="G490" s="155"/>
      <c r="H490" s="155"/>
      <c r="I490" s="202"/>
      <c r="J490" s="202"/>
      <c r="K490" s="202"/>
      <c r="L490" s="31"/>
      <c r="M490" s="103"/>
      <c r="N490" s="104"/>
      <c r="O490" s="144"/>
      <c r="P490" s="144"/>
      <c r="Q490" s="144"/>
      <c r="R490" s="419"/>
      <c r="S490" s="419"/>
      <c r="T490" s="359"/>
      <c r="U490" s="359"/>
    </row>
    <row r="491" spans="1:21" s="1" customFormat="1" x14ac:dyDescent="0.2">
      <c r="A491" s="51" t="s">
        <v>135</v>
      </c>
      <c r="B491" s="55">
        <v>1</v>
      </c>
      <c r="C491" s="155"/>
      <c r="D491" s="155"/>
      <c r="E491" s="155"/>
      <c r="F491" s="55">
        <v>5</v>
      </c>
      <c r="G491" s="155"/>
      <c r="H491" s="155"/>
      <c r="I491" s="202"/>
      <c r="J491" s="55">
        <v>9</v>
      </c>
      <c r="K491" s="202"/>
      <c r="L491" s="16"/>
      <c r="M491" s="153"/>
      <c r="N491" s="73" t="s">
        <v>258</v>
      </c>
      <c r="O491" s="115">
        <f t="shared" ref="O491" si="376">SUM(O493+O505)</f>
        <v>19620.77</v>
      </c>
      <c r="P491" s="115">
        <f t="shared" ref="P491:Q491" si="377">SUM(P493+P505)</f>
        <v>36000</v>
      </c>
      <c r="Q491" s="115">
        <f t="shared" si="377"/>
        <v>50000</v>
      </c>
      <c r="R491" s="413">
        <f t="shared" ref="R491:S491" si="378">SUM(R493+R505)</f>
        <v>51000</v>
      </c>
      <c r="S491" s="413">
        <f t="shared" si="378"/>
        <v>51000</v>
      </c>
      <c r="T491" s="359">
        <f t="shared" si="343"/>
        <v>102</v>
      </c>
      <c r="U491" s="359">
        <f t="shared" si="344"/>
        <v>102</v>
      </c>
    </row>
    <row r="492" spans="1:21" s="1" customFormat="1" x14ac:dyDescent="0.2">
      <c r="A492" s="155"/>
      <c r="B492" s="155"/>
      <c r="C492" s="155"/>
      <c r="D492" s="155"/>
      <c r="E492" s="155"/>
      <c r="F492" s="155"/>
      <c r="G492" s="155"/>
      <c r="H492" s="155"/>
      <c r="I492" s="202"/>
      <c r="J492" s="202"/>
      <c r="K492" s="202"/>
      <c r="L492" s="16"/>
      <c r="M492" s="153"/>
      <c r="N492" s="84"/>
      <c r="O492" s="146"/>
      <c r="P492" s="146"/>
      <c r="Q492" s="146"/>
      <c r="R492" s="409"/>
      <c r="S492" s="409"/>
      <c r="T492" s="359"/>
      <c r="U492" s="359"/>
    </row>
    <row r="493" spans="1:21" s="1" customFormat="1" ht="25.5" x14ac:dyDescent="0.2">
      <c r="A493" s="53" t="s">
        <v>191</v>
      </c>
      <c r="B493" s="155"/>
      <c r="C493" s="155"/>
      <c r="D493" s="155"/>
      <c r="E493" s="155"/>
      <c r="F493" s="155"/>
      <c r="G493" s="155"/>
      <c r="H493" s="155"/>
      <c r="I493" s="202"/>
      <c r="J493" s="202"/>
      <c r="K493" s="202"/>
      <c r="L493" s="31" t="s">
        <v>308</v>
      </c>
      <c r="M493" s="103"/>
      <c r="N493" s="104" t="s">
        <v>151</v>
      </c>
      <c r="O493" s="116">
        <f t="shared" ref="O493" si="379">SUM(O495)</f>
        <v>4000</v>
      </c>
      <c r="P493" s="116">
        <f t="shared" ref="P493:Q493" si="380">SUM(P495)</f>
        <v>12000</v>
      </c>
      <c r="Q493" s="116">
        <f t="shared" si="380"/>
        <v>16000</v>
      </c>
      <c r="R493" s="415">
        <f t="shared" ref="R493:S493" si="381">SUM(R495)</f>
        <v>16000</v>
      </c>
      <c r="S493" s="415">
        <f t="shared" si="381"/>
        <v>16000</v>
      </c>
      <c r="T493" s="359">
        <f t="shared" si="343"/>
        <v>100</v>
      </c>
      <c r="U493" s="359">
        <f t="shared" si="344"/>
        <v>100</v>
      </c>
    </row>
    <row r="494" spans="1:21" s="1" customFormat="1" x14ac:dyDescent="0.2">
      <c r="A494" s="53"/>
      <c r="B494" s="155"/>
      <c r="C494" s="155"/>
      <c r="D494" s="155"/>
      <c r="E494" s="155"/>
      <c r="F494" s="155"/>
      <c r="G494" s="155"/>
      <c r="H494" s="155"/>
      <c r="I494" s="202"/>
      <c r="J494" s="202"/>
      <c r="K494" s="202"/>
      <c r="L494" s="31"/>
      <c r="M494" s="103"/>
      <c r="N494" s="104"/>
      <c r="O494" s="144"/>
      <c r="P494" s="144"/>
      <c r="Q494" s="144"/>
      <c r="R494" s="419"/>
      <c r="S494" s="419"/>
      <c r="T494" s="359"/>
      <c r="U494" s="359"/>
    </row>
    <row r="495" spans="1:21" s="1" customFormat="1" ht="25.5" x14ac:dyDescent="0.2">
      <c r="A495" s="27" t="s">
        <v>136</v>
      </c>
      <c r="B495" s="155"/>
      <c r="C495" s="155"/>
      <c r="D495" s="155"/>
      <c r="E495" s="155"/>
      <c r="F495" s="155"/>
      <c r="G495" s="155"/>
      <c r="H495" s="155"/>
      <c r="I495" s="202"/>
      <c r="J495" s="202"/>
      <c r="K495" s="202"/>
      <c r="L495" s="36" t="s">
        <v>163</v>
      </c>
      <c r="M495" s="106"/>
      <c r="N495" s="107" t="s">
        <v>162</v>
      </c>
      <c r="O495" s="144">
        <f t="shared" ref="O495" si="382">SUM(O501)</f>
        <v>4000</v>
      </c>
      <c r="P495" s="144">
        <f t="shared" ref="P495:Q495" si="383">SUM(P501)</f>
        <v>12000</v>
      </c>
      <c r="Q495" s="144">
        <f t="shared" si="383"/>
        <v>16000</v>
      </c>
      <c r="R495" s="411">
        <f>SUM(R502)</f>
        <v>16000</v>
      </c>
      <c r="S495" s="411">
        <f>SUM(S502)</f>
        <v>16000</v>
      </c>
      <c r="T495" s="359">
        <f t="shared" si="343"/>
        <v>100</v>
      </c>
      <c r="U495" s="359">
        <f t="shared" si="344"/>
        <v>100</v>
      </c>
    </row>
    <row r="496" spans="1:21" s="1" customFormat="1" x14ac:dyDescent="0.2">
      <c r="A496" s="27"/>
      <c r="B496" s="177"/>
      <c r="C496" s="177"/>
      <c r="D496" s="177"/>
      <c r="E496" s="177"/>
      <c r="F496" s="177"/>
      <c r="G496" s="177"/>
      <c r="H496" s="177"/>
      <c r="I496" s="202"/>
      <c r="J496" s="202"/>
      <c r="K496" s="202"/>
      <c r="L496" s="36"/>
      <c r="M496" s="106"/>
      <c r="N496" s="107"/>
      <c r="O496" s="144"/>
      <c r="P496" s="144"/>
      <c r="Q496" s="144"/>
      <c r="R496" s="411"/>
      <c r="S496" s="411"/>
      <c r="T496" s="359"/>
      <c r="U496" s="359"/>
    </row>
    <row r="497" spans="1:21" s="1" customFormat="1" x14ac:dyDescent="0.2">
      <c r="A497" s="27"/>
      <c r="B497" s="177"/>
      <c r="C497" s="177"/>
      <c r="D497" s="177"/>
      <c r="E497" s="177"/>
      <c r="F497" s="177"/>
      <c r="G497" s="177"/>
      <c r="H497" s="177"/>
      <c r="I497" s="202"/>
      <c r="J497" s="202"/>
      <c r="K497" s="202"/>
      <c r="L497" s="36"/>
      <c r="M497" s="106"/>
      <c r="N497" s="180" t="s">
        <v>285</v>
      </c>
      <c r="O497" s="188">
        <f t="shared" ref="O497" si="384">SUM(O498:O499)</f>
        <v>4000</v>
      </c>
      <c r="P497" s="188">
        <f t="shared" ref="P497:Q497" si="385">SUM(P498:P499)</f>
        <v>12000</v>
      </c>
      <c r="Q497" s="188">
        <f t="shared" si="385"/>
        <v>16000</v>
      </c>
      <c r="R497" s="397">
        <f t="shared" ref="R497:S497" si="386">SUM(R498:R499)</f>
        <v>16000</v>
      </c>
      <c r="S497" s="397">
        <f t="shared" si="386"/>
        <v>16000</v>
      </c>
      <c r="T497" s="359">
        <f t="shared" si="343"/>
        <v>100</v>
      </c>
      <c r="U497" s="359">
        <f t="shared" si="344"/>
        <v>100</v>
      </c>
    </row>
    <row r="498" spans="1:21" s="1" customFormat="1" x14ac:dyDescent="0.2">
      <c r="A498" s="27"/>
      <c r="B498" s="177"/>
      <c r="C498" s="177"/>
      <c r="D498" s="177"/>
      <c r="E498" s="177"/>
      <c r="F498" s="177"/>
      <c r="G498" s="177"/>
      <c r="H498" s="177"/>
      <c r="I498" s="202"/>
      <c r="J498" s="202"/>
      <c r="K498" s="202"/>
      <c r="L498" s="36"/>
      <c r="M498" s="189" t="s">
        <v>353</v>
      </c>
      <c r="N498" s="180" t="s">
        <v>286</v>
      </c>
      <c r="O498" s="188">
        <v>3500</v>
      </c>
      <c r="P498" s="188">
        <v>12000</v>
      </c>
      <c r="Q498" s="188">
        <v>16000</v>
      </c>
      <c r="R498" s="397">
        <v>0</v>
      </c>
      <c r="S498" s="397">
        <v>0</v>
      </c>
      <c r="T498" s="359">
        <f t="shared" si="343"/>
        <v>0</v>
      </c>
      <c r="U498" s="359">
        <f t="shared" si="344"/>
        <v>0</v>
      </c>
    </row>
    <row r="499" spans="1:21" s="1" customFormat="1" x14ac:dyDescent="0.2">
      <c r="A499" s="155"/>
      <c r="B499" s="155"/>
      <c r="C499" s="155"/>
      <c r="D499" s="155"/>
      <c r="E499" s="155"/>
      <c r="F499" s="155"/>
      <c r="G499" s="155"/>
      <c r="H499" s="155"/>
      <c r="I499" s="202"/>
      <c r="J499" s="202"/>
      <c r="K499" s="202"/>
      <c r="L499" s="16"/>
      <c r="M499" s="186">
        <v>91</v>
      </c>
      <c r="N499" s="180" t="s">
        <v>290</v>
      </c>
      <c r="O499" s="188">
        <v>500</v>
      </c>
      <c r="P499" s="188">
        <v>0</v>
      </c>
      <c r="Q499" s="188">
        <v>0</v>
      </c>
      <c r="R499" s="397">
        <v>16000</v>
      </c>
      <c r="S499" s="397">
        <v>16000</v>
      </c>
      <c r="T499" s="359">
        <v>0</v>
      </c>
      <c r="U499" s="359">
        <v>0</v>
      </c>
    </row>
    <row r="500" spans="1:21" s="1" customFormat="1" x14ac:dyDescent="0.2">
      <c r="A500" s="207"/>
      <c r="B500" s="207"/>
      <c r="C500" s="207"/>
      <c r="D500" s="207"/>
      <c r="E500" s="207"/>
      <c r="F500" s="207"/>
      <c r="G500" s="207"/>
      <c r="H500" s="207"/>
      <c r="I500" s="207"/>
      <c r="J500" s="207"/>
      <c r="K500" s="207"/>
      <c r="L500" s="16"/>
      <c r="M500" s="186"/>
      <c r="N500" s="180"/>
      <c r="O500" s="144"/>
      <c r="P500" s="144"/>
      <c r="Q500" s="144"/>
      <c r="R500" s="295"/>
      <c r="S500" s="295"/>
      <c r="T500" s="359"/>
      <c r="U500" s="359"/>
    </row>
    <row r="501" spans="1:21" s="1" customFormat="1" x14ac:dyDescent="0.2">
      <c r="A501" s="155"/>
      <c r="B501" s="152">
        <v>1</v>
      </c>
      <c r="C501" s="155"/>
      <c r="D501" s="155"/>
      <c r="E501" s="155"/>
      <c r="F501" s="155"/>
      <c r="G501" s="155"/>
      <c r="H501" s="155"/>
      <c r="I501" s="202"/>
      <c r="J501" s="270">
        <v>9</v>
      </c>
      <c r="K501" s="202"/>
      <c r="L501" s="16" t="s">
        <v>163</v>
      </c>
      <c r="M501" s="154">
        <v>3</v>
      </c>
      <c r="N501" s="84" t="s">
        <v>116</v>
      </c>
      <c r="O501" s="113">
        <f t="shared" ref="O501:Q502" si="387">SUM(O502)</f>
        <v>4000</v>
      </c>
      <c r="P501" s="113">
        <f t="shared" si="387"/>
        <v>12000</v>
      </c>
      <c r="Q501" s="113">
        <f t="shared" si="387"/>
        <v>16000</v>
      </c>
      <c r="R501" s="295"/>
      <c r="S501" s="295"/>
      <c r="T501" s="359"/>
      <c r="U501" s="359"/>
    </row>
    <row r="502" spans="1:21" s="1" customFormat="1" ht="38.25" x14ac:dyDescent="0.2">
      <c r="A502" s="155"/>
      <c r="B502" s="152">
        <v>1</v>
      </c>
      <c r="C502" s="155"/>
      <c r="D502" s="155"/>
      <c r="E502" s="155"/>
      <c r="F502" s="155"/>
      <c r="G502" s="155"/>
      <c r="H502" s="155"/>
      <c r="I502" s="202"/>
      <c r="J502" s="270">
        <v>9</v>
      </c>
      <c r="K502" s="202"/>
      <c r="L502" s="16" t="s">
        <v>163</v>
      </c>
      <c r="M502" s="92" t="s">
        <v>70</v>
      </c>
      <c r="N502" s="70" t="s">
        <v>24</v>
      </c>
      <c r="O502" s="114">
        <f t="shared" si="387"/>
        <v>4000</v>
      </c>
      <c r="P502" s="114">
        <f t="shared" si="387"/>
        <v>12000</v>
      </c>
      <c r="Q502" s="114">
        <f t="shared" si="387"/>
        <v>16000</v>
      </c>
      <c r="R502" s="295">
        <v>16000</v>
      </c>
      <c r="S502" s="295">
        <v>16000</v>
      </c>
      <c r="T502" s="359">
        <f t="shared" ref="T502" si="388">R502/Q502*100</f>
        <v>100</v>
      </c>
      <c r="U502" s="359">
        <f t="shared" ref="U502" si="389">S502/Q502*100</f>
        <v>100</v>
      </c>
    </row>
    <row r="503" spans="1:21" s="1" customFormat="1" ht="25.5" x14ac:dyDescent="0.2">
      <c r="A503" s="155"/>
      <c r="B503" s="152">
        <v>1</v>
      </c>
      <c r="C503" s="155"/>
      <c r="D503" s="155"/>
      <c r="E503" s="155"/>
      <c r="F503" s="155"/>
      <c r="G503" s="155"/>
      <c r="H503" s="155"/>
      <c r="I503" s="202"/>
      <c r="J503" s="270">
        <v>9</v>
      </c>
      <c r="K503" s="202"/>
      <c r="L503" s="16" t="s">
        <v>163</v>
      </c>
      <c r="M503" s="153" t="s">
        <v>71</v>
      </c>
      <c r="N503" s="84" t="s">
        <v>25</v>
      </c>
      <c r="O503" s="113">
        <v>4000</v>
      </c>
      <c r="P503" s="113">
        <v>12000</v>
      </c>
      <c r="Q503" s="113">
        <v>16000</v>
      </c>
      <c r="R503" s="295"/>
      <c r="S503" s="295"/>
      <c r="T503" s="359"/>
      <c r="U503" s="359"/>
    </row>
    <row r="504" spans="1:21" s="1" customFormat="1" x14ac:dyDescent="0.2">
      <c r="A504" s="53"/>
      <c r="B504" s="155"/>
      <c r="C504" s="155"/>
      <c r="D504" s="155"/>
      <c r="E504" s="155"/>
      <c r="F504" s="155"/>
      <c r="G504" s="155"/>
      <c r="H504" s="155"/>
      <c r="I504" s="202"/>
      <c r="J504" s="202"/>
      <c r="K504" s="202"/>
      <c r="L504" s="31"/>
      <c r="M504" s="103"/>
      <c r="N504" s="104"/>
      <c r="O504" s="144"/>
      <c r="P504" s="144"/>
      <c r="Q504" s="144"/>
      <c r="R504" s="419"/>
      <c r="S504" s="419"/>
      <c r="T504" s="359"/>
      <c r="U504" s="359"/>
    </row>
    <row r="505" spans="1:21" s="1" customFormat="1" ht="25.5" x14ac:dyDescent="0.2">
      <c r="A505" s="53" t="s">
        <v>191</v>
      </c>
      <c r="B505" s="221"/>
      <c r="C505" s="221"/>
      <c r="D505" s="221"/>
      <c r="E505" s="221"/>
      <c r="F505" s="221"/>
      <c r="G505" s="221"/>
      <c r="H505" s="221"/>
      <c r="I505" s="221"/>
      <c r="J505" s="221"/>
      <c r="K505" s="221"/>
      <c r="L505" s="31" t="s">
        <v>197</v>
      </c>
      <c r="M505" s="103"/>
      <c r="N505" s="104" t="s">
        <v>151</v>
      </c>
      <c r="O505" s="116">
        <f t="shared" ref="O505" si="390">SUM(O507+O518)</f>
        <v>15620.77</v>
      </c>
      <c r="P505" s="116">
        <f t="shared" ref="P505:Q505" si="391">SUM(P507+P518)</f>
        <v>24000</v>
      </c>
      <c r="Q505" s="116">
        <f t="shared" si="391"/>
        <v>34000</v>
      </c>
      <c r="R505" s="415">
        <f t="shared" ref="R505" si="392">SUM(R507+R518)</f>
        <v>35000</v>
      </c>
      <c r="S505" s="415">
        <f t="shared" ref="S505" si="393">SUM(S507+S518)</f>
        <v>35000</v>
      </c>
      <c r="T505" s="359">
        <f t="shared" si="343"/>
        <v>102.94117647058823</v>
      </c>
      <c r="U505" s="359">
        <f t="shared" si="344"/>
        <v>102.94117647058823</v>
      </c>
    </row>
    <row r="506" spans="1:21" s="1" customFormat="1" x14ac:dyDescent="0.2">
      <c r="A506" s="53"/>
      <c r="B506" s="221"/>
      <c r="C506" s="221"/>
      <c r="D506" s="221"/>
      <c r="E506" s="221"/>
      <c r="F506" s="221"/>
      <c r="G506" s="221"/>
      <c r="H506" s="221"/>
      <c r="I506" s="221"/>
      <c r="J506" s="221"/>
      <c r="K506" s="221"/>
      <c r="L506" s="31"/>
      <c r="M506" s="103"/>
      <c r="N506" s="104"/>
      <c r="O506" s="144"/>
      <c r="P506" s="144"/>
      <c r="Q506" s="144"/>
      <c r="R506" s="419"/>
      <c r="S506" s="419"/>
      <c r="T506" s="359"/>
      <c r="U506" s="359"/>
    </row>
    <row r="507" spans="1:21" s="1" customFormat="1" ht="38.25" customHeight="1" x14ac:dyDescent="0.2">
      <c r="A507" s="27" t="s">
        <v>205</v>
      </c>
      <c r="B507" s="41"/>
      <c r="C507" s="41"/>
      <c r="D507" s="41"/>
      <c r="E507" s="41"/>
      <c r="F507" s="41"/>
      <c r="G507" s="41"/>
      <c r="H507" s="41"/>
      <c r="I507" s="202"/>
      <c r="J507" s="202"/>
      <c r="K507" s="202"/>
      <c r="L507" s="36" t="s">
        <v>141</v>
      </c>
      <c r="M507" s="106"/>
      <c r="N507" s="107" t="s">
        <v>167</v>
      </c>
      <c r="O507" s="144">
        <f t="shared" ref="O507" si="394">SUM(O514)</f>
        <v>11820.77</v>
      </c>
      <c r="P507" s="144">
        <f t="shared" ref="P507:Q507" si="395">SUM(P514)</f>
        <v>20000</v>
      </c>
      <c r="Q507" s="144">
        <f t="shared" si="395"/>
        <v>30000</v>
      </c>
      <c r="R507" s="411">
        <f>SUM(R515)</f>
        <v>30000</v>
      </c>
      <c r="S507" s="411">
        <f>SUM(S515)</f>
        <v>30000</v>
      </c>
      <c r="T507" s="359">
        <f t="shared" si="343"/>
        <v>100</v>
      </c>
      <c r="U507" s="359">
        <f t="shared" si="344"/>
        <v>100</v>
      </c>
    </row>
    <row r="508" spans="1:21" s="1" customFormat="1" x14ac:dyDescent="0.2">
      <c r="A508" s="27"/>
      <c r="B508" s="177"/>
      <c r="C508" s="177"/>
      <c r="D508" s="177"/>
      <c r="E508" s="177"/>
      <c r="F508" s="177"/>
      <c r="G508" s="177"/>
      <c r="H508" s="177"/>
      <c r="I508" s="202"/>
      <c r="J508" s="202"/>
      <c r="K508" s="202"/>
      <c r="L508" s="36"/>
      <c r="M508" s="106"/>
      <c r="N508" s="107"/>
      <c r="O508" s="144"/>
      <c r="P508" s="144"/>
      <c r="Q508" s="144"/>
      <c r="R508" s="411"/>
      <c r="S508" s="411"/>
      <c r="T508" s="359"/>
      <c r="U508" s="359"/>
    </row>
    <row r="509" spans="1:21" s="1" customFormat="1" x14ac:dyDescent="0.2">
      <c r="A509" s="27"/>
      <c r="B509" s="229"/>
      <c r="C509" s="229"/>
      <c r="D509" s="229"/>
      <c r="E509" s="229"/>
      <c r="F509" s="229"/>
      <c r="G509" s="229"/>
      <c r="H509" s="229"/>
      <c r="I509" s="229"/>
      <c r="J509" s="229"/>
      <c r="K509" s="229"/>
      <c r="L509" s="36"/>
      <c r="M509" s="106"/>
      <c r="N509" s="107"/>
      <c r="O509" s="144"/>
      <c r="P509" s="144"/>
      <c r="Q509" s="144"/>
      <c r="R509" s="411"/>
      <c r="S509" s="411"/>
      <c r="T509" s="359"/>
      <c r="U509" s="359"/>
    </row>
    <row r="510" spans="1:21" s="1" customFormat="1" x14ac:dyDescent="0.2">
      <c r="A510" s="27"/>
      <c r="B510" s="177"/>
      <c r="C510" s="177"/>
      <c r="D510" s="177"/>
      <c r="E510" s="177"/>
      <c r="F510" s="177"/>
      <c r="G510" s="177"/>
      <c r="H510" s="177"/>
      <c r="I510" s="202"/>
      <c r="J510" s="202"/>
      <c r="K510" s="202"/>
      <c r="L510" s="36"/>
      <c r="M510" s="106"/>
      <c r="N510" s="180" t="s">
        <v>285</v>
      </c>
      <c r="O510" s="188">
        <f>SUM(O511:O512)</f>
        <v>11820.77</v>
      </c>
      <c r="P510" s="188">
        <f>SUM(P511:P512)</f>
        <v>20000</v>
      </c>
      <c r="Q510" s="188">
        <f>SUM(Q511:Q512)</f>
        <v>30000</v>
      </c>
      <c r="R510" s="397">
        <f>SUM(R511:R512)</f>
        <v>30000</v>
      </c>
      <c r="S510" s="397">
        <f>SUM(S511:S512)</f>
        <v>30000</v>
      </c>
      <c r="T510" s="359">
        <f t="shared" si="343"/>
        <v>100</v>
      </c>
      <c r="U510" s="359">
        <f t="shared" si="344"/>
        <v>100</v>
      </c>
    </row>
    <row r="511" spans="1:21" s="1" customFormat="1" x14ac:dyDescent="0.2">
      <c r="A511" s="27"/>
      <c r="B511" s="177"/>
      <c r="C511" s="177"/>
      <c r="D511" s="177"/>
      <c r="E511" s="177"/>
      <c r="F511" s="177"/>
      <c r="G511" s="177"/>
      <c r="H511" s="177"/>
      <c r="I511" s="202"/>
      <c r="J511" s="202"/>
      <c r="K511" s="202"/>
      <c r="L511" s="36"/>
      <c r="M511" s="189" t="s">
        <v>353</v>
      </c>
      <c r="N511" s="180" t="s">
        <v>286</v>
      </c>
      <c r="O511" s="188">
        <v>0</v>
      </c>
      <c r="P511" s="188">
        <v>20000</v>
      </c>
      <c r="Q511" s="188">
        <v>0</v>
      </c>
      <c r="R511" s="397">
        <v>10000</v>
      </c>
      <c r="S511" s="397">
        <v>0</v>
      </c>
      <c r="T511" s="359">
        <v>0</v>
      </c>
      <c r="U511" s="359">
        <v>0</v>
      </c>
    </row>
    <row r="512" spans="1:21" s="1" customFormat="1" x14ac:dyDescent="0.2">
      <c r="A512" s="27"/>
      <c r="B512" s="237"/>
      <c r="C512" s="237"/>
      <c r="D512" s="237"/>
      <c r="E512" s="237"/>
      <c r="F512" s="237"/>
      <c r="G512" s="237"/>
      <c r="H512" s="237"/>
      <c r="I512" s="237"/>
      <c r="J512" s="237"/>
      <c r="K512" s="237"/>
      <c r="L512" s="36"/>
      <c r="M512" s="186">
        <v>91</v>
      </c>
      <c r="N512" s="180" t="s">
        <v>290</v>
      </c>
      <c r="O512" s="188">
        <v>11820.77</v>
      </c>
      <c r="P512" s="188">
        <v>0</v>
      </c>
      <c r="Q512" s="188">
        <v>30000</v>
      </c>
      <c r="R512" s="397">
        <v>20000</v>
      </c>
      <c r="S512" s="397">
        <v>30000</v>
      </c>
      <c r="T512" s="359">
        <f t="shared" ref="T512:T572" si="396">R512/Q512*100</f>
        <v>66.666666666666657</v>
      </c>
      <c r="U512" s="359">
        <f t="shared" ref="U512:U572" si="397">S512/Q512*100</f>
        <v>100</v>
      </c>
    </row>
    <row r="513" spans="1:21" s="1" customFormat="1" x14ac:dyDescent="0.2">
      <c r="A513" s="27"/>
      <c r="B513" s="123"/>
      <c r="C513" s="123"/>
      <c r="D513" s="123"/>
      <c r="E513" s="123"/>
      <c r="F513" s="123"/>
      <c r="G513" s="123"/>
      <c r="H513" s="123"/>
      <c r="I513" s="202"/>
      <c r="J513" s="202"/>
      <c r="K513" s="202"/>
      <c r="L513" s="36"/>
      <c r="M513" s="106"/>
      <c r="N513" s="107"/>
      <c r="O513" s="144"/>
      <c r="P513" s="144"/>
      <c r="Q513" s="144"/>
      <c r="R513" s="411"/>
      <c r="S513" s="411"/>
      <c r="T513" s="359"/>
      <c r="U513" s="359"/>
    </row>
    <row r="514" spans="1:21" s="1" customFormat="1" x14ac:dyDescent="0.2">
      <c r="A514" s="41"/>
      <c r="B514" s="48">
        <v>1</v>
      </c>
      <c r="C514" s="41"/>
      <c r="D514" s="41"/>
      <c r="E514" s="41"/>
      <c r="F514" s="41"/>
      <c r="G514" s="41"/>
      <c r="H514" s="41"/>
      <c r="I514" s="202"/>
      <c r="J514" s="270">
        <v>9</v>
      </c>
      <c r="K514" s="202"/>
      <c r="L514" s="16" t="s">
        <v>141</v>
      </c>
      <c r="M514" s="72">
        <v>3</v>
      </c>
      <c r="N514" s="84" t="s">
        <v>116</v>
      </c>
      <c r="O514" s="113">
        <f t="shared" ref="O514:Q515" si="398">SUM(O515)</f>
        <v>11820.77</v>
      </c>
      <c r="P514" s="113">
        <f t="shared" si="398"/>
        <v>20000</v>
      </c>
      <c r="Q514" s="113">
        <f t="shared" si="398"/>
        <v>30000</v>
      </c>
      <c r="R514" s="295"/>
      <c r="S514" s="295"/>
      <c r="T514" s="359"/>
      <c r="U514" s="359"/>
    </row>
    <row r="515" spans="1:21" s="1" customFormat="1" ht="38.25" x14ac:dyDescent="0.2">
      <c r="A515" s="41"/>
      <c r="B515" s="48">
        <v>1</v>
      </c>
      <c r="C515" s="41"/>
      <c r="D515" s="41"/>
      <c r="E515" s="41"/>
      <c r="F515" s="41"/>
      <c r="G515" s="41"/>
      <c r="H515" s="41"/>
      <c r="I515" s="202"/>
      <c r="J515" s="270">
        <v>9</v>
      </c>
      <c r="K515" s="202"/>
      <c r="L515" s="16" t="s">
        <v>141</v>
      </c>
      <c r="M515" s="92" t="s">
        <v>70</v>
      </c>
      <c r="N515" s="70" t="s">
        <v>24</v>
      </c>
      <c r="O515" s="114">
        <f t="shared" si="398"/>
        <v>11820.77</v>
      </c>
      <c r="P515" s="114">
        <f t="shared" si="398"/>
        <v>20000</v>
      </c>
      <c r="Q515" s="114">
        <f t="shared" si="398"/>
        <v>30000</v>
      </c>
      <c r="R515" s="295">
        <v>30000</v>
      </c>
      <c r="S515" s="295">
        <v>30000</v>
      </c>
      <c r="T515" s="359">
        <f t="shared" si="396"/>
        <v>100</v>
      </c>
      <c r="U515" s="359">
        <f t="shared" si="397"/>
        <v>100</v>
      </c>
    </row>
    <row r="516" spans="1:21" s="1" customFormat="1" ht="25.5" x14ac:dyDescent="0.2">
      <c r="A516" s="41"/>
      <c r="B516" s="48">
        <v>1</v>
      </c>
      <c r="C516" s="41"/>
      <c r="D516" s="41"/>
      <c r="E516" s="41"/>
      <c r="F516" s="41"/>
      <c r="G516" s="41"/>
      <c r="H516" s="41"/>
      <c r="I516" s="202"/>
      <c r="J516" s="270">
        <v>9</v>
      </c>
      <c r="K516" s="202"/>
      <c r="L516" s="16" t="s">
        <v>141</v>
      </c>
      <c r="M516" s="83" t="s">
        <v>71</v>
      </c>
      <c r="N516" s="84" t="s">
        <v>25</v>
      </c>
      <c r="O516" s="113">
        <v>11820.77</v>
      </c>
      <c r="P516" s="113">
        <v>20000</v>
      </c>
      <c r="Q516" s="113">
        <v>30000</v>
      </c>
      <c r="R516" s="295"/>
      <c r="S516" s="295"/>
      <c r="T516" s="359"/>
      <c r="U516" s="359"/>
    </row>
    <row r="517" spans="1:21" s="1" customFormat="1" x14ac:dyDescent="0.2">
      <c r="A517" s="221"/>
      <c r="B517" s="220"/>
      <c r="C517" s="221"/>
      <c r="D517" s="221"/>
      <c r="E517" s="221"/>
      <c r="F517" s="221"/>
      <c r="G517" s="221"/>
      <c r="H517" s="221"/>
      <c r="I517" s="221"/>
      <c r="J517" s="221"/>
      <c r="K517" s="221"/>
      <c r="L517" s="16"/>
      <c r="M517" s="222"/>
      <c r="N517" s="223"/>
      <c r="O517" s="113"/>
      <c r="P517" s="113"/>
      <c r="Q517" s="113"/>
      <c r="R517" s="295"/>
      <c r="S517" s="295"/>
      <c r="T517" s="359"/>
      <c r="U517" s="359"/>
    </row>
    <row r="518" spans="1:21" s="1" customFormat="1" ht="38.25" x14ac:dyDescent="0.2">
      <c r="A518" s="27" t="s">
        <v>206</v>
      </c>
      <c r="B518" s="42"/>
      <c r="C518" s="42"/>
      <c r="D518" s="42"/>
      <c r="E518" s="42"/>
      <c r="F518" s="42"/>
      <c r="G518" s="42"/>
      <c r="H518" s="42"/>
      <c r="I518" s="202"/>
      <c r="J518" s="202"/>
      <c r="K518" s="202"/>
      <c r="L518" s="36" t="s">
        <v>141</v>
      </c>
      <c r="M518" s="106"/>
      <c r="N518" s="107" t="s">
        <v>166</v>
      </c>
      <c r="O518" s="144">
        <f t="shared" ref="O518" si="399">SUM(O523)</f>
        <v>3800</v>
      </c>
      <c r="P518" s="144">
        <f t="shared" ref="P518:Q518" si="400">SUM(P523)</f>
        <v>4000</v>
      </c>
      <c r="Q518" s="144">
        <f t="shared" si="400"/>
        <v>4000</v>
      </c>
      <c r="R518" s="411">
        <f>SUM(R524)</f>
        <v>5000</v>
      </c>
      <c r="S518" s="411">
        <f>SUM(S524)</f>
        <v>5000</v>
      </c>
      <c r="T518" s="359">
        <f t="shared" si="396"/>
        <v>125</v>
      </c>
      <c r="U518" s="359">
        <f t="shared" si="397"/>
        <v>125</v>
      </c>
    </row>
    <row r="519" spans="1:21" s="1" customFormat="1" x14ac:dyDescent="0.2">
      <c r="A519" s="27"/>
      <c r="B519" s="56"/>
      <c r="C519" s="56"/>
      <c r="D519" s="56"/>
      <c r="E519" s="56"/>
      <c r="F519" s="56"/>
      <c r="G519" s="56"/>
      <c r="H519" s="56"/>
      <c r="I519" s="202"/>
      <c r="J519" s="202"/>
      <c r="K519" s="202"/>
      <c r="L519" s="36"/>
      <c r="M519" s="106"/>
      <c r="N519" s="107"/>
      <c r="O519" s="144"/>
      <c r="P519" s="144"/>
      <c r="Q519" s="144"/>
      <c r="R519" s="411"/>
      <c r="S519" s="411"/>
      <c r="T519" s="359"/>
      <c r="U519" s="359"/>
    </row>
    <row r="520" spans="1:21" s="1" customFormat="1" x14ac:dyDescent="0.2">
      <c r="A520" s="27"/>
      <c r="B520" s="177"/>
      <c r="C520" s="177"/>
      <c r="D520" s="177"/>
      <c r="E520" s="177"/>
      <c r="F520" s="177"/>
      <c r="G520" s="177"/>
      <c r="H520" s="177"/>
      <c r="I520" s="202"/>
      <c r="J520" s="202"/>
      <c r="K520" s="202"/>
      <c r="L520" s="36"/>
      <c r="M520" s="106"/>
      <c r="N520" s="180" t="s">
        <v>285</v>
      </c>
      <c r="O520" s="188">
        <f t="shared" ref="O520:Q520" si="401">SUM(O521)</f>
        <v>3800</v>
      </c>
      <c r="P520" s="188">
        <f t="shared" si="401"/>
        <v>4000</v>
      </c>
      <c r="Q520" s="188">
        <f t="shared" si="401"/>
        <v>4000</v>
      </c>
      <c r="R520" s="397">
        <f t="shared" ref="R520:S520" si="402">SUM(R521)</f>
        <v>5000</v>
      </c>
      <c r="S520" s="397">
        <f t="shared" si="402"/>
        <v>5000</v>
      </c>
      <c r="T520" s="359">
        <f t="shared" si="396"/>
        <v>125</v>
      </c>
      <c r="U520" s="359">
        <f t="shared" si="397"/>
        <v>125</v>
      </c>
    </row>
    <row r="521" spans="1:21" s="1" customFormat="1" x14ac:dyDescent="0.2">
      <c r="A521" s="27"/>
      <c r="B521" s="177"/>
      <c r="C521" s="177"/>
      <c r="D521" s="177"/>
      <c r="E521" s="177"/>
      <c r="F521" s="177"/>
      <c r="G521" s="177"/>
      <c r="H521" s="177"/>
      <c r="I521" s="202"/>
      <c r="J521" s="202"/>
      <c r="K521" s="202"/>
      <c r="L521" s="36"/>
      <c r="M521" s="186">
        <v>52</v>
      </c>
      <c r="N521" s="180" t="s">
        <v>103</v>
      </c>
      <c r="O521" s="188">
        <v>3800</v>
      </c>
      <c r="P521" s="188">
        <v>4000</v>
      </c>
      <c r="Q521" s="188">
        <v>4000</v>
      </c>
      <c r="R521" s="397">
        <v>5000</v>
      </c>
      <c r="S521" s="397">
        <v>5000</v>
      </c>
      <c r="T521" s="359">
        <f t="shared" si="396"/>
        <v>125</v>
      </c>
      <c r="U521" s="359">
        <f t="shared" si="397"/>
        <v>125</v>
      </c>
    </row>
    <row r="522" spans="1:21" s="1" customFormat="1" x14ac:dyDescent="0.2">
      <c r="A522" s="27"/>
      <c r="B522" s="177"/>
      <c r="C522" s="177"/>
      <c r="D522" s="177"/>
      <c r="E522" s="177"/>
      <c r="F522" s="177"/>
      <c r="G522" s="177"/>
      <c r="H522" s="177"/>
      <c r="I522" s="202"/>
      <c r="J522" s="202"/>
      <c r="K522" s="202"/>
      <c r="L522" s="36"/>
      <c r="M522" s="106"/>
      <c r="N522" s="180"/>
      <c r="O522" s="144"/>
      <c r="P522" s="144"/>
      <c r="Q522" s="144"/>
      <c r="R522" s="411"/>
      <c r="S522" s="411"/>
      <c r="T522" s="359"/>
      <c r="U522" s="359"/>
    </row>
    <row r="523" spans="1:21" s="1" customFormat="1" x14ac:dyDescent="0.2">
      <c r="A523" s="42"/>
      <c r="B523" s="48"/>
      <c r="C523" s="42"/>
      <c r="D523" s="42"/>
      <c r="E523" s="42"/>
      <c r="F523" s="201">
        <v>5</v>
      </c>
      <c r="G523" s="42"/>
      <c r="H523" s="42"/>
      <c r="I523" s="202"/>
      <c r="J523" s="202"/>
      <c r="K523" s="202"/>
      <c r="L523" s="16" t="s">
        <v>141</v>
      </c>
      <c r="M523" s="72">
        <v>3</v>
      </c>
      <c r="N523" s="84" t="s">
        <v>116</v>
      </c>
      <c r="O523" s="113">
        <f t="shared" ref="O523:Q524" si="403">SUM(O524)</f>
        <v>3800</v>
      </c>
      <c r="P523" s="113">
        <f t="shared" si="403"/>
        <v>4000</v>
      </c>
      <c r="Q523" s="113">
        <f t="shared" si="403"/>
        <v>4000</v>
      </c>
      <c r="R523" s="295"/>
      <c r="S523" s="295"/>
      <c r="T523" s="359"/>
      <c r="U523" s="359"/>
    </row>
    <row r="524" spans="1:21" s="1" customFormat="1" ht="38.25" x14ac:dyDescent="0.2">
      <c r="A524" s="42"/>
      <c r="B524" s="48"/>
      <c r="C524" s="42"/>
      <c r="D524" s="42"/>
      <c r="E524" s="42"/>
      <c r="F524" s="201">
        <v>5</v>
      </c>
      <c r="G524" s="42"/>
      <c r="H524" s="42"/>
      <c r="I524" s="202"/>
      <c r="J524" s="202"/>
      <c r="K524" s="202"/>
      <c r="L524" s="16" t="s">
        <v>141</v>
      </c>
      <c r="M524" s="92" t="s">
        <v>70</v>
      </c>
      <c r="N524" s="70" t="s">
        <v>24</v>
      </c>
      <c r="O524" s="114">
        <f t="shared" si="403"/>
        <v>3800</v>
      </c>
      <c r="P524" s="114">
        <f t="shared" si="403"/>
        <v>4000</v>
      </c>
      <c r="Q524" s="114">
        <f t="shared" si="403"/>
        <v>4000</v>
      </c>
      <c r="R524" s="295">
        <v>5000</v>
      </c>
      <c r="S524" s="295">
        <v>5000</v>
      </c>
      <c r="T524" s="359">
        <f t="shared" si="396"/>
        <v>125</v>
      </c>
      <c r="U524" s="359">
        <f t="shared" si="397"/>
        <v>125</v>
      </c>
    </row>
    <row r="525" spans="1:21" s="1" customFormat="1" ht="25.5" x14ac:dyDescent="0.2">
      <c r="A525" s="42"/>
      <c r="B525" s="48"/>
      <c r="C525" s="42"/>
      <c r="D525" s="42"/>
      <c r="E525" s="42"/>
      <c r="F525" s="201">
        <v>5</v>
      </c>
      <c r="G525" s="42"/>
      <c r="H525" s="42"/>
      <c r="I525" s="202"/>
      <c r="J525" s="202"/>
      <c r="K525" s="202"/>
      <c r="L525" s="16" t="s">
        <v>141</v>
      </c>
      <c r="M525" s="83" t="s">
        <v>71</v>
      </c>
      <c r="N525" s="84" t="s">
        <v>25</v>
      </c>
      <c r="O525" s="113">
        <v>3800</v>
      </c>
      <c r="P525" s="113">
        <v>4000</v>
      </c>
      <c r="Q525" s="113">
        <v>4000</v>
      </c>
      <c r="R525" s="295"/>
      <c r="S525" s="295"/>
      <c r="T525" s="359"/>
      <c r="U525" s="359"/>
    </row>
    <row r="526" spans="1:21" s="1" customFormat="1" x14ac:dyDescent="0.2">
      <c r="A526" s="60"/>
      <c r="B526" s="61"/>
      <c r="C526" s="60"/>
      <c r="D526" s="60"/>
      <c r="E526" s="60"/>
      <c r="F526" s="60"/>
      <c r="G526" s="60"/>
      <c r="H526" s="60"/>
      <c r="I526" s="202"/>
      <c r="J526" s="202"/>
      <c r="K526" s="202"/>
      <c r="L526" s="16"/>
      <c r="M526" s="83"/>
      <c r="N526" s="84"/>
      <c r="O526" s="144"/>
      <c r="P526" s="144"/>
      <c r="Q526" s="144"/>
      <c r="R526" s="295"/>
      <c r="S526" s="295"/>
      <c r="T526" s="359"/>
      <c r="U526" s="359"/>
    </row>
    <row r="527" spans="1:21" s="1" customFormat="1" ht="25.5" x14ac:dyDescent="0.2">
      <c r="A527" s="51" t="s">
        <v>138</v>
      </c>
      <c r="B527" s="55">
        <v>1</v>
      </c>
      <c r="C527" s="44"/>
      <c r="D527" s="55">
        <v>3</v>
      </c>
      <c r="E527" s="55"/>
      <c r="F527" s="55">
        <v>5</v>
      </c>
      <c r="G527" s="44"/>
      <c r="H527" s="44"/>
      <c r="I527" s="202"/>
      <c r="J527" s="55">
        <v>9</v>
      </c>
      <c r="K527" s="202"/>
      <c r="L527" s="16"/>
      <c r="M527" s="83"/>
      <c r="N527" s="73" t="s">
        <v>272</v>
      </c>
      <c r="O527" s="115">
        <f t="shared" ref="O527" si="404">SUM(O529+O546)</f>
        <v>70008.290000000008</v>
      </c>
      <c r="P527" s="115">
        <f t="shared" ref="P527:Q527" si="405">SUM(P529+P546)</f>
        <v>240000</v>
      </c>
      <c r="Q527" s="115">
        <f t="shared" si="405"/>
        <v>143000</v>
      </c>
      <c r="R527" s="413">
        <f t="shared" ref="R527:S527" si="406">SUM(R529+R546)</f>
        <v>109300</v>
      </c>
      <c r="S527" s="413">
        <f t="shared" si="406"/>
        <v>109300</v>
      </c>
      <c r="T527" s="359">
        <f t="shared" si="396"/>
        <v>76.43356643356644</v>
      </c>
      <c r="U527" s="359">
        <f t="shared" si="397"/>
        <v>76.43356643356644</v>
      </c>
    </row>
    <row r="528" spans="1:21" s="1" customFormat="1" x14ac:dyDescent="0.2">
      <c r="A528" s="47"/>
      <c r="B528" s="47"/>
      <c r="C528" s="47"/>
      <c r="D528" s="47"/>
      <c r="E528" s="47"/>
      <c r="F528" s="47"/>
      <c r="G528" s="47"/>
      <c r="H528" s="47"/>
      <c r="I528" s="202"/>
      <c r="J528" s="202"/>
      <c r="K528" s="202"/>
      <c r="L528" s="16"/>
      <c r="M528" s="83"/>
      <c r="N528" s="109"/>
      <c r="O528" s="143"/>
      <c r="P528" s="143"/>
      <c r="Q528" s="143"/>
      <c r="R528" s="414"/>
      <c r="S528" s="414"/>
      <c r="T528" s="359"/>
      <c r="U528" s="359"/>
    </row>
    <row r="529" spans="1:21" s="1" customFormat="1" ht="25.5" x14ac:dyDescent="0.2">
      <c r="A529" s="53" t="s">
        <v>193</v>
      </c>
      <c r="B529" s="47"/>
      <c r="C529" s="47"/>
      <c r="D529" s="47"/>
      <c r="E529" s="47"/>
      <c r="F529" s="47"/>
      <c r="G529" s="47"/>
      <c r="H529" s="47"/>
      <c r="I529" s="202"/>
      <c r="J529" s="202"/>
      <c r="K529" s="202"/>
      <c r="L529" s="31" t="s">
        <v>199</v>
      </c>
      <c r="M529" s="103"/>
      <c r="N529" s="104" t="s">
        <v>144</v>
      </c>
      <c r="O529" s="116">
        <f t="shared" ref="O529" si="407">SUM(O531)</f>
        <v>63021.94</v>
      </c>
      <c r="P529" s="116">
        <f t="shared" ref="P529:Q529" si="408">SUM(P531)</f>
        <v>170000</v>
      </c>
      <c r="Q529" s="116">
        <f t="shared" si="408"/>
        <v>70000</v>
      </c>
      <c r="R529" s="415">
        <f t="shared" ref="R529:S529" si="409">SUM(R531)</f>
        <v>71300</v>
      </c>
      <c r="S529" s="415">
        <f t="shared" si="409"/>
        <v>71300</v>
      </c>
      <c r="T529" s="359">
        <f t="shared" si="396"/>
        <v>101.85714285714285</v>
      </c>
      <c r="U529" s="359">
        <f t="shared" si="397"/>
        <v>101.85714285714285</v>
      </c>
    </row>
    <row r="530" spans="1:21" s="1" customFormat="1" x14ac:dyDescent="0.2">
      <c r="A530" s="44"/>
      <c r="B530" s="44"/>
      <c r="C530" s="44"/>
      <c r="D530" s="44"/>
      <c r="E530" s="44"/>
      <c r="F530" s="44"/>
      <c r="G530" s="44"/>
      <c r="H530" s="44"/>
      <c r="I530" s="202"/>
      <c r="J530" s="202"/>
      <c r="K530" s="202"/>
      <c r="L530" s="16"/>
      <c r="M530" s="83"/>
      <c r="N530" s="84"/>
      <c r="O530" s="143"/>
      <c r="P530" s="143"/>
      <c r="Q530" s="143"/>
      <c r="R530" s="414"/>
      <c r="S530" s="414"/>
      <c r="T530" s="359"/>
      <c r="U530" s="359"/>
    </row>
    <row r="531" spans="1:21" s="1" customFormat="1" ht="16.5" customHeight="1" x14ac:dyDescent="0.2">
      <c r="A531" s="27" t="s">
        <v>139</v>
      </c>
      <c r="B531" s="44"/>
      <c r="C531" s="44"/>
      <c r="D531" s="44"/>
      <c r="E531" s="44"/>
      <c r="F531" s="44"/>
      <c r="G531" s="44"/>
      <c r="H531" s="44"/>
      <c r="I531" s="202"/>
      <c r="J531" s="202"/>
      <c r="K531" s="202"/>
      <c r="L531" s="36" t="s">
        <v>181</v>
      </c>
      <c r="M531" s="106"/>
      <c r="N531" s="107" t="s">
        <v>168</v>
      </c>
      <c r="O531" s="144">
        <f t="shared" ref="O531" si="410">SUM(O539)</f>
        <v>63021.94</v>
      </c>
      <c r="P531" s="144">
        <f t="shared" ref="P531:Q531" si="411">SUM(P539)</f>
        <v>170000</v>
      </c>
      <c r="Q531" s="144">
        <f t="shared" si="411"/>
        <v>70000</v>
      </c>
      <c r="R531" s="419">
        <f>SUM(R540+R542)</f>
        <v>71300</v>
      </c>
      <c r="S531" s="419">
        <f>SUM(S540+S542)</f>
        <v>71300</v>
      </c>
      <c r="T531" s="359">
        <f t="shared" si="396"/>
        <v>101.85714285714285</v>
      </c>
      <c r="U531" s="359">
        <f t="shared" si="397"/>
        <v>101.85714285714285</v>
      </c>
    </row>
    <row r="532" spans="1:21" s="1" customFormat="1" x14ac:dyDescent="0.2">
      <c r="A532" s="27"/>
      <c r="B532" s="155"/>
      <c r="C532" s="155"/>
      <c r="D532" s="155"/>
      <c r="E532" s="155"/>
      <c r="F532" s="155"/>
      <c r="G532" s="155"/>
      <c r="H532" s="155"/>
      <c r="I532" s="202"/>
      <c r="J532" s="202"/>
      <c r="K532" s="202"/>
      <c r="L532" s="36"/>
      <c r="M532" s="106"/>
      <c r="N532" s="107"/>
      <c r="O532" s="144"/>
      <c r="P532" s="144"/>
      <c r="Q532" s="144"/>
      <c r="R532" s="411"/>
      <c r="S532" s="411"/>
      <c r="T532" s="359"/>
      <c r="U532" s="359"/>
    </row>
    <row r="533" spans="1:21" s="1" customFormat="1" x14ac:dyDescent="0.2">
      <c r="A533" s="27"/>
      <c r="B533" s="177"/>
      <c r="C533" s="177"/>
      <c r="D533" s="177"/>
      <c r="E533" s="177"/>
      <c r="F533" s="177"/>
      <c r="G533" s="177"/>
      <c r="H533" s="177"/>
      <c r="I533" s="202"/>
      <c r="J533" s="202"/>
      <c r="K533" s="202"/>
      <c r="L533" s="36"/>
      <c r="M533" s="106"/>
      <c r="N533" s="180" t="s">
        <v>285</v>
      </c>
      <c r="O533" s="188">
        <f t="shared" ref="O533" si="412">SUM(O534:O537)</f>
        <v>63021.94</v>
      </c>
      <c r="P533" s="188">
        <f t="shared" ref="P533:Q533" si="413">SUM(P534:P537)</f>
        <v>170000</v>
      </c>
      <c r="Q533" s="188">
        <f t="shared" si="413"/>
        <v>70000</v>
      </c>
      <c r="R533" s="397">
        <f>SUM(R534:R537)</f>
        <v>71300</v>
      </c>
      <c r="S533" s="397">
        <f t="shared" ref="S533" si="414">SUM(S534:S537)</f>
        <v>71300</v>
      </c>
      <c r="T533" s="359">
        <f t="shared" si="396"/>
        <v>101.85714285714285</v>
      </c>
      <c r="U533" s="359">
        <f t="shared" si="397"/>
        <v>101.85714285714285</v>
      </c>
    </row>
    <row r="534" spans="1:21" s="1" customFormat="1" x14ac:dyDescent="0.2">
      <c r="A534" s="27"/>
      <c r="B534" s="177"/>
      <c r="C534" s="177"/>
      <c r="D534" s="177"/>
      <c r="E534" s="177"/>
      <c r="F534" s="177"/>
      <c r="G534" s="177"/>
      <c r="H534" s="177"/>
      <c r="I534" s="202"/>
      <c r="J534" s="202"/>
      <c r="K534" s="202"/>
      <c r="L534" s="36"/>
      <c r="M534" s="189" t="s">
        <v>353</v>
      </c>
      <c r="N534" s="180" t="s">
        <v>286</v>
      </c>
      <c r="O534" s="188">
        <v>50000</v>
      </c>
      <c r="P534" s="188">
        <v>50000</v>
      </c>
      <c r="Q534" s="188">
        <v>30000</v>
      </c>
      <c r="R534" s="397">
        <v>17600</v>
      </c>
      <c r="S534" s="397">
        <v>71300</v>
      </c>
      <c r="T534" s="359">
        <f t="shared" si="396"/>
        <v>58.666666666666664</v>
      </c>
      <c r="U534" s="359">
        <f t="shared" si="397"/>
        <v>237.66666666666666</v>
      </c>
    </row>
    <row r="535" spans="1:21" s="1" customFormat="1" x14ac:dyDescent="0.2">
      <c r="A535" s="27"/>
      <c r="B535" s="229"/>
      <c r="C535" s="229"/>
      <c r="D535" s="229"/>
      <c r="E535" s="229"/>
      <c r="F535" s="229"/>
      <c r="G535" s="229"/>
      <c r="H535" s="229"/>
      <c r="I535" s="229"/>
      <c r="J535" s="229"/>
      <c r="K535" s="229"/>
      <c r="L535" s="36"/>
      <c r="M535" s="189" t="s">
        <v>57</v>
      </c>
      <c r="N535" s="180" t="s">
        <v>101</v>
      </c>
      <c r="O535" s="188">
        <v>0</v>
      </c>
      <c r="P535" s="188">
        <v>20000</v>
      </c>
      <c r="Q535" s="188">
        <v>20000</v>
      </c>
      <c r="R535" s="397">
        <v>0</v>
      </c>
      <c r="S535" s="397">
        <v>0</v>
      </c>
      <c r="T535" s="359">
        <f t="shared" si="396"/>
        <v>0</v>
      </c>
      <c r="U535" s="359">
        <f t="shared" si="397"/>
        <v>0</v>
      </c>
    </row>
    <row r="536" spans="1:21" s="1" customFormat="1" x14ac:dyDescent="0.2">
      <c r="A536" s="27"/>
      <c r="B536" s="204"/>
      <c r="C536" s="204"/>
      <c r="D536" s="204"/>
      <c r="E536" s="204"/>
      <c r="F536" s="204"/>
      <c r="G536" s="204"/>
      <c r="H536" s="204"/>
      <c r="I536" s="204"/>
      <c r="J536" s="204"/>
      <c r="K536" s="204"/>
      <c r="L536" s="36"/>
      <c r="M536" s="186">
        <v>52</v>
      </c>
      <c r="N536" s="180" t="s">
        <v>103</v>
      </c>
      <c r="O536" s="188">
        <v>13021.94</v>
      </c>
      <c r="P536" s="188">
        <v>0</v>
      </c>
      <c r="Q536" s="188">
        <v>20000</v>
      </c>
      <c r="R536" s="397">
        <v>53700</v>
      </c>
      <c r="S536" s="397">
        <v>0</v>
      </c>
      <c r="T536" s="359">
        <f t="shared" si="396"/>
        <v>268.5</v>
      </c>
      <c r="U536" s="359">
        <f t="shared" si="397"/>
        <v>0</v>
      </c>
    </row>
    <row r="537" spans="1:21" s="1" customFormat="1" x14ac:dyDescent="0.2">
      <c r="A537" s="27"/>
      <c r="B537" s="177"/>
      <c r="C537" s="177"/>
      <c r="D537" s="177"/>
      <c r="E537" s="177"/>
      <c r="F537" s="177"/>
      <c r="G537" s="177"/>
      <c r="H537" s="177"/>
      <c r="I537" s="202"/>
      <c r="J537" s="202"/>
      <c r="K537" s="202"/>
      <c r="L537" s="36"/>
      <c r="M537" s="186">
        <v>91</v>
      </c>
      <c r="N537" s="180" t="s">
        <v>290</v>
      </c>
      <c r="O537" s="188">
        <v>0</v>
      </c>
      <c r="P537" s="188">
        <v>100000</v>
      </c>
      <c r="Q537" s="188">
        <v>0</v>
      </c>
      <c r="R537" s="397">
        <v>0</v>
      </c>
      <c r="S537" s="397">
        <v>0</v>
      </c>
      <c r="T537" s="359">
        <v>0</v>
      </c>
      <c r="U537" s="359">
        <v>0</v>
      </c>
    </row>
    <row r="538" spans="1:21" s="1" customFormat="1" x14ac:dyDescent="0.2">
      <c r="A538" s="27"/>
      <c r="B538" s="202"/>
      <c r="C538" s="202"/>
      <c r="D538" s="202"/>
      <c r="E538" s="202"/>
      <c r="F538" s="202"/>
      <c r="G538" s="202"/>
      <c r="H538" s="202"/>
      <c r="I538" s="202"/>
      <c r="J538" s="202"/>
      <c r="K538" s="202"/>
      <c r="L538" s="36"/>
      <c r="M538" s="186"/>
      <c r="N538" s="180"/>
      <c r="O538" s="144"/>
      <c r="P538" s="144"/>
      <c r="Q538" s="144"/>
      <c r="R538" s="411"/>
      <c r="S538" s="411"/>
      <c r="T538" s="359"/>
      <c r="U538" s="359"/>
    </row>
    <row r="539" spans="1:21" s="1" customFormat="1" x14ac:dyDescent="0.2">
      <c r="A539" s="44"/>
      <c r="B539" s="48">
        <v>1</v>
      </c>
      <c r="C539" s="44"/>
      <c r="D539" s="270">
        <v>3</v>
      </c>
      <c r="E539" s="270"/>
      <c r="F539" s="270">
        <v>5</v>
      </c>
      <c r="G539" s="270"/>
      <c r="H539" s="270"/>
      <c r="I539" s="270"/>
      <c r="J539" s="270">
        <v>9</v>
      </c>
      <c r="K539" s="202"/>
      <c r="L539" s="16" t="s">
        <v>181</v>
      </c>
      <c r="M539" s="72">
        <v>3</v>
      </c>
      <c r="N539" s="84" t="s">
        <v>116</v>
      </c>
      <c r="O539" s="113">
        <f t="shared" ref="O539" si="415">SUM(O540+O542)</f>
        <v>63021.94</v>
      </c>
      <c r="P539" s="113">
        <f t="shared" ref="P539:Q539" si="416">SUM(P540+P542)</f>
        <v>170000</v>
      </c>
      <c r="Q539" s="113">
        <f t="shared" si="416"/>
        <v>70000</v>
      </c>
      <c r="R539" s="295"/>
      <c r="S539" s="295"/>
      <c r="T539" s="359"/>
      <c r="U539" s="359"/>
    </row>
    <row r="540" spans="1:21" s="1" customFormat="1" x14ac:dyDescent="0.2">
      <c r="A540" s="174"/>
      <c r="B540" s="173">
        <v>1</v>
      </c>
      <c r="C540" s="174"/>
      <c r="D540" s="270">
        <v>3</v>
      </c>
      <c r="E540" s="270"/>
      <c r="F540" s="270">
        <v>5</v>
      </c>
      <c r="G540" s="270"/>
      <c r="H540" s="270"/>
      <c r="I540" s="270"/>
      <c r="J540" s="270">
        <v>9</v>
      </c>
      <c r="K540" s="202"/>
      <c r="L540" s="16" t="s">
        <v>181</v>
      </c>
      <c r="M540" s="71">
        <v>32</v>
      </c>
      <c r="N540" s="70" t="s">
        <v>3</v>
      </c>
      <c r="O540" s="114">
        <f t="shared" ref="O540:Q540" si="417">SUM(O541)</f>
        <v>0</v>
      </c>
      <c r="P540" s="114">
        <f t="shared" si="417"/>
        <v>0</v>
      </c>
      <c r="Q540" s="114">
        <f t="shared" si="417"/>
        <v>0</v>
      </c>
      <c r="R540" s="295">
        <v>0</v>
      </c>
      <c r="S540" s="295">
        <v>0</v>
      </c>
      <c r="T540" s="359">
        <v>0</v>
      </c>
      <c r="U540" s="359">
        <v>0</v>
      </c>
    </row>
    <row r="541" spans="1:21" s="1" customFormat="1" x14ac:dyDescent="0.2">
      <c r="A541" s="174"/>
      <c r="B541" s="173">
        <v>1</v>
      </c>
      <c r="C541" s="174"/>
      <c r="D541" s="270">
        <v>3</v>
      </c>
      <c r="E541" s="270"/>
      <c r="F541" s="270">
        <v>5</v>
      </c>
      <c r="G541" s="270"/>
      <c r="H541" s="270"/>
      <c r="I541" s="270"/>
      <c r="J541" s="270">
        <v>9</v>
      </c>
      <c r="K541" s="202"/>
      <c r="L541" s="16" t="s">
        <v>181</v>
      </c>
      <c r="M541" s="175">
        <v>323</v>
      </c>
      <c r="N541" s="96" t="s">
        <v>6</v>
      </c>
      <c r="O541" s="113">
        <v>0</v>
      </c>
      <c r="P541" s="113">
        <v>0</v>
      </c>
      <c r="Q541" s="113">
        <v>0</v>
      </c>
      <c r="R541" s="295"/>
      <c r="S541" s="295"/>
      <c r="T541" s="359"/>
      <c r="U541" s="359"/>
    </row>
    <row r="542" spans="1:21" s="1" customFormat="1" x14ac:dyDescent="0.2">
      <c r="A542" s="44"/>
      <c r="B542" s="48">
        <v>1</v>
      </c>
      <c r="C542" s="44"/>
      <c r="D542" s="270">
        <v>3</v>
      </c>
      <c r="E542" s="270"/>
      <c r="F542" s="270">
        <v>5</v>
      </c>
      <c r="G542" s="270"/>
      <c r="H542" s="270"/>
      <c r="I542" s="270"/>
      <c r="J542" s="270">
        <v>9</v>
      </c>
      <c r="K542" s="202"/>
      <c r="L542" s="16" t="s">
        <v>181</v>
      </c>
      <c r="M542" s="92" t="s">
        <v>72</v>
      </c>
      <c r="N542" s="70" t="s">
        <v>137</v>
      </c>
      <c r="O542" s="114">
        <f t="shared" ref="O542" si="418">SUM(O543:O544)</f>
        <v>63021.94</v>
      </c>
      <c r="P542" s="114">
        <f t="shared" ref="P542:Q542" si="419">SUM(P543:P544)</f>
        <v>170000</v>
      </c>
      <c r="Q542" s="114">
        <f t="shared" si="419"/>
        <v>70000</v>
      </c>
      <c r="R542" s="295">
        <v>71300</v>
      </c>
      <c r="S542" s="295">
        <v>71300</v>
      </c>
      <c r="T542" s="359">
        <f t="shared" si="396"/>
        <v>101.85714285714285</v>
      </c>
      <c r="U542" s="359">
        <f t="shared" si="397"/>
        <v>101.85714285714285</v>
      </c>
    </row>
    <row r="543" spans="1:21" s="1" customFormat="1" x14ac:dyDescent="0.2">
      <c r="A543" s="44"/>
      <c r="B543" s="48">
        <v>1</v>
      </c>
      <c r="C543" s="44"/>
      <c r="D543" s="270">
        <v>3</v>
      </c>
      <c r="E543" s="270"/>
      <c r="F543" s="270">
        <v>5</v>
      </c>
      <c r="G543" s="270"/>
      <c r="H543" s="270"/>
      <c r="I543" s="270"/>
      <c r="J543" s="270">
        <v>9</v>
      </c>
      <c r="K543" s="202"/>
      <c r="L543" s="16" t="s">
        <v>181</v>
      </c>
      <c r="M543" s="83" t="s">
        <v>73</v>
      </c>
      <c r="N543" s="84" t="s">
        <v>8</v>
      </c>
      <c r="O543" s="113">
        <v>43021.94</v>
      </c>
      <c r="P543" s="113">
        <v>50000</v>
      </c>
      <c r="Q543" s="113">
        <v>50000</v>
      </c>
      <c r="R543" s="295"/>
      <c r="S543" s="295"/>
      <c r="T543" s="359"/>
      <c r="U543" s="359"/>
    </row>
    <row r="544" spans="1:21" s="1" customFormat="1" x14ac:dyDescent="0.2">
      <c r="A544" s="44"/>
      <c r="B544" s="48">
        <v>1</v>
      </c>
      <c r="C544" s="44"/>
      <c r="D544" s="270">
        <v>3</v>
      </c>
      <c r="E544" s="270"/>
      <c r="F544" s="270">
        <v>5</v>
      </c>
      <c r="G544" s="270"/>
      <c r="H544" s="270"/>
      <c r="I544" s="270"/>
      <c r="J544" s="270">
        <v>9</v>
      </c>
      <c r="K544" s="202"/>
      <c r="L544" s="16" t="s">
        <v>181</v>
      </c>
      <c r="M544" s="83" t="s">
        <v>74</v>
      </c>
      <c r="N544" s="84" t="s">
        <v>30</v>
      </c>
      <c r="O544" s="113">
        <v>20000</v>
      </c>
      <c r="P544" s="113">
        <v>120000</v>
      </c>
      <c r="Q544" s="113">
        <v>20000</v>
      </c>
      <c r="R544" s="295"/>
      <c r="S544" s="295"/>
      <c r="T544" s="359"/>
      <c r="U544" s="359"/>
    </row>
    <row r="545" spans="1:21" s="1" customFormat="1" x14ac:dyDescent="0.2">
      <c r="A545" s="221"/>
      <c r="B545" s="220"/>
      <c r="C545" s="221"/>
      <c r="D545" s="221"/>
      <c r="E545" s="221"/>
      <c r="F545" s="221"/>
      <c r="G545" s="221"/>
      <c r="H545" s="221"/>
      <c r="I545" s="221"/>
      <c r="J545" s="220"/>
      <c r="K545" s="221"/>
      <c r="L545" s="16"/>
      <c r="M545" s="222"/>
      <c r="N545" s="223"/>
      <c r="O545" s="113"/>
      <c r="P545" s="113"/>
      <c r="Q545" s="113"/>
      <c r="R545" s="295"/>
      <c r="S545" s="295"/>
      <c r="T545" s="359"/>
      <c r="U545" s="359"/>
    </row>
    <row r="546" spans="1:21" s="1" customFormat="1" ht="25.5" x14ac:dyDescent="0.2">
      <c r="A546" s="53" t="s">
        <v>193</v>
      </c>
      <c r="B546" s="221"/>
      <c r="C546" s="221"/>
      <c r="D546" s="221"/>
      <c r="E546" s="221"/>
      <c r="F546" s="221"/>
      <c r="G546" s="221"/>
      <c r="H546" s="221"/>
      <c r="I546" s="221"/>
      <c r="J546" s="221"/>
      <c r="K546" s="221"/>
      <c r="L546" s="31" t="s">
        <v>309</v>
      </c>
      <c r="M546" s="103"/>
      <c r="N546" s="104" t="s">
        <v>144</v>
      </c>
      <c r="O546" s="116">
        <f t="shared" ref="O546" si="420">SUM(O548)</f>
        <v>6986.35</v>
      </c>
      <c r="P546" s="116">
        <f t="shared" ref="P546:Q546" si="421">SUM(P548)</f>
        <v>70000</v>
      </c>
      <c r="Q546" s="116">
        <f t="shared" si="421"/>
        <v>73000</v>
      </c>
      <c r="R546" s="415">
        <f t="shared" ref="R546:S546" si="422">SUM(R548)</f>
        <v>38000</v>
      </c>
      <c r="S546" s="415">
        <f t="shared" si="422"/>
        <v>38000</v>
      </c>
      <c r="T546" s="359">
        <f t="shared" si="396"/>
        <v>52.054794520547944</v>
      </c>
      <c r="U546" s="359">
        <f t="shared" si="397"/>
        <v>52.054794520547944</v>
      </c>
    </row>
    <row r="547" spans="1:21" s="1" customFormat="1" x14ac:dyDescent="0.2">
      <c r="A547" s="129"/>
      <c r="B547" s="128"/>
      <c r="C547" s="129"/>
      <c r="D547" s="129"/>
      <c r="E547" s="129"/>
      <c r="F547" s="129"/>
      <c r="G547" s="129"/>
      <c r="H547" s="129"/>
      <c r="I547" s="202"/>
      <c r="J547" s="202"/>
      <c r="K547" s="202"/>
      <c r="L547" s="16"/>
      <c r="M547" s="130"/>
      <c r="N547" s="84"/>
      <c r="O547" s="144"/>
      <c r="P547" s="144"/>
      <c r="Q547" s="144"/>
      <c r="R547" s="295"/>
      <c r="S547" s="295"/>
      <c r="T547" s="359"/>
      <c r="U547" s="359"/>
    </row>
    <row r="548" spans="1:21" s="1" customFormat="1" ht="38.25" x14ac:dyDescent="0.2">
      <c r="A548" s="27" t="s">
        <v>207</v>
      </c>
      <c r="B548" s="44"/>
      <c r="C548" s="44"/>
      <c r="D548" s="44"/>
      <c r="E548" s="44"/>
      <c r="F548" s="44"/>
      <c r="G548" s="44"/>
      <c r="H548" s="44"/>
      <c r="I548" s="202"/>
      <c r="J548" s="202"/>
      <c r="K548" s="202"/>
      <c r="L548" s="36" t="s">
        <v>182</v>
      </c>
      <c r="M548" s="106"/>
      <c r="N548" s="107" t="s">
        <v>322</v>
      </c>
      <c r="O548" s="144">
        <f t="shared" ref="O548" si="423">SUM(O554)</f>
        <v>6986.35</v>
      </c>
      <c r="P548" s="144">
        <f>SUM(P554)</f>
        <v>70000</v>
      </c>
      <c r="Q548" s="144">
        <f>SUM(Q554)</f>
        <v>73000</v>
      </c>
      <c r="R548" s="419">
        <f>SUM(R555+R559)</f>
        <v>38000</v>
      </c>
      <c r="S548" s="419">
        <f>SUM(S555+S559)</f>
        <v>38000</v>
      </c>
      <c r="T548" s="359">
        <f t="shared" ref="T548" si="424">R548/Q548*100</f>
        <v>52.054794520547944</v>
      </c>
      <c r="U548" s="359">
        <f t="shared" ref="U548" si="425">S548/Q548*100</f>
        <v>52.054794520547944</v>
      </c>
    </row>
    <row r="549" spans="1:21" s="1" customFormat="1" x14ac:dyDescent="0.2">
      <c r="A549" s="27"/>
      <c r="B549" s="155"/>
      <c r="C549" s="155"/>
      <c r="D549" s="155"/>
      <c r="E549" s="155"/>
      <c r="F549" s="155"/>
      <c r="G549" s="155"/>
      <c r="H549" s="155"/>
      <c r="I549" s="202"/>
      <c r="J549" s="202"/>
      <c r="K549" s="202"/>
      <c r="L549" s="36"/>
      <c r="M549" s="106"/>
      <c r="N549" s="107"/>
      <c r="O549" s="144"/>
      <c r="P549" s="144"/>
      <c r="Q549" s="144"/>
      <c r="R549" s="411"/>
      <c r="S549" s="411"/>
      <c r="T549" s="359"/>
      <c r="U549" s="359"/>
    </row>
    <row r="550" spans="1:21" s="1" customFormat="1" x14ac:dyDescent="0.2">
      <c r="A550" s="27"/>
      <c r="B550" s="177"/>
      <c r="C550" s="177"/>
      <c r="D550" s="177"/>
      <c r="E550" s="177"/>
      <c r="F550" s="177"/>
      <c r="G550" s="177"/>
      <c r="H550" s="177"/>
      <c r="I550" s="202"/>
      <c r="J550" s="202"/>
      <c r="K550" s="202"/>
      <c r="L550" s="36"/>
      <c r="M550" s="106"/>
      <c r="N550" s="180" t="s">
        <v>285</v>
      </c>
      <c r="O550" s="188">
        <f t="shared" ref="O550" si="426">SUM(O551)</f>
        <v>6986.35</v>
      </c>
      <c r="P550" s="188">
        <f>SUM(P551:P552)</f>
        <v>70000</v>
      </c>
      <c r="Q550" s="188">
        <f>SUM(Q551:Q552)</f>
        <v>73000</v>
      </c>
      <c r="R550" s="397">
        <f>SUM(R551:R552)</f>
        <v>38000</v>
      </c>
      <c r="S550" s="397">
        <f>SUM(S551:S552)</f>
        <v>38000</v>
      </c>
      <c r="T550" s="359">
        <f t="shared" si="396"/>
        <v>52.054794520547944</v>
      </c>
      <c r="U550" s="359">
        <f t="shared" si="397"/>
        <v>52.054794520547944</v>
      </c>
    </row>
    <row r="551" spans="1:21" s="1" customFormat="1" x14ac:dyDescent="0.2">
      <c r="A551" s="27"/>
      <c r="B551" s="177"/>
      <c r="C551" s="177"/>
      <c r="D551" s="177"/>
      <c r="E551" s="177"/>
      <c r="F551" s="177"/>
      <c r="G551" s="177"/>
      <c r="H551" s="177"/>
      <c r="I551" s="202"/>
      <c r="J551" s="202"/>
      <c r="K551" s="202"/>
      <c r="L551" s="36"/>
      <c r="M551" s="189" t="s">
        <v>353</v>
      </c>
      <c r="N551" s="180" t="s">
        <v>286</v>
      </c>
      <c r="O551" s="188">
        <v>6986.35</v>
      </c>
      <c r="P551" s="188">
        <v>20000</v>
      </c>
      <c r="Q551" s="188">
        <v>0</v>
      </c>
      <c r="R551" s="397">
        <v>0</v>
      </c>
      <c r="S551" s="397">
        <v>0</v>
      </c>
      <c r="T551" s="359">
        <v>0</v>
      </c>
      <c r="U551" s="359">
        <v>0</v>
      </c>
    </row>
    <row r="552" spans="1:21" s="1" customFormat="1" x14ac:dyDescent="0.2">
      <c r="A552" s="27"/>
      <c r="B552" s="322"/>
      <c r="C552" s="322"/>
      <c r="D552" s="322"/>
      <c r="E552" s="322"/>
      <c r="F552" s="322"/>
      <c r="G552" s="322"/>
      <c r="H552" s="322"/>
      <c r="I552" s="322"/>
      <c r="J552" s="322"/>
      <c r="K552" s="322"/>
      <c r="L552" s="36"/>
      <c r="M552" s="186">
        <v>52</v>
      </c>
      <c r="N552" s="180" t="s">
        <v>103</v>
      </c>
      <c r="O552" s="188">
        <v>0</v>
      </c>
      <c r="P552" s="188">
        <v>50000</v>
      </c>
      <c r="Q552" s="188">
        <v>73000</v>
      </c>
      <c r="R552" s="397">
        <v>38000</v>
      </c>
      <c r="S552" s="397">
        <v>38000</v>
      </c>
      <c r="T552" s="359">
        <f t="shared" si="396"/>
        <v>52.054794520547944</v>
      </c>
      <c r="U552" s="359">
        <f t="shared" si="397"/>
        <v>52.054794520547944</v>
      </c>
    </row>
    <row r="553" spans="1:21" s="1" customFormat="1" x14ac:dyDescent="0.2">
      <c r="A553" s="27"/>
      <c r="B553" s="177"/>
      <c r="C553" s="177"/>
      <c r="D553" s="177"/>
      <c r="E553" s="177"/>
      <c r="F553" s="177"/>
      <c r="G553" s="177"/>
      <c r="H553" s="177"/>
      <c r="I553" s="202"/>
      <c r="J553" s="202"/>
      <c r="K553" s="202"/>
      <c r="L553" s="36"/>
      <c r="M553" s="106"/>
      <c r="N553" s="180"/>
      <c r="O553" s="144"/>
      <c r="P553" s="144"/>
      <c r="Q553" s="144"/>
      <c r="R553" s="411"/>
      <c r="S553" s="411"/>
      <c r="T553" s="359"/>
      <c r="U553" s="359"/>
    </row>
    <row r="554" spans="1:21" s="1" customFormat="1" x14ac:dyDescent="0.2">
      <c r="A554" s="41"/>
      <c r="B554" s="48">
        <v>1</v>
      </c>
      <c r="C554" s="41"/>
      <c r="D554" s="41"/>
      <c r="E554" s="41"/>
      <c r="F554" s="41"/>
      <c r="G554" s="41"/>
      <c r="H554" s="41"/>
      <c r="I554" s="202"/>
      <c r="J554" s="202"/>
      <c r="K554" s="202"/>
      <c r="L554" s="16" t="s">
        <v>182</v>
      </c>
      <c r="M554" s="72">
        <v>3</v>
      </c>
      <c r="N554" s="84" t="s">
        <v>116</v>
      </c>
      <c r="O554" s="113">
        <f>SUM(O555+O559)</f>
        <v>6986.35</v>
      </c>
      <c r="P554" s="113">
        <f>SUM(P555+P557+P559)</f>
        <v>70000</v>
      </c>
      <c r="Q554" s="113">
        <f>SUM(Q555+Q557+Q559)</f>
        <v>73000</v>
      </c>
      <c r="R554" s="295"/>
      <c r="S554" s="295"/>
      <c r="T554" s="359"/>
      <c r="U554" s="359"/>
    </row>
    <row r="555" spans="1:21" s="1" customFormat="1" x14ac:dyDescent="0.2">
      <c r="A555" s="305"/>
      <c r="B555" s="304"/>
      <c r="C555" s="305"/>
      <c r="D555" s="305"/>
      <c r="E555" s="305"/>
      <c r="F555" s="305"/>
      <c r="G555" s="305"/>
      <c r="H555" s="305"/>
      <c r="I555" s="305"/>
      <c r="J555" s="305"/>
      <c r="K555" s="305"/>
      <c r="L555" s="36"/>
      <c r="M555" s="309" t="s">
        <v>61</v>
      </c>
      <c r="N555" s="70" t="s">
        <v>3</v>
      </c>
      <c r="O555" s="114">
        <f>SUM(O556)</f>
        <v>1986.35</v>
      </c>
      <c r="P555" s="114">
        <f>SUM(P556)</f>
        <v>35000</v>
      </c>
      <c r="Q555" s="114">
        <f>SUM(Q556)</f>
        <v>35000</v>
      </c>
      <c r="R555" s="295">
        <v>30000</v>
      </c>
      <c r="S555" s="295">
        <v>30000</v>
      </c>
      <c r="T555" s="359">
        <f t="shared" si="396"/>
        <v>85.714285714285708</v>
      </c>
      <c r="U555" s="359">
        <f t="shared" si="397"/>
        <v>85.714285714285708</v>
      </c>
    </row>
    <row r="556" spans="1:21" s="1" customFormat="1" ht="25.5" x14ac:dyDescent="0.2">
      <c r="A556" s="305"/>
      <c r="B556" s="304"/>
      <c r="C556" s="305"/>
      <c r="D556" s="305"/>
      <c r="E556" s="305"/>
      <c r="F556" s="305"/>
      <c r="G556" s="305"/>
      <c r="H556" s="305"/>
      <c r="I556" s="305"/>
      <c r="J556" s="305"/>
      <c r="K556" s="305"/>
      <c r="L556" s="16"/>
      <c r="M556" s="306" t="s">
        <v>65</v>
      </c>
      <c r="N556" s="308" t="s">
        <v>7</v>
      </c>
      <c r="O556" s="113">
        <v>1986.35</v>
      </c>
      <c r="P556" s="113">
        <v>35000</v>
      </c>
      <c r="Q556" s="113">
        <v>35000</v>
      </c>
      <c r="R556" s="295"/>
      <c r="S556" s="295"/>
      <c r="T556" s="359"/>
      <c r="U556" s="359"/>
    </row>
    <row r="557" spans="1:21" s="38" customFormat="1" ht="25.5" x14ac:dyDescent="0.2">
      <c r="B557" s="9"/>
      <c r="L557" s="18"/>
      <c r="M557" s="309" t="s">
        <v>261</v>
      </c>
      <c r="N557" s="427" t="s">
        <v>280</v>
      </c>
      <c r="O557" s="114">
        <v>0</v>
      </c>
      <c r="P557" s="114">
        <f>SUM(P558)</f>
        <v>30000</v>
      </c>
      <c r="Q557" s="114">
        <f>SUM(Q558)</f>
        <v>30000</v>
      </c>
      <c r="R557" s="114"/>
      <c r="S557" s="114"/>
      <c r="T557" s="359"/>
      <c r="U557" s="359"/>
    </row>
    <row r="558" spans="1:21" s="1" customFormat="1" ht="25.5" x14ac:dyDescent="0.2">
      <c r="A558" s="322"/>
      <c r="B558" s="428"/>
      <c r="C558" s="322"/>
      <c r="D558" s="322"/>
      <c r="E558" s="322"/>
      <c r="F558" s="322"/>
      <c r="G558" s="322"/>
      <c r="H558" s="322"/>
      <c r="I558" s="322"/>
      <c r="J558" s="322"/>
      <c r="K558" s="322"/>
      <c r="L558" s="16"/>
      <c r="M558" s="429" t="s">
        <v>373</v>
      </c>
      <c r="N558" s="430" t="s">
        <v>398</v>
      </c>
      <c r="O558" s="113">
        <v>0</v>
      </c>
      <c r="P558" s="113">
        <v>30000</v>
      </c>
      <c r="Q558" s="113">
        <v>30000</v>
      </c>
      <c r="R558" s="295"/>
      <c r="S558" s="295"/>
      <c r="T558" s="359"/>
      <c r="U558" s="359"/>
    </row>
    <row r="559" spans="1:21" s="1" customFormat="1" x14ac:dyDescent="0.2">
      <c r="A559" s="41"/>
      <c r="B559" s="48">
        <v>1</v>
      </c>
      <c r="C559" s="41"/>
      <c r="D559" s="41"/>
      <c r="E559" s="41"/>
      <c r="F559" s="41"/>
      <c r="G559" s="41"/>
      <c r="H559" s="41"/>
      <c r="I559" s="202"/>
      <c r="J559" s="202"/>
      <c r="K559" s="202"/>
      <c r="L559" s="16" t="s">
        <v>182</v>
      </c>
      <c r="M559" s="92" t="s">
        <v>72</v>
      </c>
      <c r="N559" s="70" t="s">
        <v>137</v>
      </c>
      <c r="O559" s="114">
        <f t="shared" ref="O559:Q559" si="427">SUM(O560:O560)</f>
        <v>5000</v>
      </c>
      <c r="P559" s="114">
        <f t="shared" si="427"/>
        <v>5000</v>
      </c>
      <c r="Q559" s="114">
        <f t="shared" si="427"/>
        <v>8000</v>
      </c>
      <c r="R559" s="295">
        <v>8000</v>
      </c>
      <c r="S559" s="295">
        <v>8000</v>
      </c>
      <c r="T559" s="359">
        <f t="shared" si="396"/>
        <v>100</v>
      </c>
      <c r="U559" s="359">
        <f t="shared" si="397"/>
        <v>100</v>
      </c>
    </row>
    <row r="560" spans="1:21" s="1" customFormat="1" x14ac:dyDescent="0.2">
      <c r="A560" s="41"/>
      <c r="B560" s="48">
        <v>1</v>
      </c>
      <c r="C560" s="41"/>
      <c r="D560" s="41"/>
      <c r="E560" s="41"/>
      <c r="F560" s="41"/>
      <c r="G560" s="41"/>
      <c r="H560" s="41"/>
      <c r="I560" s="202"/>
      <c r="J560" s="202"/>
      <c r="K560" s="202"/>
      <c r="L560" s="16" t="s">
        <v>182</v>
      </c>
      <c r="M560" s="83" t="s">
        <v>73</v>
      </c>
      <c r="N560" s="84" t="s">
        <v>8</v>
      </c>
      <c r="O560" s="113">
        <v>5000</v>
      </c>
      <c r="P560" s="113">
        <v>5000</v>
      </c>
      <c r="Q560" s="113">
        <v>8000</v>
      </c>
      <c r="R560" s="295"/>
      <c r="S560" s="295"/>
      <c r="T560" s="359"/>
      <c r="U560" s="359"/>
    </row>
    <row r="561" spans="1:21" s="1" customFormat="1" x14ac:dyDescent="0.2">
      <c r="A561" s="65"/>
      <c r="B561" s="64"/>
      <c r="C561" s="65"/>
      <c r="D561" s="65"/>
      <c r="E561" s="65"/>
      <c r="F561" s="65"/>
      <c r="G561" s="65"/>
      <c r="H561" s="65"/>
      <c r="I561" s="202"/>
      <c r="J561" s="202"/>
      <c r="K561" s="202"/>
      <c r="L561" s="16"/>
      <c r="M561" s="83"/>
      <c r="N561" s="84"/>
      <c r="O561" s="144"/>
      <c r="P561" s="144"/>
      <c r="Q561" s="144"/>
      <c r="R561" s="295"/>
      <c r="S561" s="295"/>
      <c r="T561" s="359"/>
      <c r="U561" s="359"/>
    </row>
    <row r="562" spans="1:21" s="1" customFormat="1" ht="25.5" x14ac:dyDescent="0.2">
      <c r="A562" s="51" t="s">
        <v>204</v>
      </c>
      <c r="B562" s="55">
        <v>1</v>
      </c>
      <c r="C562" s="32"/>
      <c r="D562" s="32"/>
      <c r="E562" s="32"/>
      <c r="F562" s="55"/>
      <c r="G562" s="32"/>
      <c r="H562" s="32"/>
      <c r="I562" s="32"/>
      <c r="J562" s="55">
        <v>9</v>
      </c>
      <c r="K562" s="32"/>
      <c r="L562" s="33"/>
      <c r="M562" s="101"/>
      <c r="N562" s="73" t="s">
        <v>259</v>
      </c>
      <c r="O562" s="115">
        <f t="shared" ref="O562" si="428">SUM(O564+O576+O588)</f>
        <v>7357.67</v>
      </c>
      <c r="P562" s="115">
        <f t="shared" ref="P562:Q562" si="429">SUM(P564+P576+P588)</f>
        <v>16000</v>
      </c>
      <c r="Q562" s="115">
        <f t="shared" si="429"/>
        <v>16000</v>
      </c>
      <c r="R562" s="413">
        <f t="shared" ref="R562" si="430">SUM(R564+R576+R588)</f>
        <v>15000</v>
      </c>
      <c r="S562" s="413">
        <f t="shared" ref="S562" si="431">SUM(S564+S576+S588)</f>
        <v>15000</v>
      </c>
      <c r="T562" s="359">
        <f t="shared" si="396"/>
        <v>93.75</v>
      </c>
      <c r="U562" s="359">
        <f t="shared" si="397"/>
        <v>93.75</v>
      </c>
    </row>
    <row r="563" spans="1:21" s="1" customFormat="1" x14ac:dyDescent="0.2">
      <c r="A563" s="32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3"/>
      <c r="M563" s="101"/>
      <c r="N563" s="73"/>
      <c r="O563" s="146"/>
      <c r="P563" s="146"/>
      <c r="Q563" s="146"/>
      <c r="R563" s="409"/>
      <c r="S563" s="409"/>
      <c r="T563" s="359"/>
      <c r="U563" s="359"/>
    </row>
    <row r="564" spans="1:21" s="1" customFormat="1" ht="25.5" x14ac:dyDescent="0.2">
      <c r="A564" s="53" t="s">
        <v>194</v>
      </c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1" t="s">
        <v>200</v>
      </c>
      <c r="M564" s="103"/>
      <c r="N564" s="104" t="s">
        <v>149</v>
      </c>
      <c r="O564" s="116">
        <f t="shared" ref="O564" si="432">SUM(O566)</f>
        <v>1857</v>
      </c>
      <c r="P564" s="116">
        <f t="shared" ref="P564:Q564" si="433">SUM(P566)</f>
        <v>5000</v>
      </c>
      <c r="Q564" s="116">
        <f t="shared" si="433"/>
        <v>5000</v>
      </c>
      <c r="R564" s="415">
        <f t="shared" ref="R564" si="434">SUM(R566)</f>
        <v>5000</v>
      </c>
      <c r="S564" s="415">
        <f t="shared" ref="S564" si="435">SUM(S566)</f>
        <v>5000</v>
      </c>
      <c r="T564" s="359">
        <f t="shared" si="396"/>
        <v>100</v>
      </c>
      <c r="U564" s="359">
        <f t="shared" si="397"/>
        <v>100</v>
      </c>
    </row>
    <row r="565" spans="1:21" s="1" customFormat="1" x14ac:dyDescent="0.2">
      <c r="A565" s="53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1"/>
      <c r="M565" s="103"/>
      <c r="N565" s="104"/>
      <c r="O565" s="144"/>
      <c r="P565" s="144"/>
      <c r="Q565" s="144"/>
      <c r="R565" s="415"/>
      <c r="S565" s="415"/>
      <c r="T565" s="359"/>
      <c r="U565" s="359"/>
    </row>
    <row r="566" spans="1:21" s="1" customFormat="1" ht="25.5" x14ac:dyDescent="0.2">
      <c r="A566" s="27" t="s">
        <v>208</v>
      </c>
      <c r="B566" s="15"/>
      <c r="C566" s="15"/>
      <c r="D566" s="15"/>
      <c r="E566" s="15"/>
      <c r="F566" s="15"/>
      <c r="G566" s="15"/>
      <c r="H566" s="15"/>
      <c r="I566" s="202"/>
      <c r="J566" s="202"/>
      <c r="K566" s="202"/>
      <c r="L566" s="36" t="s">
        <v>183</v>
      </c>
      <c r="M566" s="106"/>
      <c r="N566" s="107" t="s">
        <v>226</v>
      </c>
      <c r="O566" s="144">
        <f t="shared" ref="O566" si="436">SUM(O571)</f>
        <v>1857</v>
      </c>
      <c r="P566" s="144">
        <f t="shared" ref="P566:Q566" si="437">SUM(P571)</f>
        <v>5000</v>
      </c>
      <c r="Q566" s="144">
        <f t="shared" si="437"/>
        <v>5000</v>
      </c>
      <c r="R566" s="411">
        <f>SUM(R572)</f>
        <v>5000</v>
      </c>
      <c r="S566" s="411">
        <f>SUM(S572)</f>
        <v>5000</v>
      </c>
      <c r="T566" s="359">
        <f t="shared" si="396"/>
        <v>100</v>
      </c>
      <c r="U566" s="359">
        <f t="shared" si="397"/>
        <v>100</v>
      </c>
    </row>
    <row r="567" spans="1:21" s="15" customFormat="1" x14ac:dyDescent="0.2">
      <c r="I567" s="202"/>
      <c r="J567" s="202"/>
      <c r="K567" s="202"/>
      <c r="L567" s="16"/>
      <c r="M567" s="92"/>
      <c r="N567" s="70"/>
      <c r="O567" s="146"/>
      <c r="P567" s="146"/>
      <c r="Q567" s="146"/>
      <c r="R567" s="409"/>
      <c r="S567" s="409"/>
      <c r="T567" s="359"/>
      <c r="U567" s="359"/>
    </row>
    <row r="568" spans="1:21" s="177" customFormat="1" x14ac:dyDescent="0.2">
      <c r="I568" s="202"/>
      <c r="J568" s="202"/>
      <c r="K568" s="202"/>
      <c r="L568" s="16"/>
      <c r="M568" s="92"/>
      <c r="N568" s="180" t="s">
        <v>285</v>
      </c>
      <c r="O568" s="188">
        <f t="shared" ref="O568:Q568" si="438">SUM(O569)</f>
        <v>1857</v>
      </c>
      <c r="P568" s="188">
        <f t="shared" si="438"/>
        <v>5000</v>
      </c>
      <c r="Q568" s="188">
        <f t="shared" si="438"/>
        <v>5000</v>
      </c>
      <c r="R568" s="397">
        <f t="shared" ref="R568:S568" si="439">SUM(R569)</f>
        <v>5000</v>
      </c>
      <c r="S568" s="397">
        <f t="shared" si="439"/>
        <v>5000</v>
      </c>
      <c r="T568" s="359">
        <f t="shared" si="396"/>
        <v>100</v>
      </c>
      <c r="U568" s="359">
        <f t="shared" si="397"/>
        <v>100</v>
      </c>
    </row>
    <row r="569" spans="1:21" s="202" customFormat="1" x14ac:dyDescent="0.2">
      <c r="L569" s="16"/>
      <c r="M569" s="186">
        <v>91</v>
      </c>
      <c r="N569" s="180" t="s">
        <v>290</v>
      </c>
      <c r="O569" s="188">
        <v>1857</v>
      </c>
      <c r="P569" s="188">
        <v>5000</v>
      </c>
      <c r="Q569" s="188">
        <v>5000</v>
      </c>
      <c r="R569" s="397">
        <v>5000</v>
      </c>
      <c r="S569" s="397">
        <v>5000</v>
      </c>
      <c r="T569" s="359">
        <f t="shared" si="396"/>
        <v>100</v>
      </c>
      <c r="U569" s="359">
        <f t="shared" si="397"/>
        <v>100</v>
      </c>
    </row>
    <row r="570" spans="1:21" s="177" customFormat="1" x14ac:dyDescent="0.2">
      <c r="I570" s="202"/>
      <c r="J570" s="202"/>
      <c r="K570" s="202"/>
      <c r="L570" s="16"/>
      <c r="M570" s="92"/>
      <c r="N570" s="180"/>
      <c r="O570" s="146"/>
      <c r="P570" s="146"/>
      <c r="Q570" s="146"/>
      <c r="R570" s="409"/>
      <c r="S570" s="409"/>
      <c r="T570" s="359"/>
      <c r="U570" s="359"/>
    </row>
    <row r="571" spans="1:21" s="15" customFormat="1" x14ac:dyDescent="0.2">
      <c r="B571" s="48"/>
      <c r="I571" s="202"/>
      <c r="J571" s="201">
        <v>9</v>
      </c>
      <c r="K571" s="202"/>
      <c r="L571" s="16" t="s">
        <v>183</v>
      </c>
      <c r="M571" s="72">
        <v>3</v>
      </c>
      <c r="N571" s="84" t="s">
        <v>116</v>
      </c>
      <c r="O571" s="113">
        <f t="shared" ref="O571:Q571" si="440">SUM(O572)</f>
        <v>1857</v>
      </c>
      <c r="P571" s="113">
        <f t="shared" si="440"/>
        <v>5000</v>
      </c>
      <c r="Q571" s="113">
        <f t="shared" si="440"/>
        <v>5000</v>
      </c>
      <c r="R571" s="295"/>
      <c r="S571" s="295"/>
      <c r="T571" s="359"/>
      <c r="U571" s="359"/>
    </row>
    <row r="572" spans="1:21" s="38" customFormat="1" x14ac:dyDescent="0.2">
      <c r="B572" s="48"/>
      <c r="J572" s="9">
        <v>9</v>
      </c>
      <c r="L572" s="16" t="s">
        <v>183</v>
      </c>
      <c r="M572" s="92" t="s">
        <v>72</v>
      </c>
      <c r="N572" s="70" t="s">
        <v>137</v>
      </c>
      <c r="O572" s="114">
        <f t="shared" ref="O572" si="441">SUM(O573:O574)</f>
        <v>1857</v>
      </c>
      <c r="P572" s="114">
        <f t="shared" ref="P572:Q572" si="442">SUM(P573:P574)</f>
        <v>5000</v>
      </c>
      <c r="Q572" s="114">
        <f t="shared" si="442"/>
        <v>5000</v>
      </c>
      <c r="R572" s="295">
        <v>5000</v>
      </c>
      <c r="S572" s="295">
        <v>5000</v>
      </c>
      <c r="T572" s="359">
        <f t="shared" si="396"/>
        <v>100</v>
      </c>
      <c r="U572" s="359">
        <f t="shared" si="397"/>
        <v>100</v>
      </c>
    </row>
    <row r="573" spans="1:21" s="15" customFormat="1" x14ac:dyDescent="0.2">
      <c r="B573" s="48"/>
      <c r="I573" s="202"/>
      <c r="J573" s="201">
        <v>9</v>
      </c>
      <c r="K573" s="202"/>
      <c r="L573" s="16" t="s">
        <v>183</v>
      </c>
      <c r="M573" s="83" t="s">
        <v>73</v>
      </c>
      <c r="N573" s="84" t="s">
        <v>8</v>
      </c>
      <c r="O573" s="113">
        <v>1857</v>
      </c>
      <c r="P573" s="113">
        <v>5000</v>
      </c>
      <c r="Q573" s="113">
        <v>5000</v>
      </c>
      <c r="R573" s="295"/>
      <c r="S573" s="295"/>
      <c r="T573" s="359"/>
      <c r="U573" s="359"/>
    </row>
    <row r="574" spans="1:21" s="15" customFormat="1" x14ac:dyDescent="0.2">
      <c r="B574" s="48"/>
      <c r="I574" s="202"/>
      <c r="J574" s="201">
        <v>9</v>
      </c>
      <c r="K574" s="202"/>
      <c r="L574" s="16" t="s">
        <v>183</v>
      </c>
      <c r="M574" s="83" t="s">
        <v>74</v>
      </c>
      <c r="N574" s="84" t="s">
        <v>30</v>
      </c>
      <c r="O574" s="113">
        <v>0</v>
      </c>
      <c r="P574" s="113">
        <v>0</v>
      </c>
      <c r="Q574" s="113">
        <v>0</v>
      </c>
      <c r="R574" s="295"/>
      <c r="S574" s="295"/>
      <c r="T574" s="359"/>
      <c r="U574" s="359"/>
    </row>
    <row r="575" spans="1:21" s="208" customFormat="1" x14ac:dyDescent="0.2">
      <c r="B575" s="209"/>
      <c r="J575" s="209"/>
      <c r="L575" s="16"/>
      <c r="M575" s="210"/>
      <c r="N575" s="211"/>
      <c r="O575" s="113"/>
      <c r="P575" s="113"/>
      <c r="Q575" s="113"/>
      <c r="R575" s="295"/>
      <c r="S575" s="295"/>
      <c r="T575" s="359"/>
      <c r="U575" s="359"/>
    </row>
    <row r="576" spans="1:21" s="155" customFormat="1" ht="25.5" x14ac:dyDescent="0.2">
      <c r="A576" s="67">
        <v>10</v>
      </c>
      <c r="B576" s="152"/>
      <c r="I576" s="202"/>
      <c r="J576" s="202"/>
      <c r="K576" s="202"/>
      <c r="L576" s="31" t="s">
        <v>197</v>
      </c>
      <c r="M576" s="153"/>
      <c r="N576" s="104" t="s">
        <v>151</v>
      </c>
      <c r="O576" s="116">
        <f t="shared" ref="O576" si="443">SUM(O578)</f>
        <v>5500.67</v>
      </c>
      <c r="P576" s="116">
        <f t="shared" ref="P576:Q576" si="444">SUM(P578)</f>
        <v>6000</v>
      </c>
      <c r="Q576" s="116">
        <f t="shared" si="444"/>
        <v>6000</v>
      </c>
      <c r="R576" s="415">
        <f t="shared" ref="R576" si="445">SUM(R578)</f>
        <v>5000</v>
      </c>
      <c r="S576" s="415">
        <f t="shared" ref="S576" si="446">SUM(S578)</f>
        <v>5000</v>
      </c>
      <c r="T576" s="359">
        <f t="shared" ref="T576:T630" si="447">R576/Q576*100</f>
        <v>83.333333333333343</v>
      </c>
      <c r="U576" s="359">
        <f t="shared" ref="U576:U630" si="448">S576/Q576*100</f>
        <v>83.333333333333343</v>
      </c>
    </row>
    <row r="577" spans="1:21" s="155" customFormat="1" x14ac:dyDescent="0.2">
      <c r="A577" s="67"/>
      <c r="B577" s="152"/>
      <c r="I577" s="202"/>
      <c r="J577" s="202"/>
      <c r="K577" s="202"/>
      <c r="L577" s="31"/>
      <c r="M577" s="153"/>
      <c r="N577" s="104"/>
      <c r="O577" s="144"/>
      <c r="P577" s="144"/>
      <c r="Q577" s="144"/>
      <c r="R577" s="295"/>
      <c r="S577" s="295"/>
      <c r="T577" s="359"/>
      <c r="U577" s="359"/>
    </row>
    <row r="578" spans="1:21" s="155" customFormat="1" ht="25.5" x14ac:dyDescent="0.2">
      <c r="A578" s="27" t="s">
        <v>320</v>
      </c>
      <c r="B578" s="152"/>
      <c r="I578" s="202"/>
      <c r="J578" s="202"/>
      <c r="K578" s="202"/>
      <c r="L578" s="66" t="s">
        <v>141</v>
      </c>
      <c r="M578" s="120"/>
      <c r="N578" s="121" t="s">
        <v>217</v>
      </c>
      <c r="O578" s="144">
        <f t="shared" ref="O578" si="449">SUM(O584)</f>
        <v>5500.67</v>
      </c>
      <c r="P578" s="144">
        <f t="shared" ref="P578:Q578" si="450">SUM(P584)</f>
        <v>6000</v>
      </c>
      <c r="Q578" s="144">
        <f t="shared" si="450"/>
        <v>6000</v>
      </c>
      <c r="R578" s="411">
        <f>SUM(R585)</f>
        <v>5000</v>
      </c>
      <c r="S578" s="411">
        <f>SUM(S585)</f>
        <v>5000</v>
      </c>
      <c r="T578" s="359">
        <f t="shared" si="447"/>
        <v>83.333333333333343</v>
      </c>
      <c r="U578" s="359">
        <f t="shared" si="448"/>
        <v>83.333333333333343</v>
      </c>
    </row>
    <row r="579" spans="1:21" s="155" customFormat="1" x14ac:dyDescent="0.2">
      <c r="B579" s="152"/>
      <c r="I579" s="202"/>
      <c r="J579" s="202"/>
      <c r="K579" s="202"/>
      <c r="L579" s="16"/>
      <c r="M579" s="153"/>
      <c r="N579" s="84"/>
      <c r="O579" s="144"/>
      <c r="P579" s="144"/>
      <c r="Q579" s="144"/>
      <c r="R579" s="295"/>
      <c r="S579" s="295"/>
      <c r="T579" s="359"/>
      <c r="U579" s="359"/>
    </row>
    <row r="580" spans="1:21" s="177" customFormat="1" x14ac:dyDescent="0.2">
      <c r="B580" s="176"/>
      <c r="I580" s="202"/>
      <c r="J580" s="202"/>
      <c r="K580" s="202"/>
      <c r="L580" s="16"/>
      <c r="M580" s="178"/>
      <c r="N580" s="180" t="s">
        <v>285</v>
      </c>
      <c r="O580" s="188">
        <f t="shared" ref="O580" si="451">SUM(O581:O582)</f>
        <v>5500.67</v>
      </c>
      <c r="P580" s="188">
        <f t="shared" ref="P580:Q580" si="452">SUM(P581:P582)</f>
        <v>6000</v>
      </c>
      <c r="Q580" s="188">
        <f t="shared" si="452"/>
        <v>6000</v>
      </c>
      <c r="R580" s="397">
        <f t="shared" ref="R580" si="453">SUM(R581:R582)</f>
        <v>5000</v>
      </c>
      <c r="S580" s="397">
        <f t="shared" ref="S580" si="454">SUM(S581:S582)</f>
        <v>5000</v>
      </c>
      <c r="T580" s="359">
        <f t="shared" si="447"/>
        <v>83.333333333333343</v>
      </c>
      <c r="U580" s="359">
        <f t="shared" si="448"/>
        <v>83.333333333333343</v>
      </c>
    </row>
    <row r="581" spans="1:21" s="177" customFormat="1" x14ac:dyDescent="0.2">
      <c r="B581" s="176"/>
      <c r="I581" s="202"/>
      <c r="J581" s="202"/>
      <c r="K581" s="202"/>
      <c r="L581" s="16"/>
      <c r="M581" s="189" t="s">
        <v>353</v>
      </c>
      <c r="N581" s="180" t="s">
        <v>286</v>
      </c>
      <c r="O581" s="188">
        <v>5500.67</v>
      </c>
      <c r="P581" s="188">
        <v>6000</v>
      </c>
      <c r="Q581" s="188">
        <v>6000</v>
      </c>
      <c r="R581" s="397">
        <v>0</v>
      </c>
      <c r="S581" s="397">
        <v>0</v>
      </c>
      <c r="T581" s="359">
        <f t="shared" si="447"/>
        <v>0</v>
      </c>
      <c r="U581" s="359">
        <f t="shared" si="448"/>
        <v>0</v>
      </c>
    </row>
    <row r="582" spans="1:21" s="177" customFormat="1" x14ac:dyDescent="0.2">
      <c r="B582" s="176"/>
      <c r="I582" s="202"/>
      <c r="J582" s="202"/>
      <c r="K582" s="202"/>
      <c r="L582" s="16"/>
      <c r="M582" s="186">
        <v>91</v>
      </c>
      <c r="N582" s="180" t="s">
        <v>290</v>
      </c>
      <c r="O582" s="188">
        <v>0</v>
      </c>
      <c r="P582" s="188">
        <v>0</v>
      </c>
      <c r="Q582" s="188">
        <v>0</v>
      </c>
      <c r="R582" s="397">
        <v>5000</v>
      </c>
      <c r="S582" s="397">
        <v>5000</v>
      </c>
      <c r="T582" s="359">
        <v>0</v>
      </c>
      <c r="U582" s="359">
        <v>0</v>
      </c>
    </row>
    <row r="583" spans="1:21" s="205" customFormat="1" x14ac:dyDescent="0.2">
      <c r="B583" s="206"/>
      <c r="L583" s="16"/>
      <c r="M583" s="186"/>
      <c r="N583" s="180"/>
      <c r="O583" s="144"/>
      <c r="P583" s="144"/>
      <c r="Q583" s="144"/>
      <c r="R583" s="295"/>
      <c r="S583" s="295"/>
      <c r="T583" s="359"/>
      <c r="U583" s="359"/>
    </row>
    <row r="584" spans="1:21" s="155" customFormat="1" x14ac:dyDescent="0.2">
      <c r="B584" s="152">
        <v>1</v>
      </c>
      <c r="I584" s="202"/>
      <c r="J584" s="270">
        <v>9</v>
      </c>
      <c r="K584" s="202"/>
      <c r="L584" s="16" t="s">
        <v>141</v>
      </c>
      <c r="M584" s="153" t="s">
        <v>56</v>
      </c>
      <c r="N584" s="84" t="s">
        <v>116</v>
      </c>
      <c r="O584" s="113">
        <f t="shared" ref="O584:Q585" si="455">SUM(O585)</f>
        <v>5500.67</v>
      </c>
      <c r="P584" s="113">
        <f t="shared" si="455"/>
        <v>6000</v>
      </c>
      <c r="Q584" s="113">
        <f t="shared" si="455"/>
        <v>6000</v>
      </c>
      <c r="R584" s="295"/>
      <c r="S584" s="295"/>
      <c r="T584" s="359"/>
      <c r="U584" s="359"/>
    </row>
    <row r="585" spans="1:21" s="155" customFormat="1" x14ac:dyDescent="0.2">
      <c r="A585" s="38"/>
      <c r="B585" s="152">
        <v>1</v>
      </c>
      <c r="C585" s="38"/>
      <c r="D585" s="38"/>
      <c r="E585" s="38"/>
      <c r="F585" s="38"/>
      <c r="G585" s="38"/>
      <c r="H585" s="38"/>
      <c r="I585" s="38"/>
      <c r="J585" s="9">
        <v>9</v>
      </c>
      <c r="K585" s="38"/>
      <c r="L585" s="16" t="s">
        <v>141</v>
      </c>
      <c r="M585" s="92" t="s">
        <v>72</v>
      </c>
      <c r="N585" s="70" t="s">
        <v>137</v>
      </c>
      <c r="O585" s="114">
        <f t="shared" si="455"/>
        <v>5500.67</v>
      </c>
      <c r="P585" s="114">
        <f t="shared" si="455"/>
        <v>6000</v>
      </c>
      <c r="Q585" s="114">
        <f t="shared" si="455"/>
        <v>6000</v>
      </c>
      <c r="R585" s="295">
        <v>5000</v>
      </c>
      <c r="S585" s="295">
        <v>5000</v>
      </c>
      <c r="T585" s="359">
        <f t="shared" si="447"/>
        <v>83.333333333333343</v>
      </c>
      <c r="U585" s="359">
        <f t="shared" si="448"/>
        <v>83.333333333333343</v>
      </c>
    </row>
    <row r="586" spans="1:21" s="155" customFormat="1" x14ac:dyDescent="0.2">
      <c r="B586" s="152">
        <v>1</v>
      </c>
      <c r="I586" s="202"/>
      <c r="J586" s="270">
        <v>9</v>
      </c>
      <c r="K586" s="202"/>
      <c r="L586" s="16" t="s">
        <v>141</v>
      </c>
      <c r="M586" s="153" t="s">
        <v>73</v>
      </c>
      <c r="N586" s="84" t="s">
        <v>8</v>
      </c>
      <c r="O586" s="113">
        <v>5500.67</v>
      </c>
      <c r="P586" s="113">
        <v>6000</v>
      </c>
      <c r="Q586" s="113">
        <v>6000</v>
      </c>
      <c r="R586" s="295"/>
      <c r="S586" s="295"/>
      <c r="T586" s="359"/>
      <c r="U586" s="359"/>
    </row>
    <row r="587" spans="1:21" s="271" customFormat="1" x14ac:dyDescent="0.2">
      <c r="B587" s="270"/>
      <c r="L587" s="16"/>
      <c r="M587" s="272"/>
      <c r="N587" s="273"/>
      <c r="O587" s="113"/>
      <c r="P587" s="113"/>
      <c r="Q587" s="113"/>
      <c r="R587" s="295"/>
      <c r="S587" s="295"/>
      <c r="T587" s="359"/>
      <c r="U587" s="359"/>
    </row>
    <row r="588" spans="1:21" s="271" customFormat="1" ht="25.5" x14ac:dyDescent="0.2">
      <c r="A588" s="275" t="s">
        <v>194</v>
      </c>
      <c r="B588" s="270"/>
      <c r="L588" s="31" t="s">
        <v>334</v>
      </c>
      <c r="M588" s="272"/>
      <c r="N588" s="104" t="s">
        <v>149</v>
      </c>
      <c r="O588" s="116">
        <f t="shared" ref="O588" si="456">SUM(O590)</f>
        <v>0</v>
      </c>
      <c r="P588" s="116">
        <f t="shared" ref="P588:Q588" si="457">SUM(P590)</f>
        <v>5000</v>
      </c>
      <c r="Q588" s="116">
        <f t="shared" si="457"/>
        <v>5000</v>
      </c>
      <c r="R588" s="415">
        <f t="shared" ref="R588" si="458">SUM(R590)</f>
        <v>5000</v>
      </c>
      <c r="S588" s="415">
        <f t="shared" ref="S588" si="459">SUM(S590)</f>
        <v>5000</v>
      </c>
      <c r="T588" s="359">
        <f t="shared" si="447"/>
        <v>100</v>
      </c>
      <c r="U588" s="359">
        <f t="shared" si="448"/>
        <v>100</v>
      </c>
    </row>
    <row r="589" spans="1:21" s="271" customFormat="1" x14ac:dyDescent="0.2">
      <c r="B589" s="270"/>
      <c r="L589" s="16"/>
      <c r="M589" s="272"/>
      <c r="N589" s="273"/>
      <c r="O589" s="113"/>
      <c r="P589" s="113"/>
      <c r="Q589" s="113"/>
      <c r="R589" s="295"/>
      <c r="S589" s="295"/>
      <c r="T589" s="359"/>
      <c r="U589" s="359"/>
    </row>
    <row r="590" spans="1:21" s="271" customFormat="1" ht="25.5" x14ac:dyDescent="0.2">
      <c r="A590" s="27" t="s">
        <v>331</v>
      </c>
      <c r="B590" s="270"/>
      <c r="L590" s="66" t="s">
        <v>332</v>
      </c>
      <c r="M590" s="120"/>
      <c r="N590" s="121" t="s">
        <v>333</v>
      </c>
      <c r="O590" s="233">
        <f t="shared" ref="O590" si="460">SUM(O596)</f>
        <v>0</v>
      </c>
      <c r="P590" s="233">
        <f t="shared" ref="P590:Q590" si="461">SUM(P596)</f>
        <v>5000</v>
      </c>
      <c r="Q590" s="233">
        <f t="shared" si="461"/>
        <v>5000</v>
      </c>
      <c r="R590" s="411">
        <f>SUM(R597)</f>
        <v>5000</v>
      </c>
      <c r="S590" s="411">
        <f>SUM(S597)</f>
        <v>5000</v>
      </c>
      <c r="T590" s="359">
        <f t="shared" si="447"/>
        <v>100</v>
      </c>
      <c r="U590" s="359">
        <f t="shared" si="448"/>
        <v>100</v>
      </c>
    </row>
    <row r="591" spans="1:21" s="271" customFormat="1" x14ac:dyDescent="0.2">
      <c r="B591" s="270"/>
      <c r="L591" s="16"/>
      <c r="M591" s="272"/>
      <c r="N591" s="273"/>
      <c r="O591" s="113"/>
      <c r="P591" s="113"/>
      <c r="Q591" s="113"/>
      <c r="R591" s="295"/>
      <c r="S591" s="295"/>
      <c r="T591" s="359"/>
      <c r="U591" s="359"/>
    </row>
    <row r="592" spans="1:21" s="271" customFormat="1" x14ac:dyDescent="0.2">
      <c r="B592" s="270"/>
      <c r="L592" s="16"/>
      <c r="M592" s="272"/>
      <c r="N592" s="180" t="s">
        <v>285</v>
      </c>
      <c r="O592" s="188">
        <f>SUM(O593)</f>
        <v>0</v>
      </c>
      <c r="P592" s="188">
        <f>SUM(P593:P594)</f>
        <v>5000</v>
      </c>
      <c r="Q592" s="188">
        <f>SUM(Q593:Q594)</f>
        <v>5000</v>
      </c>
      <c r="R592" s="397">
        <f t="shared" ref="R592" si="462">SUM(R593:R594)</f>
        <v>5000</v>
      </c>
      <c r="S592" s="397">
        <f t="shared" ref="S592" si="463">SUM(S593:S594)</f>
        <v>5000</v>
      </c>
      <c r="T592" s="359">
        <f t="shared" si="447"/>
        <v>100</v>
      </c>
      <c r="U592" s="359">
        <f t="shared" si="448"/>
        <v>100</v>
      </c>
    </row>
    <row r="593" spans="1:21" s="271" customFormat="1" x14ac:dyDescent="0.2">
      <c r="B593" s="270"/>
      <c r="L593" s="16"/>
      <c r="M593" s="189" t="s">
        <v>353</v>
      </c>
      <c r="N593" s="180" t="s">
        <v>286</v>
      </c>
      <c r="O593" s="188">
        <v>0</v>
      </c>
      <c r="P593" s="188">
        <v>5000</v>
      </c>
      <c r="Q593" s="188">
        <v>5000</v>
      </c>
      <c r="R593" s="397">
        <v>0</v>
      </c>
      <c r="S593" s="397">
        <v>0</v>
      </c>
      <c r="T593" s="359">
        <f t="shared" si="447"/>
        <v>0</v>
      </c>
      <c r="U593" s="359">
        <f t="shared" si="448"/>
        <v>0</v>
      </c>
    </row>
    <row r="594" spans="1:21" s="271" customFormat="1" x14ac:dyDescent="0.2">
      <c r="B594" s="270"/>
      <c r="L594" s="16"/>
      <c r="M594" s="186">
        <v>91</v>
      </c>
      <c r="N594" s="180" t="s">
        <v>290</v>
      </c>
      <c r="O594" s="188">
        <v>0</v>
      </c>
      <c r="P594" s="188">
        <v>0</v>
      </c>
      <c r="Q594" s="188">
        <v>0</v>
      </c>
      <c r="R594" s="397">
        <v>5000</v>
      </c>
      <c r="S594" s="397">
        <v>5000</v>
      </c>
      <c r="T594" s="359">
        <v>0</v>
      </c>
      <c r="U594" s="359">
        <v>0</v>
      </c>
    </row>
    <row r="595" spans="1:21" s="271" customFormat="1" x14ac:dyDescent="0.2">
      <c r="B595" s="270"/>
      <c r="L595" s="16"/>
      <c r="M595" s="272"/>
      <c r="N595" s="273"/>
      <c r="O595" s="113"/>
      <c r="P595" s="113"/>
      <c r="Q595" s="113"/>
      <c r="R595" s="295"/>
      <c r="S595" s="295"/>
      <c r="T595" s="359"/>
      <c r="U595" s="359"/>
    </row>
    <row r="596" spans="1:21" s="271" customFormat="1" x14ac:dyDescent="0.2">
      <c r="B596" s="270">
        <v>1</v>
      </c>
      <c r="J596" s="270">
        <v>9</v>
      </c>
      <c r="L596" s="16" t="s">
        <v>332</v>
      </c>
      <c r="M596" s="272" t="s">
        <v>56</v>
      </c>
      <c r="N596" s="273" t="s">
        <v>116</v>
      </c>
      <c r="O596" s="113">
        <f>SUM(O597)</f>
        <v>0</v>
      </c>
      <c r="P596" s="113">
        <f t="shared" ref="P596:Q597" si="464">SUM(P597)</f>
        <v>5000</v>
      </c>
      <c r="Q596" s="113">
        <f t="shared" si="464"/>
        <v>5000</v>
      </c>
      <c r="R596" s="295"/>
      <c r="S596" s="295"/>
      <c r="T596" s="359"/>
      <c r="U596" s="359"/>
    </row>
    <row r="597" spans="1:21" s="271" customFormat="1" x14ac:dyDescent="0.2">
      <c r="B597" s="270">
        <v>1</v>
      </c>
      <c r="J597" s="270">
        <v>9</v>
      </c>
      <c r="L597" s="16" t="s">
        <v>332</v>
      </c>
      <c r="M597" s="274" t="s">
        <v>72</v>
      </c>
      <c r="N597" s="70" t="s">
        <v>137</v>
      </c>
      <c r="O597" s="114">
        <f>SUM(O598)</f>
        <v>0</v>
      </c>
      <c r="P597" s="114">
        <f t="shared" si="464"/>
        <v>5000</v>
      </c>
      <c r="Q597" s="114">
        <f t="shared" si="464"/>
        <v>5000</v>
      </c>
      <c r="R597" s="295">
        <v>5000</v>
      </c>
      <c r="S597" s="295">
        <v>5000</v>
      </c>
      <c r="T597" s="359">
        <f t="shared" si="447"/>
        <v>100</v>
      </c>
      <c r="U597" s="359">
        <f t="shared" si="448"/>
        <v>100</v>
      </c>
    </row>
    <row r="598" spans="1:21" s="271" customFormat="1" x14ac:dyDescent="0.2">
      <c r="B598" s="270">
        <v>1</v>
      </c>
      <c r="J598" s="270">
        <v>9</v>
      </c>
      <c r="L598" s="16" t="s">
        <v>332</v>
      </c>
      <c r="M598" s="272" t="s">
        <v>74</v>
      </c>
      <c r="N598" s="273" t="s">
        <v>30</v>
      </c>
      <c r="O598" s="113">
        <v>0</v>
      </c>
      <c r="P598" s="113">
        <v>5000</v>
      </c>
      <c r="Q598" s="113">
        <v>5000</v>
      </c>
      <c r="R598" s="295"/>
      <c r="S598" s="295"/>
      <c r="T598" s="359"/>
      <c r="U598" s="359"/>
    </row>
    <row r="599" spans="1:21" s="155" customFormat="1" x14ac:dyDescent="0.2">
      <c r="A599" s="38"/>
      <c r="B599" s="38"/>
      <c r="C599" s="38"/>
      <c r="D599" s="38"/>
      <c r="E599" s="38"/>
      <c r="F599" s="38"/>
      <c r="G599" s="38"/>
      <c r="H599" s="38"/>
      <c r="I599" s="38"/>
      <c r="J599" s="38"/>
      <c r="K599" s="38"/>
      <c r="L599" s="18"/>
      <c r="M599" s="92"/>
      <c r="N599" s="70"/>
      <c r="O599" s="146"/>
      <c r="P599" s="146"/>
      <c r="Q599" s="146"/>
      <c r="R599" s="409"/>
      <c r="S599" s="409"/>
      <c r="T599" s="359"/>
      <c r="U599" s="359"/>
    </row>
    <row r="600" spans="1:21" s="159" customFormat="1" x14ac:dyDescent="0.2">
      <c r="A600" s="51" t="s">
        <v>264</v>
      </c>
      <c r="B600" s="55">
        <v>1</v>
      </c>
      <c r="C600" s="32"/>
      <c r="D600" s="32"/>
      <c r="E600" s="32"/>
      <c r="F600" s="55"/>
      <c r="G600" s="32"/>
      <c r="H600" s="32"/>
      <c r="I600" s="32"/>
      <c r="J600" s="32"/>
      <c r="K600" s="32"/>
      <c r="L600" s="33"/>
      <c r="M600" s="101"/>
      <c r="N600" s="73" t="s">
        <v>265</v>
      </c>
      <c r="O600" s="115">
        <f t="shared" ref="O600" si="465">SUM(O602)</f>
        <v>5000</v>
      </c>
      <c r="P600" s="115">
        <f t="shared" ref="P600:Q600" si="466">SUM(P602)</f>
        <v>5000</v>
      </c>
      <c r="Q600" s="115">
        <f t="shared" si="466"/>
        <v>5000</v>
      </c>
      <c r="R600" s="413">
        <f t="shared" ref="R600:S600" si="467">SUM(R602)</f>
        <v>5000</v>
      </c>
      <c r="S600" s="413">
        <f t="shared" si="467"/>
        <v>5000</v>
      </c>
      <c r="T600" s="359">
        <f t="shared" si="447"/>
        <v>100</v>
      </c>
      <c r="U600" s="359">
        <f t="shared" si="448"/>
        <v>100</v>
      </c>
    </row>
    <row r="601" spans="1:21" s="159" customFormat="1" x14ac:dyDescent="0.2">
      <c r="A601" s="38"/>
      <c r="B601" s="38"/>
      <c r="C601" s="38"/>
      <c r="D601" s="38"/>
      <c r="E601" s="38"/>
      <c r="F601" s="38"/>
      <c r="G601" s="38"/>
      <c r="H601" s="38"/>
      <c r="I601" s="38"/>
      <c r="J601" s="38"/>
      <c r="K601" s="38"/>
      <c r="L601" s="18"/>
      <c r="M601" s="92"/>
      <c r="N601" s="70"/>
      <c r="O601" s="146"/>
      <c r="P601" s="146"/>
      <c r="Q601" s="146"/>
      <c r="R601" s="409"/>
      <c r="S601" s="409"/>
      <c r="T601" s="359"/>
      <c r="U601" s="359"/>
    </row>
    <row r="602" spans="1:21" s="42" customFormat="1" ht="25.5" x14ac:dyDescent="0.2">
      <c r="A602" s="53" t="s">
        <v>195</v>
      </c>
      <c r="I602" s="202"/>
      <c r="J602" s="202"/>
      <c r="K602" s="202"/>
      <c r="L602" s="31" t="s">
        <v>203</v>
      </c>
      <c r="M602" s="103"/>
      <c r="N602" s="104" t="s">
        <v>148</v>
      </c>
      <c r="O602" s="116">
        <f t="shared" ref="O602" si="468">SUM(O604)</f>
        <v>5000</v>
      </c>
      <c r="P602" s="116">
        <f t="shared" ref="P602:Q602" si="469">SUM(P604)</f>
        <v>5000</v>
      </c>
      <c r="Q602" s="116">
        <f t="shared" si="469"/>
        <v>5000</v>
      </c>
      <c r="R602" s="415">
        <f t="shared" ref="R602:S602" si="470">SUM(R604)</f>
        <v>5000</v>
      </c>
      <c r="S602" s="415">
        <f t="shared" si="470"/>
        <v>5000</v>
      </c>
      <c r="T602" s="359">
        <f t="shared" si="447"/>
        <v>100</v>
      </c>
      <c r="U602" s="359">
        <f t="shared" si="448"/>
        <v>100</v>
      </c>
    </row>
    <row r="603" spans="1:21" s="177" customFormat="1" x14ac:dyDescent="0.2">
      <c r="A603" s="53"/>
      <c r="I603" s="202"/>
      <c r="J603" s="202"/>
      <c r="K603" s="202"/>
      <c r="L603" s="31"/>
      <c r="M603" s="103"/>
      <c r="N603" s="104"/>
      <c r="O603" s="116"/>
      <c r="P603" s="116"/>
      <c r="Q603" s="116"/>
      <c r="R603" s="415"/>
      <c r="S603" s="415"/>
      <c r="T603" s="359"/>
      <c r="U603" s="359"/>
    </row>
    <row r="604" spans="1:21" s="127" customFormat="1" ht="25.5" x14ac:dyDescent="0.2">
      <c r="A604" s="27" t="s">
        <v>310</v>
      </c>
      <c r="L604" s="66" t="s">
        <v>186</v>
      </c>
      <c r="M604" s="141"/>
      <c r="N604" s="121" t="s">
        <v>262</v>
      </c>
      <c r="O604" s="144">
        <f t="shared" ref="O604" si="471">SUM(O609)</f>
        <v>5000</v>
      </c>
      <c r="P604" s="144">
        <f>SUM(P609)</f>
        <v>5000</v>
      </c>
      <c r="Q604" s="144">
        <f>SUM(Q609)</f>
        <v>5000</v>
      </c>
      <c r="R604" s="419">
        <f>SUM(R610+R612)</f>
        <v>5000</v>
      </c>
      <c r="S604" s="419">
        <f>SUM(S610+S612)</f>
        <v>5000</v>
      </c>
      <c r="T604" s="359">
        <f t="shared" si="447"/>
        <v>100</v>
      </c>
      <c r="U604" s="359">
        <f t="shared" si="448"/>
        <v>100</v>
      </c>
    </row>
    <row r="605" spans="1:21" s="127" customFormat="1" x14ac:dyDescent="0.2">
      <c r="A605" s="27"/>
      <c r="L605" s="66"/>
      <c r="M605" s="141"/>
      <c r="N605" s="121"/>
      <c r="O605" s="144"/>
      <c r="P605" s="144"/>
      <c r="Q605" s="144"/>
      <c r="R605" s="419"/>
      <c r="S605" s="419"/>
      <c r="T605" s="359"/>
      <c r="U605" s="359"/>
    </row>
    <row r="606" spans="1:21" s="194" customFormat="1" x14ac:dyDescent="0.2">
      <c r="I606" s="202"/>
      <c r="J606" s="202"/>
      <c r="K606" s="202"/>
      <c r="L606" s="16"/>
      <c r="M606" s="103"/>
      <c r="N606" s="180" t="s">
        <v>285</v>
      </c>
      <c r="O606" s="185">
        <f t="shared" ref="O606:Q606" si="472">SUM(O607)</f>
        <v>5000</v>
      </c>
      <c r="P606" s="185">
        <f t="shared" si="472"/>
        <v>5000</v>
      </c>
      <c r="Q606" s="185">
        <f t="shared" si="472"/>
        <v>5000</v>
      </c>
      <c r="R606" s="418">
        <f t="shared" ref="R606:S606" si="473">SUM(R607)</f>
        <v>5000</v>
      </c>
      <c r="S606" s="418">
        <f t="shared" si="473"/>
        <v>5000</v>
      </c>
      <c r="T606" s="359">
        <f t="shared" si="447"/>
        <v>100</v>
      </c>
      <c r="U606" s="359">
        <f t="shared" si="448"/>
        <v>100</v>
      </c>
    </row>
    <row r="607" spans="1:21" s="194" customFormat="1" x14ac:dyDescent="0.2">
      <c r="I607" s="202"/>
      <c r="J607" s="202"/>
      <c r="K607" s="202"/>
      <c r="L607" s="16"/>
      <c r="M607" s="189" t="s">
        <v>353</v>
      </c>
      <c r="N607" s="180" t="s">
        <v>286</v>
      </c>
      <c r="O607" s="185">
        <v>5000</v>
      </c>
      <c r="P607" s="185">
        <v>5000</v>
      </c>
      <c r="Q607" s="185">
        <v>5000</v>
      </c>
      <c r="R607" s="418">
        <v>5000</v>
      </c>
      <c r="S607" s="418">
        <v>5000</v>
      </c>
      <c r="T607" s="359">
        <f t="shared" si="447"/>
        <v>100</v>
      </c>
      <c r="U607" s="359">
        <f t="shared" si="448"/>
        <v>100</v>
      </c>
    </row>
    <row r="608" spans="1:21" s="194" customFormat="1" x14ac:dyDescent="0.2">
      <c r="I608" s="202"/>
      <c r="J608" s="202"/>
      <c r="K608" s="202"/>
      <c r="L608" s="16"/>
      <c r="M608" s="196"/>
      <c r="N608" s="70"/>
      <c r="O608" s="117"/>
      <c r="P608" s="117"/>
      <c r="Q608" s="117"/>
      <c r="R608" s="409"/>
      <c r="S608" s="409"/>
      <c r="T608" s="359"/>
      <c r="U608" s="359"/>
    </row>
    <row r="609" spans="1:21" s="44" customFormat="1" x14ac:dyDescent="0.2">
      <c r="A609" s="163"/>
      <c r="B609" s="162">
        <v>1</v>
      </c>
      <c r="C609" s="163"/>
      <c r="D609" s="163"/>
      <c r="E609" s="163"/>
      <c r="F609" s="163"/>
      <c r="G609" s="163"/>
      <c r="H609" s="163"/>
      <c r="I609" s="202"/>
      <c r="J609" s="202"/>
      <c r="K609" s="202"/>
      <c r="L609" s="16" t="s">
        <v>186</v>
      </c>
      <c r="M609" s="165">
        <v>3</v>
      </c>
      <c r="N609" s="84" t="s">
        <v>116</v>
      </c>
      <c r="O609" s="113">
        <f>SUM(O610+O612)</f>
        <v>5000</v>
      </c>
      <c r="P609" s="113">
        <f>SUM(P610+P612)</f>
        <v>5000</v>
      </c>
      <c r="Q609" s="113">
        <f>SUM(Q610+Q612)</f>
        <v>5000</v>
      </c>
      <c r="R609" s="295"/>
      <c r="S609" s="295"/>
      <c r="T609" s="359"/>
      <c r="U609" s="359"/>
    </row>
    <row r="610" spans="1:21" s="44" customFormat="1" ht="25.5" x14ac:dyDescent="0.2">
      <c r="A610" s="163"/>
      <c r="B610" s="162">
        <v>1</v>
      </c>
      <c r="C610" s="163"/>
      <c r="D610" s="163"/>
      <c r="E610" s="163"/>
      <c r="F610" s="163"/>
      <c r="G610" s="163"/>
      <c r="H610" s="163"/>
      <c r="I610" s="202"/>
      <c r="J610" s="202"/>
      <c r="K610" s="202"/>
      <c r="L610" s="16" t="s">
        <v>186</v>
      </c>
      <c r="M610" s="92" t="s">
        <v>261</v>
      </c>
      <c r="N610" s="70" t="s">
        <v>280</v>
      </c>
      <c r="O610" s="114">
        <f t="shared" ref="O610:Q610" si="474">SUM(O611:O611)</f>
        <v>0</v>
      </c>
      <c r="P610" s="114">
        <f t="shared" si="474"/>
        <v>0</v>
      </c>
      <c r="Q610" s="114">
        <f t="shared" si="474"/>
        <v>0</v>
      </c>
      <c r="R610" s="295">
        <v>0</v>
      </c>
      <c r="S610" s="295">
        <v>0</v>
      </c>
      <c r="T610" s="359">
        <v>0</v>
      </c>
      <c r="U610" s="359">
        <v>0</v>
      </c>
    </row>
    <row r="611" spans="1:21" s="44" customFormat="1" ht="25.5" x14ac:dyDescent="0.2">
      <c r="A611" s="163"/>
      <c r="B611" s="162">
        <v>1</v>
      </c>
      <c r="C611" s="163"/>
      <c r="D611" s="163"/>
      <c r="E611" s="163"/>
      <c r="F611" s="163"/>
      <c r="G611" s="163"/>
      <c r="H611" s="163"/>
      <c r="I611" s="202"/>
      <c r="J611" s="202"/>
      <c r="K611" s="202"/>
      <c r="L611" s="16" t="s">
        <v>186</v>
      </c>
      <c r="M611" s="285" t="s">
        <v>260</v>
      </c>
      <c r="N611" s="287" t="s">
        <v>279</v>
      </c>
      <c r="O611" s="113">
        <v>0</v>
      </c>
      <c r="P611" s="113">
        <v>0</v>
      </c>
      <c r="Q611" s="113">
        <v>0</v>
      </c>
      <c r="R611" s="295"/>
      <c r="S611" s="295"/>
      <c r="T611" s="359"/>
      <c r="U611" s="359"/>
    </row>
    <row r="612" spans="1:21" s="286" customFormat="1" x14ac:dyDescent="0.2">
      <c r="B612" s="289">
        <v>1</v>
      </c>
      <c r="L612" s="16" t="s">
        <v>186</v>
      </c>
      <c r="M612" s="284">
        <v>38</v>
      </c>
      <c r="N612" s="70" t="s">
        <v>281</v>
      </c>
      <c r="O612" s="114">
        <f>SUM(O613:O614)</f>
        <v>5000</v>
      </c>
      <c r="P612" s="114">
        <f>SUM(P613:P614)</f>
        <v>5000</v>
      </c>
      <c r="Q612" s="114">
        <f>SUM(Q613:Q614)</f>
        <v>5000</v>
      </c>
      <c r="R612" s="295">
        <v>5000</v>
      </c>
      <c r="S612" s="295">
        <v>5000</v>
      </c>
      <c r="T612" s="359">
        <f t="shared" si="447"/>
        <v>100</v>
      </c>
      <c r="U612" s="359">
        <f t="shared" si="448"/>
        <v>100</v>
      </c>
    </row>
    <row r="613" spans="1:21" s="280" customFormat="1" x14ac:dyDescent="0.2">
      <c r="B613" s="279">
        <v>1</v>
      </c>
      <c r="L613" s="16" t="s">
        <v>186</v>
      </c>
      <c r="M613" s="285" t="s">
        <v>73</v>
      </c>
      <c r="N613" s="287" t="s">
        <v>8</v>
      </c>
      <c r="O613" s="113">
        <v>0</v>
      </c>
      <c r="P613" s="113">
        <v>0</v>
      </c>
      <c r="Q613" s="113">
        <v>0</v>
      </c>
      <c r="R613" s="295"/>
      <c r="S613" s="295"/>
      <c r="T613" s="359"/>
      <c r="U613" s="359"/>
    </row>
    <row r="614" spans="1:21" s="322" customFormat="1" x14ac:dyDescent="0.2">
      <c r="B614" s="355">
        <v>1</v>
      </c>
      <c r="L614" s="16" t="s">
        <v>186</v>
      </c>
      <c r="M614" s="356" t="s">
        <v>74</v>
      </c>
      <c r="N614" s="357" t="s">
        <v>30</v>
      </c>
      <c r="O614" s="113">
        <v>5000</v>
      </c>
      <c r="P614" s="113">
        <v>5000</v>
      </c>
      <c r="Q614" s="113">
        <v>5000</v>
      </c>
      <c r="R614" s="295"/>
      <c r="S614" s="295"/>
      <c r="T614" s="359"/>
      <c r="U614" s="359"/>
    </row>
    <row r="615" spans="1:21" s="221" customFormat="1" x14ac:dyDescent="0.2">
      <c r="B615" s="220"/>
      <c r="L615" s="16"/>
      <c r="M615" s="222"/>
      <c r="N615" s="223"/>
      <c r="O615" s="113"/>
      <c r="P615" s="113"/>
      <c r="Q615" s="113"/>
      <c r="R615" s="295"/>
      <c r="S615" s="295"/>
      <c r="T615" s="359"/>
      <c r="U615" s="359"/>
    </row>
    <row r="616" spans="1:21" s="15" customFormat="1" ht="25.5" x14ac:dyDescent="0.2">
      <c r="A616" s="51" t="s">
        <v>228</v>
      </c>
      <c r="B616" s="55"/>
      <c r="C616" s="55"/>
      <c r="D616" s="55"/>
      <c r="E616" s="55"/>
      <c r="F616" s="55">
        <v>5</v>
      </c>
      <c r="G616" s="32"/>
      <c r="H616" s="32"/>
      <c r="I616" s="32"/>
      <c r="J616" s="55">
        <v>9</v>
      </c>
      <c r="K616" s="32"/>
      <c r="L616" s="33"/>
      <c r="M616" s="101"/>
      <c r="N616" s="73" t="s">
        <v>266</v>
      </c>
      <c r="O616" s="115">
        <f>SUM(O618+O630)</f>
        <v>19007.61</v>
      </c>
      <c r="P616" s="115">
        <f>SUM(P618+P630+P661)</f>
        <v>25000</v>
      </c>
      <c r="Q616" s="115">
        <f>SUM(Q618+Q630+Q661)</f>
        <v>25000</v>
      </c>
      <c r="R616" s="413">
        <f t="shared" ref="R616" si="475">SUM(R618+R630+R661)</f>
        <v>20000</v>
      </c>
      <c r="S616" s="413">
        <f>SUM(S618+S630+S661)</f>
        <v>20000</v>
      </c>
      <c r="T616" s="359">
        <f t="shared" si="447"/>
        <v>80</v>
      </c>
      <c r="U616" s="359">
        <f t="shared" si="448"/>
        <v>80</v>
      </c>
    </row>
    <row r="617" spans="1:21" s="47" customFormat="1" x14ac:dyDescent="0.2">
      <c r="A617" s="32"/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3"/>
      <c r="M617" s="101"/>
      <c r="N617" s="73"/>
      <c r="O617" s="146"/>
      <c r="P617" s="146"/>
      <c r="Q617" s="146"/>
      <c r="R617" s="409"/>
      <c r="S617" s="409"/>
      <c r="T617" s="359"/>
      <c r="U617" s="359"/>
    </row>
    <row r="618" spans="1:21" s="47" customFormat="1" ht="25.5" x14ac:dyDescent="0.2">
      <c r="A618" s="53" t="s">
        <v>153</v>
      </c>
      <c r="B618" s="159"/>
      <c r="C618" s="159"/>
      <c r="D618" s="159"/>
      <c r="E618" s="159"/>
      <c r="F618" s="159"/>
      <c r="G618" s="159"/>
      <c r="H618" s="159"/>
      <c r="I618" s="202"/>
      <c r="J618" s="202"/>
      <c r="K618" s="202"/>
      <c r="L618" s="31" t="s">
        <v>187</v>
      </c>
      <c r="M618" s="103"/>
      <c r="N618" s="104" t="s">
        <v>188</v>
      </c>
      <c r="O618" s="116">
        <f t="shared" ref="O618" si="476">SUM(O620)</f>
        <v>0</v>
      </c>
      <c r="P618" s="116">
        <f t="shared" ref="P618:Q618" si="477">SUM(P620)</f>
        <v>10000</v>
      </c>
      <c r="Q618" s="116">
        <f t="shared" si="477"/>
        <v>10000</v>
      </c>
      <c r="R618" s="415">
        <f t="shared" ref="R618:S618" si="478">SUM(R620)</f>
        <v>10000</v>
      </c>
      <c r="S618" s="415">
        <f t="shared" si="478"/>
        <v>10000</v>
      </c>
      <c r="T618" s="359">
        <f t="shared" si="447"/>
        <v>100</v>
      </c>
      <c r="U618" s="359">
        <f t="shared" si="448"/>
        <v>100</v>
      </c>
    </row>
    <row r="619" spans="1:21" s="177" customFormat="1" x14ac:dyDescent="0.2">
      <c r="A619" s="53"/>
      <c r="I619" s="202"/>
      <c r="J619" s="202"/>
      <c r="K619" s="202"/>
      <c r="L619" s="31"/>
      <c r="M619" s="103"/>
      <c r="N619" s="104"/>
      <c r="O619" s="116"/>
      <c r="P619" s="116"/>
      <c r="Q619" s="116"/>
      <c r="R619" s="415"/>
      <c r="S619" s="415"/>
      <c r="T619" s="359"/>
      <c r="U619" s="359"/>
    </row>
    <row r="620" spans="1:21" s="15" customFormat="1" ht="25.5" x14ac:dyDescent="0.2">
      <c r="A620" s="27" t="s">
        <v>229</v>
      </c>
      <c r="I620" s="202"/>
      <c r="J620" s="202"/>
      <c r="K620" s="202"/>
      <c r="L620" s="36" t="s">
        <v>179</v>
      </c>
      <c r="M620" s="106"/>
      <c r="N620" s="107" t="s">
        <v>267</v>
      </c>
      <c r="O620" s="144">
        <f t="shared" ref="O620" si="479">SUM(O625)</f>
        <v>0</v>
      </c>
      <c r="P620" s="144">
        <f t="shared" ref="P620:Q620" si="480">SUM(P625)</f>
        <v>10000</v>
      </c>
      <c r="Q620" s="144">
        <f t="shared" si="480"/>
        <v>10000</v>
      </c>
      <c r="R620" s="411">
        <f>SUM(R626)</f>
        <v>10000</v>
      </c>
      <c r="S620" s="411">
        <f>SUM(S626)</f>
        <v>10000</v>
      </c>
      <c r="T620" s="359">
        <f t="shared" si="447"/>
        <v>100</v>
      </c>
      <c r="U620" s="359">
        <f t="shared" si="448"/>
        <v>100</v>
      </c>
    </row>
    <row r="621" spans="1:21" s="15" customFormat="1" x14ac:dyDescent="0.2">
      <c r="I621" s="202"/>
      <c r="J621" s="202"/>
      <c r="K621" s="202"/>
      <c r="L621" s="16"/>
      <c r="M621" s="83"/>
      <c r="N621" s="84"/>
      <c r="O621" s="146"/>
      <c r="P621" s="146"/>
      <c r="Q621" s="146"/>
      <c r="R621" s="409"/>
      <c r="S621" s="409"/>
      <c r="T621" s="359"/>
      <c r="U621" s="359"/>
    </row>
    <row r="622" spans="1:21" s="177" customFormat="1" x14ac:dyDescent="0.2">
      <c r="I622" s="202"/>
      <c r="J622" s="202"/>
      <c r="K622" s="202"/>
      <c r="L622" s="16"/>
      <c r="M622" s="103"/>
      <c r="N622" s="180" t="s">
        <v>285</v>
      </c>
      <c r="O622" s="188">
        <f t="shared" ref="O622:Q622" si="481">SUM(O623)</f>
        <v>0</v>
      </c>
      <c r="P622" s="188">
        <f t="shared" si="481"/>
        <v>10000</v>
      </c>
      <c r="Q622" s="188">
        <f t="shared" si="481"/>
        <v>10000</v>
      </c>
      <c r="R622" s="397">
        <f t="shared" ref="R622:S622" si="482">SUM(R623)</f>
        <v>10000</v>
      </c>
      <c r="S622" s="397">
        <f t="shared" si="482"/>
        <v>10000</v>
      </c>
      <c r="T622" s="359">
        <f t="shared" si="447"/>
        <v>100</v>
      </c>
      <c r="U622" s="359">
        <f t="shared" si="448"/>
        <v>100</v>
      </c>
    </row>
    <row r="623" spans="1:21" s="177" customFormat="1" x14ac:dyDescent="0.2">
      <c r="I623" s="202"/>
      <c r="J623" s="202"/>
      <c r="K623" s="202"/>
      <c r="L623" s="16"/>
      <c r="M623" s="186">
        <v>91</v>
      </c>
      <c r="N623" s="180" t="s">
        <v>290</v>
      </c>
      <c r="O623" s="188">
        <v>0</v>
      </c>
      <c r="P623" s="188">
        <v>10000</v>
      </c>
      <c r="Q623" s="188">
        <v>10000</v>
      </c>
      <c r="R623" s="397">
        <v>10000</v>
      </c>
      <c r="S623" s="397">
        <v>10000</v>
      </c>
      <c r="T623" s="359">
        <f t="shared" si="447"/>
        <v>100</v>
      </c>
      <c r="U623" s="359">
        <f t="shared" si="448"/>
        <v>100</v>
      </c>
    </row>
    <row r="624" spans="1:21" s="177" customFormat="1" x14ac:dyDescent="0.2">
      <c r="I624" s="202"/>
      <c r="J624" s="202"/>
      <c r="K624" s="202"/>
      <c r="L624" s="16"/>
      <c r="M624" s="186"/>
      <c r="N624" s="187"/>
      <c r="O624" s="188"/>
      <c r="P624" s="188"/>
      <c r="Q624" s="188"/>
      <c r="R624" s="409"/>
      <c r="S624" s="409"/>
      <c r="T624" s="359"/>
      <c r="U624" s="359"/>
    </row>
    <row r="625" spans="1:21" s="15" customFormat="1" x14ac:dyDescent="0.2">
      <c r="A625" s="159"/>
      <c r="B625" s="176"/>
      <c r="C625" s="159"/>
      <c r="D625" s="158"/>
      <c r="E625" s="158"/>
      <c r="F625" s="159"/>
      <c r="G625" s="159"/>
      <c r="H625" s="159"/>
      <c r="I625" s="202"/>
      <c r="J625" s="201">
        <v>9</v>
      </c>
      <c r="K625" s="202"/>
      <c r="L625" s="16" t="s">
        <v>179</v>
      </c>
      <c r="M625" s="161">
        <v>3</v>
      </c>
      <c r="N625" s="84" t="s">
        <v>116</v>
      </c>
      <c r="O625" s="113">
        <f t="shared" ref="O625:Q626" si="483">SUM(O626)</f>
        <v>0</v>
      </c>
      <c r="P625" s="113">
        <f t="shared" si="483"/>
        <v>10000</v>
      </c>
      <c r="Q625" s="113">
        <f t="shared" si="483"/>
        <v>10000</v>
      </c>
      <c r="R625" s="295"/>
      <c r="S625" s="295"/>
      <c r="T625" s="359"/>
      <c r="U625" s="359"/>
    </row>
    <row r="626" spans="1:21" s="15" customFormat="1" x14ac:dyDescent="0.2">
      <c r="A626" s="159"/>
      <c r="B626" s="176"/>
      <c r="C626" s="159"/>
      <c r="D626" s="158"/>
      <c r="E626" s="158"/>
      <c r="F626" s="159"/>
      <c r="G626" s="159"/>
      <c r="H626" s="159"/>
      <c r="I626" s="202"/>
      <c r="J626" s="201">
        <v>9</v>
      </c>
      <c r="K626" s="202"/>
      <c r="L626" s="16" t="s">
        <v>179</v>
      </c>
      <c r="M626" s="71">
        <v>32</v>
      </c>
      <c r="N626" s="70" t="s">
        <v>3</v>
      </c>
      <c r="O626" s="114">
        <f t="shared" si="483"/>
        <v>0</v>
      </c>
      <c r="P626" s="114">
        <f t="shared" si="483"/>
        <v>10000</v>
      </c>
      <c r="Q626" s="114">
        <f t="shared" si="483"/>
        <v>10000</v>
      </c>
      <c r="R626" s="295">
        <v>10000</v>
      </c>
      <c r="S626" s="295">
        <v>10000</v>
      </c>
      <c r="T626" s="359">
        <f t="shared" si="447"/>
        <v>100</v>
      </c>
      <c r="U626" s="359">
        <f t="shared" si="448"/>
        <v>100</v>
      </c>
    </row>
    <row r="627" spans="1:21" s="15" customFormat="1" x14ac:dyDescent="0.2">
      <c r="A627" s="159"/>
      <c r="B627" s="176"/>
      <c r="C627" s="159"/>
      <c r="D627" s="158"/>
      <c r="E627" s="158"/>
      <c r="F627" s="159"/>
      <c r="G627" s="159"/>
      <c r="H627" s="159"/>
      <c r="I627" s="202"/>
      <c r="J627" s="201">
        <v>9</v>
      </c>
      <c r="K627" s="202"/>
      <c r="L627" s="16" t="s">
        <v>179</v>
      </c>
      <c r="M627" s="161">
        <v>323</v>
      </c>
      <c r="N627" s="96" t="s">
        <v>6</v>
      </c>
      <c r="O627" s="113">
        <v>0</v>
      </c>
      <c r="P627" s="113">
        <v>10000</v>
      </c>
      <c r="Q627" s="113">
        <v>10000</v>
      </c>
      <c r="R627" s="295"/>
      <c r="S627" s="295"/>
      <c r="T627" s="359"/>
      <c r="U627" s="359"/>
    </row>
    <row r="628" spans="1:21" s="286" customFormat="1" x14ac:dyDescent="0.2">
      <c r="B628" s="289"/>
      <c r="D628" s="289"/>
      <c r="E628" s="289"/>
      <c r="J628" s="289"/>
      <c r="L628" s="16"/>
      <c r="M628" s="288"/>
      <c r="N628" s="96"/>
      <c r="O628" s="113"/>
      <c r="P628" s="113"/>
      <c r="Q628" s="113"/>
      <c r="R628" s="295"/>
      <c r="S628" s="295"/>
      <c r="T628" s="359"/>
      <c r="U628" s="359"/>
    </row>
    <row r="629" spans="1:21" s="286" customFormat="1" x14ac:dyDescent="0.2">
      <c r="B629" s="289"/>
      <c r="D629" s="289"/>
      <c r="E629" s="289"/>
      <c r="J629" s="289"/>
      <c r="L629" s="16"/>
      <c r="M629" s="288"/>
      <c r="N629" s="96"/>
      <c r="O629" s="113"/>
      <c r="P629" s="113"/>
      <c r="Q629" s="113"/>
      <c r="R629" s="295"/>
      <c r="S629" s="295"/>
      <c r="T629" s="359"/>
      <c r="U629" s="359"/>
    </row>
    <row r="630" spans="1:21" s="286" customFormat="1" ht="25.5" x14ac:dyDescent="0.2">
      <c r="A630" s="53" t="s">
        <v>194</v>
      </c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1" t="s">
        <v>343</v>
      </c>
      <c r="M630" s="103"/>
      <c r="N630" s="104" t="s">
        <v>149</v>
      </c>
      <c r="O630" s="116">
        <f>SUM(O632)</f>
        <v>19007.61</v>
      </c>
      <c r="P630" s="116">
        <f>SUM(P632+P646)</f>
        <v>10000</v>
      </c>
      <c r="Q630" s="116">
        <f>SUM(Q632+Q646)</f>
        <v>10000</v>
      </c>
      <c r="R630" s="415">
        <f t="shared" ref="R630" si="484">SUM(R632+R646)</f>
        <v>10000</v>
      </c>
      <c r="S630" s="415">
        <f t="shared" ref="S630" si="485">SUM(S632+S646)</f>
        <v>10000</v>
      </c>
      <c r="T630" s="359">
        <f t="shared" si="447"/>
        <v>100</v>
      </c>
      <c r="U630" s="359">
        <f t="shared" si="448"/>
        <v>100</v>
      </c>
    </row>
    <row r="631" spans="1:21" s="286" customFormat="1" x14ac:dyDescent="0.2">
      <c r="A631" s="53"/>
      <c r="L631" s="31"/>
      <c r="M631" s="103"/>
      <c r="N631" s="104"/>
      <c r="O631" s="113"/>
      <c r="P631" s="113"/>
      <c r="Q631" s="113"/>
      <c r="R631" s="295"/>
      <c r="S631" s="295"/>
      <c r="T631" s="359"/>
      <c r="U631" s="359"/>
    </row>
    <row r="632" spans="1:21" s="286" customFormat="1" ht="38.25" x14ac:dyDescent="0.2">
      <c r="A632" s="27" t="s">
        <v>385</v>
      </c>
      <c r="L632" s="36" t="s">
        <v>342</v>
      </c>
      <c r="M632" s="106"/>
      <c r="N632" s="107" t="s">
        <v>344</v>
      </c>
      <c r="O632" s="233">
        <f>SUM(O638+O642)</f>
        <v>19007.61</v>
      </c>
      <c r="P632" s="233">
        <f>SUM(P638)</f>
        <v>0</v>
      </c>
      <c r="Q632" s="233">
        <f>SUM(Q638)</f>
        <v>0</v>
      </c>
      <c r="R632" s="411">
        <f>SUM(R639)</f>
        <v>0</v>
      </c>
      <c r="S632" s="411">
        <f>SUM(S639)</f>
        <v>0</v>
      </c>
      <c r="T632" s="359">
        <v>0</v>
      </c>
      <c r="U632" s="359">
        <v>0</v>
      </c>
    </row>
    <row r="633" spans="1:21" s="286" customFormat="1" x14ac:dyDescent="0.2">
      <c r="L633" s="16"/>
      <c r="M633" s="285"/>
      <c r="N633" s="287"/>
      <c r="O633" s="113"/>
      <c r="P633" s="113"/>
      <c r="Q633" s="113"/>
      <c r="R633" s="295"/>
      <c r="S633" s="295"/>
      <c r="T633" s="359"/>
      <c r="U633" s="359"/>
    </row>
    <row r="634" spans="1:21" s="286" customFormat="1" x14ac:dyDescent="0.2">
      <c r="L634" s="16"/>
      <c r="M634" s="103"/>
      <c r="N634" s="180" t="s">
        <v>285</v>
      </c>
      <c r="O634" s="188">
        <f>SUM(O635:O636)</f>
        <v>19007.61</v>
      </c>
      <c r="P634" s="188">
        <f>SUM(P635:P636)</f>
        <v>0</v>
      </c>
      <c r="Q634" s="188">
        <f>SUM(Q635:Q636)</f>
        <v>0</v>
      </c>
      <c r="R634" s="397">
        <f t="shared" ref="R634" si="486">SUM(R635)</f>
        <v>0</v>
      </c>
      <c r="S634" s="397">
        <f t="shared" ref="S634" si="487">SUM(S635)</f>
        <v>0</v>
      </c>
      <c r="T634" s="359">
        <v>0</v>
      </c>
      <c r="U634" s="359">
        <v>0</v>
      </c>
    </row>
    <row r="635" spans="1:21" s="286" customFormat="1" x14ac:dyDescent="0.2">
      <c r="L635" s="16"/>
      <c r="M635" s="189" t="s">
        <v>354</v>
      </c>
      <c r="N635" s="180" t="s">
        <v>287</v>
      </c>
      <c r="O635" s="188">
        <v>0</v>
      </c>
      <c r="P635" s="188">
        <v>0</v>
      </c>
      <c r="Q635" s="188">
        <v>0</v>
      </c>
      <c r="R635" s="397">
        <v>0</v>
      </c>
      <c r="S635" s="397">
        <v>0</v>
      </c>
      <c r="T635" s="359">
        <v>0</v>
      </c>
      <c r="U635" s="359">
        <v>0</v>
      </c>
    </row>
    <row r="636" spans="1:21" s="322" customFormat="1" x14ac:dyDescent="0.2">
      <c r="L636" s="16"/>
      <c r="M636" s="186">
        <v>91</v>
      </c>
      <c r="N636" s="180" t="s">
        <v>290</v>
      </c>
      <c r="O636" s="188">
        <v>19007.61</v>
      </c>
      <c r="P636" s="188">
        <v>0</v>
      </c>
      <c r="Q636" s="188">
        <v>0</v>
      </c>
      <c r="R636" s="397">
        <v>0</v>
      </c>
      <c r="S636" s="397">
        <v>0</v>
      </c>
      <c r="T636" s="359">
        <v>0</v>
      </c>
      <c r="U636" s="359">
        <v>0</v>
      </c>
    </row>
    <row r="637" spans="1:21" s="286" customFormat="1" x14ac:dyDescent="0.2">
      <c r="L637" s="16"/>
      <c r="M637" s="186"/>
      <c r="N637" s="180"/>
      <c r="O637" s="113"/>
      <c r="P637" s="113"/>
      <c r="Q637" s="113"/>
      <c r="R637" s="295"/>
      <c r="S637" s="295"/>
      <c r="T637" s="359"/>
      <c r="U637" s="359"/>
    </row>
    <row r="638" spans="1:21" s="286" customFormat="1" x14ac:dyDescent="0.2">
      <c r="B638" s="289"/>
      <c r="D638" s="289"/>
      <c r="E638" s="289"/>
      <c r="F638" s="350">
        <v>5</v>
      </c>
      <c r="J638" s="289">
        <v>9</v>
      </c>
      <c r="L638" s="16" t="s">
        <v>342</v>
      </c>
      <c r="M638" s="288">
        <v>3</v>
      </c>
      <c r="N638" s="287" t="s">
        <v>116</v>
      </c>
      <c r="O638" s="113">
        <f>SUM(O639)</f>
        <v>19007.61</v>
      </c>
      <c r="P638" s="113">
        <f>SUM(P639)</f>
        <v>0</v>
      </c>
      <c r="Q638" s="113">
        <f>SUM(Q639)</f>
        <v>0</v>
      </c>
      <c r="R638" s="295"/>
      <c r="S638" s="295"/>
      <c r="T638" s="359"/>
      <c r="U638" s="359"/>
    </row>
    <row r="639" spans="1:21" s="286" customFormat="1" x14ac:dyDescent="0.2">
      <c r="B639" s="289"/>
      <c r="D639" s="289"/>
      <c r="E639" s="289"/>
      <c r="F639" s="350">
        <v>5</v>
      </c>
      <c r="J639" s="289">
        <v>9</v>
      </c>
      <c r="L639" s="16" t="s">
        <v>342</v>
      </c>
      <c r="M639" s="284">
        <v>32</v>
      </c>
      <c r="N639" s="70" t="s">
        <v>3</v>
      </c>
      <c r="O639" s="114">
        <f>SUM(O640:O641)</f>
        <v>19007.61</v>
      </c>
      <c r="P639" s="114">
        <f>SUM(P640:P641)</f>
        <v>0</v>
      </c>
      <c r="Q639" s="114">
        <f>SUM(Q640:Q641)</f>
        <v>0</v>
      </c>
      <c r="R639" s="295">
        <v>0</v>
      </c>
      <c r="S639" s="295">
        <v>0</v>
      </c>
      <c r="T639" s="359">
        <v>0</v>
      </c>
      <c r="U639" s="359">
        <v>0</v>
      </c>
    </row>
    <row r="640" spans="1:21" s="286" customFormat="1" x14ac:dyDescent="0.2">
      <c r="B640" s="289"/>
      <c r="D640" s="289"/>
      <c r="E640" s="289"/>
      <c r="F640" s="350">
        <v>5</v>
      </c>
      <c r="J640" s="289">
        <v>9</v>
      </c>
      <c r="L640" s="16" t="s">
        <v>342</v>
      </c>
      <c r="M640" s="288">
        <v>323</v>
      </c>
      <c r="N640" s="96" t="s">
        <v>6</v>
      </c>
      <c r="O640" s="113">
        <v>10000</v>
      </c>
      <c r="P640" s="113">
        <v>0</v>
      </c>
      <c r="Q640" s="113">
        <v>0</v>
      </c>
      <c r="R640" s="295"/>
      <c r="S640" s="295"/>
      <c r="T640" s="359"/>
      <c r="U640" s="359"/>
    </row>
    <row r="641" spans="1:21" s="286" customFormat="1" ht="25.5" x14ac:dyDescent="0.2">
      <c r="B641" s="289"/>
      <c r="D641" s="289"/>
      <c r="E641" s="289"/>
      <c r="F641" s="350">
        <v>5</v>
      </c>
      <c r="J641" s="289">
        <v>9</v>
      </c>
      <c r="L641" s="16" t="s">
        <v>342</v>
      </c>
      <c r="M641" s="288">
        <v>329</v>
      </c>
      <c r="N641" s="300" t="s">
        <v>7</v>
      </c>
      <c r="O641" s="113">
        <v>9007.61</v>
      </c>
      <c r="P641" s="113">
        <v>0</v>
      </c>
      <c r="Q641" s="113">
        <v>0</v>
      </c>
      <c r="R641" s="295"/>
      <c r="S641" s="295"/>
      <c r="T641" s="359"/>
      <c r="U641" s="359"/>
    </row>
    <row r="642" spans="1:21" s="322" customFormat="1" ht="25.5" x14ac:dyDescent="0.2">
      <c r="B642" s="360"/>
      <c r="D642" s="360"/>
      <c r="E642" s="360"/>
      <c r="F642" s="360"/>
      <c r="J642" s="360"/>
      <c r="L642" s="16"/>
      <c r="M642" s="361">
        <v>4</v>
      </c>
      <c r="N642" s="362" t="s">
        <v>170</v>
      </c>
      <c r="O642" s="113">
        <f>SUM(O643)</f>
        <v>0</v>
      </c>
      <c r="P642" s="113">
        <v>0</v>
      </c>
      <c r="Q642" s="113">
        <v>0</v>
      </c>
      <c r="R642" s="295"/>
      <c r="S642" s="295"/>
      <c r="T642" s="359"/>
      <c r="U642" s="359"/>
    </row>
    <row r="643" spans="1:21" s="38" customFormat="1" ht="38.25" x14ac:dyDescent="0.2">
      <c r="B643" s="9"/>
      <c r="D643" s="9"/>
      <c r="E643" s="9"/>
      <c r="F643" s="360">
        <v>5</v>
      </c>
      <c r="G643" s="322"/>
      <c r="H643" s="322"/>
      <c r="I643" s="322"/>
      <c r="J643" s="360">
        <v>9</v>
      </c>
      <c r="K643" s="322"/>
      <c r="L643" s="16" t="s">
        <v>342</v>
      </c>
      <c r="M643" s="320">
        <v>42</v>
      </c>
      <c r="N643" s="363" t="s">
        <v>9</v>
      </c>
      <c r="O643" s="114">
        <f>SUM(O644)</f>
        <v>0</v>
      </c>
      <c r="P643" s="114">
        <v>0</v>
      </c>
      <c r="Q643" s="114">
        <v>0</v>
      </c>
      <c r="R643" s="417">
        <v>0</v>
      </c>
      <c r="S643" s="417">
        <v>0</v>
      </c>
      <c r="T643" s="359">
        <v>0</v>
      </c>
      <c r="U643" s="359">
        <v>0</v>
      </c>
    </row>
    <row r="644" spans="1:21" s="322" customFormat="1" x14ac:dyDescent="0.2">
      <c r="B644" s="360"/>
      <c r="D644" s="360"/>
      <c r="E644" s="360"/>
      <c r="F644" s="360">
        <v>5</v>
      </c>
      <c r="J644" s="360">
        <v>9</v>
      </c>
      <c r="L644" s="16" t="s">
        <v>342</v>
      </c>
      <c r="M644" s="361">
        <v>421</v>
      </c>
      <c r="N644" s="362" t="s">
        <v>172</v>
      </c>
      <c r="O644" s="113">
        <v>0</v>
      </c>
      <c r="P644" s="113">
        <v>0</v>
      </c>
      <c r="Q644" s="113">
        <v>0</v>
      </c>
      <c r="R644" s="295"/>
      <c r="S644" s="295"/>
      <c r="T644" s="359"/>
      <c r="U644" s="359"/>
    </row>
    <row r="645" spans="1:21" s="322" customFormat="1" x14ac:dyDescent="0.2">
      <c r="B645" s="372"/>
      <c r="D645" s="372"/>
      <c r="E645" s="372"/>
      <c r="F645" s="372"/>
      <c r="J645" s="372"/>
      <c r="L645" s="16"/>
      <c r="M645" s="370"/>
      <c r="N645" s="368"/>
      <c r="O645" s="113"/>
      <c r="P645" s="113"/>
      <c r="Q645" s="113"/>
      <c r="R645" s="295"/>
      <c r="S645" s="295"/>
      <c r="T645" s="359"/>
      <c r="U645" s="359"/>
    </row>
    <row r="646" spans="1:21" s="322" customFormat="1" ht="24.75" customHeight="1" x14ac:dyDescent="0.2">
      <c r="A646" s="27" t="s">
        <v>397</v>
      </c>
      <c r="L646" s="36" t="s">
        <v>342</v>
      </c>
      <c r="M646" s="106"/>
      <c r="N646" s="107" t="s">
        <v>395</v>
      </c>
      <c r="O646" s="233">
        <f>SUM(O652+O656)</f>
        <v>0</v>
      </c>
      <c r="P646" s="233">
        <f>SUM(P652)</f>
        <v>10000</v>
      </c>
      <c r="Q646" s="233">
        <f>SUM(Q652)</f>
        <v>10000</v>
      </c>
      <c r="R646" s="411">
        <f>SUM(R653)</f>
        <v>10000</v>
      </c>
      <c r="S646" s="411">
        <f>SUM(S653)</f>
        <v>10000</v>
      </c>
      <c r="T646" s="359">
        <f t="shared" ref="T646:T690" si="488">R646/Q646*100</f>
        <v>100</v>
      </c>
      <c r="U646" s="359">
        <f t="shared" ref="U646:U690" si="489">S646/Q646*100</f>
        <v>100</v>
      </c>
    </row>
    <row r="647" spans="1:21" s="322" customFormat="1" x14ac:dyDescent="0.2">
      <c r="L647" s="16"/>
      <c r="M647" s="369"/>
      <c r="N647" s="368"/>
      <c r="O647" s="113"/>
      <c r="P647" s="113"/>
      <c r="Q647" s="113"/>
      <c r="R647" s="295"/>
      <c r="S647" s="295"/>
      <c r="T647" s="359"/>
      <c r="U647" s="359"/>
    </row>
    <row r="648" spans="1:21" s="322" customFormat="1" x14ac:dyDescent="0.2">
      <c r="L648" s="16"/>
      <c r="M648" s="103"/>
      <c r="N648" s="180" t="s">
        <v>285</v>
      </c>
      <c r="O648" s="188">
        <f>SUM(O649:O650)</f>
        <v>0</v>
      </c>
      <c r="P648" s="188">
        <f>SUM(P649:P650)</f>
        <v>10000</v>
      </c>
      <c r="Q648" s="188">
        <f>SUM(Q649:Q650)</f>
        <v>10000</v>
      </c>
      <c r="R648" s="397">
        <f t="shared" ref="R648" si="490">SUM(R649:R650)</f>
        <v>10000</v>
      </c>
      <c r="S648" s="397">
        <f t="shared" ref="S648" si="491">SUM(S649:S650)</f>
        <v>10000</v>
      </c>
      <c r="T648" s="359">
        <f t="shared" si="488"/>
        <v>100</v>
      </c>
      <c r="U648" s="359">
        <f t="shared" si="489"/>
        <v>100</v>
      </c>
    </row>
    <row r="649" spans="1:21" s="322" customFormat="1" x14ac:dyDescent="0.2">
      <c r="L649" s="16"/>
      <c r="M649" s="189" t="s">
        <v>354</v>
      </c>
      <c r="N649" s="180" t="s">
        <v>287</v>
      </c>
      <c r="O649" s="188">
        <v>0</v>
      </c>
      <c r="P649" s="188">
        <v>10000</v>
      </c>
      <c r="Q649" s="188">
        <v>10000</v>
      </c>
      <c r="R649" s="397">
        <v>10000</v>
      </c>
      <c r="S649" s="397">
        <v>10000</v>
      </c>
      <c r="T649" s="359">
        <f t="shared" si="488"/>
        <v>100</v>
      </c>
      <c r="U649" s="359">
        <f t="shared" si="489"/>
        <v>100</v>
      </c>
    </row>
    <row r="650" spans="1:21" s="322" customFormat="1" x14ac:dyDescent="0.2">
      <c r="L650" s="16"/>
      <c r="M650" s="186">
        <v>91</v>
      </c>
      <c r="N650" s="180" t="s">
        <v>290</v>
      </c>
      <c r="O650" s="188">
        <v>0</v>
      </c>
      <c r="P650" s="188">
        <v>0</v>
      </c>
      <c r="Q650" s="188">
        <v>0</v>
      </c>
      <c r="R650" s="397">
        <v>0</v>
      </c>
      <c r="S650" s="397">
        <v>0</v>
      </c>
      <c r="T650" s="359">
        <v>0</v>
      </c>
      <c r="U650" s="359">
        <v>0</v>
      </c>
    </row>
    <row r="651" spans="1:21" s="322" customFormat="1" x14ac:dyDescent="0.2">
      <c r="L651" s="16"/>
      <c r="M651" s="186"/>
      <c r="N651" s="180"/>
      <c r="O651" s="113"/>
      <c r="P651" s="113"/>
      <c r="Q651" s="113"/>
      <c r="R651" s="295"/>
      <c r="S651" s="295"/>
      <c r="T651" s="359"/>
      <c r="U651" s="359"/>
    </row>
    <row r="652" spans="1:21" s="322" customFormat="1" x14ac:dyDescent="0.2">
      <c r="B652" s="372"/>
      <c r="D652" s="372"/>
      <c r="E652" s="372"/>
      <c r="F652" s="372">
        <v>5</v>
      </c>
      <c r="J652" s="372">
        <v>9</v>
      </c>
      <c r="L652" s="16" t="s">
        <v>342</v>
      </c>
      <c r="M652" s="370">
        <v>3</v>
      </c>
      <c r="N652" s="368" t="s">
        <v>116</v>
      </c>
      <c r="O652" s="113">
        <f>SUM(O653)</f>
        <v>0</v>
      </c>
      <c r="P652" s="113">
        <f>SUM(P653)</f>
        <v>10000</v>
      </c>
      <c r="Q652" s="113">
        <f>SUM(Q653)</f>
        <v>10000</v>
      </c>
      <c r="R652" s="295"/>
      <c r="S652" s="295"/>
      <c r="T652" s="359"/>
      <c r="U652" s="359"/>
    </row>
    <row r="653" spans="1:21" s="322" customFormat="1" x14ac:dyDescent="0.2">
      <c r="B653" s="372"/>
      <c r="D653" s="372"/>
      <c r="E653" s="372"/>
      <c r="F653" s="372">
        <v>5</v>
      </c>
      <c r="J653" s="372">
        <v>9</v>
      </c>
      <c r="L653" s="16" t="s">
        <v>342</v>
      </c>
      <c r="M653" s="320">
        <v>32</v>
      </c>
      <c r="N653" s="371" t="s">
        <v>3</v>
      </c>
      <c r="O653" s="114">
        <f>SUM(O654:O655)</f>
        <v>0</v>
      </c>
      <c r="P653" s="114">
        <f>SUM(P654:P655)</f>
        <v>10000</v>
      </c>
      <c r="Q653" s="114">
        <f>SUM(Q654:Q655)</f>
        <v>10000</v>
      </c>
      <c r="R653" s="295">
        <v>10000</v>
      </c>
      <c r="S653" s="295">
        <v>10000</v>
      </c>
      <c r="T653" s="359">
        <f t="shared" si="488"/>
        <v>100</v>
      </c>
      <c r="U653" s="359">
        <f t="shared" si="489"/>
        <v>100</v>
      </c>
    </row>
    <row r="654" spans="1:21" s="322" customFormat="1" x14ac:dyDescent="0.2">
      <c r="B654" s="372"/>
      <c r="D654" s="372"/>
      <c r="E654" s="372"/>
      <c r="F654" s="372">
        <v>5</v>
      </c>
      <c r="J654" s="372">
        <v>9</v>
      </c>
      <c r="L654" s="16" t="s">
        <v>342</v>
      </c>
      <c r="M654" s="370">
        <v>323</v>
      </c>
      <c r="N654" s="96" t="s">
        <v>6</v>
      </c>
      <c r="O654" s="113">
        <v>0</v>
      </c>
      <c r="P654" s="113">
        <v>8000</v>
      </c>
      <c r="Q654" s="113">
        <v>8000</v>
      </c>
      <c r="R654" s="295">
        <v>0</v>
      </c>
      <c r="S654" s="295">
        <v>0</v>
      </c>
      <c r="T654" s="359">
        <f t="shared" si="488"/>
        <v>0</v>
      </c>
      <c r="U654" s="359">
        <f t="shared" si="489"/>
        <v>0</v>
      </c>
    </row>
    <row r="655" spans="1:21" s="322" customFormat="1" ht="25.5" x14ac:dyDescent="0.2">
      <c r="B655" s="372"/>
      <c r="D655" s="372"/>
      <c r="E655" s="372"/>
      <c r="F655" s="372">
        <v>5</v>
      </c>
      <c r="J655" s="372">
        <v>9</v>
      </c>
      <c r="L655" s="16" t="s">
        <v>342</v>
      </c>
      <c r="M655" s="370">
        <v>329</v>
      </c>
      <c r="N655" s="368" t="s">
        <v>7</v>
      </c>
      <c r="O655" s="113">
        <v>0</v>
      </c>
      <c r="P655" s="113">
        <v>2000</v>
      </c>
      <c r="Q655" s="113">
        <v>2000</v>
      </c>
      <c r="R655" s="295">
        <v>0</v>
      </c>
      <c r="S655" s="295">
        <v>0</v>
      </c>
      <c r="T655" s="359">
        <f t="shared" si="488"/>
        <v>0</v>
      </c>
      <c r="U655" s="359">
        <f t="shared" si="489"/>
        <v>0</v>
      </c>
    </row>
    <row r="656" spans="1:21" s="322" customFormat="1" ht="25.5" x14ac:dyDescent="0.2">
      <c r="B656" s="372"/>
      <c r="D656" s="372"/>
      <c r="E656" s="372"/>
      <c r="F656" s="372"/>
      <c r="J656" s="372"/>
      <c r="L656" s="16"/>
      <c r="M656" s="370">
        <v>4</v>
      </c>
      <c r="N656" s="368" t="s">
        <v>170</v>
      </c>
      <c r="O656" s="113">
        <f>SUM(O657)</f>
        <v>0</v>
      </c>
      <c r="P656" s="113">
        <v>0</v>
      </c>
      <c r="Q656" s="113">
        <v>0</v>
      </c>
      <c r="R656" s="295">
        <v>0</v>
      </c>
      <c r="S656" s="295">
        <v>0</v>
      </c>
      <c r="T656" s="359">
        <v>0</v>
      </c>
      <c r="U656" s="359">
        <v>0</v>
      </c>
    </row>
    <row r="657" spans="1:21" s="322" customFormat="1" ht="38.25" x14ac:dyDescent="0.2">
      <c r="A657" s="38"/>
      <c r="B657" s="9"/>
      <c r="C657" s="38"/>
      <c r="D657" s="9"/>
      <c r="E657" s="9"/>
      <c r="F657" s="372">
        <v>5</v>
      </c>
      <c r="J657" s="372">
        <v>9</v>
      </c>
      <c r="L657" s="16" t="s">
        <v>342</v>
      </c>
      <c r="M657" s="320">
        <v>42</v>
      </c>
      <c r="N657" s="371" t="s">
        <v>9</v>
      </c>
      <c r="O657" s="114">
        <f>SUM(O658)</f>
        <v>0</v>
      </c>
      <c r="P657" s="114">
        <v>0</v>
      </c>
      <c r="Q657" s="114">
        <v>0</v>
      </c>
      <c r="R657" s="417">
        <v>0</v>
      </c>
      <c r="S657" s="417">
        <v>0</v>
      </c>
      <c r="T657" s="359">
        <v>0</v>
      </c>
      <c r="U657" s="359">
        <v>0</v>
      </c>
    </row>
    <row r="658" spans="1:21" s="322" customFormat="1" x14ac:dyDescent="0.2">
      <c r="B658" s="372"/>
      <c r="D658" s="372"/>
      <c r="E658" s="372"/>
      <c r="F658" s="372">
        <v>5</v>
      </c>
      <c r="J658" s="372">
        <v>9</v>
      </c>
      <c r="L658" s="16" t="s">
        <v>342</v>
      </c>
      <c r="M658" s="370">
        <v>421</v>
      </c>
      <c r="N658" s="368" t="s">
        <v>172</v>
      </c>
      <c r="O658" s="113">
        <v>0</v>
      </c>
      <c r="P658" s="113">
        <v>0</v>
      </c>
      <c r="Q658" s="113">
        <v>0</v>
      </c>
      <c r="R658" s="295">
        <v>0</v>
      </c>
      <c r="S658" s="295">
        <v>0</v>
      </c>
      <c r="T658" s="359">
        <v>0</v>
      </c>
      <c r="U658" s="359">
        <v>0</v>
      </c>
    </row>
    <row r="659" spans="1:21" s="322" customFormat="1" x14ac:dyDescent="0.2">
      <c r="B659" s="372"/>
      <c r="D659" s="372"/>
      <c r="E659" s="372"/>
      <c r="F659" s="372"/>
      <c r="J659" s="372"/>
      <c r="L659" s="16"/>
      <c r="M659" s="370"/>
      <c r="N659" s="368"/>
      <c r="O659" s="113"/>
      <c r="P659" s="113"/>
      <c r="Q659" s="113"/>
      <c r="R659" s="295"/>
      <c r="S659" s="295"/>
      <c r="T659" s="359"/>
      <c r="U659" s="359"/>
    </row>
    <row r="660" spans="1:21" s="312" customFormat="1" x14ac:dyDescent="0.2">
      <c r="B660" s="315"/>
      <c r="D660" s="315"/>
      <c r="E660" s="315"/>
      <c r="J660" s="315"/>
      <c r="L660" s="16"/>
      <c r="M660" s="314"/>
      <c r="N660" s="313"/>
      <c r="O660" s="113"/>
      <c r="P660" s="113"/>
      <c r="Q660" s="113"/>
      <c r="R660" s="295"/>
      <c r="S660" s="295"/>
      <c r="T660" s="359"/>
      <c r="U660" s="359"/>
    </row>
    <row r="661" spans="1:21" s="312" customFormat="1" ht="25.5" x14ac:dyDescent="0.2">
      <c r="A661" s="53" t="s">
        <v>194</v>
      </c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1" t="s">
        <v>343</v>
      </c>
      <c r="M661" s="103"/>
      <c r="N661" s="104" t="s">
        <v>149</v>
      </c>
      <c r="O661" s="116">
        <v>0</v>
      </c>
      <c r="P661" s="116">
        <f>SUM(P663)</f>
        <v>5000</v>
      </c>
      <c r="Q661" s="116">
        <f>SUM(Q663)</f>
        <v>5000</v>
      </c>
      <c r="R661" s="415">
        <f>SUM(R663)</f>
        <v>0</v>
      </c>
      <c r="S661" s="415">
        <f>SUM(S663)</f>
        <v>0</v>
      </c>
      <c r="T661" s="359">
        <f t="shared" si="488"/>
        <v>0</v>
      </c>
      <c r="U661" s="359">
        <f t="shared" si="489"/>
        <v>0</v>
      </c>
    </row>
    <row r="662" spans="1:21" s="312" customFormat="1" x14ac:dyDescent="0.2">
      <c r="A662" s="53"/>
      <c r="L662" s="31"/>
      <c r="M662" s="103"/>
      <c r="N662" s="104"/>
      <c r="O662" s="113"/>
      <c r="P662" s="113"/>
      <c r="Q662" s="113"/>
      <c r="R662" s="295"/>
      <c r="S662" s="295"/>
      <c r="T662" s="359"/>
      <c r="U662" s="359"/>
    </row>
    <row r="663" spans="1:21" s="312" customFormat="1" ht="38.25" x14ac:dyDescent="0.2">
      <c r="A663" s="27" t="s">
        <v>346</v>
      </c>
      <c r="L663" s="36" t="s">
        <v>342</v>
      </c>
      <c r="M663" s="106"/>
      <c r="N663" s="268" t="s">
        <v>345</v>
      </c>
      <c r="O663" s="233">
        <v>0</v>
      </c>
      <c r="P663" s="144">
        <f>SUM(P669+P673)</f>
        <v>5000</v>
      </c>
      <c r="Q663" s="144">
        <f>SUM(Q669+Q673)</f>
        <v>5000</v>
      </c>
      <c r="R663" s="419">
        <f>SUM(R670+R674)</f>
        <v>0</v>
      </c>
      <c r="S663" s="419">
        <f>SUM(S670+S674)</f>
        <v>0</v>
      </c>
      <c r="T663" s="359">
        <f t="shared" si="488"/>
        <v>0</v>
      </c>
      <c r="U663" s="359">
        <f t="shared" si="489"/>
        <v>0</v>
      </c>
    </row>
    <row r="664" spans="1:21" s="312" customFormat="1" x14ac:dyDescent="0.2">
      <c r="L664" s="16"/>
      <c r="M664" s="311"/>
      <c r="N664" s="313"/>
      <c r="O664" s="113"/>
      <c r="P664" s="113"/>
      <c r="Q664" s="113"/>
      <c r="R664" s="295"/>
      <c r="S664" s="295"/>
      <c r="T664" s="359"/>
      <c r="U664" s="359"/>
    </row>
    <row r="665" spans="1:21" s="312" customFormat="1" x14ac:dyDescent="0.2">
      <c r="L665" s="16"/>
      <c r="M665" s="103"/>
      <c r="N665" s="180" t="s">
        <v>285</v>
      </c>
      <c r="O665" s="188">
        <v>0</v>
      </c>
      <c r="P665" s="188">
        <f>SUM(P666:P667)</f>
        <v>5000</v>
      </c>
      <c r="Q665" s="188">
        <f>SUM(Q666:Q667)</f>
        <v>5000</v>
      </c>
      <c r="R665" s="397">
        <f>SUM(R666)</f>
        <v>0</v>
      </c>
      <c r="S665" s="397">
        <f>SUM(S666)</f>
        <v>0</v>
      </c>
      <c r="T665" s="359">
        <f t="shared" si="488"/>
        <v>0</v>
      </c>
      <c r="U665" s="359">
        <f t="shared" si="489"/>
        <v>0</v>
      </c>
    </row>
    <row r="666" spans="1:21" s="312" customFormat="1" x14ac:dyDescent="0.2">
      <c r="L666" s="16"/>
      <c r="M666" s="189" t="s">
        <v>354</v>
      </c>
      <c r="N666" s="180" t="s">
        <v>287</v>
      </c>
      <c r="O666" s="188">
        <v>0</v>
      </c>
      <c r="P666" s="188">
        <v>5000</v>
      </c>
      <c r="Q666" s="188">
        <v>5000</v>
      </c>
      <c r="R666" s="397">
        <v>0</v>
      </c>
      <c r="S666" s="397">
        <v>0</v>
      </c>
      <c r="T666" s="359">
        <f t="shared" si="488"/>
        <v>0</v>
      </c>
      <c r="U666" s="359">
        <f t="shared" si="489"/>
        <v>0</v>
      </c>
    </row>
    <row r="667" spans="1:21" s="322" customFormat="1" x14ac:dyDescent="0.2">
      <c r="L667" s="16"/>
      <c r="M667" s="186">
        <v>91</v>
      </c>
      <c r="N667" s="180" t="s">
        <v>290</v>
      </c>
      <c r="O667" s="188">
        <v>0</v>
      </c>
      <c r="P667" s="188">
        <v>0</v>
      </c>
      <c r="Q667" s="188">
        <v>0</v>
      </c>
      <c r="R667" s="397">
        <v>0</v>
      </c>
      <c r="S667" s="397">
        <v>0</v>
      </c>
      <c r="T667" s="359">
        <v>0</v>
      </c>
      <c r="U667" s="359">
        <v>0</v>
      </c>
    </row>
    <row r="668" spans="1:21" s="312" customFormat="1" x14ac:dyDescent="0.2">
      <c r="L668" s="16"/>
      <c r="M668" s="186"/>
      <c r="N668" s="180"/>
      <c r="O668" s="113"/>
      <c r="P668" s="113"/>
      <c r="Q668" s="113"/>
      <c r="R668" s="295"/>
      <c r="S668" s="295"/>
      <c r="T668" s="359"/>
      <c r="U668" s="359"/>
    </row>
    <row r="669" spans="1:21" s="312" customFormat="1" x14ac:dyDescent="0.2">
      <c r="B669" s="315"/>
      <c r="D669" s="315"/>
      <c r="E669" s="315"/>
      <c r="F669" s="350">
        <v>5</v>
      </c>
      <c r="G669" s="322"/>
      <c r="H669" s="322"/>
      <c r="I669" s="322"/>
      <c r="J669" s="350">
        <v>9</v>
      </c>
      <c r="L669" s="16" t="s">
        <v>342</v>
      </c>
      <c r="M669" s="314">
        <v>3</v>
      </c>
      <c r="N669" s="313" t="s">
        <v>116</v>
      </c>
      <c r="O669" s="113">
        <v>0</v>
      </c>
      <c r="P669" s="113">
        <f>SUM(P670)</f>
        <v>5000</v>
      </c>
      <c r="Q669" s="113">
        <f>SUM(Q670)</f>
        <v>5000</v>
      </c>
      <c r="R669" s="295"/>
      <c r="S669" s="295"/>
      <c r="T669" s="359"/>
      <c r="U669" s="359"/>
    </row>
    <row r="670" spans="1:21" s="38" customFormat="1" x14ac:dyDescent="0.2">
      <c r="B670" s="9"/>
      <c r="D670" s="9"/>
      <c r="E670" s="9"/>
      <c r="F670" s="350">
        <v>5</v>
      </c>
      <c r="G670" s="322"/>
      <c r="H670" s="322"/>
      <c r="I670" s="322"/>
      <c r="J670" s="350">
        <v>9</v>
      </c>
      <c r="L670" s="18" t="s">
        <v>342</v>
      </c>
      <c r="M670" s="320">
        <v>32</v>
      </c>
      <c r="N670" s="70" t="s">
        <v>3</v>
      </c>
      <c r="O670" s="114">
        <v>0</v>
      </c>
      <c r="P670" s="114">
        <f>SUM(P671:P672)</f>
        <v>5000</v>
      </c>
      <c r="Q670" s="114">
        <f>SUM(Q671:Q672)</f>
        <v>5000</v>
      </c>
      <c r="R670" s="295">
        <v>0</v>
      </c>
      <c r="S670" s="295">
        <v>0</v>
      </c>
      <c r="T670" s="359">
        <f t="shared" si="488"/>
        <v>0</v>
      </c>
      <c r="U670" s="359">
        <f t="shared" si="489"/>
        <v>0</v>
      </c>
    </row>
    <row r="671" spans="1:21" s="312" customFormat="1" x14ac:dyDescent="0.2">
      <c r="B671" s="315"/>
      <c r="D671" s="315"/>
      <c r="E671" s="315"/>
      <c r="F671" s="350">
        <v>5</v>
      </c>
      <c r="G671" s="322"/>
      <c r="H671" s="322"/>
      <c r="I671" s="322"/>
      <c r="J671" s="350">
        <v>9</v>
      </c>
      <c r="L671" s="16" t="s">
        <v>342</v>
      </c>
      <c r="M671" s="314">
        <v>323</v>
      </c>
      <c r="N671" s="96" t="s">
        <v>6</v>
      </c>
      <c r="O671" s="113">
        <v>0</v>
      </c>
      <c r="P671" s="113">
        <v>5000</v>
      </c>
      <c r="Q671" s="113">
        <v>5000</v>
      </c>
      <c r="R671" s="295"/>
      <c r="S671" s="295"/>
      <c r="T671" s="359"/>
      <c r="U671" s="359"/>
    </row>
    <row r="672" spans="1:21" s="312" customFormat="1" ht="25.5" x14ac:dyDescent="0.2">
      <c r="B672" s="315"/>
      <c r="D672" s="315"/>
      <c r="E672" s="315"/>
      <c r="F672" s="350">
        <v>5</v>
      </c>
      <c r="G672" s="322"/>
      <c r="H672" s="322"/>
      <c r="I672" s="322"/>
      <c r="J672" s="350">
        <v>9</v>
      </c>
      <c r="L672" s="16" t="s">
        <v>342</v>
      </c>
      <c r="M672" s="314">
        <v>329</v>
      </c>
      <c r="N672" s="313" t="s">
        <v>7</v>
      </c>
      <c r="O672" s="113">
        <v>0</v>
      </c>
      <c r="P672" s="113">
        <v>0</v>
      </c>
      <c r="Q672" s="113">
        <v>0</v>
      </c>
      <c r="R672" s="295"/>
      <c r="S672" s="295"/>
      <c r="T672" s="359"/>
      <c r="U672" s="359"/>
    </row>
    <row r="673" spans="1:21" s="317" customFormat="1" ht="25.5" x14ac:dyDescent="0.2">
      <c r="B673" s="316"/>
      <c r="D673" s="316"/>
      <c r="E673" s="316"/>
      <c r="F673" s="350">
        <v>5</v>
      </c>
      <c r="G673" s="322"/>
      <c r="H673" s="322"/>
      <c r="I673" s="322"/>
      <c r="J673" s="350">
        <v>9</v>
      </c>
      <c r="L673" s="16" t="s">
        <v>342</v>
      </c>
      <c r="M673" s="318">
        <v>4</v>
      </c>
      <c r="N673" s="319" t="s">
        <v>170</v>
      </c>
      <c r="O673" s="113">
        <v>0</v>
      </c>
      <c r="P673" s="113">
        <f t="shared" ref="P673:Q674" si="492">SUM(P674)</f>
        <v>0</v>
      </c>
      <c r="Q673" s="113">
        <f t="shared" si="492"/>
        <v>0</v>
      </c>
      <c r="R673" s="295"/>
      <c r="S673" s="295"/>
      <c r="T673" s="359"/>
      <c r="U673" s="359"/>
    </row>
    <row r="674" spans="1:21" s="38" customFormat="1" ht="38.25" x14ac:dyDescent="0.2">
      <c r="B674" s="9"/>
      <c r="D674" s="9"/>
      <c r="E674" s="9"/>
      <c r="F674" s="350">
        <v>5</v>
      </c>
      <c r="G674" s="322"/>
      <c r="H674" s="322"/>
      <c r="I674" s="322"/>
      <c r="J674" s="350">
        <v>9</v>
      </c>
      <c r="L674" s="18" t="s">
        <v>342</v>
      </c>
      <c r="M674" s="320">
        <v>41</v>
      </c>
      <c r="N674" s="70" t="s">
        <v>171</v>
      </c>
      <c r="O674" s="114">
        <v>0</v>
      </c>
      <c r="P674" s="114">
        <f t="shared" si="492"/>
        <v>0</v>
      </c>
      <c r="Q674" s="114">
        <f t="shared" si="492"/>
        <v>0</v>
      </c>
      <c r="R674" s="295">
        <v>0</v>
      </c>
      <c r="S674" s="295">
        <v>0</v>
      </c>
      <c r="T674" s="359">
        <v>0</v>
      </c>
      <c r="U674" s="359">
        <v>0</v>
      </c>
    </row>
    <row r="675" spans="1:21" s="312" customFormat="1" x14ac:dyDescent="0.2">
      <c r="B675" s="315"/>
      <c r="D675" s="315"/>
      <c r="E675" s="315"/>
      <c r="F675" s="350">
        <v>5</v>
      </c>
      <c r="G675" s="322"/>
      <c r="H675" s="322"/>
      <c r="I675" s="322"/>
      <c r="J675" s="350">
        <v>9</v>
      </c>
      <c r="L675" s="16" t="s">
        <v>342</v>
      </c>
      <c r="M675" s="314">
        <v>411</v>
      </c>
      <c r="N675" s="313" t="s">
        <v>26</v>
      </c>
      <c r="O675" s="113">
        <v>0</v>
      </c>
      <c r="P675" s="113">
        <v>0</v>
      </c>
      <c r="Q675" s="113">
        <v>0</v>
      </c>
      <c r="R675" s="295"/>
      <c r="S675" s="295"/>
      <c r="T675" s="359"/>
      <c r="U675" s="359"/>
    </row>
    <row r="676" spans="1:21" s="312" customFormat="1" x14ac:dyDescent="0.2">
      <c r="B676" s="315"/>
      <c r="D676" s="315"/>
      <c r="E676" s="315"/>
      <c r="J676" s="315"/>
      <c r="L676" s="16"/>
      <c r="M676" s="314"/>
      <c r="N676" s="313"/>
      <c r="O676" s="113"/>
      <c r="P676" s="113"/>
      <c r="Q676" s="113"/>
      <c r="R676" s="295"/>
      <c r="S676" s="295"/>
      <c r="T676" s="359"/>
      <c r="U676" s="359"/>
    </row>
    <row r="677" spans="1:21" s="248" customFormat="1" x14ac:dyDescent="0.2">
      <c r="B677" s="252"/>
      <c r="D677" s="252"/>
      <c r="E677" s="252"/>
      <c r="J677" s="252"/>
      <c r="L677" s="16"/>
      <c r="M677" s="251"/>
      <c r="N677" s="96"/>
      <c r="O677" s="113"/>
      <c r="P677" s="113"/>
      <c r="Q677" s="113"/>
      <c r="R677" s="295"/>
      <c r="S677" s="295"/>
      <c r="T677" s="359"/>
      <c r="U677" s="359"/>
    </row>
    <row r="678" spans="1:21" s="159" customFormat="1" ht="25.5" x14ac:dyDescent="0.2">
      <c r="A678" s="51" t="s">
        <v>230</v>
      </c>
      <c r="B678" s="55"/>
      <c r="C678" s="32"/>
      <c r="D678" s="32"/>
      <c r="E678" s="32"/>
      <c r="F678" s="55">
        <v>5</v>
      </c>
      <c r="G678" s="55">
        <v>6</v>
      </c>
      <c r="H678" s="55"/>
      <c r="I678" s="55"/>
      <c r="J678" s="55">
        <v>9</v>
      </c>
      <c r="K678" s="32"/>
      <c r="L678" s="33"/>
      <c r="M678" s="101"/>
      <c r="N678" s="73" t="s">
        <v>268</v>
      </c>
      <c r="O678" s="115">
        <f t="shared" ref="O678" si="493">SUM(O680)</f>
        <v>0</v>
      </c>
      <c r="P678" s="115">
        <f t="shared" ref="P678:Q678" si="494">SUM(P680)</f>
        <v>11000</v>
      </c>
      <c r="Q678" s="115">
        <f t="shared" si="494"/>
        <v>10000</v>
      </c>
      <c r="R678" s="413">
        <f t="shared" ref="R678" si="495">SUM(R680)</f>
        <v>10000</v>
      </c>
      <c r="S678" s="413">
        <f t="shared" ref="S678" si="496">SUM(S680)</f>
        <v>10000</v>
      </c>
      <c r="T678" s="359">
        <f t="shared" si="488"/>
        <v>100</v>
      </c>
      <c r="U678" s="359">
        <f t="shared" si="489"/>
        <v>100</v>
      </c>
    </row>
    <row r="679" spans="1:21" s="159" customFormat="1" x14ac:dyDescent="0.2">
      <c r="A679" s="51"/>
      <c r="B679" s="55"/>
      <c r="C679" s="32"/>
      <c r="D679" s="32"/>
      <c r="E679" s="32"/>
      <c r="F679" s="32"/>
      <c r="G679" s="32"/>
      <c r="H679" s="32"/>
      <c r="I679" s="32"/>
      <c r="J679" s="32"/>
      <c r="K679" s="32"/>
      <c r="L679" s="33"/>
      <c r="M679" s="101"/>
      <c r="N679" s="73"/>
      <c r="O679" s="115"/>
      <c r="P679" s="115"/>
      <c r="Q679" s="115"/>
      <c r="R679" s="413"/>
      <c r="S679" s="413"/>
      <c r="T679" s="359"/>
      <c r="U679" s="359"/>
    </row>
    <row r="680" spans="1:21" s="159" customFormat="1" ht="25.5" x14ac:dyDescent="0.2">
      <c r="A680" s="53" t="s">
        <v>152</v>
      </c>
      <c r="I680" s="202"/>
      <c r="J680" s="202"/>
      <c r="K680" s="202"/>
      <c r="L680" s="31" t="s">
        <v>201</v>
      </c>
      <c r="M680" s="103"/>
      <c r="N680" s="104" t="s">
        <v>145</v>
      </c>
      <c r="O680" s="116">
        <f t="shared" ref="O680" si="497">SUM(O682+O697)</f>
        <v>0</v>
      </c>
      <c r="P680" s="116">
        <f t="shared" ref="P680:Q680" si="498">SUM(P682+P697)</f>
        <v>11000</v>
      </c>
      <c r="Q680" s="116">
        <f t="shared" si="498"/>
        <v>10000</v>
      </c>
      <c r="R680" s="415">
        <f t="shared" ref="R680" si="499">SUM(R682+R697)</f>
        <v>10000</v>
      </c>
      <c r="S680" s="415">
        <f t="shared" ref="S680" si="500">SUM(S682+S697)</f>
        <v>10000</v>
      </c>
      <c r="T680" s="359">
        <f t="shared" si="488"/>
        <v>100</v>
      </c>
      <c r="U680" s="359">
        <f t="shared" si="489"/>
        <v>100</v>
      </c>
    </row>
    <row r="681" spans="1:21" s="159" customFormat="1" x14ac:dyDescent="0.2">
      <c r="A681" s="53"/>
      <c r="I681" s="202"/>
      <c r="J681" s="202"/>
      <c r="K681" s="202"/>
      <c r="L681" s="31"/>
      <c r="M681" s="103"/>
      <c r="N681" s="104"/>
      <c r="O681" s="144"/>
      <c r="P681" s="144"/>
      <c r="Q681" s="144"/>
      <c r="R681" s="415"/>
      <c r="S681" s="415"/>
      <c r="T681" s="359"/>
      <c r="U681" s="359"/>
    </row>
    <row r="682" spans="1:21" s="159" customFormat="1" ht="51" x14ac:dyDescent="0.2">
      <c r="A682" s="127" t="s">
        <v>396</v>
      </c>
      <c r="B682" s="158"/>
      <c r="C682" s="158"/>
      <c r="D682" s="158"/>
      <c r="E682" s="158"/>
      <c r="F682" s="158"/>
      <c r="G682" s="158"/>
      <c r="H682" s="158"/>
      <c r="I682" s="201"/>
      <c r="J682" s="201"/>
      <c r="K682" s="201"/>
      <c r="L682" s="36" t="s">
        <v>184</v>
      </c>
      <c r="M682" s="106"/>
      <c r="N682" s="107" t="s">
        <v>381</v>
      </c>
      <c r="O682" s="144">
        <f t="shared" ref="O682" si="501">SUM(O693)</f>
        <v>0</v>
      </c>
      <c r="P682" s="144">
        <f>SUM(P689+P693)</f>
        <v>10000</v>
      </c>
      <c r="Q682" s="144">
        <f>SUM(Q689+Q693)</f>
        <v>10000</v>
      </c>
      <c r="R682" s="419">
        <f>SUM(R690+R694)</f>
        <v>10000</v>
      </c>
      <c r="S682" s="419">
        <f>SUM(S690+S694)</f>
        <v>10000</v>
      </c>
      <c r="T682" s="359">
        <f t="shared" si="488"/>
        <v>100</v>
      </c>
      <c r="U682" s="359">
        <f t="shared" si="489"/>
        <v>100</v>
      </c>
    </row>
    <row r="683" spans="1:21" s="159" customFormat="1" x14ac:dyDescent="0.2">
      <c r="B683" s="158"/>
      <c r="C683" s="158"/>
      <c r="D683" s="158"/>
      <c r="E683" s="158"/>
      <c r="F683" s="158"/>
      <c r="G683" s="158"/>
      <c r="H683" s="158"/>
      <c r="I683" s="201"/>
      <c r="J683" s="201"/>
      <c r="K683" s="201"/>
      <c r="L683" s="16"/>
      <c r="M683" s="160"/>
      <c r="N683" s="84"/>
      <c r="O683" s="144"/>
      <c r="P683" s="144"/>
      <c r="Q683" s="144"/>
      <c r="R683" s="295"/>
      <c r="S683" s="295"/>
      <c r="T683" s="359"/>
      <c r="U683" s="359"/>
    </row>
    <row r="684" spans="1:21" s="177" customFormat="1" x14ac:dyDescent="0.2">
      <c r="B684" s="176"/>
      <c r="C684" s="176"/>
      <c r="D684" s="176"/>
      <c r="E684" s="176"/>
      <c r="F684" s="176"/>
      <c r="G684" s="176"/>
      <c r="H684" s="176"/>
      <c r="I684" s="201"/>
      <c r="J684" s="201"/>
      <c r="K684" s="201"/>
      <c r="L684" s="16"/>
      <c r="M684" s="178"/>
      <c r="N684" s="180" t="s">
        <v>285</v>
      </c>
      <c r="O684" s="188">
        <f t="shared" ref="O684" si="502">SUM(O685:O687)</f>
        <v>0</v>
      </c>
      <c r="P684" s="188">
        <f t="shared" ref="P684:Q684" si="503">SUM(P685:P687)</f>
        <v>10000</v>
      </c>
      <c r="Q684" s="188">
        <f t="shared" si="503"/>
        <v>10000</v>
      </c>
      <c r="R684" s="397">
        <f t="shared" ref="R684" si="504">SUM(R685:R687)</f>
        <v>10000</v>
      </c>
      <c r="S684" s="397">
        <f t="shared" ref="S684" si="505">SUM(S685:S687)</f>
        <v>10000</v>
      </c>
      <c r="T684" s="359">
        <f t="shared" si="488"/>
        <v>100</v>
      </c>
      <c r="U684" s="359">
        <f t="shared" si="489"/>
        <v>100</v>
      </c>
    </row>
    <row r="685" spans="1:21" s="177" customFormat="1" x14ac:dyDescent="0.2">
      <c r="B685" s="176"/>
      <c r="C685" s="176"/>
      <c r="D685" s="176"/>
      <c r="E685" s="176"/>
      <c r="F685" s="176"/>
      <c r="G685" s="176"/>
      <c r="H685" s="176"/>
      <c r="I685" s="201"/>
      <c r="J685" s="201"/>
      <c r="K685" s="201"/>
      <c r="L685" s="16"/>
      <c r="M685" s="189" t="s">
        <v>39</v>
      </c>
      <c r="N685" s="187" t="s">
        <v>104</v>
      </c>
      <c r="O685" s="188">
        <v>0</v>
      </c>
      <c r="P685" s="188">
        <v>10000</v>
      </c>
      <c r="Q685" s="188">
        <v>10000</v>
      </c>
      <c r="R685" s="397">
        <v>10000</v>
      </c>
      <c r="S685" s="397">
        <v>10000</v>
      </c>
      <c r="T685" s="359">
        <f t="shared" si="488"/>
        <v>100</v>
      </c>
      <c r="U685" s="359">
        <f t="shared" si="489"/>
        <v>100</v>
      </c>
    </row>
    <row r="686" spans="1:21" s="205" customFormat="1" x14ac:dyDescent="0.2">
      <c r="B686" s="206"/>
      <c r="C686" s="206"/>
      <c r="D686" s="206"/>
      <c r="E686" s="206"/>
      <c r="F686" s="206"/>
      <c r="G686" s="206"/>
      <c r="H686" s="206"/>
      <c r="I686" s="206"/>
      <c r="J686" s="206"/>
      <c r="K686" s="206"/>
      <c r="L686" s="16"/>
      <c r="M686" s="189" t="s">
        <v>354</v>
      </c>
      <c r="N686" s="180" t="s">
        <v>287</v>
      </c>
      <c r="O686" s="188">
        <v>0</v>
      </c>
      <c r="P686" s="188">
        <v>0</v>
      </c>
      <c r="Q686" s="188">
        <v>0</v>
      </c>
      <c r="R686" s="397">
        <v>0</v>
      </c>
      <c r="S686" s="397">
        <v>0</v>
      </c>
      <c r="T686" s="359">
        <v>0</v>
      </c>
      <c r="U686" s="359">
        <v>0</v>
      </c>
    </row>
    <row r="687" spans="1:21" s="202" customFormat="1" x14ac:dyDescent="0.2">
      <c r="B687" s="201"/>
      <c r="C687" s="201"/>
      <c r="D687" s="201"/>
      <c r="E687" s="201"/>
      <c r="F687" s="201"/>
      <c r="G687" s="201"/>
      <c r="H687" s="201"/>
      <c r="I687" s="201"/>
      <c r="J687" s="201"/>
      <c r="K687" s="201"/>
      <c r="L687" s="16"/>
      <c r="M687" s="186">
        <v>91</v>
      </c>
      <c r="N687" s="180" t="s">
        <v>290</v>
      </c>
      <c r="O687" s="188">
        <v>0</v>
      </c>
      <c r="P687" s="188">
        <v>0</v>
      </c>
      <c r="Q687" s="188">
        <v>0</v>
      </c>
      <c r="R687" s="397">
        <v>0</v>
      </c>
      <c r="S687" s="397">
        <v>0</v>
      </c>
      <c r="T687" s="359">
        <v>0</v>
      </c>
      <c r="U687" s="359">
        <v>0</v>
      </c>
    </row>
    <row r="688" spans="1:21" s="177" customFormat="1" x14ac:dyDescent="0.2">
      <c r="B688" s="176"/>
      <c r="C688" s="176"/>
      <c r="D688" s="176"/>
      <c r="E688" s="176"/>
      <c r="F688" s="176"/>
      <c r="G688" s="176"/>
      <c r="H688" s="176"/>
      <c r="I688" s="201"/>
      <c r="J688" s="201"/>
      <c r="K688" s="201"/>
      <c r="L688" s="16"/>
      <c r="M688" s="178"/>
      <c r="N688" s="84"/>
      <c r="O688" s="144"/>
      <c r="P688" s="144"/>
      <c r="Q688" s="144"/>
      <c r="R688" s="295"/>
      <c r="S688" s="295"/>
      <c r="T688" s="359"/>
      <c r="U688" s="359"/>
    </row>
    <row r="689" spans="1:21" s="286" customFormat="1" x14ac:dyDescent="0.2">
      <c r="B689" s="289"/>
      <c r="C689" s="289"/>
      <c r="D689" s="289"/>
      <c r="E689" s="289"/>
      <c r="F689" s="289">
        <v>5</v>
      </c>
      <c r="G689" s="289">
        <v>6</v>
      </c>
      <c r="H689" s="289"/>
      <c r="I689" s="289"/>
      <c r="J689" s="289">
        <v>9</v>
      </c>
      <c r="K689" s="289"/>
      <c r="L689" s="16" t="s">
        <v>184</v>
      </c>
      <c r="M689" s="285" t="s">
        <v>56</v>
      </c>
      <c r="N689" s="287" t="s">
        <v>116</v>
      </c>
      <c r="O689" s="113">
        <v>0</v>
      </c>
      <c r="P689" s="113">
        <f t="shared" ref="P689:Q690" si="506">SUM(P690)</f>
        <v>10000</v>
      </c>
      <c r="Q689" s="113">
        <f t="shared" si="506"/>
        <v>10000</v>
      </c>
      <c r="R689" s="295"/>
      <c r="S689" s="295"/>
      <c r="T689" s="359"/>
      <c r="U689" s="359"/>
    </row>
    <row r="690" spans="1:21" s="38" customFormat="1" x14ac:dyDescent="0.2">
      <c r="B690" s="9"/>
      <c r="C690" s="9"/>
      <c r="D690" s="9"/>
      <c r="E690" s="9"/>
      <c r="F690" s="350">
        <v>5</v>
      </c>
      <c r="G690" s="9">
        <v>6</v>
      </c>
      <c r="H690" s="9"/>
      <c r="I690" s="9"/>
      <c r="J690" s="289">
        <v>9</v>
      </c>
      <c r="K690" s="9"/>
      <c r="L690" s="18" t="s">
        <v>184</v>
      </c>
      <c r="M690" s="283" t="s">
        <v>61</v>
      </c>
      <c r="N690" s="70" t="s">
        <v>3</v>
      </c>
      <c r="O690" s="114">
        <v>0</v>
      </c>
      <c r="P690" s="114">
        <f t="shared" si="506"/>
        <v>10000</v>
      </c>
      <c r="Q690" s="114">
        <f t="shared" si="506"/>
        <v>10000</v>
      </c>
      <c r="R690" s="295">
        <v>10000</v>
      </c>
      <c r="S690" s="295">
        <v>10000</v>
      </c>
      <c r="T690" s="359">
        <f t="shared" si="488"/>
        <v>100</v>
      </c>
      <c r="U690" s="359">
        <f t="shared" si="489"/>
        <v>100</v>
      </c>
    </row>
    <row r="691" spans="1:21" s="286" customFormat="1" x14ac:dyDescent="0.2">
      <c r="B691" s="289"/>
      <c r="C691" s="289"/>
      <c r="D691" s="289"/>
      <c r="E691" s="289"/>
      <c r="F691" s="289">
        <v>5</v>
      </c>
      <c r="G691" s="289">
        <v>6</v>
      </c>
      <c r="H691" s="289"/>
      <c r="I691" s="289"/>
      <c r="J691" s="289">
        <v>9</v>
      </c>
      <c r="K691" s="289"/>
      <c r="L691" s="16" t="s">
        <v>184</v>
      </c>
      <c r="M691" s="285" t="s">
        <v>64</v>
      </c>
      <c r="N691" s="287" t="s">
        <v>6</v>
      </c>
      <c r="O691" s="113">
        <v>0</v>
      </c>
      <c r="P691" s="113">
        <v>10000</v>
      </c>
      <c r="Q691" s="113">
        <v>10000</v>
      </c>
      <c r="R691" s="295"/>
      <c r="S691" s="295"/>
      <c r="T691" s="359"/>
      <c r="U691" s="359"/>
    </row>
    <row r="692" spans="1:21" s="286" customFormat="1" x14ac:dyDescent="0.2">
      <c r="B692" s="289"/>
      <c r="C692" s="289"/>
      <c r="D692" s="289"/>
      <c r="E692" s="289"/>
      <c r="F692" s="289">
        <v>5</v>
      </c>
      <c r="G692" s="289">
        <v>6</v>
      </c>
      <c r="H692" s="289"/>
      <c r="I692" s="289"/>
      <c r="J692" s="289"/>
      <c r="K692" s="289"/>
      <c r="L692" s="16"/>
      <c r="M692" s="285"/>
      <c r="N692" s="287"/>
      <c r="O692" s="144"/>
      <c r="P692" s="144"/>
      <c r="Q692" s="144"/>
      <c r="R692" s="295"/>
      <c r="S692" s="295"/>
      <c r="T692" s="359"/>
      <c r="U692" s="359"/>
    </row>
    <row r="693" spans="1:21" s="159" customFormat="1" ht="25.5" x14ac:dyDescent="0.2">
      <c r="B693" s="158"/>
      <c r="C693" s="158"/>
      <c r="D693" s="158"/>
      <c r="E693" s="158"/>
      <c r="F693" s="158">
        <v>5</v>
      </c>
      <c r="G693" s="158">
        <v>6</v>
      </c>
      <c r="H693" s="158"/>
      <c r="I693" s="201"/>
      <c r="J693" s="201">
        <v>9</v>
      </c>
      <c r="K693" s="201"/>
      <c r="L693" s="16" t="s">
        <v>184</v>
      </c>
      <c r="M693" s="160" t="s">
        <v>76</v>
      </c>
      <c r="N693" s="84" t="s">
        <v>170</v>
      </c>
      <c r="O693" s="113">
        <f t="shared" ref="O693:Q694" si="507">SUM(O694)</f>
        <v>0</v>
      </c>
      <c r="P693" s="113">
        <f t="shared" si="507"/>
        <v>0</v>
      </c>
      <c r="Q693" s="113">
        <f t="shared" si="507"/>
        <v>0</v>
      </c>
      <c r="R693" s="295"/>
      <c r="S693" s="295"/>
      <c r="T693" s="359"/>
      <c r="U693" s="359"/>
    </row>
    <row r="694" spans="1:21" s="159" customFormat="1" ht="38.25" x14ac:dyDescent="0.2">
      <c r="A694" s="38"/>
      <c r="B694" s="158"/>
      <c r="C694" s="158"/>
      <c r="D694" s="158"/>
      <c r="E694" s="158"/>
      <c r="F694" s="158">
        <v>5</v>
      </c>
      <c r="G694" s="158">
        <v>6</v>
      </c>
      <c r="H694" s="158"/>
      <c r="I694" s="201"/>
      <c r="J694" s="201">
        <v>9</v>
      </c>
      <c r="K694" s="201"/>
      <c r="L694" s="16" t="s">
        <v>184</v>
      </c>
      <c r="M694" s="92" t="s">
        <v>80</v>
      </c>
      <c r="N694" s="70" t="s">
        <v>9</v>
      </c>
      <c r="O694" s="114">
        <f t="shared" si="507"/>
        <v>0</v>
      </c>
      <c r="P694" s="114">
        <f t="shared" si="507"/>
        <v>0</v>
      </c>
      <c r="Q694" s="114">
        <f t="shared" si="507"/>
        <v>0</v>
      </c>
      <c r="R694" s="295">
        <v>0</v>
      </c>
      <c r="S694" s="295">
        <v>0</v>
      </c>
      <c r="T694" s="359">
        <v>0</v>
      </c>
      <c r="U694" s="359">
        <v>0</v>
      </c>
    </row>
    <row r="695" spans="1:21" s="159" customFormat="1" x14ac:dyDescent="0.2">
      <c r="B695" s="158"/>
      <c r="C695" s="158"/>
      <c r="D695" s="158"/>
      <c r="E695" s="158"/>
      <c r="F695" s="158">
        <v>5</v>
      </c>
      <c r="G695" s="158">
        <v>6</v>
      </c>
      <c r="H695" s="158"/>
      <c r="I695" s="201"/>
      <c r="J695" s="201">
        <v>9</v>
      </c>
      <c r="K695" s="201"/>
      <c r="L695" s="16" t="s">
        <v>184</v>
      </c>
      <c r="M695" s="160" t="s">
        <v>81</v>
      </c>
      <c r="N695" s="84" t="s">
        <v>172</v>
      </c>
      <c r="O695" s="113">
        <v>0</v>
      </c>
      <c r="P695" s="113">
        <v>0</v>
      </c>
      <c r="Q695" s="113">
        <v>0</v>
      </c>
      <c r="R695" s="295"/>
      <c r="S695" s="295"/>
      <c r="T695" s="359"/>
      <c r="U695" s="359"/>
    </row>
    <row r="696" spans="1:21" s="221" customFormat="1" x14ac:dyDescent="0.2">
      <c r="B696" s="220"/>
      <c r="C696" s="220"/>
      <c r="D696" s="220"/>
      <c r="E696" s="220"/>
      <c r="F696" s="220"/>
      <c r="G696" s="220"/>
      <c r="H696" s="220"/>
      <c r="I696" s="220"/>
      <c r="J696" s="220"/>
      <c r="K696" s="220"/>
      <c r="L696" s="289"/>
      <c r="M696" s="286"/>
      <c r="N696" s="286"/>
      <c r="O696" s="286"/>
      <c r="P696" s="322"/>
      <c r="Q696" s="322"/>
      <c r="R696" s="421"/>
      <c r="S696" s="400"/>
      <c r="T696" s="359"/>
      <c r="U696" s="359"/>
    </row>
    <row r="697" spans="1:21" s="159" customFormat="1" ht="25.5" x14ac:dyDescent="0.2">
      <c r="A697" s="127" t="s">
        <v>269</v>
      </c>
      <c r="B697" s="158"/>
      <c r="C697" s="158"/>
      <c r="D697" s="158"/>
      <c r="E697" s="158"/>
      <c r="F697" s="158"/>
      <c r="G697" s="158"/>
      <c r="H697" s="158"/>
      <c r="I697" s="201"/>
      <c r="J697" s="201"/>
      <c r="K697" s="201"/>
      <c r="L697" s="36" t="s">
        <v>184</v>
      </c>
      <c r="M697" s="106"/>
      <c r="N697" s="107" t="s">
        <v>270</v>
      </c>
      <c r="O697" s="144">
        <f t="shared" ref="O697" si="508">SUM(O704)</f>
        <v>0</v>
      </c>
      <c r="P697" s="144">
        <f t="shared" ref="P697:Q697" si="509">SUM(P704)</f>
        <v>1000</v>
      </c>
      <c r="Q697" s="144">
        <f t="shared" si="509"/>
        <v>0</v>
      </c>
      <c r="R697" s="419">
        <f>SUM(R705)</f>
        <v>0</v>
      </c>
      <c r="S697" s="419">
        <f>SUM(S705)</f>
        <v>0</v>
      </c>
      <c r="T697" s="359">
        <v>0</v>
      </c>
      <c r="U697" s="359">
        <v>0</v>
      </c>
    </row>
    <row r="698" spans="1:21" s="159" customFormat="1" x14ac:dyDescent="0.2">
      <c r="B698" s="158"/>
      <c r="C698" s="158"/>
      <c r="D698" s="158"/>
      <c r="E698" s="158"/>
      <c r="F698" s="158"/>
      <c r="G698" s="158"/>
      <c r="H698" s="158"/>
      <c r="I698" s="201"/>
      <c r="J698" s="201"/>
      <c r="K698" s="201"/>
      <c r="L698" s="16"/>
      <c r="M698" s="160"/>
      <c r="N698" s="84"/>
      <c r="O698" s="144"/>
      <c r="P698" s="144"/>
      <c r="Q698" s="144"/>
      <c r="R698" s="295"/>
      <c r="S698" s="295"/>
      <c r="T698" s="359"/>
      <c r="U698" s="359"/>
    </row>
    <row r="699" spans="1:21" s="177" customFormat="1" x14ac:dyDescent="0.2">
      <c r="B699" s="176"/>
      <c r="C699" s="176"/>
      <c r="D699" s="176"/>
      <c r="E699" s="176"/>
      <c r="F699" s="176"/>
      <c r="G699" s="176"/>
      <c r="H699" s="176"/>
      <c r="I699" s="201"/>
      <c r="J699" s="201"/>
      <c r="K699" s="201"/>
      <c r="L699" s="16"/>
      <c r="M699" s="178"/>
      <c r="N699" s="180" t="s">
        <v>285</v>
      </c>
      <c r="O699" s="188">
        <f t="shared" ref="O699" si="510">SUM(O700:O702)</f>
        <v>0</v>
      </c>
      <c r="P699" s="188">
        <f t="shared" ref="P699:Q699" si="511">SUM(P700:P702)</f>
        <v>1000</v>
      </c>
      <c r="Q699" s="188">
        <f t="shared" si="511"/>
        <v>0</v>
      </c>
      <c r="R699" s="397">
        <f>SUM(R700:R702)</f>
        <v>0</v>
      </c>
      <c r="S699" s="397">
        <f>SUM(S700:S702)</f>
        <v>0</v>
      </c>
      <c r="T699" s="359">
        <v>0</v>
      </c>
      <c r="U699" s="359">
        <v>0</v>
      </c>
    </row>
    <row r="700" spans="1:21" s="229" customFormat="1" x14ac:dyDescent="0.2">
      <c r="B700" s="228"/>
      <c r="C700" s="228"/>
      <c r="D700" s="228"/>
      <c r="E700" s="228"/>
      <c r="F700" s="228"/>
      <c r="G700" s="228"/>
      <c r="H700" s="228"/>
      <c r="I700" s="228"/>
      <c r="J700" s="228"/>
      <c r="K700" s="228"/>
      <c r="L700" s="16"/>
      <c r="M700" s="186">
        <v>43</v>
      </c>
      <c r="N700" s="187" t="s">
        <v>102</v>
      </c>
      <c r="O700" s="188">
        <v>0</v>
      </c>
      <c r="P700" s="188">
        <v>0</v>
      </c>
      <c r="Q700" s="188">
        <v>0</v>
      </c>
      <c r="R700" s="397">
        <v>0</v>
      </c>
      <c r="S700" s="397">
        <v>0</v>
      </c>
      <c r="T700" s="359">
        <v>0</v>
      </c>
      <c r="U700" s="359">
        <v>0</v>
      </c>
    </row>
    <row r="701" spans="1:21" s="271" customFormat="1" x14ac:dyDescent="0.2">
      <c r="B701" s="270"/>
      <c r="C701" s="270"/>
      <c r="D701" s="270"/>
      <c r="E701" s="270"/>
      <c r="F701" s="270"/>
      <c r="G701" s="270"/>
      <c r="H701" s="270"/>
      <c r="I701" s="270"/>
      <c r="J701" s="270"/>
      <c r="K701" s="270"/>
      <c r="L701" s="16"/>
      <c r="M701" s="189" t="s">
        <v>354</v>
      </c>
      <c r="N701" s="180" t="s">
        <v>287</v>
      </c>
      <c r="O701" s="188">
        <v>0</v>
      </c>
      <c r="P701" s="188">
        <v>1000</v>
      </c>
      <c r="Q701" s="188">
        <v>0</v>
      </c>
      <c r="R701" s="397">
        <v>0</v>
      </c>
      <c r="S701" s="397">
        <v>0</v>
      </c>
      <c r="T701" s="359">
        <v>0</v>
      </c>
      <c r="U701" s="359">
        <v>0</v>
      </c>
    </row>
    <row r="702" spans="1:21" s="177" customFormat="1" x14ac:dyDescent="0.2">
      <c r="B702" s="176"/>
      <c r="C702" s="176"/>
      <c r="D702" s="176"/>
      <c r="E702" s="176"/>
      <c r="F702" s="176"/>
      <c r="G702" s="176"/>
      <c r="H702" s="176"/>
      <c r="I702" s="201"/>
      <c r="J702" s="201"/>
      <c r="K702" s="201"/>
      <c r="L702" s="16"/>
      <c r="M702" s="186">
        <v>91</v>
      </c>
      <c r="N702" s="180" t="s">
        <v>290</v>
      </c>
      <c r="O702" s="188">
        <v>0</v>
      </c>
      <c r="P702" s="188">
        <v>0</v>
      </c>
      <c r="Q702" s="188">
        <v>0</v>
      </c>
      <c r="R702" s="397">
        <v>0</v>
      </c>
      <c r="S702" s="397">
        <v>0</v>
      </c>
      <c r="T702" s="359">
        <v>0</v>
      </c>
      <c r="U702" s="359">
        <v>0</v>
      </c>
    </row>
    <row r="703" spans="1:21" s="177" customFormat="1" x14ac:dyDescent="0.2">
      <c r="B703" s="176"/>
      <c r="C703" s="176"/>
      <c r="D703" s="176"/>
      <c r="E703" s="176"/>
      <c r="F703" s="176"/>
      <c r="G703" s="176"/>
      <c r="H703" s="176"/>
      <c r="I703" s="201"/>
      <c r="J703" s="201"/>
      <c r="K703" s="201"/>
      <c r="L703" s="16"/>
      <c r="M703" s="178"/>
      <c r="N703" s="180"/>
      <c r="O703" s="144"/>
      <c r="P703" s="144"/>
      <c r="Q703" s="144"/>
      <c r="R703" s="295"/>
      <c r="S703" s="295"/>
      <c r="T703" s="359"/>
      <c r="U703" s="359"/>
    </row>
    <row r="704" spans="1:21" s="159" customFormat="1" x14ac:dyDescent="0.2">
      <c r="D704" s="158"/>
      <c r="E704" s="270">
        <v>4</v>
      </c>
      <c r="F704" s="270">
        <v>5</v>
      </c>
      <c r="I704" s="202"/>
      <c r="J704" s="201">
        <v>9</v>
      </c>
      <c r="K704" s="202"/>
      <c r="L704" s="16" t="s">
        <v>184</v>
      </c>
      <c r="M704" s="161">
        <v>3</v>
      </c>
      <c r="N704" s="84" t="s">
        <v>116</v>
      </c>
      <c r="O704" s="113">
        <f t="shared" ref="O704:Q705" si="512">SUM(O705)</f>
        <v>0</v>
      </c>
      <c r="P704" s="113">
        <f t="shared" si="512"/>
        <v>1000</v>
      </c>
      <c r="Q704" s="113">
        <f t="shared" si="512"/>
        <v>0</v>
      </c>
      <c r="R704" s="295"/>
      <c r="S704" s="295"/>
      <c r="T704" s="359"/>
      <c r="U704" s="359"/>
    </row>
    <row r="705" spans="1:21" s="159" customFormat="1" x14ac:dyDescent="0.2">
      <c r="D705" s="158"/>
      <c r="E705" s="270">
        <v>4</v>
      </c>
      <c r="F705" s="270">
        <v>5</v>
      </c>
      <c r="I705" s="202"/>
      <c r="J705" s="201">
        <v>9</v>
      </c>
      <c r="K705" s="202"/>
      <c r="L705" s="16" t="s">
        <v>184</v>
      </c>
      <c r="M705" s="71">
        <v>32</v>
      </c>
      <c r="N705" s="70" t="s">
        <v>3</v>
      </c>
      <c r="O705" s="114">
        <f t="shared" si="512"/>
        <v>0</v>
      </c>
      <c r="P705" s="114">
        <f t="shared" si="512"/>
        <v>1000</v>
      </c>
      <c r="Q705" s="114">
        <f t="shared" si="512"/>
        <v>0</v>
      </c>
      <c r="R705" s="295">
        <v>0</v>
      </c>
      <c r="S705" s="295">
        <v>0</v>
      </c>
      <c r="T705" s="359">
        <v>0</v>
      </c>
      <c r="U705" s="359">
        <v>0</v>
      </c>
    </row>
    <row r="706" spans="1:21" s="159" customFormat="1" x14ac:dyDescent="0.2">
      <c r="D706" s="158"/>
      <c r="E706" s="270">
        <v>4</v>
      </c>
      <c r="F706" s="270">
        <v>5</v>
      </c>
      <c r="I706" s="202"/>
      <c r="J706" s="201">
        <v>9</v>
      </c>
      <c r="K706" s="202"/>
      <c r="L706" s="16" t="s">
        <v>184</v>
      </c>
      <c r="M706" s="161">
        <v>323</v>
      </c>
      <c r="N706" s="96" t="s">
        <v>6</v>
      </c>
      <c r="O706" s="113">
        <v>0</v>
      </c>
      <c r="P706" s="113">
        <v>1000</v>
      </c>
      <c r="Q706" s="113">
        <v>0</v>
      </c>
      <c r="R706" s="295"/>
      <c r="S706" s="295"/>
      <c r="T706" s="359"/>
      <c r="U706" s="359"/>
    </row>
    <row r="707" spans="1:21" s="159" customFormat="1" x14ac:dyDescent="0.2">
      <c r="D707" s="158"/>
      <c r="E707" s="158"/>
      <c r="I707" s="202"/>
      <c r="J707" s="202"/>
      <c r="K707" s="202"/>
      <c r="L707" s="16"/>
      <c r="M707" s="161"/>
      <c r="N707" s="96"/>
      <c r="O707" s="113"/>
      <c r="P707" s="113"/>
      <c r="Q707" s="113"/>
      <c r="R707" s="295"/>
      <c r="S707" s="295"/>
      <c r="T707" s="359"/>
      <c r="U707" s="359"/>
    </row>
    <row r="708" spans="1:21" s="15" customFormat="1" ht="38.25" x14ac:dyDescent="0.2">
      <c r="A708" s="51" t="s">
        <v>231</v>
      </c>
      <c r="B708" s="55"/>
      <c r="C708" s="32"/>
      <c r="D708" s="55">
        <v>3</v>
      </c>
      <c r="E708" s="55"/>
      <c r="F708" s="55">
        <v>5</v>
      </c>
      <c r="G708" s="55"/>
      <c r="H708" s="55">
        <v>7</v>
      </c>
      <c r="I708" s="32"/>
      <c r="J708" s="55">
        <v>9</v>
      </c>
      <c r="K708" s="32"/>
      <c r="L708" s="33"/>
      <c r="M708" s="101"/>
      <c r="N708" s="73" t="s">
        <v>271</v>
      </c>
      <c r="O708" s="115">
        <f t="shared" ref="O708" si="513">SUM(O710)</f>
        <v>0</v>
      </c>
      <c r="P708" s="115">
        <f t="shared" ref="P708" si="514">SUM(P710)</f>
        <v>40000</v>
      </c>
      <c r="Q708" s="115">
        <f>SUM(Q710+Q730)</f>
        <v>110000</v>
      </c>
      <c r="R708" s="413">
        <f>SUM(R712)</f>
        <v>250000</v>
      </c>
      <c r="S708" s="413">
        <f>SUM(S712)</f>
        <v>250000</v>
      </c>
      <c r="T708" s="359">
        <f t="shared" ref="T708:T765" si="515">R708/Q708*100</f>
        <v>227.27272727272728</v>
      </c>
      <c r="U708" s="359">
        <f t="shared" ref="U708:U765" si="516">S708/Q708*100</f>
        <v>227.27272727272728</v>
      </c>
    </row>
    <row r="709" spans="1:21" s="15" customFormat="1" x14ac:dyDescent="0.2">
      <c r="A709" s="53"/>
      <c r="I709" s="202"/>
      <c r="J709" s="202"/>
      <c r="K709" s="202"/>
      <c r="L709" s="31"/>
      <c r="M709" s="103"/>
      <c r="N709" s="104"/>
      <c r="O709" s="144"/>
      <c r="P709" s="144"/>
      <c r="Q709" s="144"/>
      <c r="R709" s="295"/>
      <c r="S709" s="295"/>
      <c r="T709" s="359"/>
      <c r="U709" s="359"/>
    </row>
    <row r="710" spans="1:21" s="65" customFormat="1" ht="25.5" x14ac:dyDescent="0.2">
      <c r="A710" s="53" t="s">
        <v>152</v>
      </c>
      <c r="I710" s="202"/>
      <c r="J710" s="202"/>
      <c r="K710" s="202"/>
      <c r="L710" s="31" t="s">
        <v>201</v>
      </c>
      <c r="M710" s="103"/>
      <c r="N710" s="104" t="s">
        <v>145</v>
      </c>
      <c r="O710" s="116">
        <f t="shared" ref="O710" si="517">SUM(O712)</f>
        <v>0</v>
      </c>
      <c r="P710" s="116">
        <f t="shared" ref="P710:Q710" si="518">SUM(P712)</f>
        <v>40000</v>
      </c>
      <c r="Q710" s="116">
        <f t="shared" si="518"/>
        <v>40000</v>
      </c>
      <c r="R710" s="415">
        <f t="shared" ref="R710" si="519">SUM(R712)</f>
        <v>250000</v>
      </c>
      <c r="S710" s="415">
        <f t="shared" ref="S710" si="520">SUM(S712)</f>
        <v>250000</v>
      </c>
      <c r="T710" s="359">
        <f t="shared" si="515"/>
        <v>625</v>
      </c>
      <c r="U710" s="359">
        <f t="shared" si="516"/>
        <v>625</v>
      </c>
    </row>
    <row r="711" spans="1:21" s="15" customFormat="1" x14ac:dyDescent="0.2">
      <c r="I711" s="202"/>
      <c r="J711" s="202"/>
      <c r="K711" s="202"/>
      <c r="L711" s="16"/>
      <c r="M711" s="83"/>
      <c r="N711" s="84"/>
      <c r="O711" s="147"/>
      <c r="P711" s="147"/>
      <c r="Q711" s="147"/>
      <c r="R711" s="412"/>
      <c r="S711" s="412"/>
      <c r="T711" s="359"/>
      <c r="U711" s="359"/>
    </row>
    <row r="712" spans="1:21" s="15" customFormat="1" ht="38.25" x14ac:dyDescent="0.2">
      <c r="A712" s="54" t="s">
        <v>232</v>
      </c>
      <c r="I712" s="202"/>
      <c r="J712" s="202"/>
      <c r="K712" s="202"/>
      <c r="L712" s="36" t="s">
        <v>323</v>
      </c>
      <c r="M712" s="106"/>
      <c r="N712" s="268" t="s">
        <v>339</v>
      </c>
      <c r="O712" s="144">
        <f t="shared" ref="O712" si="521">SUM(O720+O723)</f>
        <v>0</v>
      </c>
      <c r="P712" s="144">
        <f>SUM(P720+P723)</f>
        <v>40000</v>
      </c>
      <c r="Q712" s="144">
        <f>SUM(Q720+Q723)</f>
        <v>40000</v>
      </c>
      <c r="R712" s="411">
        <f>SUM(R721+R724+R727)</f>
        <v>250000</v>
      </c>
      <c r="S712" s="411">
        <f>SUM(S721+S724+S727)</f>
        <v>250000</v>
      </c>
      <c r="T712" s="359">
        <f t="shared" si="515"/>
        <v>625</v>
      </c>
      <c r="U712" s="359">
        <f t="shared" si="516"/>
        <v>625</v>
      </c>
    </row>
    <row r="713" spans="1:21" s="15" customFormat="1" x14ac:dyDescent="0.2">
      <c r="I713" s="202"/>
      <c r="J713" s="202"/>
      <c r="K713" s="202"/>
      <c r="L713" s="16"/>
      <c r="M713" s="83"/>
      <c r="N713" s="84"/>
      <c r="O713" s="147"/>
      <c r="P713" s="147"/>
      <c r="Q713" s="147"/>
      <c r="R713" s="412"/>
      <c r="S713" s="412"/>
      <c r="T713" s="359"/>
      <c r="U713" s="359"/>
    </row>
    <row r="714" spans="1:21" s="177" customFormat="1" x14ac:dyDescent="0.2">
      <c r="I714" s="202"/>
      <c r="J714" s="202"/>
      <c r="K714" s="202"/>
      <c r="L714" s="16"/>
      <c r="M714" s="178"/>
      <c r="N714" s="180" t="s">
        <v>285</v>
      </c>
      <c r="O714" s="188">
        <f t="shared" ref="O714" si="522">SUM(O715:O718)</f>
        <v>0</v>
      </c>
      <c r="P714" s="188">
        <f>SUM(P715:P718)</f>
        <v>40000</v>
      </c>
      <c r="Q714" s="188">
        <f>SUM(Q715:Q718)</f>
        <v>40000</v>
      </c>
      <c r="R714" s="397">
        <f t="shared" ref="R714" si="523">SUM(R715:R718)</f>
        <v>250000</v>
      </c>
      <c r="S714" s="397">
        <f t="shared" ref="S714" si="524">SUM(S715:S718)</f>
        <v>250000</v>
      </c>
      <c r="T714" s="359">
        <f t="shared" si="515"/>
        <v>625</v>
      </c>
      <c r="U714" s="359">
        <f t="shared" si="516"/>
        <v>625</v>
      </c>
    </row>
    <row r="715" spans="1:21" s="177" customFormat="1" x14ac:dyDescent="0.2">
      <c r="I715" s="202"/>
      <c r="J715" s="202"/>
      <c r="K715" s="202"/>
      <c r="L715" s="16"/>
      <c r="M715" s="189" t="s">
        <v>57</v>
      </c>
      <c r="N715" s="180" t="s">
        <v>101</v>
      </c>
      <c r="O715" s="188">
        <v>0</v>
      </c>
      <c r="P715" s="188">
        <v>0</v>
      </c>
      <c r="Q715" s="188">
        <v>0</v>
      </c>
      <c r="R715" s="397">
        <v>0</v>
      </c>
      <c r="S715" s="397">
        <v>20000</v>
      </c>
      <c r="T715" s="359">
        <v>0</v>
      </c>
      <c r="U715" s="359">
        <v>0</v>
      </c>
    </row>
    <row r="716" spans="1:21" s="177" customFormat="1" ht="39" customHeight="1" x14ac:dyDescent="0.2">
      <c r="I716" s="202"/>
      <c r="J716" s="202"/>
      <c r="K716" s="202"/>
      <c r="L716" s="16"/>
      <c r="M716" s="189" t="s">
        <v>52</v>
      </c>
      <c r="N716" s="190" t="s">
        <v>105</v>
      </c>
      <c r="O716" s="188">
        <v>0</v>
      </c>
      <c r="P716" s="188">
        <v>0</v>
      </c>
      <c r="Q716" s="188">
        <v>0</v>
      </c>
      <c r="R716" s="397">
        <v>0</v>
      </c>
      <c r="S716" s="397">
        <v>0</v>
      </c>
      <c r="T716" s="359">
        <v>0</v>
      </c>
      <c r="U716" s="359">
        <v>0</v>
      </c>
    </row>
    <row r="717" spans="1:21" s="204" customFormat="1" ht="13.5" customHeight="1" x14ac:dyDescent="0.2">
      <c r="L717" s="16"/>
      <c r="M717" s="189" t="s">
        <v>354</v>
      </c>
      <c r="N717" s="180" t="s">
        <v>287</v>
      </c>
      <c r="O717" s="188">
        <v>0</v>
      </c>
      <c r="P717" s="188">
        <v>40000</v>
      </c>
      <c r="Q717" s="188">
        <v>40000</v>
      </c>
      <c r="R717" s="397">
        <v>250000</v>
      </c>
      <c r="S717" s="397">
        <v>230000</v>
      </c>
      <c r="T717" s="359">
        <f t="shared" si="515"/>
        <v>625</v>
      </c>
      <c r="U717" s="359">
        <f t="shared" si="516"/>
        <v>575</v>
      </c>
    </row>
    <row r="718" spans="1:21" s="243" customFormat="1" ht="13.5" customHeight="1" x14ac:dyDescent="0.2">
      <c r="L718" s="16"/>
      <c r="M718" s="189" t="s">
        <v>352</v>
      </c>
      <c r="N718" s="187" t="s">
        <v>289</v>
      </c>
      <c r="O718" s="188">
        <v>0</v>
      </c>
      <c r="P718" s="188">
        <v>0</v>
      </c>
      <c r="Q718" s="188">
        <v>0</v>
      </c>
      <c r="R718" s="397">
        <v>0</v>
      </c>
      <c r="S718" s="397">
        <v>0</v>
      </c>
      <c r="T718" s="359">
        <v>0</v>
      </c>
      <c r="U718" s="359">
        <v>0</v>
      </c>
    </row>
    <row r="719" spans="1:21" s="177" customFormat="1" x14ac:dyDescent="0.2">
      <c r="I719" s="202"/>
      <c r="J719" s="202"/>
      <c r="K719" s="202"/>
      <c r="L719" s="16"/>
      <c r="M719" s="178"/>
      <c r="N719" s="84"/>
      <c r="O719" s="147"/>
      <c r="P719" s="147"/>
      <c r="Q719" s="147"/>
      <c r="R719" s="412"/>
      <c r="S719" s="412"/>
      <c r="T719" s="359"/>
      <c r="U719" s="359"/>
    </row>
    <row r="720" spans="1:21" s="238" customFormat="1" x14ac:dyDescent="0.2">
      <c r="D720" s="289">
        <v>3</v>
      </c>
      <c r="E720" s="286"/>
      <c r="F720" s="289">
        <v>5</v>
      </c>
      <c r="G720" s="286"/>
      <c r="H720" s="350">
        <v>7</v>
      </c>
      <c r="I720" s="286"/>
      <c r="J720" s="289">
        <v>9</v>
      </c>
      <c r="K720" s="286"/>
      <c r="L720" s="16" t="s">
        <v>323</v>
      </c>
      <c r="M720" s="239" t="s">
        <v>56</v>
      </c>
      <c r="N720" s="240" t="s">
        <v>116</v>
      </c>
      <c r="O720" s="113">
        <f t="shared" ref="O720:Q721" si="525">SUM(O721)</f>
        <v>0</v>
      </c>
      <c r="P720" s="113">
        <f t="shared" si="525"/>
        <v>20000</v>
      </c>
      <c r="Q720" s="113">
        <f t="shared" si="525"/>
        <v>20000</v>
      </c>
      <c r="R720" s="422"/>
      <c r="S720" s="422"/>
      <c r="T720" s="359"/>
      <c r="U720" s="359"/>
    </row>
    <row r="721" spans="1:21" s="38" customFormat="1" x14ac:dyDescent="0.2">
      <c r="D721" s="289">
        <v>3</v>
      </c>
      <c r="E721" s="286"/>
      <c r="F721" s="289">
        <v>5</v>
      </c>
      <c r="H721" s="350">
        <v>7</v>
      </c>
      <c r="J721" s="289">
        <v>9</v>
      </c>
      <c r="L721" s="16" t="s">
        <v>323</v>
      </c>
      <c r="M721" s="241" t="s">
        <v>61</v>
      </c>
      <c r="N721" s="70" t="s">
        <v>3</v>
      </c>
      <c r="O721" s="114">
        <f t="shared" si="525"/>
        <v>0</v>
      </c>
      <c r="P721" s="114">
        <f t="shared" si="525"/>
        <v>20000</v>
      </c>
      <c r="Q721" s="114">
        <f t="shared" si="525"/>
        <v>20000</v>
      </c>
      <c r="R721" s="295">
        <v>50000</v>
      </c>
      <c r="S721" s="295">
        <v>50000</v>
      </c>
      <c r="T721" s="359">
        <f t="shared" si="515"/>
        <v>250</v>
      </c>
      <c r="U721" s="359">
        <f t="shared" si="516"/>
        <v>250</v>
      </c>
    </row>
    <row r="722" spans="1:21" s="238" customFormat="1" x14ac:dyDescent="0.2">
      <c r="D722" s="289">
        <v>3</v>
      </c>
      <c r="E722" s="286"/>
      <c r="F722" s="289">
        <v>5</v>
      </c>
      <c r="G722" s="286"/>
      <c r="H722" s="350">
        <v>7</v>
      </c>
      <c r="I722" s="286"/>
      <c r="J722" s="289">
        <v>9</v>
      </c>
      <c r="K722" s="286"/>
      <c r="L722" s="16" t="s">
        <v>323</v>
      </c>
      <c r="M722" s="239" t="s">
        <v>64</v>
      </c>
      <c r="N722" s="96" t="s">
        <v>6</v>
      </c>
      <c r="O722" s="113">
        <v>0</v>
      </c>
      <c r="P722" s="113">
        <v>20000</v>
      </c>
      <c r="Q722" s="113">
        <v>20000</v>
      </c>
      <c r="R722" s="412"/>
      <c r="S722" s="412"/>
      <c r="T722" s="359"/>
      <c r="U722" s="359"/>
    </row>
    <row r="723" spans="1:21" s="43" customFormat="1" ht="25.5" x14ac:dyDescent="0.2">
      <c r="B723" s="48"/>
      <c r="C723" s="48"/>
      <c r="D723" s="289">
        <v>3</v>
      </c>
      <c r="E723" s="289"/>
      <c r="F723" s="289">
        <v>5</v>
      </c>
      <c r="G723" s="48"/>
      <c r="H723" s="350">
        <v>7</v>
      </c>
      <c r="I723" s="201"/>
      <c r="J723" s="289">
        <v>9</v>
      </c>
      <c r="K723" s="201"/>
      <c r="L723" s="16" t="s">
        <v>323</v>
      </c>
      <c r="M723" s="83" t="s">
        <v>76</v>
      </c>
      <c r="N723" s="84" t="s">
        <v>170</v>
      </c>
      <c r="O723" s="113">
        <f t="shared" ref="O723" si="526">SUM(O724)</f>
        <v>0</v>
      </c>
      <c r="P723" s="113">
        <f>SUM(P724+P727)</f>
        <v>20000</v>
      </c>
      <c r="Q723" s="113">
        <f>SUM(Q724+Q727)</f>
        <v>20000</v>
      </c>
      <c r="R723" s="295"/>
      <c r="S723" s="295"/>
      <c r="T723" s="359"/>
      <c r="U723" s="359"/>
    </row>
    <row r="724" spans="1:21" s="15" customFormat="1" ht="38.25" x14ac:dyDescent="0.2">
      <c r="B724" s="48"/>
      <c r="C724" s="48"/>
      <c r="D724" s="289">
        <v>3</v>
      </c>
      <c r="E724" s="289"/>
      <c r="F724" s="289">
        <v>5</v>
      </c>
      <c r="G724" s="48"/>
      <c r="H724" s="350">
        <v>7</v>
      </c>
      <c r="I724" s="201"/>
      <c r="J724" s="289">
        <v>9</v>
      </c>
      <c r="K724" s="201"/>
      <c r="L724" s="16" t="s">
        <v>323</v>
      </c>
      <c r="M724" s="92" t="s">
        <v>77</v>
      </c>
      <c r="N724" s="70" t="s">
        <v>171</v>
      </c>
      <c r="O724" s="114">
        <f t="shared" ref="O724" si="527">SUM(O725:O726)</f>
        <v>0</v>
      </c>
      <c r="P724" s="114">
        <f t="shared" ref="P724:Q724" si="528">SUM(P725:P726)</f>
        <v>0</v>
      </c>
      <c r="Q724" s="114">
        <f t="shared" si="528"/>
        <v>0</v>
      </c>
      <c r="R724" s="295">
        <v>100000</v>
      </c>
      <c r="S724" s="295">
        <v>100000</v>
      </c>
      <c r="T724" s="359">
        <v>0</v>
      </c>
      <c r="U724" s="359">
        <v>0</v>
      </c>
    </row>
    <row r="725" spans="1:21" s="15" customFormat="1" x14ac:dyDescent="0.2">
      <c r="B725" s="48"/>
      <c r="C725" s="48"/>
      <c r="D725" s="289">
        <v>3</v>
      </c>
      <c r="E725" s="289"/>
      <c r="F725" s="289">
        <v>5</v>
      </c>
      <c r="G725" s="48"/>
      <c r="H725" s="350">
        <v>7</v>
      </c>
      <c r="I725" s="201"/>
      <c r="J725" s="289">
        <v>9</v>
      </c>
      <c r="K725" s="201"/>
      <c r="L725" s="16" t="s">
        <v>323</v>
      </c>
      <c r="M725" s="83" t="s">
        <v>78</v>
      </c>
      <c r="N725" s="84" t="s">
        <v>26</v>
      </c>
      <c r="O725" s="113">
        <v>0</v>
      </c>
      <c r="P725" s="113">
        <v>0</v>
      </c>
      <c r="Q725" s="113">
        <v>0</v>
      </c>
      <c r="R725" s="295"/>
      <c r="S725" s="295"/>
      <c r="T725" s="359"/>
      <c r="U725" s="359"/>
    </row>
    <row r="726" spans="1:21" s="45" customFormat="1" x14ac:dyDescent="0.2">
      <c r="B726" s="48"/>
      <c r="C726" s="48"/>
      <c r="D726" s="289">
        <v>3</v>
      </c>
      <c r="E726" s="289"/>
      <c r="F726" s="289">
        <v>5</v>
      </c>
      <c r="G726" s="48"/>
      <c r="H726" s="350">
        <v>7</v>
      </c>
      <c r="I726" s="201"/>
      <c r="J726" s="289">
        <v>9</v>
      </c>
      <c r="K726" s="201"/>
      <c r="L726" s="16" t="s">
        <v>323</v>
      </c>
      <c r="M726" s="83" t="s">
        <v>79</v>
      </c>
      <c r="N726" s="84" t="s">
        <v>32</v>
      </c>
      <c r="O726" s="113">
        <v>0</v>
      </c>
      <c r="P726" s="113">
        <v>0</v>
      </c>
      <c r="Q726" s="113">
        <v>0</v>
      </c>
      <c r="R726" s="295"/>
      <c r="S726" s="295"/>
      <c r="T726" s="359"/>
      <c r="U726" s="359"/>
    </row>
    <row r="727" spans="1:21" s="286" customFormat="1" ht="38.25" x14ac:dyDescent="0.2">
      <c r="B727" s="289"/>
      <c r="C727" s="289"/>
      <c r="D727" s="289">
        <v>3</v>
      </c>
      <c r="E727" s="289"/>
      <c r="F727" s="289">
        <v>5</v>
      </c>
      <c r="G727" s="289"/>
      <c r="H727" s="350">
        <v>7</v>
      </c>
      <c r="I727" s="289"/>
      <c r="J727" s="289">
        <v>9</v>
      </c>
      <c r="K727" s="289"/>
      <c r="L727" s="16" t="s">
        <v>323</v>
      </c>
      <c r="M727" s="283" t="s">
        <v>80</v>
      </c>
      <c r="N727" s="70" t="s">
        <v>9</v>
      </c>
      <c r="O727" s="114">
        <v>0</v>
      </c>
      <c r="P727" s="114">
        <f>SUM(P728)</f>
        <v>20000</v>
      </c>
      <c r="Q727" s="114">
        <f>SUM(Q728)</f>
        <v>20000</v>
      </c>
      <c r="R727" s="295">
        <v>100000</v>
      </c>
      <c r="S727" s="295">
        <v>100000</v>
      </c>
      <c r="T727" s="359">
        <f t="shared" si="515"/>
        <v>500</v>
      </c>
      <c r="U727" s="359">
        <f t="shared" si="516"/>
        <v>500</v>
      </c>
    </row>
    <row r="728" spans="1:21" s="286" customFormat="1" x14ac:dyDescent="0.2">
      <c r="B728" s="289"/>
      <c r="C728" s="289"/>
      <c r="D728" s="289">
        <v>3</v>
      </c>
      <c r="E728" s="289"/>
      <c r="F728" s="289">
        <v>5</v>
      </c>
      <c r="G728" s="289"/>
      <c r="H728" s="350">
        <v>7</v>
      </c>
      <c r="I728" s="289"/>
      <c r="J728" s="289">
        <v>9</v>
      </c>
      <c r="K728" s="289"/>
      <c r="L728" s="16" t="s">
        <v>323</v>
      </c>
      <c r="M728" s="285" t="s">
        <v>81</v>
      </c>
      <c r="N728" s="287" t="s">
        <v>172</v>
      </c>
      <c r="O728" s="113">
        <v>0</v>
      </c>
      <c r="P728" s="113">
        <v>20000</v>
      </c>
      <c r="Q728" s="113">
        <v>20000</v>
      </c>
      <c r="R728" s="295"/>
      <c r="S728" s="295"/>
      <c r="T728" s="359"/>
      <c r="U728" s="359"/>
    </row>
    <row r="729" spans="1:21" s="322" customFormat="1" x14ac:dyDescent="0.2">
      <c r="B729" s="443"/>
      <c r="C729" s="443"/>
      <c r="D729" s="443"/>
      <c r="E729" s="443"/>
      <c r="F729" s="443"/>
      <c r="G729" s="443"/>
      <c r="H729" s="443"/>
      <c r="I729" s="443"/>
      <c r="J729" s="443"/>
      <c r="K729" s="443"/>
      <c r="L729" s="16"/>
      <c r="M729" s="444"/>
      <c r="N729" s="447"/>
      <c r="O729" s="113"/>
      <c r="P729" s="113"/>
      <c r="Q729" s="113"/>
      <c r="R729" s="295"/>
      <c r="S729" s="295"/>
      <c r="T729" s="359"/>
      <c r="U729" s="359"/>
    </row>
    <row r="730" spans="1:21" s="322" customFormat="1" ht="25.5" x14ac:dyDescent="0.2">
      <c r="A730" s="53" t="s">
        <v>152</v>
      </c>
      <c r="L730" s="31" t="s">
        <v>201</v>
      </c>
      <c r="M730" s="103"/>
      <c r="N730" s="104" t="s">
        <v>145</v>
      </c>
      <c r="O730" s="116">
        <f t="shared" ref="O730:S730" si="529">SUM(O732)</f>
        <v>0</v>
      </c>
      <c r="P730" s="116">
        <f t="shared" si="529"/>
        <v>0</v>
      </c>
      <c r="Q730" s="116">
        <f t="shared" si="529"/>
        <v>70000</v>
      </c>
      <c r="R730" s="116">
        <f t="shared" si="529"/>
        <v>0</v>
      </c>
      <c r="S730" s="116">
        <f t="shared" si="529"/>
        <v>0</v>
      </c>
      <c r="T730" s="359">
        <f t="shared" si="515"/>
        <v>0</v>
      </c>
      <c r="U730" s="359">
        <f t="shared" si="516"/>
        <v>0</v>
      </c>
    </row>
    <row r="731" spans="1:21" s="322" customFormat="1" x14ac:dyDescent="0.2">
      <c r="L731" s="16"/>
      <c r="M731" s="444"/>
      <c r="N731" s="447"/>
      <c r="O731" s="147"/>
      <c r="P731" s="147"/>
      <c r="Q731" s="147"/>
      <c r="R731" s="295"/>
      <c r="S731" s="295"/>
      <c r="T731" s="359"/>
      <c r="U731" s="359"/>
    </row>
    <row r="732" spans="1:21" s="322" customFormat="1" ht="38.25" x14ac:dyDescent="0.2">
      <c r="A732" s="54" t="s">
        <v>405</v>
      </c>
      <c r="L732" s="36" t="s">
        <v>184</v>
      </c>
      <c r="M732" s="106"/>
      <c r="N732" s="268" t="s">
        <v>406</v>
      </c>
      <c r="O732" s="144">
        <f t="shared" ref="O732" si="530">SUM(O738+O741)</f>
        <v>0</v>
      </c>
      <c r="P732" s="144">
        <f>SUM(P738+P741)</f>
        <v>0</v>
      </c>
      <c r="Q732" s="144">
        <f>SUM(Q738+Q741)</f>
        <v>70000</v>
      </c>
      <c r="R732" s="144">
        <f t="shared" ref="R732:S732" si="531">SUM(R738+R741)</f>
        <v>0</v>
      </c>
      <c r="S732" s="144">
        <f t="shared" si="531"/>
        <v>0</v>
      </c>
      <c r="T732" s="359">
        <f t="shared" si="515"/>
        <v>0</v>
      </c>
      <c r="U732" s="359">
        <f t="shared" si="516"/>
        <v>0</v>
      </c>
    </row>
    <row r="733" spans="1:21" s="322" customFormat="1" x14ac:dyDescent="0.2">
      <c r="L733" s="16"/>
      <c r="M733" s="444"/>
      <c r="N733" s="447"/>
      <c r="O733" s="147"/>
      <c r="P733" s="147"/>
      <c r="Q733" s="147"/>
      <c r="R733" s="147"/>
      <c r="S733" s="147"/>
      <c r="T733" s="359"/>
      <c r="U733" s="359"/>
    </row>
    <row r="734" spans="1:21" s="322" customFormat="1" x14ac:dyDescent="0.2">
      <c r="L734" s="16"/>
      <c r="M734" s="444"/>
      <c r="N734" s="180" t="s">
        <v>285</v>
      </c>
      <c r="O734" s="188">
        <f>SUM(O735:O736)</f>
        <v>0</v>
      </c>
      <c r="P734" s="188">
        <f>SUM(P735:P736)</f>
        <v>0</v>
      </c>
      <c r="Q734" s="188">
        <f>SUM(Q735:Q736)</f>
        <v>70000</v>
      </c>
      <c r="R734" s="188">
        <f t="shared" ref="R734:S734" si="532">SUM(R735:R736)</f>
        <v>0</v>
      </c>
      <c r="S734" s="188">
        <f t="shared" si="532"/>
        <v>0</v>
      </c>
      <c r="T734" s="359">
        <f t="shared" si="515"/>
        <v>0</v>
      </c>
      <c r="U734" s="359">
        <f t="shared" si="516"/>
        <v>0</v>
      </c>
    </row>
    <row r="735" spans="1:21" s="322" customFormat="1" x14ac:dyDescent="0.2">
      <c r="L735" s="16"/>
      <c r="M735" s="189" t="s">
        <v>354</v>
      </c>
      <c r="N735" s="180" t="s">
        <v>287</v>
      </c>
      <c r="O735" s="188">
        <v>0</v>
      </c>
      <c r="P735" s="188">
        <v>0</v>
      </c>
      <c r="Q735" s="188">
        <v>70000</v>
      </c>
      <c r="R735" s="188">
        <v>0</v>
      </c>
      <c r="S735" s="188">
        <v>0</v>
      </c>
      <c r="T735" s="359">
        <f t="shared" si="515"/>
        <v>0</v>
      </c>
      <c r="U735" s="359">
        <f t="shared" si="516"/>
        <v>0</v>
      </c>
    </row>
    <row r="736" spans="1:21" s="322" customFormat="1" x14ac:dyDescent="0.2">
      <c r="L736" s="16"/>
      <c r="M736" s="189" t="s">
        <v>352</v>
      </c>
      <c r="N736" s="187" t="s">
        <v>289</v>
      </c>
      <c r="O736" s="188">
        <v>0</v>
      </c>
      <c r="P736" s="188">
        <v>0</v>
      </c>
      <c r="Q736" s="188">
        <v>0</v>
      </c>
      <c r="R736" s="188">
        <v>0</v>
      </c>
      <c r="S736" s="188">
        <v>0</v>
      </c>
      <c r="T736" s="359">
        <v>0</v>
      </c>
      <c r="U736" s="359">
        <v>0</v>
      </c>
    </row>
    <row r="737" spans="1:21" s="322" customFormat="1" x14ac:dyDescent="0.2">
      <c r="L737" s="16"/>
      <c r="M737" s="444"/>
      <c r="N737" s="447"/>
      <c r="O737" s="147"/>
      <c r="P737" s="147"/>
      <c r="Q737" s="147"/>
      <c r="R737" s="295"/>
      <c r="S737" s="295"/>
      <c r="T737" s="359"/>
      <c r="U737" s="359"/>
    </row>
    <row r="738" spans="1:21" s="322" customFormat="1" x14ac:dyDescent="0.2">
      <c r="D738" s="443">
        <v>3</v>
      </c>
      <c r="F738" s="443">
        <v>5</v>
      </c>
      <c r="H738" s="443">
        <v>7</v>
      </c>
      <c r="J738" s="443">
        <v>9</v>
      </c>
      <c r="L738" s="16" t="s">
        <v>184</v>
      </c>
      <c r="M738" s="444" t="s">
        <v>76</v>
      </c>
      <c r="N738" s="447" t="s">
        <v>116</v>
      </c>
      <c r="O738" s="113">
        <f t="shared" ref="O738:Q739" si="533">SUM(O739)</f>
        <v>0</v>
      </c>
      <c r="P738" s="113">
        <f t="shared" si="533"/>
        <v>0</v>
      </c>
      <c r="Q738" s="113">
        <f t="shared" si="533"/>
        <v>70000</v>
      </c>
      <c r="R738" s="295">
        <f>SUM(R739)</f>
        <v>0</v>
      </c>
      <c r="S738" s="295">
        <f>SUM(S739)</f>
        <v>0</v>
      </c>
      <c r="T738" s="359">
        <f t="shared" si="515"/>
        <v>0</v>
      </c>
      <c r="U738" s="359">
        <f t="shared" si="516"/>
        <v>0</v>
      </c>
    </row>
    <row r="739" spans="1:21" s="322" customFormat="1" ht="38.25" x14ac:dyDescent="0.2">
      <c r="A739" s="38"/>
      <c r="B739" s="38"/>
      <c r="C739" s="38"/>
      <c r="D739" s="443">
        <v>3</v>
      </c>
      <c r="F739" s="443">
        <v>5</v>
      </c>
      <c r="G739" s="38"/>
      <c r="H739" s="443">
        <v>7</v>
      </c>
      <c r="I739" s="38"/>
      <c r="J739" s="443">
        <v>9</v>
      </c>
      <c r="K739" s="38"/>
      <c r="L739" s="16" t="s">
        <v>184</v>
      </c>
      <c r="M739" s="309" t="s">
        <v>77</v>
      </c>
      <c r="N739" s="442" t="s">
        <v>171</v>
      </c>
      <c r="O739" s="114">
        <f t="shared" si="533"/>
        <v>0</v>
      </c>
      <c r="P739" s="114">
        <f t="shared" si="533"/>
        <v>0</v>
      </c>
      <c r="Q739" s="114">
        <f t="shared" si="533"/>
        <v>70000</v>
      </c>
      <c r="R739" s="295">
        <v>0</v>
      </c>
      <c r="S739" s="295">
        <v>0</v>
      </c>
      <c r="T739" s="359">
        <f t="shared" si="515"/>
        <v>0</v>
      </c>
      <c r="U739" s="359">
        <f t="shared" si="516"/>
        <v>0</v>
      </c>
    </row>
    <row r="740" spans="1:21" s="322" customFormat="1" x14ac:dyDescent="0.2">
      <c r="D740" s="443">
        <v>3</v>
      </c>
      <c r="F740" s="443">
        <v>5</v>
      </c>
      <c r="H740" s="443">
        <v>7</v>
      </c>
      <c r="J740" s="443">
        <v>9</v>
      </c>
      <c r="L740" s="16" t="s">
        <v>184</v>
      </c>
      <c r="M740" s="444" t="s">
        <v>79</v>
      </c>
      <c r="N740" s="96" t="s">
        <v>32</v>
      </c>
      <c r="O740" s="113">
        <v>0</v>
      </c>
      <c r="P740" s="113">
        <v>0</v>
      </c>
      <c r="Q740" s="113">
        <v>70000</v>
      </c>
      <c r="R740" s="295"/>
      <c r="S740" s="295"/>
      <c r="T740" s="359"/>
      <c r="U740" s="359"/>
    </row>
    <row r="741" spans="1:21" s="322" customFormat="1" x14ac:dyDescent="0.2">
      <c r="B741" s="443"/>
      <c r="C741" s="443"/>
      <c r="D741" s="443"/>
      <c r="E741" s="443"/>
      <c r="F741" s="443"/>
      <c r="G741" s="443"/>
      <c r="H741" s="443"/>
      <c r="I741" s="443"/>
      <c r="J741" s="443"/>
      <c r="K741" s="443"/>
      <c r="L741" s="16"/>
      <c r="M741" s="444"/>
      <c r="N741" s="447"/>
      <c r="O741" s="113"/>
      <c r="P741" s="113"/>
      <c r="Q741" s="113"/>
      <c r="R741" s="295"/>
      <c r="S741" s="295"/>
      <c r="T741" s="359"/>
      <c r="U741" s="359"/>
    </row>
    <row r="742" spans="1:21" s="177" customFormat="1" x14ac:dyDescent="0.2">
      <c r="B742" s="176"/>
      <c r="C742" s="176"/>
      <c r="D742" s="176"/>
      <c r="E742" s="176"/>
      <c r="F742" s="176"/>
      <c r="G742" s="176"/>
      <c r="H742" s="176"/>
      <c r="I742" s="201"/>
      <c r="J742" s="201"/>
      <c r="K742" s="201"/>
      <c r="L742" s="16"/>
      <c r="M742" s="178"/>
      <c r="N742" s="84"/>
      <c r="O742" s="113"/>
      <c r="P742" s="113"/>
      <c r="Q742" s="113"/>
      <c r="R742" s="295"/>
      <c r="S742" s="295"/>
      <c r="T742" s="359"/>
      <c r="U742" s="359"/>
    </row>
    <row r="743" spans="1:21" s="126" customFormat="1" ht="25.5" x14ac:dyDescent="0.2">
      <c r="A743" s="51" t="s">
        <v>273</v>
      </c>
      <c r="B743" s="55">
        <v>1</v>
      </c>
      <c r="C743" s="55"/>
      <c r="D743" s="55">
        <v>3</v>
      </c>
      <c r="E743" s="55">
        <v>4</v>
      </c>
      <c r="F743" s="55">
        <v>5</v>
      </c>
      <c r="G743" s="55"/>
      <c r="H743" s="55">
        <v>7</v>
      </c>
      <c r="I743" s="55"/>
      <c r="J743" s="55">
        <v>9</v>
      </c>
      <c r="K743" s="55"/>
      <c r="L743" s="33"/>
      <c r="M743" s="101"/>
      <c r="N743" s="73" t="s">
        <v>274</v>
      </c>
      <c r="O743" s="115">
        <f>SUM(O745+O761+O774+O799+O814+O844+O856+O869+O884+O896)</f>
        <v>467798.11</v>
      </c>
      <c r="P743" s="115">
        <f>SUM(P745+P761+P774+P799+P814+P844+P856+P869+P884+P896)</f>
        <v>993600</v>
      </c>
      <c r="Q743" s="115">
        <f>SUM(Q745+Q761+Q774+Q799+Q814+Q831+Q844+Q856+Q869+Q884+Q896+Q908+Q920+Q932)</f>
        <v>1135000</v>
      </c>
      <c r="R743" s="115">
        <f t="shared" ref="R743:S743" si="534">SUM(R745+R761+R774+R799+R814+R831+R844+R856+R869+R884+R896+R908+R920+R932)</f>
        <v>1071700</v>
      </c>
      <c r="S743" s="115">
        <f t="shared" si="534"/>
        <v>1060700</v>
      </c>
      <c r="T743" s="359">
        <f t="shared" si="515"/>
        <v>94.42290748898678</v>
      </c>
      <c r="U743" s="359">
        <f t="shared" si="516"/>
        <v>93.453744493392065</v>
      </c>
    </row>
    <row r="744" spans="1:21" s="126" customFormat="1" x14ac:dyDescent="0.2">
      <c r="B744" s="124"/>
      <c r="C744" s="124"/>
      <c r="D744" s="124"/>
      <c r="E744" s="124"/>
      <c r="F744" s="124"/>
      <c r="G744" s="124"/>
      <c r="H744" s="124"/>
      <c r="I744" s="201"/>
      <c r="J744" s="201"/>
      <c r="K744" s="201"/>
      <c r="L744" s="16"/>
      <c r="M744" s="125"/>
      <c r="N744" s="84"/>
      <c r="O744" s="144"/>
      <c r="P744" s="144"/>
      <c r="Q744" s="144"/>
      <c r="R744" s="295"/>
      <c r="S744" s="295"/>
      <c r="T744" s="359"/>
      <c r="U744" s="359"/>
    </row>
    <row r="745" spans="1:21" s="47" customFormat="1" ht="25.5" x14ac:dyDescent="0.2">
      <c r="A745" s="53" t="s">
        <v>152</v>
      </c>
      <c r="I745" s="202"/>
      <c r="J745" s="202"/>
      <c r="K745" s="202"/>
      <c r="L745" s="31" t="s">
        <v>189</v>
      </c>
      <c r="M745" s="103"/>
      <c r="N745" s="104" t="s">
        <v>145</v>
      </c>
      <c r="O745" s="116">
        <f>SUM(O747)</f>
        <v>204786.36</v>
      </c>
      <c r="P745" s="116">
        <f t="shared" ref="P745:R745" si="535">SUM(P747)</f>
        <v>70000</v>
      </c>
      <c r="Q745" s="116">
        <f t="shared" si="535"/>
        <v>50000</v>
      </c>
      <c r="R745" s="116">
        <f t="shared" si="535"/>
        <v>241700</v>
      </c>
      <c r="S745" s="116">
        <f t="shared" ref="S745" si="536">SUM(S747)</f>
        <v>275700</v>
      </c>
      <c r="T745" s="359">
        <f t="shared" si="515"/>
        <v>483.4</v>
      </c>
      <c r="U745" s="359">
        <f t="shared" si="516"/>
        <v>551.4</v>
      </c>
    </row>
    <row r="746" spans="1:21" s="322" customFormat="1" x14ac:dyDescent="0.2">
      <c r="A746" s="53"/>
      <c r="L746" s="31"/>
      <c r="M746" s="103"/>
      <c r="N746" s="104"/>
      <c r="O746" s="116"/>
      <c r="P746" s="116"/>
      <c r="Q746" s="116"/>
      <c r="R746" s="116"/>
      <c r="S746" s="116"/>
      <c r="T746" s="359"/>
      <c r="U746" s="359"/>
    </row>
    <row r="747" spans="1:21" s="43" customFormat="1" ht="38.25" x14ac:dyDescent="0.2">
      <c r="A747" s="54" t="s">
        <v>321</v>
      </c>
      <c r="I747" s="202"/>
      <c r="J747" s="202"/>
      <c r="K747" s="202"/>
      <c r="L747" s="36" t="s">
        <v>178</v>
      </c>
      <c r="M747" s="83"/>
      <c r="N747" s="107" t="s">
        <v>312</v>
      </c>
      <c r="O747" s="144">
        <f t="shared" ref="O747" si="537">SUM(O757)</f>
        <v>204786.36</v>
      </c>
      <c r="P747" s="233">
        <f t="shared" ref="P747:Q747" si="538">SUM(P757)</f>
        <v>70000</v>
      </c>
      <c r="Q747" s="233">
        <f t="shared" si="538"/>
        <v>50000</v>
      </c>
      <c r="R747" s="411">
        <f>SUM(R758)</f>
        <v>241700</v>
      </c>
      <c r="S747" s="411">
        <f>SUM(S758)</f>
        <v>275700</v>
      </c>
      <c r="T747" s="359">
        <f t="shared" si="515"/>
        <v>483.4</v>
      </c>
      <c r="U747" s="359">
        <f t="shared" si="516"/>
        <v>551.4</v>
      </c>
    </row>
    <row r="748" spans="1:21" s="177" customFormat="1" x14ac:dyDescent="0.2">
      <c r="A748" s="54"/>
      <c r="I748" s="202"/>
      <c r="J748" s="202"/>
      <c r="K748" s="202"/>
      <c r="L748" s="36"/>
      <c r="M748" s="178"/>
      <c r="N748" s="107"/>
      <c r="O748" s="144"/>
      <c r="P748" s="144"/>
      <c r="Q748" s="144"/>
      <c r="R748" s="411"/>
      <c r="S748" s="411"/>
      <c r="T748" s="359"/>
      <c r="U748" s="359"/>
    </row>
    <row r="749" spans="1:21" s="177" customFormat="1" x14ac:dyDescent="0.2">
      <c r="A749" s="54"/>
      <c r="I749" s="202"/>
      <c r="J749" s="202"/>
      <c r="K749" s="202"/>
      <c r="L749" s="36"/>
      <c r="M749" s="178"/>
      <c r="N749" s="180" t="s">
        <v>285</v>
      </c>
      <c r="O749" s="188">
        <f>SUM(O750:O755)</f>
        <v>204786.36</v>
      </c>
      <c r="P749" s="188">
        <f>SUM(P750:P755)</f>
        <v>70000</v>
      </c>
      <c r="Q749" s="188">
        <f>SUM(Q750:Q755)</f>
        <v>50000</v>
      </c>
      <c r="R749" s="397">
        <f>SUM(R750:R755)</f>
        <v>241700</v>
      </c>
      <c r="S749" s="397">
        <f>SUM(S750:S755)</f>
        <v>275700</v>
      </c>
      <c r="T749" s="359">
        <f t="shared" si="515"/>
        <v>483.4</v>
      </c>
      <c r="U749" s="359">
        <f t="shared" si="516"/>
        <v>551.4</v>
      </c>
    </row>
    <row r="750" spans="1:21" s="310" customFormat="1" x14ac:dyDescent="0.2">
      <c r="A750" s="54"/>
      <c r="L750" s="36"/>
      <c r="M750" s="189" t="s">
        <v>353</v>
      </c>
      <c r="N750" s="180" t="s">
        <v>286</v>
      </c>
      <c r="O750" s="185">
        <v>62191.73</v>
      </c>
      <c r="P750" s="185">
        <v>17500</v>
      </c>
      <c r="Q750" s="185">
        <v>0</v>
      </c>
      <c r="R750" s="397">
        <v>136400</v>
      </c>
      <c r="S750" s="397">
        <v>125000</v>
      </c>
      <c r="T750" s="359">
        <v>0</v>
      </c>
      <c r="U750" s="359">
        <v>0</v>
      </c>
    </row>
    <row r="751" spans="1:21" s="322" customFormat="1" x14ac:dyDescent="0.2">
      <c r="A751" s="54"/>
      <c r="L751" s="36"/>
      <c r="M751" s="189" t="s">
        <v>57</v>
      </c>
      <c r="N751" s="180" t="s">
        <v>380</v>
      </c>
      <c r="O751" s="185">
        <v>0</v>
      </c>
      <c r="P751" s="185">
        <v>0</v>
      </c>
      <c r="Q751" s="185">
        <v>0</v>
      </c>
      <c r="R751" s="397">
        <v>0</v>
      </c>
      <c r="S751" s="397">
        <v>0</v>
      </c>
      <c r="T751" s="359">
        <v>0</v>
      </c>
      <c r="U751" s="359">
        <v>0</v>
      </c>
    </row>
    <row r="752" spans="1:21" s="177" customFormat="1" x14ac:dyDescent="0.2">
      <c r="A752" s="54"/>
      <c r="I752" s="202"/>
      <c r="J752" s="202"/>
      <c r="K752" s="202"/>
      <c r="L752" s="36"/>
      <c r="M752" s="189" t="s">
        <v>355</v>
      </c>
      <c r="N752" s="180" t="s">
        <v>288</v>
      </c>
      <c r="O752" s="188">
        <v>42594.63</v>
      </c>
      <c r="P752" s="188">
        <v>21293.4</v>
      </c>
      <c r="Q752" s="188">
        <v>19993.400000000001</v>
      </c>
      <c r="R752" s="397">
        <v>0</v>
      </c>
      <c r="S752" s="397">
        <v>10000</v>
      </c>
      <c r="T752" s="359">
        <f t="shared" si="515"/>
        <v>0</v>
      </c>
      <c r="U752" s="359">
        <f t="shared" si="516"/>
        <v>50.016505446797446</v>
      </c>
    </row>
    <row r="753" spans="1:21" s="177" customFormat="1" x14ac:dyDescent="0.2">
      <c r="A753" s="54"/>
      <c r="I753" s="202"/>
      <c r="J753" s="202"/>
      <c r="K753" s="202"/>
      <c r="L753" s="36"/>
      <c r="M753" s="189" t="s">
        <v>354</v>
      </c>
      <c r="N753" s="180" t="s">
        <v>287</v>
      </c>
      <c r="O753" s="188">
        <v>100000</v>
      </c>
      <c r="P753" s="188">
        <v>13500</v>
      </c>
      <c r="Q753" s="188">
        <v>30006.6</v>
      </c>
      <c r="R753" s="397">
        <v>105300</v>
      </c>
      <c r="S753" s="397">
        <v>140700</v>
      </c>
      <c r="T753" s="359">
        <f t="shared" si="515"/>
        <v>350.92279698466336</v>
      </c>
      <c r="U753" s="359">
        <f t="shared" si="516"/>
        <v>468.89684269460724</v>
      </c>
    </row>
    <row r="754" spans="1:21" s="269" customFormat="1" ht="51" x14ac:dyDescent="0.2">
      <c r="A754" s="54"/>
      <c r="L754" s="36"/>
      <c r="M754" s="189" t="s">
        <v>52</v>
      </c>
      <c r="N754" s="190" t="s">
        <v>105</v>
      </c>
      <c r="O754" s="188">
        <v>0</v>
      </c>
      <c r="P754" s="188">
        <v>0</v>
      </c>
      <c r="Q754" s="188">
        <v>0</v>
      </c>
      <c r="R754" s="397">
        <v>0</v>
      </c>
      <c r="S754" s="397">
        <v>0</v>
      </c>
      <c r="T754" s="359">
        <v>0</v>
      </c>
      <c r="U754" s="359">
        <v>0</v>
      </c>
    </row>
    <row r="755" spans="1:21" s="322" customFormat="1" x14ac:dyDescent="0.2">
      <c r="A755" s="54"/>
      <c r="L755" s="36"/>
      <c r="M755" s="189" t="s">
        <v>352</v>
      </c>
      <c r="N755" s="180" t="s">
        <v>289</v>
      </c>
      <c r="O755" s="188">
        <v>0</v>
      </c>
      <c r="P755" s="188">
        <v>17706.599999999999</v>
      </c>
      <c r="Q755" s="188">
        <v>0</v>
      </c>
      <c r="R755" s="397">
        <v>0</v>
      </c>
      <c r="S755" s="397">
        <v>0</v>
      </c>
      <c r="T755" s="359">
        <v>0</v>
      </c>
      <c r="U755" s="359">
        <v>0</v>
      </c>
    </row>
    <row r="756" spans="1:21" s="43" customFormat="1" x14ac:dyDescent="0.2">
      <c r="I756" s="202"/>
      <c r="J756" s="202"/>
      <c r="K756" s="202"/>
      <c r="L756" s="16"/>
      <c r="M756" s="83"/>
      <c r="N756" s="84"/>
      <c r="O756" s="148"/>
      <c r="P756" s="148"/>
      <c r="Q756" s="148"/>
      <c r="R756" s="422"/>
      <c r="S756" s="422"/>
      <c r="T756" s="359"/>
      <c r="U756" s="359"/>
    </row>
    <row r="757" spans="1:21" s="43" customFormat="1" ht="25.5" x14ac:dyDescent="0.2">
      <c r="B757" s="48">
        <v>1</v>
      </c>
      <c r="C757" s="48"/>
      <c r="D757" s="48"/>
      <c r="E757" s="48">
        <v>4</v>
      </c>
      <c r="F757" s="48">
        <v>5</v>
      </c>
      <c r="G757" s="48"/>
      <c r="H757" s="48">
        <v>7</v>
      </c>
      <c r="I757" s="201"/>
      <c r="J757" s="201"/>
      <c r="K757" s="201"/>
      <c r="L757" s="16" t="s">
        <v>178</v>
      </c>
      <c r="M757" s="83" t="s">
        <v>76</v>
      </c>
      <c r="N757" s="84" t="s">
        <v>170</v>
      </c>
      <c r="O757" s="113">
        <f t="shared" ref="O757:Q758" si="539">SUM(O758)</f>
        <v>204786.36</v>
      </c>
      <c r="P757" s="113">
        <f t="shared" si="539"/>
        <v>70000</v>
      </c>
      <c r="Q757" s="113">
        <f t="shared" si="539"/>
        <v>50000</v>
      </c>
      <c r="R757" s="295"/>
      <c r="S757" s="295"/>
      <c r="T757" s="359"/>
      <c r="U757" s="359"/>
    </row>
    <row r="758" spans="1:21" s="43" customFormat="1" ht="38.25" x14ac:dyDescent="0.2">
      <c r="B758" s="48">
        <v>1</v>
      </c>
      <c r="C758" s="48"/>
      <c r="D758" s="48"/>
      <c r="E758" s="48">
        <v>4</v>
      </c>
      <c r="F758" s="48">
        <v>5</v>
      </c>
      <c r="G758" s="48"/>
      <c r="H758" s="48">
        <v>7</v>
      </c>
      <c r="I758" s="201"/>
      <c r="J758" s="201"/>
      <c r="K758" s="201"/>
      <c r="L758" s="16" t="s">
        <v>178</v>
      </c>
      <c r="M758" s="92" t="s">
        <v>80</v>
      </c>
      <c r="N758" s="70" t="s">
        <v>9</v>
      </c>
      <c r="O758" s="114">
        <f t="shared" si="539"/>
        <v>204786.36</v>
      </c>
      <c r="P758" s="114">
        <f t="shared" si="539"/>
        <v>70000</v>
      </c>
      <c r="Q758" s="114">
        <f t="shared" si="539"/>
        <v>50000</v>
      </c>
      <c r="R758" s="295">
        <v>241700</v>
      </c>
      <c r="S758" s="295">
        <v>275700</v>
      </c>
      <c r="T758" s="359">
        <f t="shared" si="515"/>
        <v>483.4</v>
      </c>
      <c r="U758" s="359">
        <f t="shared" si="516"/>
        <v>551.4</v>
      </c>
    </row>
    <row r="759" spans="1:21" s="43" customFormat="1" x14ac:dyDescent="0.2">
      <c r="B759" s="48">
        <v>1</v>
      </c>
      <c r="C759" s="48"/>
      <c r="D759" s="48"/>
      <c r="E759" s="48">
        <v>4</v>
      </c>
      <c r="F759" s="48">
        <v>5</v>
      </c>
      <c r="G759" s="48"/>
      <c r="H759" s="48">
        <v>7</v>
      </c>
      <c r="I759" s="201"/>
      <c r="J759" s="201"/>
      <c r="K759" s="201"/>
      <c r="L759" s="16" t="s">
        <v>178</v>
      </c>
      <c r="M759" s="83" t="s">
        <v>81</v>
      </c>
      <c r="N759" s="84" t="s">
        <v>172</v>
      </c>
      <c r="O759" s="113">
        <v>204786.36</v>
      </c>
      <c r="P759" s="113">
        <v>70000</v>
      </c>
      <c r="Q759" s="113">
        <v>50000</v>
      </c>
      <c r="R759" s="295"/>
      <c r="S759" s="295"/>
      <c r="T759" s="359"/>
      <c r="U759" s="359"/>
    </row>
    <row r="760" spans="1:21" s="65" customFormat="1" x14ac:dyDescent="0.2">
      <c r="B760" s="64"/>
      <c r="C760" s="64"/>
      <c r="D760" s="64"/>
      <c r="E760" s="64"/>
      <c r="F760" s="64"/>
      <c r="G760" s="64"/>
      <c r="H760" s="64"/>
      <c r="I760" s="201"/>
      <c r="J760" s="201"/>
      <c r="K760" s="201"/>
      <c r="L760" s="16"/>
      <c r="M760" s="83"/>
      <c r="N760" s="84"/>
      <c r="O760" s="144"/>
      <c r="P760" s="144"/>
      <c r="Q760" s="144"/>
      <c r="R760" s="295"/>
      <c r="S760" s="295"/>
      <c r="T760" s="359"/>
      <c r="U760" s="359"/>
    </row>
    <row r="761" spans="1:21" s="47" customFormat="1" ht="38.25" x14ac:dyDescent="0.2">
      <c r="A761" s="53" t="s">
        <v>173</v>
      </c>
      <c r="I761" s="202"/>
      <c r="J761" s="202"/>
      <c r="K761" s="202"/>
      <c r="L761" s="31" t="s">
        <v>124</v>
      </c>
      <c r="M761" s="103"/>
      <c r="N761" s="104" t="s">
        <v>147</v>
      </c>
      <c r="O761" s="116">
        <f t="shared" ref="O761" si="540">SUM(O763)</f>
        <v>0</v>
      </c>
      <c r="P761" s="116">
        <f t="shared" ref="P761:Q761" si="541">SUM(P763)</f>
        <v>20000</v>
      </c>
      <c r="Q761" s="116">
        <f t="shared" si="541"/>
        <v>20000</v>
      </c>
      <c r="R761" s="415">
        <f t="shared" ref="R761" si="542">SUM(R763)</f>
        <v>0</v>
      </c>
      <c r="S761" s="415">
        <f t="shared" ref="S761" si="543">SUM(S763)</f>
        <v>0</v>
      </c>
      <c r="T761" s="359">
        <f t="shared" si="515"/>
        <v>0</v>
      </c>
      <c r="U761" s="359">
        <f t="shared" si="516"/>
        <v>0</v>
      </c>
    </row>
    <row r="762" spans="1:21" s="47" customFormat="1" x14ac:dyDescent="0.2">
      <c r="I762" s="202"/>
      <c r="J762" s="202"/>
      <c r="K762" s="202"/>
      <c r="L762" s="16"/>
      <c r="M762" s="83"/>
      <c r="N762" s="84"/>
      <c r="O762" s="145"/>
      <c r="P762" s="145"/>
      <c r="Q762" s="145"/>
      <c r="R762" s="417"/>
      <c r="S762" s="417"/>
      <c r="T762" s="359"/>
      <c r="U762" s="359"/>
    </row>
    <row r="763" spans="1:21" s="43" customFormat="1" ht="63.75" x14ac:dyDescent="0.2">
      <c r="A763" s="54" t="s">
        <v>275</v>
      </c>
      <c r="B763" s="48"/>
      <c r="C763" s="48"/>
      <c r="D763" s="48"/>
      <c r="E763" s="48"/>
      <c r="F763" s="48"/>
      <c r="G763" s="48"/>
      <c r="H763" s="48"/>
      <c r="I763" s="201"/>
      <c r="J763" s="201"/>
      <c r="K763" s="201"/>
      <c r="L763" s="66" t="s">
        <v>177</v>
      </c>
      <c r="M763" s="83"/>
      <c r="N763" s="268" t="s">
        <v>325</v>
      </c>
      <c r="O763" s="144">
        <f t="shared" ref="O763" si="544">SUM(O770)</f>
        <v>0</v>
      </c>
      <c r="P763" s="233">
        <f t="shared" ref="P763:Q763" si="545">SUM(P770)</f>
        <v>20000</v>
      </c>
      <c r="Q763" s="233">
        <f t="shared" si="545"/>
        <v>20000</v>
      </c>
      <c r="R763" s="411">
        <f>SUM(R771)</f>
        <v>0</v>
      </c>
      <c r="S763" s="411">
        <f>SUM(S771)</f>
        <v>0</v>
      </c>
      <c r="T763" s="359">
        <f t="shared" si="515"/>
        <v>0</v>
      </c>
      <c r="U763" s="359">
        <f t="shared" si="516"/>
        <v>0</v>
      </c>
    </row>
    <row r="764" spans="1:21" s="43" customFormat="1" x14ac:dyDescent="0.2">
      <c r="B764" s="48"/>
      <c r="C764" s="48"/>
      <c r="D764" s="48"/>
      <c r="E764" s="48"/>
      <c r="F764" s="48"/>
      <c r="G764" s="48"/>
      <c r="H764" s="48"/>
      <c r="I764" s="201"/>
      <c r="J764" s="201"/>
      <c r="K764" s="201"/>
      <c r="L764" s="16"/>
      <c r="M764" s="83"/>
      <c r="N764" s="84"/>
      <c r="O764" s="144"/>
      <c r="P764" s="144"/>
      <c r="Q764" s="144"/>
      <c r="R764" s="295"/>
      <c r="S764" s="295"/>
      <c r="T764" s="359"/>
      <c r="U764" s="359"/>
    </row>
    <row r="765" spans="1:21" s="177" customFormat="1" x14ac:dyDescent="0.2">
      <c r="B765" s="176"/>
      <c r="C765" s="176"/>
      <c r="D765" s="176"/>
      <c r="E765" s="176"/>
      <c r="F765" s="176"/>
      <c r="G765" s="176"/>
      <c r="H765" s="176"/>
      <c r="I765" s="201"/>
      <c r="J765" s="201"/>
      <c r="K765" s="201"/>
      <c r="L765" s="16"/>
      <c r="M765" s="178"/>
      <c r="N765" s="180" t="s">
        <v>285</v>
      </c>
      <c r="O765" s="188">
        <f t="shared" ref="O765" si="546">SUM(O766:O768)</f>
        <v>0</v>
      </c>
      <c r="P765" s="188">
        <f>SUM(P766:P768)</f>
        <v>20000</v>
      </c>
      <c r="Q765" s="188">
        <f>SUM(Q766:Q768)</f>
        <v>20000</v>
      </c>
      <c r="R765" s="397">
        <f t="shared" ref="R765:S765" si="547">SUM(R766:R768)</f>
        <v>0</v>
      </c>
      <c r="S765" s="397">
        <f t="shared" si="547"/>
        <v>0</v>
      </c>
      <c r="T765" s="359">
        <f t="shared" si="515"/>
        <v>0</v>
      </c>
      <c r="U765" s="359">
        <f t="shared" si="516"/>
        <v>0</v>
      </c>
    </row>
    <row r="766" spans="1:21" s="177" customFormat="1" x14ac:dyDescent="0.2">
      <c r="B766" s="176"/>
      <c r="C766" s="176"/>
      <c r="D766" s="176"/>
      <c r="E766" s="176"/>
      <c r="F766" s="176"/>
      <c r="G766" s="176"/>
      <c r="H766" s="176"/>
      <c r="I766" s="201"/>
      <c r="J766" s="201"/>
      <c r="K766" s="201"/>
      <c r="L766" s="16"/>
      <c r="M766" s="189" t="s">
        <v>355</v>
      </c>
      <c r="N766" s="180" t="s">
        <v>288</v>
      </c>
      <c r="O766" s="188">
        <v>0</v>
      </c>
      <c r="P766" s="188">
        <v>0</v>
      </c>
      <c r="Q766" s="188">
        <v>0</v>
      </c>
      <c r="R766" s="397">
        <v>0</v>
      </c>
      <c r="S766" s="397">
        <v>0</v>
      </c>
      <c r="T766" s="359">
        <v>0</v>
      </c>
      <c r="U766" s="359">
        <v>0</v>
      </c>
    </row>
    <row r="767" spans="1:21" s="177" customFormat="1" x14ac:dyDescent="0.2">
      <c r="B767" s="176"/>
      <c r="C767" s="176"/>
      <c r="D767" s="176"/>
      <c r="E767" s="176"/>
      <c r="F767" s="176"/>
      <c r="G767" s="176"/>
      <c r="H767" s="176"/>
      <c r="I767" s="201"/>
      <c r="J767" s="201"/>
      <c r="K767" s="201"/>
      <c r="L767" s="16"/>
      <c r="M767" s="189" t="s">
        <v>354</v>
      </c>
      <c r="N767" s="180" t="s">
        <v>287</v>
      </c>
      <c r="O767" s="188">
        <v>0</v>
      </c>
      <c r="P767" s="188">
        <v>20000</v>
      </c>
      <c r="Q767" s="188">
        <v>20000</v>
      </c>
      <c r="R767" s="397">
        <v>0</v>
      </c>
      <c r="S767" s="397">
        <v>0</v>
      </c>
      <c r="T767" s="359">
        <f t="shared" ref="T767:T810" si="548">R767/Q767*100</f>
        <v>0</v>
      </c>
      <c r="U767" s="359">
        <f t="shared" ref="U767:U810" si="549">S767/Q767*100</f>
        <v>0</v>
      </c>
    </row>
    <row r="768" spans="1:21" s="194" customFormat="1" x14ac:dyDescent="0.2">
      <c r="B768" s="193"/>
      <c r="C768" s="193"/>
      <c r="D768" s="193"/>
      <c r="E768" s="193"/>
      <c r="F768" s="193"/>
      <c r="G768" s="193"/>
      <c r="H768" s="193"/>
      <c r="I768" s="201"/>
      <c r="J768" s="201"/>
      <c r="K768" s="201"/>
      <c r="L768" s="16"/>
      <c r="M768" s="189" t="s">
        <v>352</v>
      </c>
      <c r="N768" s="180" t="s">
        <v>289</v>
      </c>
      <c r="O768" s="188">
        <v>0</v>
      </c>
      <c r="P768" s="188">
        <v>0</v>
      </c>
      <c r="Q768" s="188">
        <v>0</v>
      </c>
      <c r="R768" s="397">
        <v>0</v>
      </c>
      <c r="S768" s="397">
        <v>0</v>
      </c>
      <c r="T768" s="359">
        <v>0</v>
      </c>
      <c r="U768" s="359">
        <v>0</v>
      </c>
    </row>
    <row r="769" spans="1:21" s="177" customFormat="1" x14ac:dyDescent="0.2">
      <c r="B769" s="176"/>
      <c r="C769" s="176"/>
      <c r="D769" s="176"/>
      <c r="E769" s="176"/>
      <c r="F769" s="176"/>
      <c r="G769" s="176"/>
      <c r="H769" s="176"/>
      <c r="I769" s="201"/>
      <c r="J769" s="201"/>
      <c r="K769" s="201"/>
      <c r="L769" s="16"/>
      <c r="M769" s="178"/>
      <c r="N769" s="84"/>
      <c r="O769" s="144"/>
      <c r="P769" s="144"/>
      <c r="Q769" s="144"/>
      <c r="R769" s="295"/>
      <c r="S769" s="295"/>
      <c r="T769" s="359"/>
      <c r="U769" s="359"/>
    </row>
    <row r="770" spans="1:21" s="43" customFormat="1" ht="25.5" x14ac:dyDescent="0.2">
      <c r="B770" s="48"/>
      <c r="C770" s="48"/>
      <c r="D770" s="48"/>
      <c r="E770" s="48">
        <v>4</v>
      </c>
      <c r="F770" s="48">
        <v>5</v>
      </c>
      <c r="G770" s="48"/>
      <c r="H770" s="48"/>
      <c r="I770" s="201"/>
      <c r="J770" s="201">
        <v>9</v>
      </c>
      <c r="K770" s="201"/>
      <c r="L770" s="16" t="s">
        <v>177</v>
      </c>
      <c r="M770" s="83" t="s">
        <v>76</v>
      </c>
      <c r="N770" s="84" t="s">
        <v>170</v>
      </c>
      <c r="O770" s="113">
        <f t="shared" ref="O770" si="550">SUM(O772)</f>
        <v>0</v>
      </c>
      <c r="P770" s="113">
        <f t="shared" ref="P770:Q770" si="551">SUM(P772)</f>
        <v>20000</v>
      </c>
      <c r="Q770" s="113">
        <f t="shared" si="551"/>
        <v>20000</v>
      </c>
      <c r="R770" s="295"/>
      <c r="S770" s="295"/>
      <c r="T770" s="359"/>
      <c r="U770" s="359"/>
    </row>
    <row r="771" spans="1:21" s="43" customFormat="1" ht="38.25" x14ac:dyDescent="0.2">
      <c r="B771" s="48"/>
      <c r="C771" s="48"/>
      <c r="D771" s="48"/>
      <c r="E771" s="48">
        <v>4</v>
      </c>
      <c r="F771" s="48">
        <v>5</v>
      </c>
      <c r="G771" s="48"/>
      <c r="H771" s="48"/>
      <c r="I771" s="201"/>
      <c r="J771" s="201">
        <v>9</v>
      </c>
      <c r="K771" s="201"/>
      <c r="L771" s="16" t="s">
        <v>177</v>
      </c>
      <c r="M771" s="92" t="s">
        <v>80</v>
      </c>
      <c r="N771" s="70" t="s">
        <v>9</v>
      </c>
      <c r="O771" s="114">
        <f t="shared" ref="O771:Q771" si="552">SUM(O772)</f>
        <v>0</v>
      </c>
      <c r="P771" s="114">
        <f t="shared" si="552"/>
        <v>20000</v>
      </c>
      <c r="Q771" s="114">
        <f t="shared" si="552"/>
        <v>20000</v>
      </c>
      <c r="R771" s="295">
        <v>0</v>
      </c>
      <c r="S771" s="295">
        <v>0</v>
      </c>
      <c r="T771" s="359">
        <f t="shared" si="548"/>
        <v>0</v>
      </c>
      <c r="U771" s="359">
        <f t="shared" si="549"/>
        <v>0</v>
      </c>
    </row>
    <row r="772" spans="1:21" s="43" customFormat="1" x14ac:dyDescent="0.2">
      <c r="B772" s="48"/>
      <c r="C772" s="48"/>
      <c r="D772" s="48"/>
      <c r="E772" s="48">
        <v>4</v>
      </c>
      <c r="F772" s="48">
        <v>5</v>
      </c>
      <c r="G772" s="48"/>
      <c r="H772" s="48"/>
      <c r="I772" s="201"/>
      <c r="J772" s="201">
        <v>9</v>
      </c>
      <c r="K772" s="201"/>
      <c r="L772" s="16" t="s">
        <v>177</v>
      </c>
      <c r="M772" s="83" t="s">
        <v>81</v>
      </c>
      <c r="N772" s="84" t="s">
        <v>172</v>
      </c>
      <c r="O772" s="113">
        <v>0</v>
      </c>
      <c r="P772" s="113">
        <v>20000</v>
      </c>
      <c r="Q772" s="113">
        <v>20000</v>
      </c>
      <c r="R772" s="295"/>
      <c r="S772" s="295"/>
      <c r="T772" s="359"/>
      <c r="U772" s="359"/>
    </row>
    <row r="773" spans="1:21" s="43" customFormat="1" x14ac:dyDescent="0.2">
      <c r="I773" s="202"/>
      <c r="J773" s="202"/>
      <c r="K773" s="202"/>
      <c r="L773" s="16"/>
      <c r="M773" s="83"/>
      <c r="N773" s="84"/>
      <c r="O773" s="147"/>
      <c r="P773" s="147"/>
      <c r="Q773" s="147"/>
      <c r="R773" s="412"/>
      <c r="S773" s="412"/>
      <c r="T773" s="359"/>
      <c r="U773" s="359"/>
    </row>
    <row r="774" spans="1:21" s="47" customFormat="1" ht="38.25" x14ac:dyDescent="0.2">
      <c r="A774" s="53" t="s">
        <v>173</v>
      </c>
      <c r="I774" s="202"/>
      <c r="J774" s="202"/>
      <c r="K774" s="202"/>
      <c r="L774" s="31" t="s">
        <v>377</v>
      </c>
      <c r="M774" s="103"/>
      <c r="N774" s="104" t="s">
        <v>147</v>
      </c>
      <c r="O774" s="116">
        <f t="shared" ref="O774" si="553">SUM(O776)</f>
        <v>0</v>
      </c>
      <c r="P774" s="116">
        <f>SUM(P776+P786)</f>
        <v>70000</v>
      </c>
      <c r="Q774" s="116">
        <f>SUM(Q776+Q786)</f>
        <v>250000</v>
      </c>
      <c r="R774" s="415">
        <f t="shared" ref="R774" si="554">SUM(R776+R786)</f>
        <v>50000</v>
      </c>
      <c r="S774" s="415">
        <f t="shared" ref="S774" si="555">SUM(S776+S786)</f>
        <v>50000</v>
      </c>
      <c r="T774" s="359">
        <f t="shared" si="548"/>
        <v>20</v>
      </c>
      <c r="U774" s="359">
        <f t="shared" si="549"/>
        <v>20</v>
      </c>
    </row>
    <row r="775" spans="1:21" s="43" customFormat="1" x14ac:dyDescent="0.2">
      <c r="I775" s="202"/>
      <c r="J775" s="202"/>
      <c r="K775" s="202"/>
      <c r="L775" s="16"/>
      <c r="M775" s="83"/>
      <c r="N775" s="84"/>
      <c r="O775" s="148"/>
      <c r="P775" s="148"/>
      <c r="Q775" s="148"/>
      <c r="R775" s="422"/>
      <c r="S775" s="422"/>
      <c r="T775" s="359"/>
      <c r="U775" s="359"/>
    </row>
    <row r="776" spans="1:21" s="43" customFormat="1" ht="25.5" x14ac:dyDescent="0.2">
      <c r="A776" s="54" t="s">
        <v>276</v>
      </c>
      <c r="I776" s="202"/>
      <c r="J776" s="202"/>
      <c r="K776" s="202"/>
      <c r="L776" s="66" t="s">
        <v>376</v>
      </c>
      <c r="M776" s="83"/>
      <c r="N776" s="107" t="s">
        <v>318</v>
      </c>
      <c r="O776" s="144">
        <f t="shared" ref="O776" si="556">SUM(O782)</f>
        <v>0</v>
      </c>
      <c r="P776" s="144">
        <f t="shared" ref="P776:Q776" si="557">SUM(P782)</f>
        <v>30000</v>
      </c>
      <c r="Q776" s="144">
        <f t="shared" si="557"/>
        <v>50000</v>
      </c>
      <c r="R776" s="411">
        <f>SUM(R783)</f>
        <v>30000</v>
      </c>
      <c r="S776" s="411">
        <f>SUM(S783)</f>
        <v>30000</v>
      </c>
      <c r="T776" s="359">
        <f t="shared" si="548"/>
        <v>60</v>
      </c>
      <c r="U776" s="359">
        <f t="shared" si="549"/>
        <v>60</v>
      </c>
    </row>
    <row r="777" spans="1:21" s="43" customFormat="1" x14ac:dyDescent="0.2">
      <c r="I777" s="202"/>
      <c r="J777" s="202"/>
      <c r="K777" s="202"/>
      <c r="L777" s="16"/>
      <c r="M777" s="83"/>
      <c r="N777" s="84"/>
      <c r="O777" s="148"/>
      <c r="P777" s="148"/>
      <c r="Q777" s="148"/>
      <c r="R777" s="422"/>
      <c r="S777" s="422"/>
      <c r="T777" s="359"/>
      <c r="U777" s="359"/>
    </row>
    <row r="778" spans="1:21" s="177" customFormat="1" x14ac:dyDescent="0.2">
      <c r="I778" s="202"/>
      <c r="J778" s="202"/>
      <c r="K778" s="202"/>
      <c r="L778" s="16"/>
      <c r="M778" s="178"/>
      <c r="N778" s="180" t="s">
        <v>285</v>
      </c>
      <c r="O778" s="188">
        <f t="shared" ref="O778" si="558">SUM(O779:O780)</f>
        <v>0</v>
      </c>
      <c r="P778" s="188">
        <f t="shared" ref="P778:Q778" si="559">SUM(P779:P780)</f>
        <v>30000</v>
      </c>
      <c r="Q778" s="188">
        <f t="shared" si="559"/>
        <v>50000</v>
      </c>
      <c r="R778" s="397">
        <f t="shared" ref="R778" si="560">SUM(R779:R780)</f>
        <v>30000</v>
      </c>
      <c r="S778" s="397">
        <f t="shared" ref="S778" si="561">SUM(S779:S780)</f>
        <v>30000</v>
      </c>
      <c r="T778" s="359">
        <f t="shared" si="548"/>
        <v>60</v>
      </c>
      <c r="U778" s="359">
        <f t="shared" si="549"/>
        <v>60</v>
      </c>
    </row>
    <row r="779" spans="1:21" s="177" customFormat="1" x14ac:dyDescent="0.2">
      <c r="I779" s="202"/>
      <c r="J779" s="202"/>
      <c r="K779" s="202"/>
      <c r="L779" s="16"/>
      <c r="M779" s="189" t="s">
        <v>355</v>
      </c>
      <c r="N779" s="180" t="s">
        <v>288</v>
      </c>
      <c r="O779" s="188">
        <v>0</v>
      </c>
      <c r="P779" s="188">
        <v>0</v>
      </c>
      <c r="Q779" s="188">
        <v>20000</v>
      </c>
      <c r="R779" s="397">
        <v>30000</v>
      </c>
      <c r="S779" s="397">
        <v>0</v>
      </c>
      <c r="T779" s="359">
        <f t="shared" si="548"/>
        <v>150</v>
      </c>
      <c r="U779" s="359">
        <f t="shared" si="549"/>
        <v>0</v>
      </c>
    </row>
    <row r="780" spans="1:21" s="205" customFormat="1" x14ac:dyDescent="0.2">
      <c r="L780" s="16"/>
      <c r="M780" s="189" t="s">
        <v>354</v>
      </c>
      <c r="N780" s="180" t="s">
        <v>287</v>
      </c>
      <c r="O780" s="188">
        <v>0</v>
      </c>
      <c r="P780" s="188">
        <v>30000</v>
      </c>
      <c r="Q780" s="188">
        <v>30000</v>
      </c>
      <c r="R780" s="397">
        <v>0</v>
      </c>
      <c r="S780" s="397">
        <v>30000</v>
      </c>
      <c r="T780" s="359">
        <f t="shared" si="548"/>
        <v>0</v>
      </c>
      <c r="U780" s="359">
        <f t="shared" si="549"/>
        <v>100</v>
      </c>
    </row>
    <row r="781" spans="1:21" s="177" customFormat="1" x14ac:dyDescent="0.2">
      <c r="I781" s="202"/>
      <c r="J781" s="202"/>
      <c r="K781" s="202"/>
      <c r="L781" s="16"/>
      <c r="M781" s="178"/>
      <c r="N781" s="84"/>
      <c r="O781" s="148"/>
      <c r="P781" s="148"/>
      <c r="Q781" s="148"/>
      <c r="R781" s="422"/>
      <c r="S781" s="422"/>
      <c r="T781" s="359"/>
      <c r="U781" s="359"/>
    </row>
    <row r="782" spans="1:21" s="43" customFormat="1" ht="25.5" x14ac:dyDescent="0.2">
      <c r="B782" s="48"/>
      <c r="C782" s="48"/>
      <c r="D782" s="48"/>
      <c r="E782" s="48">
        <v>4</v>
      </c>
      <c r="F782" s="48">
        <v>5</v>
      </c>
      <c r="G782" s="48"/>
      <c r="H782" s="48"/>
      <c r="I782" s="201"/>
      <c r="J782" s="201"/>
      <c r="K782" s="201"/>
      <c r="L782" s="16" t="s">
        <v>376</v>
      </c>
      <c r="M782" s="83" t="s">
        <v>76</v>
      </c>
      <c r="N782" s="84" t="s">
        <v>170</v>
      </c>
      <c r="O782" s="113">
        <f t="shared" ref="O782:Q783" si="562">SUM(O783)</f>
        <v>0</v>
      </c>
      <c r="P782" s="113">
        <f t="shared" si="562"/>
        <v>30000</v>
      </c>
      <c r="Q782" s="113">
        <f t="shared" si="562"/>
        <v>50000</v>
      </c>
      <c r="R782" s="295"/>
      <c r="S782" s="295"/>
      <c r="T782" s="359"/>
      <c r="U782" s="359"/>
    </row>
    <row r="783" spans="1:21" s="43" customFormat="1" ht="38.25" x14ac:dyDescent="0.2">
      <c r="B783" s="48"/>
      <c r="C783" s="48"/>
      <c r="D783" s="48"/>
      <c r="E783" s="48">
        <v>4</v>
      </c>
      <c r="F783" s="48">
        <v>5</v>
      </c>
      <c r="G783" s="48"/>
      <c r="H783" s="48"/>
      <c r="I783" s="201"/>
      <c r="J783" s="201"/>
      <c r="K783" s="201"/>
      <c r="L783" s="16" t="s">
        <v>376</v>
      </c>
      <c r="M783" s="92" t="s">
        <v>80</v>
      </c>
      <c r="N783" s="70" t="s">
        <v>9</v>
      </c>
      <c r="O783" s="114">
        <f t="shared" si="562"/>
        <v>0</v>
      </c>
      <c r="P783" s="114">
        <f t="shared" si="562"/>
        <v>30000</v>
      </c>
      <c r="Q783" s="114">
        <f t="shared" si="562"/>
        <v>50000</v>
      </c>
      <c r="R783" s="295">
        <v>30000</v>
      </c>
      <c r="S783" s="295">
        <v>30000</v>
      </c>
      <c r="T783" s="359">
        <f t="shared" si="548"/>
        <v>60</v>
      </c>
      <c r="U783" s="359">
        <f t="shared" si="549"/>
        <v>60</v>
      </c>
    </row>
    <row r="784" spans="1:21" s="43" customFormat="1" x14ac:dyDescent="0.2">
      <c r="B784" s="48"/>
      <c r="C784" s="48"/>
      <c r="D784" s="48"/>
      <c r="E784" s="48">
        <v>4</v>
      </c>
      <c r="F784" s="48">
        <v>5</v>
      </c>
      <c r="G784" s="48"/>
      <c r="H784" s="48"/>
      <c r="I784" s="201"/>
      <c r="J784" s="201"/>
      <c r="K784" s="201"/>
      <c r="L784" s="16" t="s">
        <v>376</v>
      </c>
      <c r="M784" s="83" t="s">
        <v>81</v>
      </c>
      <c r="N784" s="84" t="s">
        <v>172</v>
      </c>
      <c r="O784" s="113">
        <v>0</v>
      </c>
      <c r="P784" s="113">
        <v>30000</v>
      </c>
      <c r="Q784" s="113">
        <v>50000</v>
      </c>
      <c r="R784" s="295"/>
      <c r="S784" s="295"/>
      <c r="T784" s="359"/>
      <c r="U784" s="359"/>
    </row>
    <row r="785" spans="1:21" s="322" customFormat="1" x14ac:dyDescent="0.2">
      <c r="B785" s="364"/>
      <c r="C785" s="364"/>
      <c r="D785" s="364"/>
      <c r="E785" s="364"/>
      <c r="F785" s="364"/>
      <c r="G785" s="364"/>
      <c r="H785" s="364"/>
      <c r="I785" s="364"/>
      <c r="J785" s="364"/>
      <c r="K785" s="364"/>
      <c r="L785" s="16"/>
      <c r="M785" s="365"/>
      <c r="N785" s="366"/>
      <c r="O785" s="113"/>
      <c r="P785" s="113"/>
      <c r="Q785" s="113"/>
      <c r="R785" s="295"/>
      <c r="S785" s="295"/>
      <c r="T785" s="359"/>
      <c r="U785" s="359"/>
    </row>
    <row r="786" spans="1:21" s="322" customFormat="1" ht="25.5" x14ac:dyDescent="0.2">
      <c r="A786" s="54" t="s">
        <v>388</v>
      </c>
      <c r="L786" s="36" t="s">
        <v>376</v>
      </c>
      <c r="M786" s="365"/>
      <c r="N786" s="107" t="s">
        <v>384</v>
      </c>
      <c r="O786" s="144">
        <f t="shared" ref="O786" si="563">SUM(O794)</f>
        <v>0</v>
      </c>
      <c r="P786" s="144">
        <f t="shared" ref="P786:Q786" si="564">SUM(P794)</f>
        <v>40000</v>
      </c>
      <c r="Q786" s="144">
        <f t="shared" si="564"/>
        <v>200000</v>
      </c>
      <c r="R786" s="411">
        <f>SUM(R795)</f>
        <v>20000</v>
      </c>
      <c r="S786" s="411">
        <f>SUM(S795)</f>
        <v>20000</v>
      </c>
      <c r="T786" s="359">
        <f t="shared" si="548"/>
        <v>10</v>
      </c>
      <c r="U786" s="359">
        <f t="shared" si="549"/>
        <v>10</v>
      </c>
    </row>
    <row r="787" spans="1:21" s="322" customFormat="1" x14ac:dyDescent="0.2">
      <c r="L787" s="16"/>
      <c r="M787" s="365"/>
      <c r="N787" s="366"/>
      <c r="O787" s="144"/>
      <c r="P787" s="144"/>
      <c r="Q787" s="144"/>
      <c r="R787" s="295"/>
      <c r="S787" s="295"/>
      <c r="T787" s="359"/>
      <c r="U787" s="359"/>
    </row>
    <row r="788" spans="1:21" s="322" customFormat="1" x14ac:dyDescent="0.2">
      <c r="L788" s="16"/>
      <c r="M788" s="365"/>
      <c r="N788" s="180" t="s">
        <v>285</v>
      </c>
      <c r="O788" s="188">
        <f t="shared" ref="O788" si="565">SUM(O789:O792)</f>
        <v>0</v>
      </c>
      <c r="P788" s="188">
        <f t="shared" ref="P788:Q788" si="566">SUM(P789:P792)</f>
        <v>40000</v>
      </c>
      <c r="Q788" s="188">
        <f t="shared" si="566"/>
        <v>200000</v>
      </c>
      <c r="R788" s="397">
        <f>SUM(R789:R792)</f>
        <v>20000</v>
      </c>
      <c r="S788" s="397">
        <f>SUM(S789:S792)</f>
        <v>20000</v>
      </c>
      <c r="T788" s="359">
        <f t="shared" si="548"/>
        <v>10</v>
      </c>
      <c r="U788" s="359">
        <f t="shared" si="549"/>
        <v>10</v>
      </c>
    </row>
    <row r="789" spans="1:21" s="322" customFormat="1" x14ac:dyDescent="0.2">
      <c r="L789" s="16"/>
      <c r="M789" s="189" t="s">
        <v>57</v>
      </c>
      <c r="N789" s="180" t="s">
        <v>101</v>
      </c>
      <c r="O789" s="188">
        <v>0</v>
      </c>
      <c r="P789" s="188">
        <v>0</v>
      </c>
      <c r="Q789" s="188">
        <v>0</v>
      </c>
      <c r="R789" s="397">
        <v>0</v>
      </c>
      <c r="S789" s="397">
        <v>0</v>
      </c>
      <c r="T789" s="359">
        <v>0</v>
      </c>
      <c r="U789" s="359">
        <v>0</v>
      </c>
    </row>
    <row r="790" spans="1:21" s="322" customFormat="1" x14ac:dyDescent="0.2">
      <c r="L790" s="16"/>
      <c r="M790" s="189" t="s">
        <v>354</v>
      </c>
      <c r="N790" s="180" t="s">
        <v>287</v>
      </c>
      <c r="O790" s="188">
        <v>0</v>
      </c>
      <c r="P790" s="188">
        <v>40000</v>
      </c>
      <c r="Q790" s="188">
        <v>200000</v>
      </c>
      <c r="R790" s="397">
        <v>20000</v>
      </c>
      <c r="S790" s="397">
        <v>20000</v>
      </c>
      <c r="T790" s="359">
        <f t="shared" si="548"/>
        <v>10</v>
      </c>
      <c r="U790" s="359">
        <f t="shared" si="549"/>
        <v>10</v>
      </c>
    </row>
    <row r="791" spans="1:21" s="322" customFormat="1" ht="38.25" customHeight="1" x14ac:dyDescent="0.2">
      <c r="L791" s="16"/>
      <c r="M791" s="189" t="s">
        <v>52</v>
      </c>
      <c r="N791" s="190" t="s">
        <v>105</v>
      </c>
      <c r="O791" s="185">
        <v>0</v>
      </c>
      <c r="P791" s="185">
        <v>0</v>
      </c>
      <c r="Q791" s="185">
        <v>0</v>
      </c>
      <c r="R791" s="418">
        <v>0</v>
      </c>
      <c r="S791" s="418">
        <v>0</v>
      </c>
      <c r="T791" s="359">
        <v>0</v>
      </c>
      <c r="U791" s="359">
        <v>0</v>
      </c>
    </row>
    <row r="792" spans="1:21" s="322" customFormat="1" x14ac:dyDescent="0.2">
      <c r="L792" s="16"/>
      <c r="M792" s="189" t="s">
        <v>352</v>
      </c>
      <c r="N792" s="180" t="s">
        <v>289</v>
      </c>
      <c r="O792" s="188">
        <v>0</v>
      </c>
      <c r="P792" s="188">
        <v>0</v>
      </c>
      <c r="Q792" s="188">
        <v>0</v>
      </c>
      <c r="R792" s="397">
        <v>0</v>
      </c>
      <c r="S792" s="397">
        <v>0</v>
      </c>
      <c r="T792" s="359">
        <v>0</v>
      </c>
      <c r="U792" s="359">
        <v>0</v>
      </c>
    </row>
    <row r="793" spans="1:21" s="322" customFormat="1" x14ac:dyDescent="0.2">
      <c r="L793" s="16"/>
      <c r="M793" s="189"/>
      <c r="N793" s="180"/>
      <c r="O793" s="188"/>
      <c r="P793" s="188"/>
      <c r="Q793" s="188"/>
      <c r="R793" s="397"/>
      <c r="S793" s="397"/>
      <c r="T793" s="359"/>
      <c r="U793" s="359"/>
    </row>
    <row r="794" spans="1:21" s="322" customFormat="1" ht="25.5" x14ac:dyDescent="0.2">
      <c r="B794" s="364"/>
      <c r="C794" s="364"/>
      <c r="D794" s="364">
        <v>3</v>
      </c>
      <c r="E794" s="364"/>
      <c r="F794" s="364">
        <v>5</v>
      </c>
      <c r="G794" s="364"/>
      <c r="H794" s="364">
        <v>7</v>
      </c>
      <c r="I794" s="364"/>
      <c r="J794" s="364">
        <v>9</v>
      </c>
      <c r="K794" s="364"/>
      <c r="L794" s="16" t="s">
        <v>376</v>
      </c>
      <c r="M794" s="365" t="s">
        <v>76</v>
      </c>
      <c r="N794" s="366" t="s">
        <v>170</v>
      </c>
      <c r="O794" s="113">
        <f t="shared" ref="O794:Q795" si="567">SUM(O795)</f>
        <v>0</v>
      </c>
      <c r="P794" s="113">
        <f t="shared" si="567"/>
        <v>40000</v>
      </c>
      <c r="Q794" s="113">
        <f t="shared" si="567"/>
        <v>200000</v>
      </c>
      <c r="R794" s="295"/>
      <c r="S794" s="295"/>
      <c r="T794" s="359"/>
      <c r="U794" s="359"/>
    </row>
    <row r="795" spans="1:21" s="322" customFormat="1" ht="38.25" x14ac:dyDescent="0.2">
      <c r="B795" s="364"/>
      <c r="C795" s="364"/>
      <c r="D795" s="364">
        <v>3</v>
      </c>
      <c r="E795" s="364"/>
      <c r="F795" s="364">
        <v>5</v>
      </c>
      <c r="G795" s="364"/>
      <c r="H795" s="364">
        <v>7</v>
      </c>
      <c r="I795" s="364"/>
      <c r="J795" s="364">
        <v>9</v>
      </c>
      <c r="K795" s="364"/>
      <c r="L795" s="16" t="s">
        <v>376</v>
      </c>
      <c r="M795" s="309" t="s">
        <v>80</v>
      </c>
      <c r="N795" s="367" t="s">
        <v>9</v>
      </c>
      <c r="O795" s="114">
        <f t="shared" si="567"/>
        <v>0</v>
      </c>
      <c r="P795" s="114">
        <f t="shared" si="567"/>
        <v>40000</v>
      </c>
      <c r="Q795" s="114">
        <f t="shared" si="567"/>
        <v>200000</v>
      </c>
      <c r="R795" s="295">
        <v>20000</v>
      </c>
      <c r="S795" s="295">
        <v>20000</v>
      </c>
      <c r="T795" s="359">
        <f t="shared" si="548"/>
        <v>10</v>
      </c>
      <c r="U795" s="359">
        <f t="shared" si="549"/>
        <v>10</v>
      </c>
    </row>
    <row r="796" spans="1:21" s="322" customFormat="1" x14ac:dyDescent="0.2">
      <c r="B796" s="364"/>
      <c r="C796" s="364"/>
      <c r="D796" s="364">
        <v>3</v>
      </c>
      <c r="E796" s="364"/>
      <c r="F796" s="364">
        <v>5</v>
      </c>
      <c r="G796" s="364"/>
      <c r="H796" s="364">
        <v>7</v>
      </c>
      <c r="I796" s="364"/>
      <c r="J796" s="364">
        <v>9</v>
      </c>
      <c r="K796" s="364"/>
      <c r="L796" s="16" t="s">
        <v>376</v>
      </c>
      <c r="M796" s="365" t="s">
        <v>81</v>
      </c>
      <c r="N796" s="366" t="s">
        <v>172</v>
      </c>
      <c r="O796" s="113">
        <v>0</v>
      </c>
      <c r="P796" s="113">
        <v>40000</v>
      </c>
      <c r="Q796" s="113">
        <v>200000</v>
      </c>
      <c r="R796" s="295"/>
      <c r="S796" s="295"/>
      <c r="T796" s="359"/>
      <c r="U796" s="359"/>
    </row>
    <row r="797" spans="1:21" s="322" customFormat="1" x14ac:dyDescent="0.2">
      <c r="B797" s="379"/>
      <c r="C797" s="379"/>
      <c r="D797" s="379"/>
      <c r="E797" s="379"/>
      <c r="F797" s="379"/>
      <c r="G797" s="379"/>
      <c r="H797" s="379"/>
      <c r="I797" s="379"/>
      <c r="J797" s="379"/>
      <c r="K797" s="379"/>
      <c r="L797" s="16"/>
      <c r="M797" s="378"/>
      <c r="N797" s="377"/>
      <c r="O797" s="113"/>
      <c r="P797" s="113"/>
      <c r="Q797" s="113"/>
      <c r="R797" s="295"/>
      <c r="S797" s="295"/>
      <c r="T797" s="359"/>
      <c r="U797" s="359"/>
    </row>
    <row r="798" spans="1:21" s="322" customFormat="1" x14ac:dyDescent="0.2">
      <c r="B798" s="379"/>
      <c r="C798" s="379"/>
      <c r="D798" s="379"/>
      <c r="E798" s="379"/>
      <c r="F798" s="379"/>
      <c r="G798" s="379"/>
      <c r="H798" s="379"/>
      <c r="I798" s="379"/>
      <c r="J798" s="379"/>
      <c r="K798" s="379"/>
      <c r="L798" s="16"/>
      <c r="M798" s="378"/>
      <c r="N798" s="377"/>
      <c r="O798" s="113"/>
      <c r="P798" s="113"/>
      <c r="Q798" s="113"/>
      <c r="R798" s="295"/>
      <c r="S798" s="295"/>
      <c r="T798" s="359"/>
      <c r="U798" s="359"/>
    </row>
    <row r="799" spans="1:21" s="322" customFormat="1" ht="25.5" x14ac:dyDescent="0.2">
      <c r="A799" s="53" t="s">
        <v>153</v>
      </c>
      <c r="B799" s="379"/>
      <c r="C799" s="379"/>
      <c r="D799" s="379"/>
      <c r="E799" s="379"/>
      <c r="F799" s="379"/>
      <c r="G799" s="379"/>
      <c r="H799" s="379"/>
      <c r="I799" s="379"/>
      <c r="J799" s="379"/>
      <c r="K799" s="379"/>
      <c r="L799" s="31" t="s">
        <v>394</v>
      </c>
      <c r="M799" s="103"/>
      <c r="N799" s="104" t="s">
        <v>146</v>
      </c>
      <c r="O799" s="116">
        <f t="shared" ref="O799" si="568">SUM(O801)</f>
        <v>0</v>
      </c>
      <c r="P799" s="116">
        <f>SUM(P801)</f>
        <v>10000</v>
      </c>
      <c r="Q799" s="116">
        <f>SUM(Q801)</f>
        <v>10000</v>
      </c>
      <c r="R799" s="415">
        <f t="shared" ref="R799" si="569">SUM(R801)</f>
        <v>20000</v>
      </c>
      <c r="S799" s="415">
        <f t="shared" ref="S799" si="570">SUM(S801)</f>
        <v>20000</v>
      </c>
      <c r="T799" s="359">
        <f t="shared" si="548"/>
        <v>200</v>
      </c>
      <c r="U799" s="359">
        <f t="shared" si="549"/>
        <v>200</v>
      </c>
    </row>
    <row r="800" spans="1:21" s="322" customFormat="1" x14ac:dyDescent="0.2">
      <c r="B800" s="364"/>
      <c r="C800" s="364"/>
      <c r="D800" s="364"/>
      <c r="E800" s="364"/>
      <c r="F800" s="364"/>
      <c r="G800" s="364"/>
      <c r="H800" s="364"/>
      <c r="I800" s="364"/>
      <c r="J800" s="364"/>
      <c r="K800" s="364"/>
      <c r="L800" s="31"/>
      <c r="M800" s="103"/>
      <c r="N800" s="104"/>
      <c r="O800" s="113"/>
      <c r="P800" s="113"/>
      <c r="Q800" s="113"/>
      <c r="R800" s="295"/>
      <c r="S800" s="295"/>
      <c r="T800" s="359"/>
      <c r="U800" s="359"/>
    </row>
    <row r="801" spans="1:21" s="322" customFormat="1" ht="38.25" x14ac:dyDescent="0.2">
      <c r="A801" s="54" t="s">
        <v>391</v>
      </c>
      <c r="L801" s="36" t="s">
        <v>393</v>
      </c>
      <c r="M801" s="374"/>
      <c r="N801" s="107" t="s">
        <v>392</v>
      </c>
      <c r="O801" s="144">
        <f t="shared" ref="O801" si="571">SUM(O809)</f>
        <v>0</v>
      </c>
      <c r="P801" s="144">
        <f t="shared" ref="P801:Q801" si="572">SUM(P809)</f>
        <v>10000</v>
      </c>
      <c r="Q801" s="144">
        <f t="shared" si="572"/>
        <v>10000</v>
      </c>
      <c r="R801" s="411">
        <f>SUM(R810)</f>
        <v>20000</v>
      </c>
      <c r="S801" s="411">
        <f>SUM(S810)</f>
        <v>20000</v>
      </c>
      <c r="T801" s="359">
        <f t="shared" si="548"/>
        <v>200</v>
      </c>
      <c r="U801" s="359">
        <f t="shared" si="549"/>
        <v>200</v>
      </c>
    </row>
    <row r="802" spans="1:21" s="322" customFormat="1" x14ac:dyDescent="0.2">
      <c r="L802" s="16"/>
      <c r="M802" s="374"/>
      <c r="N802" s="375"/>
      <c r="O802" s="144"/>
      <c r="P802" s="144"/>
      <c r="Q802" s="144"/>
      <c r="R802" s="295"/>
      <c r="S802" s="295"/>
      <c r="T802" s="359"/>
      <c r="U802" s="359"/>
    </row>
    <row r="803" spans="1:21" s="322" customFormat="1" x14ac:dyDescent="0.2">
      <c r="L803" s="16"/>
      <c r="M803" s="374"/>
      <c r="N803" s="180" t="s">
        <v>285</v>
      </c>
      <c r="O803" s="188">
        <f t="shared" ref="O803" si="573">SUM(O804:O807)</f>
        <v>0</v>
      </c>
      <c r="P803" s="188">
        <f t="shared" ref="P803:Q803" si="574">SUM(P804:P807)</f>
        <v>10000</v>
      </c>
      <c r="Q803" s="188">
        <f t="shared" si="574"/>
        <v>10000</v>
      </c>
      <c r="R803" s="397">
        <f>SUM(R804:R807)</f>
        <v>20000</v>
      </c>
      <c r="S803" s="397">
        <f>SUM(S804:S807)</f>
        <v>20000</v>
      </c>
      <c r="T803" s="359">
        <f t="shared" si="548"/>
        <v>200</v>
      </c>
      <c r="U803" s="359">
        <f t="shared" si="549"/>
        <v>200</v>
      </c>
    </row>
    <row r="804" spans="1:21" s="322" customFormat="1" x14ac:dyDescent="0.2">
      <c r="L804" s="16"/>
      <c r="M804" s="189" t="s">
        <v>57</v>
      </c>
      <c r="N804" s="180" t="s">
        <v>101</v>
      </c>
      <c r="O804" s="188">
        <v>0</v>
      </c>
      <c r="P804" s="188">
        <v>0</v>
      </c>
      <c r="Q804" s="188">
        <v>0</v>
      </c>
      <c r="R804" s="397">
        <v>0</v>
      </c>
      <c r="S804" s="397">
        <v>0</v>
      </c>
      <c r="T804" s="359">
        <v>0</v>
      </c>
      <c r="U804" s="359">
        <v>0</v>
      </c>
    </row>
    <row r="805" spans="1:21" s="322" customFormat="1" x14ac:dyDescent="0.2">
      <c r="L805" s="16"/>
      <c r="M805" s="189" t="s">
        <v>354</v>
      </c>
      <c r="N805" s="180" t="s">
        <v>287</v>
      </c>
      <c r="O805" s="188">
        <v>0</v>
      </c>
      <c r="P805" s="188">
        <v>10000</v>
      </c>
      <c r="Q805" s="188">
        <v>10000</v>
      </c>
      <c r="R805" s="397">
        <v>15000</v>
      </c>
      <c r="S805" s="397">
        <v>15000</v>
      </c>
      <c r="T805" s="359">
        <f t="shared" si="548"/>
        <v>150</v>
      </c>
      <c r="U805" s="359">
        <f t="shared" si="549"/>
        <v>150</v>
      </c>
    </row>
    <row r="806" spans="1:21" s="322" customFormat="1" ht="39" customHeight="1" x14ac:dyDescent="0.2">
      <c r="L806" s="16"/>
      <c r="M806" s="189" t="s">
        <v>52</v>
      </c>
      <c r="N806" s="190" t="s">
        <v>105</v>
      </c>
      <c r="O806" s="185">
        <v>0</v>
      </c>
      <c r="P806" s="185">
        <v>0</v>
      </c>
      <c r="Q806" s="185">
        <v>0</v>
      </c>
      <c r="R806" s="418">
        <v>5000</v>
      </c>
      <c r="S806" s="418">
        <v>5000</v>
      </c>
      <c r="T806" s="359">
        <v>0</v>
      </c>
      <c r="U806" s="359">
        <v>0</v>
      </c>
    </row>
    <row r="807" spans="1:21" s="322" customFormat="1" x14ac:dyDescent="0.2">
      <c r="L807" s="16"/>
      <c r="M807" s="189" t="s">
        <v>352</v>
      </c>
      <c r="N807" s="180" t="s">
        <v>289</v>
      </c>
      <c r="O807" s="188">
        <v>0</v>
      </c>
      <c r="P807" s="188">
        <v>0</v>
      </c>
      <c r="Q807" s="188">
        <v>0</v>
      </c>
      <c r="R807" s="397">
        <v>0</v>
      </c>
      <c r="S807" s="397">
        <v>0</v>
      </c>
      <c r="T807" s="359">
        <v>0</v>
      </c>
      <c r="U807" s="359">
        <v>0</v>
      </c>
    </row>
    <row r="808" spans="1:21" s="322" customFormat="1" x14ac:dyDescent="0.2">
      <c r="L808" s="16"/>
      <c r="M808" s="189"/>
      <c r="N808" s="180"/>
      <c r="O808" s="188"/>
      <c r="P808" s="188"/>
      <c r="Q808" s="188"/>
      <c r="R808" s="397"/>
      <c r="S808" s="397"/>
      <c r="T808" s="359"/>
      <c r="U808" s="359"/>
    </row>
    <row r="809" spans="1:21" s="322" customFormat="1" ht="25.5" x14ac:dyDescent="0.2">
      <c r="B809" s="373"/>
      <c r="C809" s="373"/>
      <c r="D809" s="373">
        <v>3</v>
      </c>
      <c r="E809" s="373"/>
      <c r="F809" s="373">
        <v>5</v>
      </c>
      <c r="G809" s="373"/>
      <c r="H809" s="373">
        <v>7</v>
      </c>
      <c r="I809" s="373"/>
      <c r="J809" s="373">
        <v>9</v>
      </c>
      <c r="K809" s="373"/>
      <c r="L809" s="16" t="s">
        <v>393</v>
      </c>
      <c r="M809" s="374" t="s">
        <v>76</v>
      </c>
      <c r="N809" s="375" t="s">
        <v>170</v>
      </c>
      <c r="O809" s="113">
        <f t="shared" ref="O809:Q810" si="575">SUM(O810)</f>
        <v>0</v>
      </c>
      <c r="P809" s="113">
        <f t="shared" si="575"/>
        <v>10000</v>
      </c>
      <c r="Q809" s="113">
        <f t="shared" si="575"/>
        <v>10000</v>
      </c>
      <c r="R809" s="295"/>
      <c r="S809" s="295"/>
      <c r="T809" s="359"/>
      <c r="U809" s="359"/>
    </row>
    <row r="810" spans="1:21" s="322" customFormat="1" ht="38.25" x14ac:dyDescent="0.2">
      <c r="B810" s="373"/>
      <c r="C810" s="373"/>
      <c r="D810" s="373">
        <v>3</v>
      </c>
      <c r="E810" s="373"/>
      <c r="F810" s="373">
        <v>5</v>
      </c>
      <c r="G810" s="373"/>
      <c r="H810" s="373">
        <v>7</v>
      </c>
      <c r="I810" s="373"/>
      <c r="J810" s="373">
        <v>9</v>
      </c>
      <c r="K810" s="373"/>
      <c r="L810" s="16" t="s">
        <v>393</v>
      </c>
      <c r="M810" s="309" t="s">
        <v>80</v>
      </c>
      <c r="N810" s="376" t="s">
        <v>9</v>
      </c>
      <c r="O810" s="114">
        <f t="shared" si="575"/>
        <v>0</v>
      </c>
      <c r="P810" s="114">
        <f t="shared" si="575"/>
        <v>10000</v>
      </c>
      <c r="Q810" s="114">
        <f t="shared" si="575"/>
        <v>10000</v>
      </c>
      <c r="R810" s="295">
        <v>20000</v>
      </c>
      <c r="S810" s="295">
        <v>20000</v>
      </c>
      <c r="T810" s="359">
        <f t="shared" si="548"/>
        <v>200</v>
      </c>
      <c r="U810" s="359">
        <f t="shared" si="549"/>
        <v>200</v>
      </c>
    </row>
    <row r="811" spans="1:21" s="322" customFormat="1" x14ac:dyDescent="0.2">
      <c r="B811" s="373">
        <v>1</v>
      </c>
      <c r="C811" s="373"/>
      <c r="D811" s="373">
        <v>3</v>
      </c>
      <c r="E811" s="373"/>
      <c r="F811" s="373">
        <v>5</v>
      </c>
      <c r="G811" s="373"/>
      <c r="H811" s="373">
        <v>7</v>
      </c>
      <c r="I811" s="373"/>
      <c r="J811" s="373">
        <v>9</v>
      </c>
      <c r="K811" s="373"/>
      <c r="L811" s="16" t="s">
        <v>393</v>
      </c>
      <c r="M811" s="374" t="s">
        <v>81</v>
      </c>
      <c r="N811" s="375" t="s">
        <v>172</v>
      </c>
      <c r="O811" s="113">
        <v>0</v>
      </c>
      <c r="P811" s="113">
        <v>10000</v>
      </c>
      <c r="Q811" s="113">
        <v>10000</v>
      </c>
      <c r="R811" s="295"/>
      <c r="S811" s="295"/>
      <c r="T811" s="359"/>
      <c r="U811" s="359"/>
    </row>
    <row r="812" spans="1:21" s="322" customFormat="1" x14ac:dyDescent="0.2">
      <c r="B812" s="373"/>
      <c r="C812" s="373"/>
      <c r="D812" s="373"/>
      <c r="E812" s="373"/>
      <c r="F812" s="373"/>
      <c r="G812" s="373"/>
      <c r="H812" s="373"/>
      <c r="I812" s="373"/>
      <c r="J812" s="373"/>
      <c r="K812" s="373"/>
      <c r="L812" s="16"/>
      <c r="M812" s="374"/>
      <c r="N812" s="375"/>
      <c r="O812" s="113"/>
      <c r="P812" s="113"/>
      <c r="Q812" s="113"/>
      <c r="R812" s="295"/>
      <c r="S812" s="295"/>
      <c r="T812" s="359"/>
      <c r="U812" s="359"/>
    </row>
    <row r="813" spans="1:21" s="133" customFormat="1" x14ac:dyDescent="0.2">
      <c r="B813" s="131"/>
      <c r="C813" s="131"/>
      <c r="D813" s="131"/>
      <c r="E813" s="131"/>
      <c r="F813" s="131"/>
      <c r="G813" s="131"/>
      <c r="H813" s="131"/>
      <c r="I813" s="201"/>
      <c r="J813" s="201"/>
      <c r="K813" s="201"/>
      <c r="L813" s="16"/>
      <c r="M813" s="132"/>
      <c r="N813" s="84"/>
      <c r="O813" s="144"/>
      <c r="P813" s="144"/>
      <c r="Q813" s="144"/>
      <c r="R813" s="295"/>
      <c r="S813" s="295"/>
      <c r="T813" s="359"/>
      <c r="U813" s="359"/>
    </row>
    <row r="814" spans="1:21" s="46" customFormat="1" ht="38.25" x14ac:dyDescent="0.2">
      <c r="A814" s="53" t="s">
        <v>173</v>
      </c>
      <c r="I814" s="202"/>
      <c r="J814" s="202"/>
      <c r="K814" s="202"/>
      <c r="L814" s="31" t="s">
        <v>377</v>
      </c>
      <c r="M814" s="103"/>
      <c r="N814" s="104" t="s">
        <v>147</v>
      </c>
      <c r="O814" s="116">
        <f t="shared" ref="O814" si="576">SUM(O816)</f>
        <v>23875</v>
      </c>
      <c r="P814" s="116">
        <f t="shared" ref="P814:Q814" si="577">SUM(P816)</f>
        <v>0</v>
      </c>
      <c r="Q814" s="116">
        <f t="shared" si="577"/>
        <v>0</v>
      </c>
      <c r="R814" s="415">
        <f t="shared" ref="R814:S814" si="578">SUM(R816)</f>
        <v>0</v>
      </c>
      <c r="S814" s="415">
        <f t="shared" si="578"/>
        <v>0</v>
      </c>
      <c r="T814" s="359">
        <v>0</v>
      </c>
      <c r="U814" s="359">
        <v>0</v>
      </c>
    </row>
    <row r="815" spans="1:21" s="159" customFormat="1" x14ac:dyDescent="0.2">
      <c r="A815" s="53"/>
      <c r="I815" s="202"/>
      <c r="J815" s="202"/>
      <c r="K815" s="202"/>
      <c r="L815" s="31"/>
      <c r="M815" s="103"/>
      <c r="N815" s="104"/>
      <c r="O815" s="144"/>
      <c r="P815" s="144"/>
      <c r="Q815" s="144"/>
      <c r="R815" s="415"/>
      <c r="S815" s="415"/>
      <c r="T815" s="359"/>
      <c r="U815" s="359"/>
    </row>
    <row r="816" spans="1:21" s="46" customFormat="1" ht="90" customHeight="1" x14ac:dyDescent="0.2">
      <c r="A816" s="54" t="s">
        <v>277</v>
      </c>
      <c r="I816" s="202"/>
      <c r="J816" s="202"/>
      <c r="K816" s="202"/>
      <c r="L816" s="66" t="s">
        <v>376</v>
      </c>
      <c r="M816" s="83"/>
      <c r="N816" s="121" t="s">
        <v>378</v>
      </c>
      <c r="O816" s="144">
        <f t="shared" ref="O816" si="579">SUM(O823)</f>
        <v>23875</v>
      </c>
      <c r="P816" s="233">
        <f t="shared" ref="P816:Q816" si="580">SUM(P823)</f>
        <v>0</v>
      </c>
      <c r="Q816" s="233">
        <f t="shared" si="580"/>
        <v>0</v>
      </c>
      <c r="R816" s="411">
        <f>SUM(R824+R827)</f>
        <v>0</v>
      </c>
      <c r="S816" s="411">
        <f>SUM(S824+S827)</f>
        <v>0</v>
      </c>
      <c r="T816" s="359">
        <v>0</v>
      </c>
      <c r="U816" s="359">
        <v>0</v>
      </c>
    </row>
    <row r="817" spans="1:21" s="177" customFormat="1" x14ac:dyDescent="0.2">
      <c r="A817" s="54"/>
      <c r="I817" s="202"/>
      <c r="J817" s="202"/>
      <c r="K817" s="202"/>
      <c r="L817" s="16"/>
      <c r="M817" s="178"/>
      <c r="N817" s="107"/>
      <c r="O817" s="144"/>
      <c r="P817" s="144"/>
      <c r="Q817" s="144"/>
      <c r="R817" s="411"/>
      <c r="S817" s="411"/>
      <c r="T817" s="359"/>
      <c r="U817" s="359"/>
    </row>
    <row r="818" spans="1:21" s="171" customFormat="1" x14ac:dyDescent="0.2">
      <c r="A818" s="54"/>
      <c r="I818" s="202"/>
      <c r="J818" s="202"/>
      <c r="K818" s="202"/>
      <c r="L818" s="16"/>
      <c r="M818" s="172"/>
      <c r="N818" s="180" t="s">
        <v>285</v>
      </c>
      <c r="O818" s="188">
        <f t="shared" ref="O818" si="581">SUM(O819:O821)</f>
        <v>23875</v>
      </c>
      <c r="P818" s="188">
        <f t="shared" ref="P818:Q818" si="582">SUM(P819:P821)</f>
        <v>0</v>
      </c>
      <c r="Q818" s="188">
        <f t="shared" si="582"/>
        <v>0</v>
      </c>
      <c r="R818" s="397">
        <f t="shared" ref="R818" si="583">SUM(R819:R821)</f>
        <v>0</v>
      </c>
      <c r="S818" s="397">
        <f t="shared" ref="S818" si="584">SUM(S819:S821)</f>
        <v>0</v>
      </c>
      <c r="T818" s="359">
        <v>0</v>
      </c>
      <c r="U818" s="359">
        <v>0</v>
      </c>
    </row>
    <row r="819" spans="1:21" s="204" customFormat="1" x14ac:dyDescent="0.2">
      <c r="A819" s="54"/>
      <c r="L819" s="16"/>
      <c r="M819" s="189" t="s">
        <v>354</v>
      </c>
      <c r="N819" s="180" t="s">
        <v>287</v>
      </c>
      <c r="O819" s="188">
        <v>23875</v>
      </c>
      <c r="P819" s="188">
        <v>0</v>
      </c>
      <c r="Q819" s="188">
        <v>0</v>
      </c>
      <c r="R819" s="397">
        <v>0</v>
      </c>
      <c r="S819" s="397">
        <v>0</v>
      </c>
      <c r="T819" s="359">
        <v>0</v>
      </c>
      <c r="U819" s="359">
        <v>0</v>
      </c>
    </row>
    <row r="820" spans="1:21" s="322" customFormat="1" ht="25.5" x14ac:dyDescent="0.2">
      <c r="A820" s="54"/>
      <c r="L820" s="16"/>
      <c r="M820" s="189" t="s">
        <v>351</v>
      </c>
      <c r="N820" s="180" t="s">
        <v>106</v>
      </c>
      <c r="O820" s="188">
        <v>0</v>
      </c>
      <c r="P820" s="188">
        <v>0</v>
      </c>
      <c r="Q820" s="188">
        <v>0</v>
      </c>
      <c r="R820" s="397">
        <v>0</v>
      </c>
      <c r="S820" s="397">
        <v>0</v>
      </c>
      <c r="T820" s="359">
        <v>0</v>
      </c>
      <c r="U820" s="359">
        <v>0</v>
      </c>
    </row>
    <row r="821" spans="1:21" s="177" customFormat="1" x14ac:dyDescent="0.2">
      <c r="A821" s="54"/>
      <c r="I821" s="202"/>
      <c r="J821" s="202"/>
      <c r="K821" s="202"/>
      <c r="L821" s="16"/>
      <c r="M821" s="189" t="s">
        <v>352</v>
      </c>
      <c r="N821" s="187" t="s">
        <v>289</v>
      </c>
      <c r="O821" s="188">
        <v>0</v>
      </c>
      <c r="P821" s="188">
        <v>0</v>
      </c>
      <c r="Q821" s="188">
        <v>0</v>
      </c>
      <c r="R821" s="397">
        <v>0</v>
      </c>
      <c r="S821" s="397">
        <v>0</v>
      </c>
      <c r="T821" s="359">
        <v>0</v>
      </c>
      <c r="U821" s="359">
        <v>0</v>
      </c>
    </row>
    <row r="822" spans="1:21" s="177" customFormat="1" x14ac:dyDescent="0.2">
      <c r="A822" s="54"/>
      <c r="I822" s="202"/>
      <c r="J822" s="202"/>
      <c r="K822" s="202"/>
      <c r="L822" s="16"/>
      <c r="M822" s="178"/>
      <c r="N822" s="107"/>
      <c r="O822" s="144"/>
      <c r="P822" s="144"/>
      <c r="Q822" s="144"/>
      <c r="R822" s="411"/>
      <c r="S822" s="411"/>
      <c r="T822" s="359"/>
      <c r="U822" s="359"/>
    </row>
    <row r="823" spans="1:21" s="46" customFormat="1" ht="25.5" x14ac:dyDescent="0.2">
      <c r="B823" s="48"/>
      <c r="C823" s="48"/>
      <c r="D823" s="48"/>
      <c r="E823" s="48"/>
      <c r="F823" s="48">
        <v>5</v>
      </c>
      <c r="G823" s="48"/>
      <c r="H823" s="48"/>
      <c r="I823" s="201">
        <v>8</v>
      </c>
      <c r="J823" s="201">
        <v>9</v>
      </c>
      <c r="K823" s="201"/>
      <c r="L823" s="16" t="s">
        <v>376</v>
      </c>
      <c r="M823" s="83" t="s">
        <v>76</v>
      </c>
      <c r="N823" s="84" t="s">
        <v>170</v>
      </c>
      <c r="O823" s="113">
        <f t="shared" ref="O823:Q824" si="585">SUM(O824)</f>
        <v>23875</v>
      </c>
      <c r="P823" s="113">
        <f t="shared" si="585"/>
        <v>0</v>
      </c>
      <c r="Q823" s="113">
        <f t="shared" si="585"/>
        <v>0</v>
      </c>
      <c r="R823" s="295"/>
      <c r="S823" s="295"/>
      <c r="T823" s="359"/>
      <c r="U823" s="359"/>
    </row>
    <row r="824" spans="1:21" s="46" customFormat="1" ht="38.25" x14ac:dyDescent="0.2">
      <c r="B824" s="48"/>
      <c r="C824" s="48"/>
      <c r="D824" s="48"/>
      <c r="E824" s="48"/>
      <c r="F824" s="48">
        <v>5</v>
      </c>
      <c r="G824" s="48"/>
      <c r="H824" s="48"/>
      <c r="I824" s="201"/>
      <c r="J824" s="201">
        <v>9</v>
      </c>
      <c r="K824" s="201"/>
      <c r="L824" s="16" t="s">
        <v>376</v>
      </c>
      <c r="M824" s="92" t="s">
        <v>80</v>
      </c>
      <c r="N824" s="70" t="s">
        <v>9</v>
      </c>
      <c r="O824" s="114">
        <f t="shared" si="585"/>
        <v>23875</v>
      </c>
      <c r="P824" s="114">
        <f t="shared" si="585"/>
        <v>0</v>
      </c>
      <c r="Q824" s="114">
        <f t="shared" si="585"/>
        <v>0</v>
      </c>
      <c r="R824" s="295">
        <v>0</v>
      </c>
      <c r="S824" s="295">
        <v>0</v>
      </c>
      <c r="T824" s="359">
        <v>0</v>
      </c>
      <c r="U824" s="359">
        <v>0</v>
      </c>
    </row>
    <row r="825" spans="1:21" s="46" customFormat="1" x14ac:dyDescent="0.2">
      <c r="B825" s="48"/>
      <c r="C825" s="48"/>
      <c r="D825" s="48"/>
      <c r="E825" s="48"/>
      <c r="F825" s="48">
        <v>5</v>
      </c>
      <c r="G825" s="48"/>
      <c r="H825" s="48"/>
      <c r="I825" s="201"/>
      <c r="J825" s="201">
        <v>9</v>
      </c>
      <c r="K825" s="201"/>
      <c r="L825" s="16" t="s">
        <v>376</v>
      </c>
      <c r="M825" s="83" t="s">
        <v>81</v>
      </c>
      <c r="N825" s="84" t="s">
        <v>172</v>
      </c>
      <c r="O825" s="113">
        <v>23875</v>
      </c>
      <c r="P825" s="113">
        <v>0</v>
      </c>
      <c r="Q825" s="113">
        <v>0</v>
      </c>
      <c r="R825" s="295"/>
      <c r="S825" s="295"/>
      <c r="T825" s="359"/>
      <c r="U825" s="359"/>
    </row>
    <row r="826" spans="1:21" s="322" customFormat="1" ht="25.5" x14ac:dyDescent="0.2">
      <c r="B826" s="354"/>
      <c r="C826" s="354"/>
      <c r="D826" s="354"/>
      <c r="E826" s="354"/>
      <c r="F826" s="354"/>
      <c r="G826" s="354"/>
      <c r="H826" s="354"/>
      <c r="I826" s="354">
        <v>8</v>
      </c>
      <c r="J826" s="354"/>
      <c r="K826" s="354"/>
      <c r="L826" s="16"/>
      <c r="M826" s="352" t="s">
        <v>33</v>
      </c>
      <c r="N826" s="353" t="s">
        <v>86</v>
      </c>
      <c r="O826" s="113">
        <v>0</v>
      </c>
      <c r="P826" s="113">
        <v>0</v>
      </c>
      <c r="Q826" s="113">
        <v>0</v>
      </c>
      <c r="R826" s="295"/>
      <c r="S826" s="295"/>
      <c r="T826" s="359"/>
      <c r="U826" s="359"/>
    </row>
    <row r="827" spans="1:21" s="38" customFormat="1" ht="25.5" x14ac:dyDescent="0.2">
      <c r="B827" s="9"/>
      <c r="C827" s="9"/>
      <c r="D827" s="9"/>
      <c r="E827" s="9"/>
      <c r="F827" s="9"/>
      <c r="G827" s="9"/>
      <c r="H827" s="9"/>
      <c r="I827" s="9">
        <v>8</v>
      </c>
      <c r="J827" s="9"/>
      <c r="K827" s="9"/>
      <c r="L827" s="18"/>
      <c r="M827" s="309" t="s">
        <v>296</v>
      </c>
      <c r="N827" s="353" t="s">
        <v>298</v>
      </c>
      <c r="O827" s="114">
        <v>0</v>
      </c>
      <c r="P827" s="114">
        <v>0</v>
      </c>
      <c r="Q827" s="114">
        <v>0</v>
      </c>
      <c r="R827" s="295">
        <v>0</v>
      </c>
      <c r="S827" s="295">
        <v>0</v>
      </c>
      <c r="T827" s="359">
        <v>0</v>
      </c>
      <c r="U827" s="359">
        <v>0</v>
      </c>
    </row>
    <row r="828" spans="1:21" s="322" customFormat="1" ht="51" x14ac:dyDescent="0.2">
      <c r="B828" s="354"/>
      <c r="C828" s="354"/>
      <c r="D828" s="354"/>
      <c r="E828" s="354"/>
      <c r="F828" s="354"/>
      <c r="G828" s="354"/>
      <c r="H828" s="354"/>
      <c r="I828" s="354">
        <v>8</v>
      </c>
      <c r="J828" s="354"/>
      <c r="K828" s="354"/>
      <c r="L828" s="16"/>
      <c r="M828" s="352" t="s">
        <v>297</v>
      </c>
      <c r="N828" s="351" t="s">
        <v>317</v>
      </c>
      <c r="O828" s="113">
        <v>0</v>
      </c>
      <c r="P828" s="113">
        <v>0</v>
      </c>
      <c r="Q828" s="113">
        <v>0</v>
      </c>
      <c r="R828" s="295"/>
      <c r="S828" s="295"/>
      <c r="T828" s="359"/>
      <c r="U828" s="359"/>
    </row>
    <row r="829" spans="1:21" s="322" customFormat="1" x14ac:dyDescent="0.2">
      <c r="B829" s="439"/>
      <c r="C829" s="439"/>
      <c r="D829" s="439"/>
      <c r="E829" s="439"/>
      <c r="F829" s="439"/>
      <c r="G829" s="439"/>
      <c r="H829" s="439"/>
      <c r="I829" s="439"/>
      <c r="J829" s="439"/>
      <c r="K829" s="439"/>
      <c r="L829" s="16"/>
      <c r="M829" s="440"/>
      <c r="N829" s="441"/>
      <c r="O829" s="113"/>
      <c r="P829" s="113"/>
      <c r="Q829" s="113"/>
      <c r="R829" s="295"/>
      <c r="S829" s="295"/>
      <c r="T829" s="359"/>
      <c r="U829" s="359"/>
    </row>
    <row r="830" spans="1:21" s="322" customFormat="1" x14ac:dyDescent="0.2">
      <c r="B830" s="443"/>
      <c r="C830" s="443"/>
      <c r="D830" s="443"/>
      <c r="E830" s="443"/>
      <c r="F830" s="443"/>
      <c r="G830" s="443"/>
      <c r="H830" s="443"/>
      <c r="I830" s="443"/>
      <c r="J830" s="443"/>
      <c r="K830" s="443"/>
      <c r="L830" s="16"/>
      <c r="M830" s="444"/>
      <c r="N830" s="447"/>
      <c r="O830" s="113"/>
      <c r="P830" s="113"/>
      <c r="Q830" s="113"/>
      <c r="R830" s="295"/>
      <c r="S830" s="295"/>
      <c r="T830" s="359"/>
      <c r="U830" s="359"/>
    </row>
    <row r="831" spans="1:21" s="322" customFormat="1" ht="38.25" x14ac:dyDescent="0.2">
      <c r="A831" s="53" t="s">
        <v>173</v>
      </c>
      <c r="L831" s="31" t="s">
        <v>202</v>
      </c>
      <c r="M831" s="103"/>
      <c r="N831" s="104" t="s">
        <v>147</v>
      </c>
      <c r="O831" s="116">
        <f t="shared" ref="O831:Q831" si="586">SUM(O833)</f>
        <v>0</v>
      </c>
      <c r="P831" s="116">
        <f t="shared" si="586"/>
        <v>0</v>
      </c>
      <c r="Q831" s="116">
        <f t="shared" si="586"/>
        <v>300000</v>
      </c>
      <c r="R831" s="415">
        <f t="shared" ref="R831:S831" si="587">SUM(R833)</f>
        <v>100000</v>
      </c>
      <c r="S831" s="415">
        <f t="shared" si="587"/>
        <v>100000</v>
      </c>
      <c r="T831" s="359">
        <f t="shared" ref="T831:T893" si="588">R831/Q831*100</f>
        <v>33.333333333333329</v>
      </c>
      <c r="U831" s="359">
        <f t="shared" ref="U831:U893" si="589">S831/Q831*100</f>
        <v>33.333333333333329</v>
      </c>
    </row>
    <row r="832" spans="1:21" s="322" customFormat="1" x14ac:dyDescent="0.2">
      <c r="A832" s="53"/>
      <c r="L832" s="31"/>
      <c r="M832" s="103"/>
      <c r="N832" s="104"/>
      <c r="O832" s="144"/>
      <c r="P832" s="144"/>
      <c r="Q832" s="144"/>
      <c r="R832" s="415"/>
      <c r="S832" s="415"/>
      <c r="T832" s="359"/>
      <c r="U832" s="359"/>
    </row>
    <row r="833" spans="1:21" s="322" customFormat="1" ht="51" x14ac:dyDescent="0.2">
      <c r="A833" s="54" t="s">
        <v>418</v>
      </c>
      <c r="L833" s="66" t="s">
        <v>185</v>
      </c>
      <c r="M833" s="444"/>
      <c r="N833" s="107" t="s">
        <v>404</v>
      </c>
      <c r="O833" s="144">
        <f t="shared" ref="O833:Q833" si="590">SUM(O839)</f>
        <v>0</v>
      </c>
      <c r="P833" s="233">
        <f t="shared" si="590"/>
        <v>0</v>
      </c>
      <c r="Q833" s="233">
        <f t="shared" si="590"/>
        <v>300000</v>
      </c>
      <c r="R833" s="411">
        <f>SUM(R840)</f>
        <v>100000</v>
      </c>
      <c r="S833" s="411">
        <f>SUM(S840)</f>
        <v>100000</v>
      </c>
      <c r="T833" s="359">
        <f t="shared" si="588"/>
        <v>33.333333333333329</v>
      </c>
      <c r="U833" s="359">
        <f t="shared" si="589"/>
        <v>33.333333333333329</v>
      </c>
    </row>
    <row r="834" spans="1:21" s="322" customFormat="1" x14ac:dyDescent="0.2">
      <c r="A834" s="54"/>
      <c r="L834" s="16"/>
      <c r="M834" s="444"/>
      <c r="N834" s="107"/>
      <c r="O834" s="144"/>
      <c r="P834" s="144"/>
      <c r="Q834" s="144"/>
      <c r="R834" s="411"/>
      <c r="S834" s="411"/>
      <c r="T834" s="359"/>
      <c r="U834" s="359"/>
    </row>
    <row r="835" spans="1:21" s="322" customFormat="1" x14ac:dyDescent="0.2">
      <c r="A835" s="54"/>
      <c r="L835" s="16"/>
      <c r="M835" s="444"/>
      <c r="N835" s="180" t="s">
        <v>285</v>
      </c>
      <c r="O835" s="188">
        <f t="shared" ref="O835:Q835" si="591">SUM(O836:O837)</f>
        <v>0</v>
      </c>
      <c r="P835" s="188">
        <f t="shared" si="591"/>
        <v>0</v>
      </c>
      <c r="Q835" s="188">
        <f t="shared" si="591"/>
        <v>300000</v>
      </c>
      <c r="R835" s="397">
        <f t="shared" ref="R835:S835" si="592">SUM(R836:R837)</f>
        <v>100000</v>
      </c>
      <c r="S835" s="397">
        <f t="shared" si="592"/>
        <v>100000</v>
      </c>
      <c r="T835" s="359">
        <f t="shared" si="588"/>
        <v>33.333333333333329</v>
      </c>
      <c r="U835" s="359">
        <f t="shared" si="589"/>
        <v>33.333333333333329</v>
      </c>
    </row>
    <row r="836" spans="1:21" s="322" customFormat="1" x14ac:dyDescent="0.2">
      <c r="A836" s="54"/>
      <c r="L836" s="16"/>
      <c r="M836" s="189" t="s">
        <v>354</v>
      </c>
      <c r="N836" s="180" t="s">
        <v>287</v>
      </c>
      <c r="O836" s="188">
        <v>0</v>
      </c>
      <c r="P836" s="188">
        <v>0</v>
      </c>
      <c r="Q836" s="188">
        <v>100000</v>
      </c>
      <c r="R836" s="397">
        <v>0</v>
      </c>
      <c r="S836" s="397">
        <v>0</v>
      </c>
      <c r="T836" s="359">
        <f t="shared" si="588"/>
        <v>0</v>
      </c>
      <c r="U836" s="359">
        <f t="shared" si="589"/>
        <v>0</v>
      </c>
    </row>
    <row r="837" spans="1:21" s="322" customFormat="1" x14ac:dyDescent="0.2">
      <c r="A837" s="54"/>
      <c r="L837" s="16"/>
      <c r="M837" s="189" t="s">
        <v>352</v>
      </c>
      <c r="N837" s="187" t="s">
        <v>289</v>
      </c>
      <c r="O837" s="188">
        <v>0</v>
      </c>
      <c r="P837" s="188">
        <v>0</v>
      </c>
      <c r="Q837" s="188">
        <v>200000</v>
      </c>
      <c r="R837" s="397">
        <v>100000</v>
      </c>
      <c r="S837" s="397">
        <v>100000</v>
      </c>
      <c r="T837" s="359">
        <f t="shared" si="588"/>
        <v>50</v>
      </c>
      <c r="U837" s="359">
        <f t="shared" si="589"/>
        <v>50</v>
      </c>
    </row>
    <row r="838" spans="1:21" s="322" customFormat="1" x14ac:dyDescent="0.2">
      <c r="A838" s="54"/>
      <c r="L838" s="16"/>
      <c r="M838" s="189"/>
      <c r="N838" s="187"/>
      <c r="O838" s="144"/>
      <c r="P838" s="144"/>
      <c r="Q838" s="144"/>
      <c r="R838" s="411"/>
      <c r="S838" s="411"/>
      <c r="T838" s="359"/>
      <c r="U838" s="359"/>
    </row>
    <row r="839" spans="1:21" s="322" customFormat="1" ht="25.5" x14ac:dyDescent="0.2">
      <c r="B839" s="443"/>
      <c r="C839" s="443"/>
      <c r="D839" s="443"/>
      <c r="E839" s="443"/>
      <c r="F839" s="443">
        <v>5</v>
      </c>
      <c r="G839" s="443"/>
      <c r="H839" s="443"/>
      <c r="I839" s="443"/>
      <c r="J839" s="443">
        <v>9</v>
      </c>
      <c r="K839" s="443"/>
      <c r="L839" s="16" t="s">
        <v>185</v>
      </c>
      <c r="M839" s="444" t="s">
        <v>76</v>
      </c>
      <c r="N839" s="447" t="s">
        <v>170</v>
      </c>
      <c r="O839" s="113">
        <f t="shared" ref="O839:Q840" si="593">SUM(O840)</f>
        <v>0</v>
      </c>
      <c r="P839" s="113">
        <f t="shared" si="593"/>
        <v>0</v>
      </c>
      <c r="Q839" s="113">
        <f t="shared" si="593"/>
        <v>300000</v>
      </c>
      <c r="R839" s="295"/>
      <c r="S839" s="295"/>
      <c r="T839" s="359"/>
      <c r="U839" s="359"/>
    </row>
    <row r="840" spans="1:21" s="322" customFormat="1" ht="38.25" x14ac:dyDescent="0.2">
      <c r="B840" s="443"/>
      <c r="C840" s="443"/>
      <c r="D840" s="443"/>
      <c r="E840" s="443"/>
      <c r="F840" s="443">
        <v>5</v>
      </c>
      <c r="G840" s="443"/>
      <c r="H840" s="443"/>
      <c r="I840" s="443"/>
      <c r="J840" s="443">
        <v>9</v>
      </c>
      <c r="K840" s="443"/>
      <c r="L840" s="16" t="s">
        <v>185</v>
      </c>
      <c r="M840" s="309" t="s">
        <v>80</v>
      </c>
      <c r="N840" s="442" t="s">
        <v>9</v>
      </c>
      <c r="O840" s="114">
        <f t="shared" si="593"/>
        <v>0</v>
      </c>
      <c r="P840" s="114">
        <f t="shared" si="593"/>
        <v>0</v>
      </c>
      <c r="Q840" s="114">
        <f t="shared" si="593"/>
        <v>300000</v>
      </c>
      <c r="R840" s="295">
        <v>100000</v>
      </c>
      <c r="S840" s="295">
        <v>100000</v>
      </c>
      <c r="T840" s="359">
        <f t="shared" si="588"/>
        <v>33.333333333333329</v>
      </c>
      <c r="U840" s="359">
        <f t="shared" si="589"/>
        <v>33.333333333333329</v>
      </c>
    </row>
    <row r="841" spans="1:21" s="322" customFormat="1" x14ac:dyDescent="0.2">
      <c r="B841" s="443"/>
      <c r="C841" s="443"/>
      <c r="D841" s="443"/>
      <c r="E841" s="443"/>
      <c r="F841" s="443">
        <v>5</v>
      </c>
      <c r="G841" s="443"/>
      <c r="H841" s="443"/>
      <c r="I841" s="443"/>
      <c r="J841" s="443">
        <v>9</v>
      </c>
      <c r="K841" s="443"/>
      <c r="L841" s="16" t="s">
        <v>185</v>
      </c>
      <c r="M841" s="444" t="s">
        <v>81</v>
      </c>
      <c r="N841" s="447" t="s">
        <v>172</v>
      </c>
      <c r="O841" s="113">
        <v>0</v>
      </c>
      <c r="P841" s="113">
        <v>0</v>
      </c>
      <c r="Q841" s="113">
        <v>300000</v>
      </c>
      <c r="R841" s="295"/>
      <c r="S841" s="295"/>
      <c r="T841" s="359"/>
      <c r="U841" s="359"/>
    </row>
    <row r="842" spans="1:21" s="322" customFormat="1" x14ac:dyDescent="0.2">
      <c r="B842" s="439"/>
      <c r="C842" s="439"/>
      <c r="D842" s="439"/>
      <c r="E842" s="439"/>
      <c r="F842" s="439"/>
      <c r="G842" s="439"/>
      <c r="H842" s="439"/>
      <c r="I842" s="439"/>
      <c r="J842" s="439"/>
      <c r="K842" s="439"/>
      <c r="L842" s="16"/>
      <c r="M842" s="440"/>
      <c r="N842" s="441"/>
      <c r="O842" s="113"/>
      <c r="P842" s="113"/>
      <c r="Q842" s="113"/>
      <c r="R842" s="295"/>
      <c r="S842" s="295"/>
      <c r="T842" s="359"/>
      <c r="U842" s="359"/>
    </row>
    <row r="843" spans="1:21" s="56" customFormat="1" x14ac:dyDescent="0.2">
      <c r="B843" s="57"/>
      <c r="C843" s="57"/>
      <c r="D843" s="57"/>
      <c r="E843" s="57"/>
      <c r="F843" s="57"/>
      <c r="G843" s="57"/>
      <c r="H843" s="57"/>
      <c r="I843" s="201"/>
      <c r="J843" s="201"/>
      <c r="K843" s="201"/>
      <c r="L843" s="16"/>
      <c r="M843" s="83"/>
      <c r="N843" s="84"/>
      <c r="O843" s="144"/>
      <c r="P843" s="144"/>
      <c r="Q843" s="144"/>
      <c r="R843" s="295"/>
      <c r="S843" s="295"/>
      <c r="T843" s="359"/>
      <c r="U843" s="359"/>
    </row>
    <row r="844" spans="1:21" s="46" customFormat="1" ht="38.25" x14ac:dyDescent="0.2">
      <c r="A844" s="53" t="s">
        <v>173</v>
      </c>
      <c r="I844" s="202"/>
      <c r="J844" s="202"/>
      <c r="K844" s="202"/>
      <c r="L844" s="31" t="s">
        <v>202</v>
      </c>
      <c r="M844" s="103"/>
      <c r="N844" s="104" t="s">
        <v>147</v>
      </c>
      <c r="O844" s="116">
        <f t="shared" ref="O844" si="594">SUM(O846)</f>
        <v>0</v>
      </c>
      <c r="P844" s="116">
        <f t="shared" ref="P844:Q844" si="595">SUM(P846)</f>
        <v>0</v>
      </c>
      <c r="Q844" s="116">
        <f t="shared" si="595"/>
        <v>100000</v>
      </c>
      <c r="R844" s="415">
        <f t="shared" ref="R844" si="596">SUM(R846)</f>
        <v>100000</v>
      </c>
      <c r="S844" s="415">
        <f t="shared" ref="S844" si="597">SUM(S846)</f>
        <v>65000</v>
      </c>
      <c r="T844" s="359">
        <f t="shared" si="588"/>
        <v>100</v>
      </c>
      <c r="U844" s="359">
        <f t="shared" si="589"/>
        <v>65</v>
      </c>
    </row>
    <row r="845" spans="1:21" s="159" customFormat="1" x14ac:dyDescent="0.2">
      <c r="A845" s="53"/>
      <c r="I845" s="202"/>
      <c r="J845" s="202"/>
      <c r="K845" s="202"/>
      <c r="L845" s="31"/>
      <c r="M845" s="103"/>
      <c r="N845" s="104"/>
      <c r="O845" s="144"/>
      <c r="P845" s="144"/>
      <c r="Q845" s="144"/>
      <c r="R845" s="415"/>
      <c r="S845" s="415"/>
      <c r="T845" s="359"/>
      <c r="U845" s="359"/>
    </row>
    <row r="846" spans="1:21" s="46" customFormat="1" ht="38.25" x14ac:dyDescent="0.2">
      <c r="A846" s="54" t="s">
        <v>278</v>
      </c>
      <c r="I846" s="202"/>
      <c r="J846" s="202"/>
      <c r="K846" s="202"/>
      <c r="L846" s="66" t="s">
        <v>185</v>
      </c>
      <c r="M846" s="83"/>
      <c r="N846" s="107" t="s">
        <v>324</v>
      </c>
      <c r="O846" s="144">
        <f t="shared" ref="O846" si="598">SUM(O852)</f>
        <v>0</v>
      </c>
      <c r="P846" s="233">
        <f t="shared" ref="P846:Q846" si="599">SUM(P852)</f>
        <v>0</v>
      </c>
      <c r="Q846" s="233">
        <f t="shared" si="599"/>
        <v>100000</v>
      </c>
      <c r="R846" s="411">
        <f>SUM(R853)</f>
        <v>100000</v>
      </c>
      <c r="S846" s="411">
        <f>SUM(S853)</f>
        <v>65000</v>
      </c>
      <c r="T846" s="359">
        <f t="shared" si="588"/>
        <v>100</v>
      </c>
      <c r="U846" s="359">
        <f t="shared" si="589"/>
        <v>65</v>
      </c>
    </row>
    <row r="847" spans="1:21" s="171" customFormat="1" x14ac:dyDescent="0.2">
      <c r="A847" s="54"/>
      <c r="I847" s="202"/>
      <c r="J847" s="202"/>
      <c r="K847" s="202"/>
      <c r="L847" s="16"/>
      <c r="M847" s="172"/>
      <c r="N847" s="107"/>
      <c r="O847" s="144"/>
      <c r="P847" s="144"/>
      <c r="Q847" s="144"/>
      <c r="R847" s="411"/>
      <c r="S847" s="411"/>
      <c r="T847" s="359"/>
      <c r="U847" s="359"/>
    </row>
    <row r="848" spans="1:21" s="177" customFormat="1" x14ac:dyDescent="0.2">
      <c r="A848" s="54"/>
      <c r="I848" s="202"/>
      <c r="J848" s="202"/>
      <c r="K848" s="202"/>
      <c r="L848" s="16"/>
      <c r="M848" s="178"/>
      <c r="N848" s="180" t="s">
        <v>285</v>
      </c>
      <c r="O848" s="188">
        <f t="shared" ref="O848" si="600">SUM(O849:O850)</f>
        <v>0</v>
      </c>
      <c r="P848" s="188">
        <f t="shared" ref="P848:Q848" si="601">SUM(P849:P850)</f>
        <v>0</v>
      </c>
      <c r="Q848" s="188">
        <f t="shared" si="601"/>
        <v>100000</v>
      </c>
      <c r="R848" s="397">
        <f t="shared" ref="R848" si="602">SUM(R849:R850)</f>
        <v>100000</v>
      </c>
      <c r="S848" s="397">
        <f t="shared" ref="S848" si="603">SUM(S849:S850)</f>
        <v>65000</v>
      </c>
      <c r="T848" s="359">
        <f t="shared" si="588"/>
        <v>100</v>
      </c>
      <c r="U848" s="359">
        <f t="shared" si="589"/>
        <v>65</v>
      </c>
    </row>
    <row r="849" spans="1:22" s="204" customFormat="1" x14ac:dyDescent="0.2">
      <c r="A849" s="54"/>
      <c r="L849" s="16"/>
      <c r="M849" s="189" t="s">
        <v>354</v>
      </c>
      <c r="N849" s="180" t="s">
        <v>287</v>
      </c>
      <c r="O849" s="188">
        <v>0</v>
      </c>
      <c r="P849" s="188">
        <v>0</v>
      </c>
      <c r="Q849" s="188">
        <v>0</v>
      </c>
      <c r="R849" s="397">
        <v>100000</v>
      </c>
      <c r="S849" s="397">
        <v>65000</v>
      </c>
      <c r="T849" s="359">
        <v>0</v>
      </c>
      <c r="U849" s="359">
        <v>0</v>
      </c>
    </row>
    <row r="850" spans="1:22" s="177" customFormat="1" x14ac:dyDescent="0.2">
      <c r="A850" s="54"/>
      <c r="I850" s="202"/>
      <c r="J850" s="202"/>
      <c r="K850" s="202"/>
      <c r="L850" s="16"/>
      <c r="M850" s="189" t="s">
        <v>352</v>
      </c>
      <c r="N850" s="187" t="s">
        <v>289</v>
      </c>
      <c r="O850" s="188">
        <v>0</v>
      </c>
      <c r="P850" s="188">
        <v>0</v>
      </c>
      <c r="Q850" s="188">
        <v>100000</v>
      </c>
      <c r="R850" s="397">
        <v>0</v>
      </c>
      <c r="S850" s="397">
        <v>0</v>
      </c>
      <c r="T850" s="359">
        <f t="shared" si="588"/>
        <v>0</v>
      </c>
      <c r="U850" s="359">
        <f t="shared" si="589"/>
        <v>0</v>
      </c>
    </row>
    <row r="851" spans="1:22" s="177" customFormat="1" x14ac:dyDescent="0.2">
      <c r="A851" s="54"/>
      <c r="I851" s="202"/>
      <c r="J851" s="202"/>
      <c r="K851" s="202"/>
      <c r="L851" s="16"/>
      <c r="M851" s="189"/>
      <c r="N851" s="187"/>
      <c r="O851" s="144"/>
      <c r="P851" s="144"/>
      <c r="Q851" s="144"/>
      <c r="R851" s="411"/>
      <c r="S851" s="411"/>
      <c r="T851" s="359"/>
      <c r="U851" s="359"/>
    </row>
    <row r="852" spans="1:22" s="43" customFormat="1" ht="25.5" x14ac:dyDescent="0.2">
      <c r="B852" s="48"/>
      <c r="C852" s="48"/>
      <c r="D852" s="48"/>
      <c r="E852" s="48"/>
      <c r="F852" s="48">
        <v>5</v>
      </c>
      <c r="G852" s="48"/>
      <c r="H852" s="48"/>
      <c r="I852" s="201"/>
      <c r="J852" s="201">
        <v>9</v>
      </c>
      <c r="K852" s="201"/>
      <c r="L852" s="16" t="s">
        <v>185</v>
      </c>
      <c r="M852" s="83" t="s">
        <v>76</v>
      </c>
      <c r="N852" s="84" t="s">
        <v>170</v>
      </c>
      <c r="O852" s="113">
        <f t="shared" ref="O852:Q853" si="604">SUM(O853)</f>
        <v>0</v>
      </c>
      <c r="P852" s="113">
        <f t="shared" si="604"/>
        <v>0</v>
      </c>
      <c r="Q852" s="113">
        <f t="shared" si="604"/>
        <v>100000</v>
      </c>
      <c r="R852" s="295"/>
      <c r="S852" s="295"/>
      <c r="T852" s="359"/>
      <c r="U852" s="359"/>
    </row>
    <row r="853" spans="1:22" s="43" customFormat="1" ht="38.25" x14ac:dyDescent="0.2">
      <c r="B853" s="48"/>
      <c r="C853" s="48"/>
      <c r="D853" s="48"/>
      <c r="E853" s="48"/>
      <c r="F853" s="48">
        <v>5</v>
      </c>
      <c r="G853" s="48"/>
      <c r="H853" s="48"/>
      <c r="I853" s="201"/>
      <c r="J853" s="201">
        <v>9</v>
      </c>
      <c r="K853" s="201"/>
      <c r="L853" s="16" t="s">
        <v>185</v>
      </c>
      <c r="M853" s="92" t="s">
        <v>80</v>
      </c>
      <c r="N853" s="70" t="s">
        <v>9</v>
      </c>
      <c r="O853" s="114">
        <f t="shared" si="604"/>
        <v>0</v>
      </c>
      <c r="P853" s="114">
        <f t="shared" si="604"/>
        <v>0</v>
      </c>
      <c r="Q853" s="114">
        <f t="shared" si="604"/>
        <v>100000</v>
      </c>
      <c r="R853" s="295">
        <v>100000</v>
      </c>
      <c r="S853" s="295">
        <v>65000</v>
      </c>
      <c r="T853" s="359">
        <f t="shared" si="588"/>
        <v>100</v>
      </c>
      <c r="U853" s="359">
        <f t="shared" si="589"/>
        <v>65</v>
      </c>
      <c r="V853" s="212"/>
    </row>
    <row r="854" spans="1:22" s="43" customFormat="1" x14ac:dyDescent="0.2">
      <c r="B854" s="48"/>
      <c r="C854" s="48"/>
      <c r="D854" s="48"/>
      <c r="E854" s="48"/>
      <c r="F854" s="48">
        <v>5</v>
      </c>
      <c r="G854" s="48"/>
      <c r="H854" s="48"/>
      <c r="I854" s="201"/>
      <c r="J854" s="201">
        <v>9</v>
      </c>
      <c r="K854" s="201"/>
      <c r="L854" s="16" t="s">
        <v>185</v>
      </c>
      <c r="M854" s="83" t="s">
        <v>81</v>
      </c>
      <c r="N854" s="84" t="s">
        <v>172</v>
      </c>
      <c r="O854" s="113">
        <v>0</v>
      </c>
      <c r="P854" s="113">
        <v>0</v>
      </c>
      <c r="Q854" s="113">
        <v>100000</v>
      </c>
      <c r="R854" s="295"/>
      <c r="S854" s="295"/>
      <c r="T854" s="359"/>
      <c r="U854" s="359"/>
    </row>
    <row r="855" spans="1:22" s="291" customFormat="1" x14ac:dyDescent="0.2">
      <c r="B855" s="290"/>
      <c r="C855" s="290"/>
      <c r="D855" s="290"/>
      <c r="E855" s="290"/>
      <c r="F855" s="290"/>
      <c r="G855" s="290"/>
      <c r="H855" s="290"/>
      <c r="I855" s="290"/>
      <c r="J855" s="290"/>
      <c r="K855" s="290"/>
      <c r="L855" s="16"/>
      <c r="M855" s="292"/>
      <c r="N855" s="293"/>
      <c r="O855" s="113"/>
      <c r="P855" s="113"/>
      <c r="Q855" s="113"/>
      <c r="R855" s="295"/>
      <c r="S855" s="295"/>
      <c r="T855" s="359"/>
      <c r="U855" s="359"/>
    </row>
    <row r="856" spans="1:22" s="291" customFormat="1" ht="25.5" x14ac:dyDescent="0.2">
      <c r="A856" s="53" t="s">
        <v>152</v>
      </c>
      <c r="L856" s="31" t="s">
        <v>189</v>
      </c>
      <c r="M856" s="103"/>
      <c r="N856" s="104" t="s">
        <v>145</v>
      </c>
      <c r="O856" s="116">
        <f>SUM(O858)</f>
        <v>214516.25</v>
      </c>
      <c r="P856" s="116">
        <f>SUM(P858)</f>
        <v>27100</v>
      </c>
      <c r="Q856" s="116">
        <f>SUM(Q858)</f>
        <v>100000</v>
      </c>
      <c r="R856" s="415">
        <f t="shared" ref="R856" si="605">SUM(R858)</f>
        <v>500000</v>
      </c>
      <c r="S856" s="415">
        <f t="shared" ref="S856" si="606">SUM(S858)</f>
        <v>500000</v>
      </c>
      <c r="T856" s="359">
        <f t="shared" si="588"/>
        <v>500</v>
      </c>
      <c r="U856" s="359">
        <f t="shared" si="589"/>
        <v>500</v>
      </c>
    </row>
    <row r="857" spans="1:22" s="291" customFormat="1" x14ac:dyDescent="0.2">
      <c r="A857" s="53"/>
      <c r="L857" s="31"/>
      <c r="M857" s="103"/>
      <c r="N857" s="104"/>
      <c r="O857" s="113"/>
      <c r="P857" s="113"/>
      <c r="Q857" s="113"/>
      <c r="R857" s="295"/>
      <c r="S857" s="295"/>
      <c r="T857" s="359"/>
      <c r="U857" s="359"/>
    </row>
    <row r="858" spans="1:22" s="291" customFormat="1" ht="38.25" x14ac:dyDescent="0.2">
      <c r="A858" s="54" t="s">
        <v>386</v>
      </c>
      <c r="L858" s="66" t="s">
        <v>178</v>
      </c>
      <c r="M858" s="292"/>
      <c r="N858" s="107" t="s">
        <v>340</v>
      </c>
      <c r="O858" s="233">
        <f>SUM(O864)</f>
        <v>214516.25</v>
      </c>
      <c r="P858" s="233">
        <f>SUM(P864)</f>
        <v>27100</v>
      </c>
      <c r="Q858" s="233">
        <f>SUM(Q864)</f>
        <v>100000</v>
      </c>
      <c r="R858" s="411">
        <f>SUM(R865)</f>
        <v>500000</v>
      </c>
      <c r="S858" s="411">
        <f>SUM(S865)</f>
        <v>500000</v>
      </c>
      <c r="T858" s="359">
        <f t="shared" si="588"/>
        <v>500</v>
      </c>
      <c r="U858" s="359">
        <f t="shared" si="589"/>
        <v>500</v>
      </c>
    </row>
    <row r="859" spans="1:22" s="291" customFormat="1" x14ac:dyDescent="0.2">
      <c r="A859" s="54"/>
      <c r="L859" s="16"/>
      <c r="M859" s="292"/>
      <c r="N859" s="107"/>
      <c r="O859" s="116"/>
      <c r="P859" s="116"/>
      <c r="Q859" s="116"/>
      <c r="R859" s="295"/>
      <c r="S859" s="295"/>
      <c r="T859" s="359"/>
      <c r="U859" s="359"/>
    </row>
    <row r="860" spans="1:22" s="291" customFormat="1" x14ac:dyDescent="0.2">
      <c r="A860" s="54"/>
      <c r="L860" s="16"/>
      <c r="M860" s="292"/>
      <c r="N860" s="180" t="s">
        <v>285</v>
      </c>
      <c r="O860" s="188">
        <f>SUM(O861:O862)</f>
        <v>214516.25</v>
      </c>
      <c r="P860" s="188">
        <f>SUM(P861:P862)</f>
        <v>27100</v>
      </c>
      <c r="Q860" s="188">
        <f>SUM(Q861:Q862)</f>
        <v>100000</v>
      </c>
      <c r="R860" s="397">
        <f t="shared" ref="R860" si="607">SUM(R861:R862)</f>
        <v>500000</v>
      </c>
      <c r="S860" s="397">
        <f t="shared" ref="S860" si="608">SUM(S861:S862)</f>
        <v>500000</v>
      </c>
      <c r="T860" s="359">
        <f t="shared" si="588"/>
        <v>500</v>
      </c>
      <c r="U860" s="359">
        <f t="shared" si="589"/>
        <v>500</v>
      </c>
    </row>
    <row r="861" spans="1:22" s="291" customFormat="1" x14ac:dyDescent="0.2">
      <c r="A861" s="54"/>
      <c r="L861" s="16"/>
      <c r="M861" s="189" t="s">
        <v>354</v>
      </c>
      <c r="N861" s="180" t="s">
        <v>287</v>
      </c>
      <c r="O861" s="188">
        <v>214516.25</v>
      </c>
      <c r="P861" s="188">
        <v>0</v>
      </c>
      <c r="Q861" s="188">
        <v>0</v>
      </c>
      <c r="R861" s="397">
        <v>404000</v>
      </c>
      <c r="S861" s="397">
        <v>418000</v>
      </c>
      <c r="T861" s="359">
        <v>0</v>
      </c>
      <c r="U861" s="359">
        <v>0</v>
      </c>
    </row>
    <row r="862" spans="1:22" s="291" customFormat="1" x14ac:dyDescent="0.2">
      <c r="A862" s="54"/>
      <c r="L862" s="16"/>
      <c r="M862" s="189" t="s">
        <v>352</v>
      </c>
      <c r="N862" s="187" t="s">
        <v>289</v>
      </c>
      <c r="O862" s="188">
        <v>0</v>
      </c>
      <c r="P862" s="188">
        <v>27100</v>
      </c>
      <c r="Q862" s="188">
        <v>100000</v>
      </c>
      <c r="R862" s="397">
        <v>96000</v>
      </c>
      <c r="S862" s="397">
        <v>82000</v>
      </c>
      <c r="T862" s="359">
        <f t="shared" si="588"/>
        <v>96</v>
      </c>
      <c r="U862" s="359">
        <f t="shared" si="589"/>
        <v>82</v>
      </c>
    </row>
    <row r="863" spans="1:22" s="291" customFormat="1" x14ac:dyDescent="0.2">
      <c r="A863" s="54"/>
      <c r="L863" s="16"/>
      <c r="M863" s="189"/>
      <c r="N863" s="187"/>
      <c r="O863" s="116"/>
      <c r="P863" s="116"/>
      <c r="Q863" s="116"/>
      <c r="R863" s="295"/>
      <c r="S863" s="295"/>
      <c r="T863" s="359"/>
      <c r="U863" s="359"/>
    </row>
    <row r="864" spans="1:22" s="291" customFormat="1" ht="25.5" x14ac:dyDescent="0.2">
      <c r="B864" s="290"/>
      <c r="C864" s="290"/>
      <c r="D864" s="290"/>
      <c r="E864" s="290"/>
      <c r="F864" s="290">
        <v>5</v>
      </c>
      <c r="G864" s="290"/>
      <c r="H864" s="290"/>
      <c r="I864" s="290"/>
      <c r="J864" s="290">
        <v>9</v>
      </c>
      <c r="K864" s="290"/>
      <c r="L864" s="16" t="s">
        <v>178</v>
      </c>
      <c r="M864" s="292" t="s">
        <v>76</v>
      </c>
      <c r="N864" s="293" t="s">
        <v>170</v>
      </c>
      <c r="O864" s="113">
        <f>SUM(O865)</f>
        <v>214516.25</v>
      </c>
      <c r="P864" s="113">
        <f t="shared" ref="P864:Q865" si="609">SUM(P865)</f>
        <v>27100</v>
      </c>
      <c r="Q864" s="113">
        <f t="shared" si="609"/>
        <v>100000</v>
      </c>
      <c r="R864" s="295"/>
      <c r="S864" s="295"/>
      <c r="T864" s="359"/>
      <c r="U864" s="359"/>
    </row>
    <row r="865" spans="1:21" s="291" customFormat="1" ht="38.25" x14ac:dyDescent="0.2">
      <c r="B865" s="290"/>
      <c r="C865" s="290"/>
      <c r="D865" s="290"/>
      <c r="E865" s="290"/>
      <c r="F865" s="290">
        <v>5</v>
      </c>
      <c r="G865" s="290"/>
      <c r="H865" s="290"/>
      <c r="I865" s="290"/>
      <c r="J865" s="290">
        <v>9</v>
      </c>
      <c r="K865" s="290"/>
      <c r="L865" s="16" t="s">
        <v>178</v>
      </c>
      <c r="M865" s="294" t="s">
        <v>80</v>
      </c>
      <c r="N865" s="70" t="s">
        <v>9</v>
      </c>
      <c r="O865" s="114">
        <f>SUM(O866)</f>
        <v>214516.25</v>
      </c>
      <c r="P865" s="114">
        <f t="shared" si="609"/>
        <v>27100</v>
      </c>
      <c r="Q865" s="114">
        <f t="shared" si="609"/>
        <v>100000</v>
      </c>
      <c r="R865" s="295">
        <v>500000</v>
      </c>
      <c r="S865" s="295">
        <v>500000</v>
      </c>
      <c r="T865" s="359">
        <f t="shared" si="588"/>
        <v>500</v>
      </c>
      <c r="U865" s="359">
        <f t="shared" si="589"/>
        <v>500</v>
      </c>
    </row>
    <row r="866" spans="1:21" s="291" customFormat="1" x14ac:dyDescent="0.2">
      <c r="B866" s="290"/>
      <c r="C866" s="290"/>
      <c r="D866" s="290"/>
      <c r="E866" s="290"/>
      <c r="F866" s="290">
        <v>5</v>
      </c>
      <c r="G866" s="290"/>
      <c r="H866" s="290"/>
      <c r="I866" s="290"/>
      <c r="J866" s="290">
        <v>9</v>
      </c>
      <c r="K866" s="290"/>
      <c r="L866" s="16" t="s">
        <v>178</v>
      </c>
      <c r="M866" s="292" t="s">
        <v>81</v>
      </c>
      <c r="N866" s="293" t="s">
        <v>172</v>
      </c>
      <c r="O866" s="113">
        <v>214516.25</v>
      </c>
      <c r="P866" s="113">
        <v>27100</v>
      </c>
      <c r="Q866" s="113">
        <v>100000</v>
      </c>
      <c r="R866" s="295"/>
      <c r="S866" s="295"/>
      <c r="T866" s="359"/>
      <c r="U866" s="359"/>
    </row>
    <row r="867" spans="1:21" s="291" customFormat="1" x14ac:dyDescent="0.2">
      <c r="B867" s="290"/>
      <c r="C867" s="290"/>
      <c r="D867" s="290"/>
      <c r="E867" s="290"/>
      <c r="F867" s="290"/>
      <c r="G867" s="290"/>
      <c r="H867" s="290"/>
      <c r="I867" s="290"/>
      <c r="J867" s="290"/>
      <c r="K867" s="290"/>
      <c r="L867" s="16"/>
      <c r="M867" s="292"/>
      <c r="N867" s="293"/>
      <c r="O867" s="113"/>
      <c r="P867" s="113"/>
      <c r="Q867" s="113"/>
      <c r="R867" s="295"/>
      <c r="S867" s="295"/>
      <c r="T867" s="359"/>
      <c r="U867" s="359"/>
    </row>
    <row r="868" spans="1:21" s="221" customFormat="1" x14ac:dyDescent="0.2">
      <c r="B868" s="220"/>
      <c r="C868" s="220"/>
      <c r="D868" s="220"/>
      <c r="E868" s="220"/>
      <c r="F868" s="220"/>
      <c r="G868" s="220"/>
      <c r="H868" s="220"/>
      <c r="I868" s="220"/>
      <c r="J868" s="220"/>
      <c r="K868" s="220"/>
      <c r="L868" s="16"/>
      <c r="M868" s="222"/>
      <c r="N868" s="223"/>
      <c r="O868" s="113"/>
      <c r="P868" s="113"/>
      <c r="Q868" s="113"/>
      <c r="R868" s="295"/>
      <c r="S868" s="295"/>
      <c r="T868" s="359"/>
      <c r="U868" s="359"/>
    </row>
    <row r="869" spans="1:21" s="47" customFormat="1" ht="25.5" x14ac:dyDescent="0.2">
      <c r="A869" s="53" t="s">
        <v>111</v>
      </c>
      <c r="I869" s="202"/>
      <c r="J869" s="202"/>
      <c r="K869" s="202"/>
      <c r="L869" s="31" t="s">
        <v>112</v>
      </c>
      <c r="M869" s="103"/>
      <c r="N869" s="104" t="s">
        <v>118</v>
      </c>
      <c r="O869" s="116">
        <f t="shared" ref="O869" si="610">SUM(O871)</f>
        <v>24620.5</v>
      </c>
      <c r="P869" s="116">
        <f t="shared" ref="P869:Q869" si="611">SUM(P871)</f>
        <v>30000</v>
      </c>
      <c r="Q869" s="116">
        <f t="shared" si="611"/>
        <v>15000</v>
      </c>
      <c r="R869" s="415">
        <f t="shared" ref="R869" si="612">SUM(R871)</f>
        <v>30000</v>
      </c>
      <c r="S869" s="415">
        <f t="shared" ref="S869" si="613">SUM(S871)</f>
        <v>30000</v>
      </c>
      <c r="T869" s="359">
        <f t="shared" si="588"/>
        <v>200</v>
      </c>
      <c r="U869" s="359">
        <f t="shared" si="589"/>
        <v>200</v>
      </c>
    </row>
    <row r="870" spans="1:21" s="286" customFormat="1" x14ac:dyDescent="0.2">
      <c r="A870" s="53"/>
      <c r="L870" s="31"/>
      <c r="M870" s="103"/>
      <c r="N870" s="104"/>
      <c r="O870" s="116"/>
      <c r="P870" s="116"/>
      <c r="Q870" s="116"/>
      <c r="R870" s="415"/>
      <c r="S870" s="415"/>
      <c r="T870" s="359"/>
      <c r="U870" s="359"/>
    </row>
    <row r="871" spans="1:21" s="43" customFormat="1" ht="38.25" x14ac:dyDescent="0.2">
      <c r="A871" s="54" t="s">
        <v>387</v>
      </c>
      <c r="I871" s="202"/>
      <c r="J871" s="202"/>
      <c r="K871" s="202"/>
      <c r="L871" s="66" t="s">
        <v>142</v>
      </c>
      <c r="M871" s="83"/>
      <c r="N871" s="107" t="s">
        <v>174</v>
      </c>
      <c r="O871" s="144">
        <f t="shared" ref="O871" si="614">SUM(O878)</f>
        <v>24620.5</v>
      </c>
      <c r="P871" s="144">
        <f t="shared" ref="P871:Q871" si="615">SUM(P878)</f>
        <v>30000</v>
      </c>
      <c r="Q871" s="144">
        <f t="shared" si="615"/>
        <v>15000</v>
      </c>
      <c r="R871" s="411">
        <f>SUM(R879)</f>
        <v>30000</v>
      </c>
      <c r="S871" s="411">
        <f>SUM(S879)</f>
        <v>30000</v>
      </c>
      <c r="T871" s="359">
        <f t="shared" si="588"/>
        <v>200</v>
      </c>
      <c r="U871" s="359">
        <f t="shared" si="589"/>
        <v>200</v>
      </c>
    </row>
    <row r="872" spans="1:21" s="171" customFormat="1" x14ac:dyDescent="0.2">
      <c r="A872" s="54"/>
      <c r="I872" s="202"/>
      <c r="J872" s="202"/>
      <c r="K872" s="202"/>
      <c r="L872" s="16"/>
      <c r="M872" s="172"/>
      <c r="N872" s="107"/>
      <c r="O872" s="144"/>
      <c r="P872" s="144"/>
      <c r="Q872" s="144"/>
      <c r="R872" s="411"/>
      <c r="S872" s="411"/>
      <c r="T872" s="359"/>
      <c r="U872" s="359"/>
    </row>
    <row r="873" spans="1:21" s="177" customFormat="1" x14ac:dyDescent="0.2">
      <c r="A873" s="54"/>
      <c r="I873" s="202"/>
      <c r="J873" s="202"/>
      <c r="K873" s="202"/>
      <c r="L873" s="16"/>
      <c r="M873" s="178"/>
      <c r="N873" s="180" t="s">
        <v>285</v>
      </c>
      <c r="O873" s="188">
        <f>SUM(O874:O876)</f>
        <v>24620.5</v>
      </c>
      <c r="P873" s="188">
        <f>SUM(P874:P876)</f>
        <v>30000</v>
      </c>
      <c r="Q873" s="188">
        <f>SUM(Q874:Q876)</f>
        <v>15000</v>
      </c>
      <c r="R873" s="397">
        <f t="shared" ref="R873" si="616">SUM(R876)</f>
        <v>30000</v>
      </c>
      <c r="S873" s="397">
        <f t="shared" ref="S873" si="617">SUM(S876)</f>
        <v>30000</v>
      </c>
      <c r="T873" s="359">
        <f t="shared" si="588"/>
        <v>200</v>
      </c>
      <c r="U873" s="359">
        <f t="shared" si="589"/>
        <v>200</v>
      </c>
    </row>
    <row r="874" spans="1:21" s="322" customFormat="1" x14ac:dyDescent="0.2">
      <c r="A874" s="54"/>
      <c r="L874" s="16"/>
      <c r="M874" s="186">
        <v>11</v>
      </c>
      <c r="N874" s="180" t="s">
        <v>286</v>
      </c>
      <c r="O874" s="188">
        <v>1250</v>
      </c>
      <c r="P874" s="188">
        <v>0</v>
      </c>
      <c r="Q874" s="188">
        <v>0</v>
      </c>
      <c r="R874" s="397">
        <v>0</v>
      </c>
      <c r="S874" s="397">
        <v>0</v>
      </c>
      <c r="T874" s="359">
        <v>0</v>
      </c>
      <c r="U874" s="359">
        <v>0</v>
      </c>
    </row>
    <row r="875" spans="1:21" s="271" customFormat="1" x14ac:dyDescent="0.2">
      <c r="A875" s="54"/>
      <c r="L875" s="16"/>
      <c r="M875" s="189" t="s">
        <v>355</v>
      </c>
      <c r="N875" s="180" t="s">
        <v>288</v>
      </c>
      <c r="O875" s="188">
        <v>0</v>
      </c>
      <c r="P875" s="188">
        <v>0</v>
      </c>
      <c r="Q875" s="188">
        <v>0</v>
      </c>
      <c r="R875" s="397">
        <v>0</v>
      </c>
      <c r="S875" s="397">
        <v>0</v>
      </c>
      <c r="T875" s="359">
        <v>0</v>
      </c>
      <c r="U875" s="359">
        <v>0</v>
      </c>
    </row>
    <row r="876" spans="1:21" s="177" customFormat="1" x14ac:dyDescent="0.2">
      <c r="A876" s="54"/>
      <c r="I876" s="202"/>
      <c r="J876" s="202"/>
      <c r="K876" s="202"/>
      <c r="L876" s="16"/>
      <c r="M876" s="189" t="s">
        <v>352</v>
      </c>
      <c r="N876" s="180" t="s">
        <v>289</v>
      </c>
      <c r="O876" s="188">
        <v>23370.5</v>
      </c>
      <c r="P876" s="188">
        <v>30000</v>
      </c>
      <c r="Q876" s="188">
        <v>15000</v>
      </c>
      <c r="R876" s="397">
        <v>30000</v>
      </c>
      <c r="S876" s="397">
        <v>30000</v>
      </c>
      <c r="T876" s="359">
        <f t="shared" si="588"/>
        <v>200</v>
      </c>
      <c r="U876" s="359">
        <f t="shared" si="589"/>
        <v>200</v>
      </c>
    </row>
    <row r="877" spans="1:21" s="177" customFormat="1" x14ac:dyDescent="0.2">
      <c r="A877" s="54"/>
      <c r="I877" s="202"/>
      <c r="J877" s="202"/>
      <c r="K877" s="202"/>
      <c r="L877" s="16"/>
      <c r="M877" s="178"/>
      <c r="N877" s="107"/>
      <c r="O877" s="144"/>
      <c r="P877" s="144"/>
      <c r="Q877" s="144"/>
      <c r="R877" s="411"/>
      <c r="S877" s="411"/>
      <c r="T877" s="359"/>
      <c r="U877" s="359"/>
    </row>
    <row r="878" spans="1:21" s="43" customFormat="1" ht="25.5" x14ac:dyDescent="0.2">
      <c r="B878" s="48">
        <v>1</v>
      </c>
      <c r="E878" s="270">
        <v>4</v>
      </c>
      <c r="I878" s="202"/>
      <c r="J878" s="202">
        <v>9</v>
      </c>
      <c r="K878" s="202"/>
      <c r="L878" s="16" t="s">
        <v>142</v>
      </c>
      <c r="M878" s="83" t="s">
        <v>76</v>
      </c>
      <c r="N878" s="84" t="s">
        <v>170</v>
      </c>
      <c r="O878" s="113">
        <f t="shared" ref="O878:Q878" si="618">SUM(O879)</f>
        <v>24620.5</v>
      </c>
      <c r="P878" s="113">
        <f t="shared" si="618"/>
        <v>30000</v>
      </c>
      <c r="Q878" s="113">
        <f t="shared" si="618"/>
        <v>15000</v>
      </c>
      <c r="R878" s="295"/>
      <c r="S878" s="295"/>
      <c r="T878" s="359"/>
      <c r="U878" s="359"/>
    </row>
    <row r="879" spans="1:21" s="43" customFormat="1" ht="38.25" x14ac:dyDescent="0.2">
      <c r="B879" s="48">
        <v>1</v>
      </c>
      <c r="E879" s="270">
        <v>4</v>
      </c>
      <c r="I879" s="202"/>
      <c r="J879" s="202">
        <v>9</v>
      </c>
      <c r="K879" s="202"/>
      <c r="L879" s="16" t="s">
        <v>142</v>
      </c>
      <c r="M879" s="92" t="s">
        <v>80</v>
      </c>
      <c r="N879" s="70" t="s">
        <v>9</v>
      </c>
      <c r="O879" s="114">
        <f t="shared" ref="O879" si="619">SUM(O880:O882)</f>
        <v>24620.5</v>
      </c>
      <c r="P879" s="114">
        <f t="shared" ref="P879:Q879" si="620">SUM(P880:P882)</f>
        <v>30000</v>
      </c>
      <c r="Q879" s="114">
        <f t="shared" si="620"/>
        <v>15000</v>
      </c>
      <c r="R879" s="295">
        <v>30000</v>
      </c>
      <c r="S879" s="295">
        <v>30000</v>
      </c>
      <c r="T879" s="359">
        <f t="shared" si="588"/>
        <v>200</v>
      </c>
      <c r="U879" s="359">
        <f t="shared" si="589"/>
        <v>200</v>
      </c>
    </row>
    <row r="880" spans="1:21" s="44" customFormat="1" x14ac:dyDescent="0.2">
      <c r="B880" s="48">
        <v>1</v>
      </c>
      <c r="E880" s="270">
        <v>4</v>
      </c>
      <c r="I880" s="202"/>
      <c r="J880" s="202">
        <v>9</v>
      </c>
      <c r="K880" s="202"/>
      <c r="L880" s="16" t="s">
        <v>142</v>
      </c>
      <c r="M880" s="83" t="s">
        <v>81</v>
      </c>
      <c r="N880" s="84" t="s">
        <v>172</v>
      </c>
      <c r="O880" s="113">
        <v>0</v>
      </c>
      <c r="P880" s="113">
        <v>0</v>
      </c>
      <c r="Q880" s="113">
        <v>0</v>
      </c>
      <c r="R880" s="295"/>
      <c r="S880" s="295"/>
      <c r="T880" s="359"/>
      <c r="U880" s="359"/>
    </row>
    <row r="881" spans="1:21" s="43" customFormat="1" x14ac:dyDescent="0.2">
      <c r="B881" s="48">
        <v>1</v>
      </c>
      <c r="E881" s="270">
        <v>4</v>
      </c>
      <c r="I881" s="202"/>
      <c r="J881" s="202">
        <v>9</v>
      </c>
      <c r="K881" s="202"/>
      <c r="L881" s="16" t="s">
        <v>142</v>
      </c>
      <c r="M881" s="83" t="s">
        <v>82</v>
      </c>
      <c r="N881" s="84" t="s">
        <v>20</v>
      </c>
      <c r="O881" s="113">
        <v>23370.5</v>
      </c>
      <c r="P881" s="113">
        <v>25000</v>
      </c>
      <c r="Q881" s="113">
        <v>10000</v>
      </c>
      <c r="R881" s="295"/>
      <c r="S881" s="295"/>
      <c r="T881" s="359"/>
      <c r="U881" s="359"/>
    </row>
    <row r="882" spans="1:21" s="43" customFormat="1" ht="26.25" customHeight="1" x14ac:dyDescent="0.2">
      <c r="B882" s="48">
        <v>1</v>
      </c>
      <c r="E882" s="270">
        <v>4</v>
      </c>
      <c r="I882" s="202"/>
      <c r="J882" s="202">
        <v>9</v>
      </c>
      <c r="K882" s="202"/>
      <c r="L882" s="16" t="s">
        <v>142</v>
      </c>
      <c r="M882" s="83" t="s">
        <v>83</v>
      </c>
      <c r="N882" s="84" t="s">
        <v>23</v>
      </c>
      <c r="O882" s="113">
        <v>1250</v>
      </c>
      <c r="P882" s="113">
        <v>5000</v>
      </c>
      <c r="Q882" s="113">
        <v>5000</v>
      </c>
      <c r="R882" s="295"/>
      <c r="S882" s="295"/>
      <c r="T882" s="359"/>
      <c r="U882" s="359"/>
    </row>
    <row r="883" spans="1:21" s="256" customFormat="1" ht="11.25" customHeight="1" x14ac:dyDescent="0.2">
      <c r="B883" s="255"/>
      <c r="L883" s="16"/>
      <c r="M883" s="257"/>
      <c r="N883" s="258"/>
      <c r="O883" s="113"/>
      <c r="P883" s="113"/>
      <c r="Q883" s="113"/>
      <c r="R883" s="295"/>
      <c r="S883" s="295"/>
      <c r="T883" s="359"/>
      <c r="U883" s="359"/>
    </row>
    <row r="884" spans="1:21" s="256" customFormat="1" ht="41.25" customHeight="1" x14ac:dyDescent="0.2">
      <c r="A884" s="53" t="s">
        <v>173</v>
      </c>
      <c r="B884" s="261"/>
      <c r="C884" s="261"/>
      <c r="D884" s="261"/>
      <c r="E884" s="261"/>
      <c r="F884" s="261"/>
      <c r="G884" s="261"/>
      <c r="H884" s="261"/>
      <c r="I884" s="261"/>
      <c r="J884" s="261"/>
      <c r="K884" s="261"/>
      <c r="L884" s="31" t="s">
        <v>202</v>
      </c>
      <c r="M884" s="103"/>
      <c r="N884" s="104" t="s">
        <v>147</v>
      </c>
      <c r="O884" s="116">
        <f t="shared" ref="O884" si="621">SUM(O886)</f>
        <v>0</v>
      </c>
      <c r="P884" s="116">
        <f t="shared" ref="P884:Q884" si="622">SUM(P886)</f>
        <v>266500</v>
      </c>
      <c r="Q884" s="116">
        <f t="shared" si="622"/>
        <v>200000</v>
      </c>
      <c r="R884" s="415">
        <v>0</v>
      </c>
      <c r="S884" s="415">
        <f t="shared" ref="S884" si="623">SUM(S886)</f>
        <v>0</v>
      </c>
      <c r="T884" s="359">
        <f t="shared" si="588"/>
        <v>0</v>
      </c>
      <c r="U884" s="359">
        <f t="shared" si="589"/>
        <v>0</v>
      </c>
    </row>
    <row r="885" spans="1:21" s="256" customFormat="1" ht="12" customHeight="1" x14ac:dyDescent="0.2">
      <c r="A885" s="53"/>
      <c r="B885" s="261"/>
      <c r="C885" s="261"/>
      <c r="D885" s="261"/>
      <c r="E885" s="261"/>
      <c r="F885" s="261"/>
      <c r="G885" s="261"/>
      <c r="H885" s="261"/>
      <c r="I885" s="261"/>
      <c r="J885" s="261"/>
      <c r="K885" s="261"/>
      <c r="L885" s="31"/>
      <c r="M885" s="103"/>
      <c r="N885" s="104"/>
      <c r="O885" s="113"/>
      <c r="P885" s="113"/>
      <c r="Q885" s="113"/>
      <c r="R885" s="295"/>
      <c r="S885" s="295"/>
      <c r="T885" s="359"/>
      <c r="U885" s="359"/>
    </row>
    <row r="886" spans="1:21" s="256" customFormat="1" ht="57" customHeight="1" x14ac:dyDescent="0.2">
      <c r="A886" s="54" t="s">
        <v>389</v>
      </c>
      <c r="B886" s="261"/>
      <c r="C886" s="261"/>
      <c r="D886" s="261"/>
      <c r="E886" s="261"/>
      <c r="F886" s="261"/>
      <c r="G886" s="261"/>
      <c r="H886" s="261"/>
      <c r="I886" s="261"/>
      <c r="J886" s="261"/>
      <c r="K886" s="261"/>
      <c r="L886" s="66" t="s">
        <v>185</v>
      </c>
      <c r="M886" s="260"/>
      <c r="N886" s="107" t="s">
        <v>382</v>
      </c>
      <c r="O886" s="233">
        <f t="shared" ref="O886" si="624">SUM(O892)</f>
        <v>0</v>
      </c>
      <c r="P886" s="233">
        <f t="shared" ref="P886:Q886" si="625">SUM(P892)</f>
        <v>266500</v>
      </c>
      <c r="Q886" s="233">
        <f t="shared" si="625"/>
        <v>200000</v>
      </c>
      <c r="R886" s="411">
        <v>0</v>
      </c>
      <c r="S886" s="411">
        <f>SUM(S888)</f>
        <v>0</v>
      </c>
      <c r="T886" s="359">
        <f t="shared" si="588"/>
        <v>0</v>
      </c>
      <c r="U886" s="359">
        <f t="shared" si="589"/>
        <v>0</v>
      </c>
    </row>
    <row r="887" spans="1:21" s="256" customFormat="1" ht="14.25" customHeight="1" x14ac:dyDescent="0.2">
      <c r="A887" s="54"/>
      <c r="B887" s="261"/>
      <c r="C887" s="261"/>
      <c r="D887" s="261"/>
      <c r="E887" s="261"/>
      <c r="F887" s="261"/>
      <c r="G887" s="261"/>
      <c r="H887" s="261"/>
      <c r="I887" s="261"/>
      <c r="J887" s="261"/>
      <c r="K887" s="261"/>
      <c r="L887" s="16"/>
      <c r="M887" s="260"/>
      <c r="N887" s="107"/>
      <c r="O887" s="113"/>
      <c r="P887" s="113"/>
      <c r="Q887" s="113"/>
      <c r="R887" s="295"/>
      <c r="S887" s="295"/>
      <c r="T887" s="359"/>
      <c r="U887" s="359"/>
    </row>
    <row r="888" spans="1:21" s="256" customFormat="1" ht="15.75" customHeight="1" x14ac:dyDescent="0.2">
      <c r="A888" s="54"/>
      <c r="B888" s="261"/>
      <c r="C888" s="261"/>
      <c r="D888" s="261"/>
      <c r="E888" s="261"/>
      <c r="F888" s="261"/>
      <c r="G888" s="261"/>
      <c r="H888" s="261"/>
      <c r="I888" s="261"/>
      <c r="J888" s="261"/>
      <c r="K888" s="261"/>
      <c r="L888" s="16"/>
      <c r="M888" s="260"/>
      <c r="N888" s="180" t="s">
        <v>285</v>
      </c>
      <c r="O888" s="188">
        <f t="shared" ref="O888" si="626">SUM(O889:O890)</f>
        <v>0</v>
      </c>
      <c r="P888" s="188">
        <f t="shared" ref="P888:Q888" si="627">SUM(P889:P890)</f>
        <v>266500</v>
      </c>
      <c r="Q888" s="188">
        <f t="shared" si="627"/>
        <v>200000</v>
      </c>
      <c r="R888" s="397">
        <v>0</v>
      </c>
      <c r="S888" s="397">
        <f t="shared" ref="S888" si="628">SUM(S889:S890)</f>
        <v>0</v>
      </c>
      <c r="T888" s="359">
        <f t="shared" si="588"/>
        <v>0</v>
      </c>
      <c r="U888" s="359">
        <f t="shared" si="589"/>
        <v>0</v>
      </c>
    </row>
    <row r="889" spans="1:21" s="271" customFormat="1" ht="16.5" customHeight="1" x14ac:dyDescent="0.2">
      <c r="A889" s="54"/>
      <c r="L889" s="16"/>
      <c r="M889" s="189" t="s">
        <v>354</v>
      </c>
      <c r="N889" s="180" t="s">
        <v>287</v>
      </c>
      <c r="O889" s="188">
        <v>0</v>
      </c>
      <c r="P889" s="188">
        <v>216500</v>
      </c>
      <c r="Q889" s="188">
        <v>80600</v>
      </c>
      <c r="R889" s="397">
        <v>0</v>
      </c>
      <c r="S889" s="397">
        <v>0</v>
      </c>
      <c r="T889" s="359">
        <f t="shared" si="588"/>
        <v>0</v>
      </c>
      <c r="U889" s="359">
        <f t="shared" si="589"/>
        <v>0</v>
      </c>
    </row>
    <row r="890" spans="1:21" s="256" customFormat="1" ht="12.75" customHeight="1" x14ac:dyDescent="0.2">
      <c r="A890" s="54"/>
      <c r="B890" s="261"/>
      <c r="C890" s="261"/>
      <c r="D890" s="261"/>
      <c r="E890" s="261"/>
      <c r="F890" s="261"/>
      <c r="G890" s="261"/>
      <c r="H890" s="261"/>
      <c r="I890" s="261"/>
      <c r="J890" s="261"/>
      <c r="K890" s="261"/>
      <c r="L890" s="16"/>
      <c r="M890" s="189" t="s">
        <v>352</v>
      </c>
      <c r="N890" s="187" t="s">
        <v>289</v>
      </c>
      <c r="O890" s="188">
        <v>0</v>
      </c>
      <c r="P890" s="188">
        <v>50000</v>
      </c>
      <c r="Q890" s="188">
        <v>119400</v>
      </c>
      <c r="R890" s="397">
        <v>0</v>
      </c>
      <c r="S890" s="397">
        <v>0</v>
      </c>
      <c r="T890" s="359">
        <f t="shared" si="588"/>
        <v>0</v>
      </c>
      <c r="U890" s="359">
        <f t="shared" si="589"/>
        <v>0</v>
      </c>
    </row>
    <row r="891" spans="1:21" s="256" customFormat="1" ht="12.75" customHeight="1" x14ac:dyDescent="0.2">
      <c r="A891" s="54"/>
      <c r="B891" s="261"/>
      <c r="C891" s="261"/>
      <c r="D891" s="261"/>
      <c r="E891" s="261"/>
      <c r="F891" s="261"/>
      <c r="G891" s="261"/>
      <c r="H891" s="261"/>
      <c r="I891" s="261"/>
      <c r="J891" s="261"/>
      <c r="K891" s="261"/>
      <c r="L891" s="16"/>
      <c r="M891" s="189"/>
      <c r="N891" s="187"/>
      <c r="O891" s="113"/>
      <c r="P891" s="113"/>
      <c r="Q891" s="113"/>
      <c r="R891" s="295"/>
      <c r="S891" s="295"/>
      <c r="T891" s="359"/>
      <c r="U891" s="359"/>
    </row>
    <row r="892" spans="1:21" s="256" customFormat="1" ht="25.5" customHeight="1" x14ac:dyDescent="0.2">
      <c r="A892" s="261"/>
      <c r="B892" s="263"/>
      <c r="C892" s="263"/>
      <c r="D892" s="263"/>
      <c r="E892" s="263"/>
      <c r="F892" s="263">
        <v>5</v>
      </c>
      <c r="G892" s="263"/>
      <c r="H892" s="263"/>
      <c r="I892" s="263"/>
      <c r="J892" s="263">
        <v>9</v>
      </c>
      <c r="K892" s="263"/>
      <c r="L892" s="16" t="s">
        <v>185</v>
      </c>
      <c r="M892" s="260" t="s">
        <v>76</v>
      </c>
      <c r="N892" s="262" t="s">
        <v>170</v>
      </c>
      <c r="O892" s="113">
        <f t="shared" ref="O892:O893" si="629">SUM(O893)</f>
        <v>0</v>
      </c>
      <c r="P892" s="113">
        <f>SUM(P894)</f>
        <v>266500</v>
      </c>
      <c r="Q892" s="113">
        <f>SUM(Q894)</f>
        <v>200000</v>
      </c>
      <c r="R892" s="295"/>
      <c r="S892" s="295"/>
      <c r="T892" s="359"/>
      <c r="U892" s="359"/>
    </row>
    <row r="893" spans="1:21" s="256" customFormat="1" ht="37.5" customHeight="1" x14ac:dyDescent="0.2">
      <c r="A893" s="261"/>
      <c r="B893" s="263"/>
      <c r="C893" s="263"/>
      <c r="D893" s="263"/>
      <c r="E893" s="263"/>
      <c r="F893" s="263">
        <v>5</v>
      </c>
      <c r="G893" s="263"/>
      <c r="H893" s="263"/>
      <c r="I893" s="263"/>
      <c r="J893" s="263">
        <v>9</v>
      </c>
      <c r="K893" s="263"/>
      <c r="L893" s="16" t="s">
        <v>185</v>
      </c>
      <c r="M893" s="259" t="s">
        <v>80</v>
      </c>
      <c r="N893" s="70" t="s">
        <v>9</v>
      </c>
      <c r="O893" s="114">
        <f t="shared" si="629"/>
        <v>0</v>
      </c>
      <c r="P893" s="114">
        <f>SUM(P894)</f>
        <v>266500</v>
      </c>
      <c r="Q893" s="114">
        <f>SUM(Q894)</f>
        <v>200000</v>
      </c>
      <c r="R893" s="113">
        <v>0</v>
      </c>
      <c r="S893" s="113">
        <v>0</v>
      </c>
      <c r="T893" s="359">
        <f t="shared" si="588"/>
        <v>0</v>
      </c>
      <c r="U893" s="359">
        <f t="shared" si="589"/>
        <v>0</v>
      </c>
    </row>
    <row r="894" spans="1:21" s="256" customFormat="1" ht="20.25" customHeight="1" x14ac:dyDescent="0.2">
      <c r="A894" s="261"/>
      <c r="B894" s="263"/>
      <c r="C894" s="263"/>
      <c r="D894" s="263"/>
      <c r="E894" s="263"/>
      <c r="F894" s="263">
        <v>5</v>
      </c>
      <c r="G894" s="263"/>
      <c r="H894" s="263"/>
      <c r="I894" s="263"/>
      <c r="J894" s="263">
        <v>9</v>
      </c>
      <c r="K894" s="263"/>
      <c r="L894" s="16" t="s">
        <v>185</v>
      </c>
      <c r="M894" s="260" t="s">
        <v>81</v>
      </c>
      <c r="N894" s="262" t="s">
        <v>172</v>
      </c>
      <c r="O894" s="113">
        <v>0</v>
      </c>
      <c r="P894" s="113">
        <v>266500</v>
      </c>
      <c r="Q894" s="113">
        <v>200000</v>
      </c>
      <c r="R894" s="295"/>
      <c r="S894" s="295"/>
      <c r="T894" s="359"/>
      <c r="U894" s="359"/>
    </row>
    <row r="895" spans="1:21" s="322" customFormat="1" ht="11.25" customHeight="1" x14ac:dyDescent="0.2">
      <c r="B895" s="346"/>
      <c r="C895" s="346"/>
      <c r="D895" s="346"/>
      <c r="E895" s="346"/>
      <c r="F895" s="346"/>
      <c r="G895" s="346"/>
      <c r="H895" s="346"/>
      <c r="I895" s="346"/>
      <c r="J895" s="346"/>
      <c r="K895" s="346"/>
      <c r="L895" s="16"/>
      <c r="M895" s="347"/>
      <c r="N895" s="348"/>
      <c r="O895" s="113"/>
      <c r="P895" s="113"/>
      <c r="Q895" s="113"/>
      <c r="R895" s="295"/>
      <c r="S895" s="295"/>
      <c r="T895" s="359"/>
      <c r="U895" s="359"/>
    </row>
    <row r="896" spans="1:21" s="322" customFormat="1" ht="39.75" customHeight="1" x14ac:dyDescent="0.2">
      <c r="A896" s="53" t="s">
        <v>173</v>
      </c>
      <c r="L896" s="31" t="s">
        <v>377</v>
      </c>
      <c r="M896" s="103"/>
      <c r="N896" s="104" t="s">
        <v>147</v>
      </c>
      <c r="O896" s="116">
        <v>0</v>
      </c>
      <c r="P896" s="116">
        <f>SUM(P898)</f>
        <v>500000</v>
      </c>
      <c r="Q896" s="116">
        <f>SUM(Q898)</f>
        <v>0</v>
      </c>
      <c r="R896" s="415">
        <v>0</v>
      </c>
      <c r="S896" s="415">
        <f>SUM(S898)</f>
        <v>0</v>
      </c>
      <c r="T896" s="359">
        <v>0</v>
      </c>
      <c r="U896" s="359">
        <v>0</v>
      </c>
    </row>
    <row r="897" spans="1:21" s="322" customFormat="1" ht="16.5" customHeight="1" x14ac:dyDescent="0.2">
      <c r="B897" s="337"/>
      <c r="C897" s="337"/>
      <c r="D897" s="337"/>
      <c r="E897" s="337"/>
      <c r="F897" s="337"/>
      <c r="G897" s="337"/>
      <c r="H897" s="337"/>
      <c r="I897" s="337"/>
      <c r="J897" s="337"/>
      <c r="K897" s="337"/>
      <c r="L897" s="16"/>
      <c r="M897" s="338"/>
      <c r="N897" s="339"/>
      <c r="O897" s="113"/>
      <c r="P897" s="113"/>
      <c r="Q897" s="113"/>
      <c r="R897" s="295"/>
      <c r="S897" s="295"/>
      <c r="T897" s="359"/>
      <c r="U897" s="359"/>
    </row>
    <row r="898" spans="1:21" s="322" customFormat="1" ht="52.5" customHeight="1" x14ac:dyDescent="0.2">
      <c r="A898" s="54" t="s">
        <v>390</v>
      </c>
      <c r="L898" s="66" t="s">
        <v>376</v>
      </c>
      <c r="M898" s="347"/>
      <c r="N898" s="107" t="s">
        <v>383</v>
      </c>
      <c r="O898" s="233">
        <v>0</v>
      </c>
      <c r="P898" s="233">
        <f>SUM(P904)</f>
        <v>500000</v>
      </c>
      <c r="Q898" s="233">
        <f>SUM(Q904)</f>
        <v>0</v>
      </c>
      <c r="R898" s="419">
        <v>0</v>
      </c>
      <c r="S898" s="419">
        <f>SUM(S900)</f>
        <v>0</v>
      </c>
      <c r="T898" s="359">
        <v>0</v>
      </c>
      <c r="U898" s="359">
        <v>0</v>
      </c>
    </row>
    <row r="899" spans="1:21" s="322" customFormat="1" ht="12" customHeight="1" x14ac:dyDescent="0.2">
      <c r="B899" s="337"/>
      <c r="C899" s="337"/>
      <c r="D899" s="337"/>
      <c r="E899" s="337"/>
      <c r="F899" s="337"/>
      <c r="G899" s="337"/>
      <c r="H899" s="337"/>
      <c r="I899" s="337"/>
      <c r="J899" s="337"/>
      <c r="K899" s="337"/>
      <c r="L899" s="16"/>
      <c r="M899" s="338"/>
      <c r="N899" s="345"/>
      <c r="O899" s="113"/>
      <c r="P899" s="113"/>
      <c r="Q899" s="113"/>
      <c r="R899" s="295"/>
      <c r="S899" s="295"/>
      <c r="T899" s="359"/>
      <c r="U899" s="359"/>
    </row>
    <row r="900" spans="1:21" s="322" customFormat="1" ht="13.5" customHeight="1" x14ac:dyDescent="0.2">
      <c r="A900" s="54"/>
      <c r="L900" s="16"/>
      <c r="M900" s="347"/>
      <c r="N900" s="180" t="s">
        <v>285</v>
      </c>
      <c r="O900" s="188">
        <v>0</v>
      </c>
      <c r="P900" s="188">
        <f>SUM(P901:P902)</f>
        <v>500000</v>
      </c>
      <c r="Q900" s="188">
        <f>SUM(Q901:Q902)</f>
        <v>0</v>
      </c>
      <c r="R900" s="397">
        <v>0</v>
      </c>
      <c r="S900" s="397">
        <v>0</v>
      </c>
      <c r="T900" s="359">
        <v>0</v>
      </c>
      <c r="U900" s="359">
        <v>0</v>
      </c>
    </row>
    <row r="901" spans="1:21" s="322" customFormat="1" ht="16.5" customHeight="1" x14ac:dyDescent="0.2">
      <c r="A901" s="54"/>
      <c r="L901" s="16"/>
      <c r="M901" s="189" t="s">
        <v>354</v>
      </c>
      <c r="N901" s="180" t="s">
        <v>287</v>
      </c>
      <c r="O901" s="188">
        <v>0</v>
      </c>
      <c r="P901" s="188">
        <v>200000</v>
      </c>
      <c r="Q901" s="188">
        <v>0</v>
      </c>
      <c r="R901" s="397">
        <v>0</v>
      </c>
      <c r="S901" s="397">
        <v>0</v>
      </c>
      <c r="T901" s="359">
        <v>0</v>
      </c>
      <c r="U901" s="359">
        <v>0</v>
      </c>
    </row>
    <row r="902" spans="1:21" s="322" customFormat="1" ht="13.5" customHeight="1" x14ac:dyDescent="0.2">
      <c r="A902" s="54"/>
      <c r="L902" s="16"/>
      <c r="M902" s="189" t="s">
        <v>352</v>
      </c>
      <c r="N902" s="187" t="s">
        <v>289</v>
      </c>
      <c r="O902" s="188">
        <v>0</v>
      </c>
      <c r="P902" s="188">
        <v>300000</v>
      </c>
      <c r="Q902" s="188">
        <v>0</v>
      </c>
      <c r="R902" s="397">
        <v>0</v>
      </c>
      <c r="S902" s="397">
        <v>0</v>
      </c>
      <c r="T902" s="359">
        <v>0</v>
      </c>
      <c r="U902" s="359">
        <v>0</v>
      </c>
    </row>
    <row r="903" spans="1:21" s="322" customFormat="1" ht="12.75" customHeight="1" x14ac:dyDescent="0.2">
      <c r="A903" s="54"/>
      <c r="L903" s="16"/>
      <c r="M903" s="189"/>
      <c r="N903" s="187"/>
      <c r="O903" s="113"/>
      <c r="P903" s="113"/>
      <c r="Q903" s="113"/>
      <c r="R903" s="295"/>
      <c r="S903" s="295"/>
      <c r="T903" s="359"/>
      <c r="U903" s="359"/>
    </row>
    <row r="904" spans="1:21" s="322" customFormat="1" ht="29.25" customHeight="1" x14ac:dyDescent="0.2">
      <c r="B904" s="346"/>
      <c r="C904" s="346"/>
      <c r="D904" s="346"/>
      <c r="E904" s="346"/>
      <c r="F904" s="346">
        <v>5</v>
      </c>
      <c r="G904" s="346"/>
      <c r="H904" s="346"/>
      <c r="I904" s="346"/>
      <c r="J904" s="346">
        <v>9</v>
      </c>
      <c r="K904" s="346"/>
      <c r="L904" s="16" t="s">
        <v>376</v>
      </c>
      <c r="M904" s="347" t="s">
        <v>76</v>
      </c>
      <c r="N904" s="348" t="s">
        <v>170</v>
      </c>
      <c r="O904" s="113">
        <v>0</v>
      </c>
      <c r="P904" s="113">
        <f t="shared" ref="P904:Q905" si="630">SUM(P905)</f>
        <v>500000</v>
      </c>
      <c r="Q904" s="113">
        <f t="shared" si="630"/>
        <v>0</v>
      </c>
      <c r="R904" s="295"/>
      <c r="S904" s="295"/>
      <c r="T904" s="359"/>
      <c r="U904" s="359"/>
    </row>
    <row r="905" spans="1:21" s="322" customFormat="1" ht="45" customHeight="1" x14ac:dyDescent="0.2">
      <c r="B905" s="346"/>
      <c r="C905" s="346"/>
      <c r="D905" s="346"/>
      <c r="E905" s="346"/>
      <c r="F905" s="346">
        <v>5</v>
      </c>
      <c r="G905" s="346"/>
      <c r="H905" s="346"/>
      <c r="I905" s="346"/>
      <c r="J905" s="346">
        <v>9</v>
      </c>
      <c r="K905" s="346"/>
      <c r="L905" s="16" t="s">
        <v>376</v>
      </c>
      <c r="M905" s="309" t="s">
        <v>80</v>
      </c>
      <c r="N905" s="349" t="s">
        <v>9</v>
      </c>
      <c r="O905" s="114">
        <v>0</v>
      </c>
      <c r="P905" s="114">
        <f t="shared" si="630"/>
        <v>500000</v>
      </c>
      <c r="Q905" s="114">
        <f t="shared" si="630"/>
        <v>0</v>
      </c>
      <c r="R905" s="295">
        <v>0</v>
      </c>
      <c r="S905" s="295">
        <v>0</v>
      </c>
      <c r="T905" s="359">
        <v>0</v>
      </c>
      <c r="U905" s="359">
        <v>0</v>
      </c>
    </row>
    <row r="906" spans="1:21" s="322" customFormat="1" ht="21.75" customHeight="1" x14ac:dyDescent="0.2">
      <c r="B906" s="346"/>
      <c r="C906" s="346"/>
      <c r="D906" s="346"/>
      <c r="E906" s="346"/>
      <c r="F906" s="346">
        <v>5</v>
      </c>
      <c r="G906" s="346"/>
      <c r="H906" s="346"/>
      <c r="I906" s="346"/>
      <c r="J906" s="346">
        <v>9</v>
      </c>
      <c r="K906" s="346"/>
      <c r="L906" s="16" t="s">
        <v>376</v>
      </c>
      <c r="M906" s="347" t="s">
        <v>81</v>
      </c>
      <c r="N906" s="348" t="s">
        <v>172</v>
      </c>
      <c r="O906" s="113">
        <v>0</v>
      </c>
      <c r="P906" s="113">
        <v>500000</v>
      </c>
      <c r="Q906" s="113">
        <v>0</v>
      </c>
      <c r="R906" s="295"/>
      <c r="S906" s="295"/>
      <c r="T906" s="359"/>
      <c r="U906" s="359"/>
    </row>
    <row r="907" spans="1:21" s="322" customFormat="1" ht="16.5" customHeight="1" x14ac:dyDescent="0.2">
      <c r="B907" s="439"/>
      <c r="C907" s="439"/>
      <c r="D907" s="439"/>
      <c r="E907" s="439"/>
      <c r="F907" s="439"/>
      <c r="G907" s="439"/>
      <c r="H907" s="439"/>
      <c r="I907" s="439"/>
      <c r="J907" s="439"/>
      <c r="K907" s="439"/>
      <c r="L907" s="16"/>
      <c r="M907" s="440"/>
      <c r="N907" s="441"/>
      <c r="O907" s="113"/>
      <c r="P907" s="113"/>
      <c r="Q907" s="113"/>
      <c r="R907" s="295"/>
      <c r="S907" s="295"/>
      <c r="T907" s="359"/>
      <c r="U907" s="359"/>
    </row>
    <row r="908" spans="1:21" s="322" customFormat="1" ht="28.5" customHeight="1" x14ac:dyDescent="0.2">
      <c r="A908" s="53" t="s">
        <v>152</v>
      </c>
      <c r="L908" s="31" t="s">
        <v>189</v>
      </c>
      <c r="M908" s="103"/>
      <c r="N908" s="104" t="s">
        <v>145</v>
      </c>
      <c r="O908" s="116">
        <v>0</v>
      </c>
      <c r="P908" s="116">
        <f>SUM(P910)</f>
        <v>0</v>
      </c>
      <c r="Q908" s="116">
        <f>SUM(Q910)</f>
        <v>40000</v>
      </c>
      <c r="R908" s="116">
        <f t="shared" ref="R908:S908" si="631">SUM(R910)</f>
        <v>0</v>
      </c>
      <c r="S908" s="116">
        <f t="shared" si="631"/>
        <v>0</v>
      </c>
      <c r="T908" s="359">
        <f t="shared" ref="T908:T945" si="632">R908/Q908*100</f>
        <v>0</v>
      </c>
      <c r="U908" s="359">
        <f t="shared" ref="U908:U945" si="633">S908/Q908*100</f>
        <v>0</v>
      </c>
    </row>
    <row r="909" spans="1:21" s="322" customFormat="1" ht="11.25" customHeight="1" x14ac:dyDescent="0.2">
      <c r="A909" s="53"/>
      <c r="L909" s="31"/>
      <c r="M909" s="103"/>
      <c r="N909" s="104"/>
      <c r="O909" s="113"/>
      <c r="P909" s="113"/>
      <c r="Q909" s="113"/>
      <c r="R909" s="295"/>
      <c r="S909" s="295"/>
      <c r="T909" s="359"/>
      <c r="U909" s="359"/>
    </row>
    <row r="910" spans="1:21" s="322" customFormat="1" ht="36.75" customHeight="1" x14ac:dyDescent="0.2">
      <c r="A910" s="54" t="s">
        <v>419</v>
      </c>
      <c r="L910" s="66" t="s">
        <v>178</v>
      </c>
      <c r="M910" s="444"/>
      <c r="N910" s="107" t="s">
        <v>416</v>
      </c>
      <c r="O910" s="233">
        <v>0</v>
      </c>
      <c r="P910" s="233">
        <v>0</v>
      </c>
      <c r="Q910" s="233">
        <f>SUM(Q916)</f>
        <v>40000</v>
      </c>
      <c r="R910" s="233">
        <f t="shared" ref="R910:S910" si="634">SUM(R916)</f>
        <v>0</v>
      </c>
      <c r="S910" s="233">
        <f t="shared" si="634"/>
        <v>0</v>
      </c>
      <c r="T910" s="359">
        <f t="shared" si="632"/>
        <v>0</v>
      </c>
      <c r="U910" s="359">
        <f t="shared" si="633"/>
        <v>0</v>
      </c>
    </row>
    <row r="911" spans="1:21" s="322" customFormat="1" ht="13.5" customHeight="1" x14ac:dyDescent="0.2">
      <c r="A911" s="54"/>
      <c r="L911" s="16"/>
      <c r="M911" s="444"/>
      <c r="N911" s="107"/>
      <c r="O911" s="116"/>
      <c r="P911" s="116"/>
      <c r="Q911" s="116"/>
      <c r="R911" s="116"/>
      <c r="S911" s="116"/>
      <c r="T911" s="359"/>
      <c r="U911" s="359"/>
    </row>
    <row r="912" spans="1:21" s="322" customFormat="1" ht="14.25" customHeight="1" x14ac:dyDescent="0.2">
      <c r="A912" s="54"/>
      <c r="L912" s="16"/>
      <c r="M912" s="444"/>
      <c r="N912" s="180" t="s">
        <v>285</v>
      </c>
      <c r="O912" s="188">
        <v>0</v>
      </c>
      <c r="P912" s="188">
        <f>SUM(P913:P914)</f>
        <v>0</v>
      </c>
      <c r="Q912" s="188">
        <f>SUM(Q913:Q914)</f>
        <v>40000</v>
      </c>
      <c r="R912" s="188">
        <f t="shared" ref="R912:S912" si="635">SUM(R913:R914)</f>
        <v>0</v>
      </c>
      <c r="S912" s="188">
        <f t="shared" si="635"/>
        <v>0</v>
      </c>
      <c r="T912" s="359">
        <f t="shared" si="632"/>
        <v>0</v>
      </c>
      <c r="U912" s="359">
        <f t="shared" si="633"/>
        <v>0</v>
      </c>
    </row>
    <row r="913" spans="1:21" s="322" customFormat="1" ht="13.5" customHeight="1" x14ac:dyDescent="0.2">
      <c r="A913" s="54"/>
      <c r="L913" s="16"/>
      <c r="M913" s="189" t="s">
        <v>354</v>
      </c>
      <c r="N913" s="180" t="s">
        <v>287</v>
      </c>
      <c r="O913" s="188">
        <v>0</v>
      </c>
      <c r="P913" s="188">
        <v>0</v>
      </c>
      <c r="Q913" s="188">
        <v>40000</v>
      </c>
      <c r="R913" s="188">
        <v>0</v>
      </c>
      <c r="S913" s="188">
        <v>0</v>
      </c>
      <c r="T913" s="359">
        <f t="shared" si="632"/>
        <v>0</v>
      </c>
      <c r="U913" s="359">
        <f t="shared" si="633"/>
        <v>0</v>
      </c>
    </row>
    <row r="914" spans="1:21" s="322" customFormat="1" ht="15.75" customHeight="1" x14ac:dyDescent="0.2">
      <c r="A914" s="54"/>
      <c r="L914" s="16"/>
      <c r="M914" s="189" t="s">
        <v>352</v>
      </c>
      <c r="N914" s="187" t="s">
        <v>289</v>
      </c>
      <c r="O914" s="188">
        <v>0</v>
      </c>
      <c r="P914" s="188">
        <v>0</v>
      </c>
      <c r="Q914" s="188">
        <v>0</v>
      </c>
      <c r="R914" s="188">
        <v>0</v>
      </c>
      <c r="S914" s="188">
        <v>0</v>
      </c>
      <c r="T914" s="359">
        <v>0</v>
      </c>
      <c r="U914" s="359">
        <v>0</v>
      </c>
    </row>
    <row r="915" spans="1:21" s="322" customFormat="1" ht="12.75" customHeight="1" x14ac:dyDescent="0.2">
      <c r="A915" s="54"/>
      <c r="L915" s="16"/>
      <c r="M915" s="189"/>
      <c r="N915" s="187"/>
      <c r="O915" s="116"/>
      <c r="P915" s="116"/>
      <c r="Q915" s="116"/>
      <c r="R915" s="116"/>
      <c r="S915" s="116"/>
      <c r="T915" s="359"/>
      <c r="U915" s="359"/>
    </row>
    <row r="916" spans="1:21" s="322" customFormat="1" ht="27.75" customHeight="1" x14ac:dyDescent="0.2">
      <c r="B916" s="443"/>
      <c r="C916" s="443"/>
      <c r="D916" s="443"/>
      <c r="E916" s="443"/>
      <c r="F916" s="443">
        <v>5</v>
      </c>
      <c r="G916" s="443"/>
      <c r="H916" s="443"/>
      <c r="I916" s="443"/>
      <c r="J916" s="443">
        <v>9</v>
      </c>
      <c r="K916" s="443"/>
      <c r="L916" s="16" t="s">
        <v>178</v>
      </c>
      <c r="M916" s="444" t="s">
        <v>76</v>
      </c>
      <c r="N916" s="454" t="s">
        <v>170</v>
      </c>
      <c r="O916" s="113">
        <f>SUM(O917)</f>
        <v>0</v>
      </c>
      <c r="P916" s="113">
        <f t="shared" ref="P916:S917" si="636">SUM(P917)</f>
        <v>0</v>
      </c>
      <c r="Q916" s="113">
        <f t="shared" si="636"/>
        <v>40000</v>
      </c>
      <c r="R916" s="113">
        <f t="shared" si="636"/>
        <v>0</v>
      </c>
      <c r="S916" s="113">
        <f t="shared" si="636"/>
        <v>0</v>
      </c>
      <c r="T916" s="359">
        <f t="shared" si="632"/>
        <v>0</v>
      </c>
      <c r="U916" s="359">
        <f t="shared" si="633"/>
        <v>0</v>
      </c>
    </row>
    <row r="917" spans="1:21" s="322" customFormat="1" ht="40.5" customHeight="1" x14ac:dyDescent="0.2">
      <c r="B917" s="443"/>
      <c r="C917" s="443"/>
      <c r="D917" s="443"/>
      <c r="E917" s="443"/>
      <c r="F917" s="443">
        <v>5</v>
      </c>
      <c r="G917" s="443"/>
      <c r="H917" s="443"/>
      <c r="I917" s="443"/>
      <c r="J917" s="443">
        <v>9</v>
      </c>
      <c r="K917" s="443"/>
      <c r="L917" s="16" t="s">
        <v>178</v>
      </c>
      <c r="M917" s="309" t="s">
        <v>80</v>
      </c>
      <c r="N917" s="442" t="s">
        <v>9</v>
      </c>
      <c r="O917" s="114">
        <f>SUM(O918)</f>
        <v>0</v>
      </c>
      <c r="P917" s="114">
        <f t="shared" si="636"/>
        <v>0</v>
      </c>
      <c r="Q917" s="114">
        <f t="shared" si="636"/>
        <v>40000</v>
      </c>
      <c r="R917" s="295">
        <v>0</v>
      </c>
      <c r="S917" s="295">
        <v>0</v>
      </c>
      <c r="T917" s="359">
        <f t="shared" si="632"/>
        <v>0</v>
      </c>
      <c r="U917" s="359">
        <f t="shared" si="633"/>
        <v>0</v>
      </c>
    </row>
    <row r="918" spans="1:21" s="322" customFormat="1" ht="17.25" customHeight="1" x14ac:dyDescent="0.2">
      <c r="B918" s="443"/>
      <c r="C918" s="443"/>
      <c r="D918" s="443"/>
      <c r="E918" s="443"/>
      <c r="F918" s="443">
        <v>5</v>
      </c>
      <c r="G918" s="443"/>
      <c r="H918" s="443"/>
      <c r="I918" s="443"/>
      <c r="J918" s="443">
        <v>9</v>
      </c>
      <c r="K918" s="443"/>
      <c r="L918" s="16" t="s">
        <v>178</v>
      </c>
      <c r="M918" s="444" t="s">
        <v>81</v>
      </c>
      <c r="N918" s="447" t="s">
        <v>172</v>
      </c>
      <c r="O918" s="113">
        <v>0</v>
      </c>
      <c r="P918" s="113">
        <v>0</v>
      </c>
      <c r="Q918" s="113">
        <v>40000</v>
      </c>
      <c r="R918" s="295"/>
      <c r="S918" s="295"/>
      <c r="T918" s="359"/>
      <c r="U918" s="359"/>
    </row>
    <row r="919" spans="1:21" s="322" customFormat="1" ht="12.75" customHeight="1" x14ac:dyDescent="0.2">
      <c r="B919" s="439"/>
      <c r="C919" s="439"/>
      <c r="D919" s="439"/>
      <c r="E919" s="439"/>
      <c r="F919" s="439"/>
      <c r="G919" s="439"/>
      <c r="H919" s="439"/>
      <c r="I919" s="439"/>
      <c r="J919" s="439"/>
      <c r="K919" s="439"/>
      <c r="L919" s="16"/>
      <c r="M919" s="440"/>
      <c r="N919" s="441"/>
      <c r="O919" s="113"/>
      <c r="P919" s="113"/>
      <c r="Q919" s="113"/>
      <c r="R919" s="295"/>
      <c r="S919" s="295"/>
      <c r="T919" s="359"/>
      <c r="U919" s="359"/>
    </row>
    <row r="920" spans="1:21" s="322" customFormat="1" ht="26.25" customHeight="1" x14ac:dyDescent="0.2">
      <c r="A920" s="53" t="s">
        <v>195</v>
      </c>
      <c r="L920" s="31" t="s">
        <v>203</v>
      </c>
      <c r="M920" s="103"/>
      <c r="N920" s="104" t="s">
        <v>148</v>
      </c>
      <c r="O920" s="116">
        <f t="shared" ref="O920:Q920" si="637">SUM(O922)</f>
        <v>0</v>
      </c>
      <c r="P920" s="116">
        <f t="shared" si="637"/>
        <v>0</v>
      </c>
      <c r="Q920" s="116">
        <f t="shared" si="637"/>
        <v>20000</v>
      </c>
      <c r="R920" s="116">
        <f t="shared" ref="R920:S920" si="638">SUM(R922)</f>
        <v>30000</v>
      </c>
      <c r="S920" s="116">
        <f t="shared" si="638"/>
        <v>20000</v>
      </c>
      <c r="T920" s="359">
        <f t="shared" si="632"/>
        <v>150</v>
      </c>
      <c r="U920" s="359">
        <f t="shared" si="633"/>
        <v>100</v>
      </c>
    </row>
    <row r="921" spans="1:21" s="322" customFormat="1" ht="14.25" customHeight="1" x14ac:dyDescent="0.2">
      <c r="B921" s="443"/>
      <c r="C921" s="443"/>
      <c r="D921" s="443"/>
      <c r="E921" s="443"/>
      <c r="F921" s="443"/>
      <c r="G921" s="443"/>
      <c r="H921" s="443"/>
      <c r="I921" s="443"/>
      <c r="J921" s="443"/>
      <c r="K921" s="443"/>
      <c r="L921" s="16"/>
      <c r="M921" s="444"/>
      <c r="N921" s="447"/>
      <c r="O921" s="113"/>
      <c r="P921" s="113"/>
      <c r="Q921" s="113"/>
      <c r="R921" s="113"/>
      <c r="S921" s="113"/>
      <c r="T921" s="359"/>
      <c r="U921" s="359"/>
    </row>
    <row r="922" spans="1:21" s="322" customFormat="1" ht="39.75" customHeight="1" x14ac:dyDescent="0.2">
      <c r="A922" s="54" t="s">
        <v>420</v>
      </c>
      <c r="L922" s="66" t="s">
        <v>186</v>
      </c>
      <c r="M922" s="444"/>
      <c r="N922" s="107" t="s">
        <v>407</v>
      </c>
      <c r="O922" s="233">
        <v>0</v>
      </c>
      <c r="P922" s="233">
        <v>0</v>
      </c>
      <c r="Q922" s="233">
        <f>SUM(Q928)</f>
        <v>20000</v>
      </c>
      <c r="R922" s="233">
        <f t="shared" ref="R922:S922" si="639">SUM(R928)</f>
        <v>30000</v>
      </c>
      <c r="S922" s="233">
        <f t="shared" si="639"/>
        <v>20000</v>
      </c>
      <c r="T922" s="359">
        <f t="shared" si="632"/>
        <v>150</v>
      </c>
      <c r="U922" s="359">
        <f t="shared" si="633"/>
        <v>100</v>
      </c>
    </row>
    <row r="923" spans="1:21" s="322" customFormat="1" ht="12.75" customHeight="1" x14ac:dyDescent="0.2">
      <c r="A923" s="54"/>
      <c r="L923" s="16"/>
      <c r="M923" s="444"/>
      <c r="N923" s="107"/>
      <c r="O923" s="116"/>
      <c r="P923" s="116"/>
      <c r="Q923" s="116"/>
      <c r="R923" s="116"/>
      <c r="S923" s="116"/>
      <c r="T923" s="359"/>
      <c r="U923" s="359"/>
    </row>
    <row r="924" spans="1:21" s="322" customFormat="1" ht="14.25" customHeight="1" x14ac:dyDescent="0.2">
      <c r="A924" s="54"/>
      <c r="L924" s="16"/>
      <c r="M924" s="444"/>
      <c r="N924" s="180" t="s">
        <v>285</v>
      </c>
      <c r="O924" s="188">
        <v>0</v>
      </c>
      <c r="P924" s="188">
        <f>SUM(P925:P926)</f>
        <v>0</v>
      </c>
      <c r="Q924" s="188">
        <f>SUM(Q925:Q926)</f>
        <v>20000</v>
      </c>
      <c r="R924" s="188">
        <f t="shared" ref="R924:S924" si="640">SUM(R925:R926)</f>
        <v>30000</v>
      </c>
      <c r="S924" s="188">
        <f t="shared" si="640"/>
        <v>20000</v>
      </c>
      <c r="T924" s="359">
        <f t="shared" si="632"/>
        <v>150</v>
      </c>
      <c r="U924" s="359">
        <f t="shared" si="633"/>
        <v>100</v>
      </c>
    </row>
    <row r="925" spans="1:21" s="322" customFormat="1" ht="15.75" customHeight="1" x14ac:dyDescent="0.2">
      <c r="A925" s="54"/>
      <c r="L925" s="16"/>
      <c r="M925" s="189" t="s">
        <v>354</v>
      </c>
      <c r="N925" s="180" t="s">
        <v>287</v>
      </c>
      <c r="O925" s="188">
        <v>0</v>
      </c>
      <c r="P925" s="188">
        <v>0</v>
      </c>
      <c r="Q925" s="188">
        <v>10000</v>
      </c>
      <c r="R925" s="188">
        <v>0</v>
      </c>
      <c r="S925" s="188">
        <v>0</v>
      </c>
      <c r="T925" s="359">
        <f t="shared" si="632"/>
        <v>0</v>
      </c>
      <c r="U925" s="359">
        <f t="shared" si="633"/>
        <v>0</v>
      </c>
    </row>
    <row r="926" spans="1:21" s="322" customFormat="1" ht="13.5" customHeight="1" x14ac:dyDescent="0.2">
      <c r="A926" s="54"/>
      <c r="L926" s="16"/>
      <c r="M926" s="189" t="s">
        <v>352</v>
      </c>
      <c r="N926" s="187" t="s">
        <v>289</v>
      </c>
      <c r="O926" s="188">
        <v>0</v>
      </c>
      <c r="P926" s="188">
        <v>0</v>
      </c>
      <c r="Q926" s="188">
        <v>10000</v>
      </c>
      <c r="R926" s="188">
        <v>30000</v>
      </c>
      <c r="S926" s="188">
        <v>20000</v>
      </c>
      <c r="T926" s="359">
        <f t="shared" si="632"/>
        <v>300</v>
      </c>
      <c r="U926" s="359">
        <f t="shared" si="633"/>
        <v>200</v>
      </c>
    </row>
    <row r="927" spans="1:21" s="322" customFormat="1" ht="14.25" customHeight="1" x14ac:dyDescent="0.2">
      <c r="A927" s="54"/>
      <c r="L927" s="16"/>
      <c r="M927" s="189"/>
      <c r="N927" s="187"/>
      <c r="O927" s="116"/>
      <c r="P927" s="116"/>
      <c r="Q927" s="116"/>
      <c r="R927" s="116"/>
      <c r="S927" s="116"/>
      <c r="T927" s="359"/>
      <c r="U927" s="359"/>
    </row>
    <row r="928" spans="1:21" s="322" customFormat="1" ht="25.5" customHeight="1" x14ac:dyDescent="0.2">
      <c r="B928" s="443"/>
      <c r="C928" s="443"/>
      <c r="D928" s="443"/>
      <c r="E928" s="443"/>
      <c r="F928" s="443">
        <v>5</v>
      </c>
      <c r="G928" s="443"/>
      <c r="H928" s="443"/>
      <c r="I928" s="443"/>
      <c r="J928" s="443">
        <v>9</v>
      </c>
      <c r="K928" s="443"/>
      <c r="L928" s="16" t="s">
        <v>186</v>
      </c>
      <c r="M928" s="444" t="s">
        <v>76</v>
      </c>
      <c r="N928" s="447" t="s">
        <v>170</v>
      </c>
      <c r="O928" s="113">
        <f>SUM(O929)</f>
        <v>0</v>
      </c>
      <c r="P928" s="113">
        <f t="shared" ref="P928:S929" si="641">SUM(P929)</f>
        <v>0</v>
      </c>
      <c r="Q928" s="113">
        <f t="shared" si="641"/>
        <v>20000</v>
      </c>
      <c r="R928" s="113">
        <f t="shared" si="641"/>
        <v>30000</v>
      </c>
      <c r="S928" s="113">
        <f t="shared" si="641"/>
        <v>20000</v>
      </c>
      <c r="T928" s="359">
        <f t="shared" si="632"/>
        <v>150</v>
      </c>
      <c r="U928" s="359">
        <f t="shared" si="633"/>
        <v>100</v>
      </c>
    </row>
    <row r="929" spans="1:21" s="322" customFormat="1" ht="41.25" customHeight="1" x14ac:dyDescent="0.2">
      <c r="B929" s="443"/>
      <c r="C929" s="443"/>
      <c r="D929" s="443"/>
      <c r="E929" s="443"/>
      <c r="F929" s="443">
        <v>5</v>
      </c>
      <c r="G929" s="443"/>
      <c r="H929" s="443"/>
      <c r="I929" s="443"/>
      <c r="J929" s="443">
        <v>9</v>
      </c>
      <c r="K929" s="443"/>
      <c r="L929" s="16" t="s">
        <v>186</v>
      </c>
      <c r="M929" s="309" t="s">
        <v>80</v>
      </c>
      <c r="N929" s="442" t="s">
        <v>9</v>
      </c>
      <c r="O929" s="114">
        <f>SUM(O930)</f>
        <v>0</v>
      </c>
      <c r="P929" s="114">
        <f t="shared" si="641"/>
        <v>0</v>
      </c>
      <c r="Q929" s="114">
        <f t="shared" si="641"/>
        <v>20000</v>
      </c>
      <c r="R929" s="295">
        <v>30000</v>
      </c>
      <c r="S929" s="295">
        <v>20000</v>
      </c>
      <c r="T929" s="359">
        <f t="shared" si="632"/>
        <v>150</v>
      </c>
      <c r="U929" s="359">
        <f t="shared" si="633"/>
        <v>100</v>
      </c>
    </row>
    <row r="930" spans="1:21" s="322" customFormat="1" ht="17.25" customHeight="1" x14ac:dyDescent="0.2">
      <c r="B930" s="443"/>
      <c r="C930" s="443"/>
      <c r="D930" s="443"/>
      <c r="E930" s="443"/>
      <c r="F930" s="443">
        <v>5</v>
      </c>
      <c r="G930" s="443"/>
      <c r="H930" s="443"/>
      <c r="I930" s="443"/>
      <c r="J930" s="443">
        <v>9</v>
      </c>
      <c r="K930" s="443"/>
      <c r="L930" s="16" t="s">
        <v>186</v>
      </c>
      <c r="M930" s="444" t="s">
        <v>81</v>
      </c>
      <c r="N930" s="447" t="s">
        <v>172</v>
      </c>
      <c r="O930" s="113">
        <v>0</v>
      </c>
      <c r="P930" s="113">
        <v>0</v>
      </c>
      <c r="Q930" s="113">
        <v>20000</v>
      </c>
      <c r="R930" s="295"/>
      <c r="S930" s="295"/>
      <c r="T930" s="359"/>
      <c r="U930" s="359"/>
    </row>
    <row r="931" spans="1:21" s="322" customFormat="1" ht="15" customHeight="1" x14ac:dyDescent="0.2">
      <c r="B931" s="443"/>
      <c r="C931" s="443"/>
      <c r="D931" s="443"/>
      <c r="E931" s="443"/>
      <c r="F931" s="443"/>
      <c r="G931" s="443"/>
      <c r="H931" s="443"/>
      <c r="I931" s="443"/>
      <c r="J931" s="443"/>
      <c r="K931" s="443"/>
      <c r="L931" s="16"/>
      <c r="M931" s="444"/>
      <c r="N931" s="447"/>
      <c r="O931" s="113"/>
      <c r="P931" s="113"/>
      <c r="Q931" s="113"/>
      <c r="R931" s="295"/>
      <c r="S931" s="295"/>
      <c r="T931" s="359"/>
      <c r="U931" s="359"/>
    </row>
    <row r="932" spans="1:21" s="322" customFormat="1" ht="28.5" customHeight="1" x14ac:dyDescent="0.2">
      <c r="A932" s="53" t="s">
        <v>192</v>
      </c>
      <c r="L932" s="31" t="s">
        <v>198</v>
      </c>
      <c r="M932" s="103"/>
      <c r="N932" s="104" t="s">
        <v>150</v>
      </c>
      <c r="O932" s="116">
        <f t="shared" ref="O932:Q932" si="642">SUM(O934)</f>
        <v>0</v>
      </c>
      <c r="P932" s="116">
        <f t="shared" si="642"/>
        <v>0</v>
      </c>
      <c r="Q932" s="116">
        <f t="shared" si="642"/>
        <v>30000</v>
      </c>
      <c r="R932" s="116">
        <f t="shared" ref="R932:S932" si="643">SUM(R934)</f>
        <v>0</v>
      </c>
      <c r="S932" s="116">
        <f t="shared" si="643"/>
        <v>0</v>
      </c>
      <c r="T932" s="359">
        <f t="shared" si="632"/>
        <v>0</v>
      </c>
      <c r="U932" s="359">
        <f t="shared" si="633"/>
        <v>0</v>
      </c>
    </row>
    <row r="933" spans="1:21" s="322" customFormat="1" ht="15" customHeight="1" x14ac:dyDescent="0.2">
      <c r="B933" s="443"/>
      <c r="C933" s="443"/>
      <c r="D933" s="443"/>
      <c r="E933" s="443"/>
      <c r="F933" s="443"/>
      <c r="G933" s="443"/>
      <c r="H933" s="443"/>
      <c r="I933" s="443"/>
      <c r="J933" s="443"/>
      <c r="K933" s="443"/>
      <c r="L933" s="16"/>
      <c r="M933" s="444"/>
      <c r="N933" s="447"/>
      <c r="O933" s="113"/>
      <c r="P933" s="113"/>
      <c r="Q933" s="113"/>
      <c r="R933" s="113"/>
      <c r="S933" s="113"/>
      <c r="T933" s="359"/>
      <c r="U933" s="359"/>
    </row>
    <row r="934" spans="1:21" s="322" customFormat="1" ht="39" customHeight="1" x14ac:dyDescent="0.2">
      <c r="A934" s="54" t="s">
        <v>421</v>
      </c>
      <c r="L934" s="66" t="s">
        <v>198</v>
      </c>
      <c r="M934" s="444"/>
      <c r="N934" s="107" t="s">
        <v>408</v>
      </c>
      <c r="O934" s="233">
        <v>0</v>
      </c>
      <c r="P934" s="233">
        <v>0</v>
      </c>
      <c r="Q934" s="233">
        <f>SUM(Q940)</f>
        <v>30000</v>
      </c>
      <c r="R934" s="233">
        <f t="shared" ref="R934:S934" si="644">SUM(R940)</f>
        <v>0</v>
      </c>
      <c r="S934" s="233">
        <f t="shared" si="644"/>
        <v>0</v>
      </c>
      <c r="T934" s="359">
        <f t="shared" si="632"/>
        <v>0</v>
      </c>
      <c r="U934" s="359">
        <f t="shared" si="633"/>
        <v>0</v>
      </c>
    </row>
    <row r="935" spans="1:21" s="322" customFormat="1" ht="14.25" customHeight="1" x14ac:dyDescent="0.2">
      <c r="A935" s="54"/>
      <c r="L935" s="16"/>
      <c r="M935" s="444"/>
      <c r="N935" s="107"/>
      <c r="O935" s="116"/>
      <c r="P935" s="116"/>
      <c r="Q935" s="116"/>
      <c r="R935" s="116"/>
      <c r="S935" s="116"/>
      <c r="T935" s="359"/>
      <c r="U935" s="359"/>
    </row>
    <row r="936" spans="1:21" s="322" customFormat="1" ht="16.5" customHeight="1" x14ac:dyDescent="0.2">
      <c r="A936" s="54"/>
      <c r="L936" s="16"/>
      <c r="M936" s="444"/>
      <c r="N936" s="180" t="s">
        <v>285</v>
      </c>
      <c r="O936" s="188">
        <v>0</v>
      </c>
      <c r="P936" s="188">
        <f>SUM(P937:P938)</f>
        <v>0</v>
      </c>
      <c r="Q936" s="188">
        <f>SUM(Q937:Q938)</f>
        <v>30000</v>
      </c>
      <c r="R936" s="188">
        <f t="shared" ref="R936:S936" si="645">SUM(R937:R938)</f>
        <v>0</v>
      </c>
      <c r="S936" s="188">
        <f t="shared" si="645"/>
        <v>0</v>
      </c>
      <c r="T936" s="359">
        <f t="shared" si="632"/>
        <v>0</v>
      </c>
      <c r="U936" s="359">
        <f t="shared" si="633"/>
        <v>0</v>
      </c>
    </row>
    <row r="937" spans="1:21" s="322" customFormat="1" ht="15.75" customHeight="1" x14ac:dyDescent="0.2">
      <c r="A937" s="54"/>
      <c r="L937" s="16"/>
      <c r="M937" s="189" t="s">
        <v>354</v>
      </c>
      <c r="N937" s="180" t="s">
        <v>287</v>
      </c>
      <c r="O937" s="188">
        <v>0</v>
      </c>
      <c r="P937" s="188">
        <v>0</v>
      </c>
      <c r="Q937" s="188">
        <v>20600</v>
      </c>
      <c r="R937" s="188">
        <v>0</v>
      </c>
      <c r="S937" s="188">
        <v>0</v>
      </c>
      <c r="T937" s="359">
        <f t="shared" si="632"/>
        <v>0</v>
      </c>
      <c r="U937" s="359">
        <f t="shared" si="633"/>
        <v>0</v>
      </c>
    </row>
    <row r="938" spans="1:21" s="322" customFormat="1" ht="12.75" customHeight="1" x14ac:dyDescent="0.2">
      <c r="A938" s="54"/>
      <c r="L938" s="16"/>
      <c r="M938" s="189" t="s">
        <v>352</v>
      </c>
      <c r="N938" s="187" t="s">
        <v>289</v>
      </c>
      <c r="O938" s="188">
        <v>0</v>
      </c>
      <c r="P938" s="188">
        <v>0</v>
      </c>
      <c r="Q938" s="188">
        <v>9400</v>
      </c>
      <c r="R938" s="188">
        <v>0</v>
      </c>
      <c r="S938" s="188">
        <v>0</v>
      </c>
      <c r="T938" s="359">
        <f t="shared" si="632"/>
        <v>0</v>
      </c>
      <c r="U938" s="359">
        <f t="shared" si="633"/>
        <v>0</v>
      </c>
    </row>
    <row r="939" spans="1:21" s="322" customFormat="1" ht="14.25" customHeight="1" x14ac:dyDescent="0.2">
      <c r="A939" s="54"/>
      <c r="L939" s="16"/>
      <c r="M939" s="189"/>
      <c r="N939" s="187"/>
      <c r="O939" s="116"/>
      <c r="P939" s="116"/>
      <c r="Q939" s="116"/>
      <c r="R939" s="116"/>
      <c r="S939" s="116"/>
      <c r="T939" s="359"/>
      <c r="U939" s="359"/>
    </row>
    <row r="940" spans="1:21" s="322" customFormat="1" ht="27" customHeight="1" x14ac:dyDescent="0.2">
      <c r="B940" s="443"/>
      <c r="C940" s="443"/>
      <c r="D940" s="443"/>
      <c r="E940" s="443"/>
      <c r="F940" s="443">
        <v>5</v>
      </c>
      <c r="G940" s="443"/>
      <c r="H940" s="443"/>
      <c r="I940" s="443"/>
      <c r="J940" s="443">
        <v>9</v>
      </c>
      <c r="K940" s="443"/>
      <c r="L940" s="16" t="s">
        <v>303</v>
      </c>
      <c r="M940" s="444" t="s">
        <v>76</v>
      </c>
      <c r="N940" s="447" t="s">
        <v>170</v>
      </c>
      <c r="O940" s="113">
        <f>SUM(O941)</f>
        <v>0</v>
      </c>
      <c r="P940" s="113">
        <f t="shared" ref="P940:S941" si="646">SUM(P941)</f>
        <v>0</v>
      </c>
      <c r="Q940" s="113">
        <f t="shared" si="646"/>
        <v>30000</v>
      </c>
      <c r="R940" s="113">
        <f t="shared" si="646"/>
        <v>0</v>
      </c>
      <c r="S940" s="113">
        <f t="shared" si="646"/>
        <v>0</v>
      </c>
      <c r="T940" s="359">
        <f t="shared" si="632"/>
        <v>0</v>
      </c>
      <c r="U940" s="359">
        <f t="shared" si="633"/>
        <v>0</v>
      </c>
    </row>
    <row r="941" spans="1:21" s="322" customFormat="1" ht="44.25" customHeight="1" x14ac:dyDescent="0.2">
      <c r="B941" s="443"/>
      <c r="C941" s="443"/>
      <c r="D941" s="443"/>
      <c r="E941" s="443"/>
      <c r="F941" s="443">
        <v>5</v>
      </c>
      <c r="G941" s="443"/>
      <c r="H941" s="443"/>
      <c r="I941" s="443"/>
      <c r="J941" s="443">
        <v>9</v>
      </c>
      <c r="K941" s="443"/>
      <c r="L941" s="16" t="s">
        <v>303</v>
      </c>
      <c r="M941" s="309" t="s">
        <v>80</v>
      </c>
      <c r="N941" s="442" t="s">
        <v>9</v>
      </c>
      <c r="O941" s="114">
        <f>SUM(O942)</f>
        <v>0</v>
      </c>
      <c r="P941" s="114">
        <f t="shared" si="646"/>
        <v>0</v>
      </c>
      <c r="Q941" s="114">
        <f>SUM(Q942:Q943)</f>
        <v>30000</v>
      </c>
      <c r="R941" s="295">
        <v>0</v>
      </c>
      <c r="S941" s="295">
        <v>0</v>
      </c>
      <c r="T941" s="359">
        <f t="shared" si="632"/>
        <v>0</v>
      </c>
      <c r="U941" s="359">
        <f t="shared" si="633"/>
        <v>0</v>
      </c>
    </row>
    <row r="942" spans="1:21" s="322" customFormat="1" ht="17.25" customHeight="1" x14ac:dyDescent="0.2">
      <c r="B942" s="443"/>
      <c r="C942" s="443"/>
      <c r="D942" s="443"/>
      <c r="E942" s="443"/>
      <c r="F942" s="443">
        <v>5</v>
      </c>
      <c r="G942" s="443"/>
      <c r="H942" s="443"/>
      <c r="I942" s="443"/>
      <c r="J942" s="443">
        <v>9</v>
      </c>
      <c r="K942" s="443"/>
      <c r="L942" s="16" t="s">
        <v>303</v>
      </c>
      <c r="M942" s="444" t="s">
        <v>81</v>
      </c>
      <c r="N942" s="447" t="s">
        <v>172</v>
      </c>
      <c r="O942" s="113">
        <v>0</v>
      </c>
      <c r="P942" s="113">
        <v>0</v>
      </c>
      <c r="Q942" s="113">
        <v>10000</v>
      </c>
      <c r="R942" s="295"/>
      <c r="S942" s="295"/>
      <c r="T942" s="359"/>
      <c r="U942" s="359"/>
    </row>
    <row r="943" spans="1:21" s="322" customFormat="1" ht="12.75" customHeight="1" x14ac:dyDescent="0.2">
      <c r="B943" s="443"/>
      <c r="C943" s="443"/>
      <c r="D943" s="443"/>
      <c r="E943" s="443"/>
      <c r="F943" s="443">
        <v>5</v>
      </c>
      <c r="G943" s="443"/>
      <c r="H943" s="443"/>
      <c r="I943" s="443"/>
      <c r="J943" s="443">
        <v>9</v>
      </c>
      <c r="K943" s="443"/>
      <c r="L943" s="16" t="s">
        <v>303</v>
      </c>
      <c r="M943" s="444" t="s">
        <v>82</v>
      </c>
      <c r="N943" s="447" t="s">
        <v>20</v>
      </c>
      <c r="O943" s="113">
        <v>0</v>
      </c>
      <c r="P943" s="113">
        <v>0</v>
      </c>
      <c r="Q943" s="113">
        <v>20000</v>
      </c>
      <c r="R943" s="295"/>
      <c r="S943" s="295"/>
      <c r="T943" s="359"/>
      <c r="U943" s="359"/>
    </row>
    <row r="944" spans="1:21" s="213" customFormat="1" x14ac:dyDescent="0.2">
      <c r="A944" s="322"/>
      <c r="B944" s="443"/>
      <c r="C944" s="322"/>
      <c r="D944" s="322"/>
      <c r="E944" s="322"/>
      <c r="F944" s="322"/>
      <c r="G944" s="322"/>
      <c r="H944" s="322"/>
      <c r="I944" s="322"/>
      <c r="J944" s="322"/>
      <c r="K944" s="322"/>
      <c r="L944" s="16"/>
      <c r="M944" s="444"/>
      <c r="N944" s="447"/>
      <c r="O944" s="113"/>
      <c r="P944" s="113"/>
      <c r="Q944" s="113"/>
      <c r="R944" s="295"/>
      <c r="S944" s="295"/>
      <c r="T944" s="359"/>
      <c r="U944" s="359"/>
    </row>
    <row r="945" spans="1:21" s="15" customFormat="1" ht="12.75" customHeight="1" x14ac:dyDescent="0.2">
      <c r="A945" s="322"/>
      <c r="B945" s="322"/>
      <c r="C945" s="322"/>
      <c r="D945" s="322"/>
      <c r="E945" s="322"/>
      <c r="F945" s="322"/>
      <c r="G945" s="322"/>
      <c r="H945" s="322"/>
      <c r="I945" s="322"/>
      <c r="J945" s="322"/>
      <c r="K945" s="322"/>
      <c r="L945" s="16"/>
      <c r="M945" s="466" t="s">
        <v>143</v>
      </c>
      <c r="N945" s="466"/>
      <c r="O945" s="122">
        <f>SUM(O189)</f>
        <v>1465028.8200000003</v>
      </c>
      <c r="P945" s="122">
        <f>SUM(P189)</f>
        <v>2712000</v>
      </c>
      <c r="Q945" s="122">
        <f>SUM(Q189)</f>
        <v>3017400</v>
      </c>
      <c r="R945" s="423">
        <f>SUM(R189)</f>
        <v>2970000</v>
      </c>
      <c r="S945" s="423">
        <f>SUM(S189)</f>
        <v>3004000</v>
      </c>
      <c r="T945" s="359">
        <f t="shared" si="632"/>
        <v>98.429111155299267</v>
      </c>
      <c r="U945" s="359">
        <f t="shared" si="633"/>
        <v>99.555909060780806</v>
      </c>
    </row>
    <row r="946" spans="1:21" s="322" customFormat="1" ht="12.75" customHeight="1" x14ac:dyDescent="0.2">
      <c r="L946" s="16"/>
      <c r="M946" s="457"/>
      <c r="N946" s="457"/>
      <c r="O946" s="122"/>
      <c r="P946" s="122"/>
      <c r="Q946" s="122"/>
      <c r="R946" s="423"/>
      <c r="S946" s="423"/>
      <c r="T946" s="359"/>
      <c r="U946" s="359"/>
    </row>
    <row r="947" spans="1:21" s="227" customFormat="1" x14ac:dyDescent="0.2">
      <c r="A947" s="322"/>
      <c r="B947" s="322"/>
      <c r="C947" s="322"/>
      <c r="D947" s="322"/>
      <c r="E947" s="322"/>
      <c r="F947" s="322"/>
      <c r="G947" s="322"/>
      <c r="H947" s="322"/>
      <c r="I947" s="322"/>
      <c r="J947" s="322"/>
      <c r="K947" s="322"/>
      <c r="L947" s="16"/>
      <c r="M947" s="445"/>
      <c r="N947" s="446"/>
      <c r="O947" s="122"/>
      <c r="P947" s="122"/>
      <c r="Q947" s="122"/>
      <c r="R947" s="423"/>
      <c r="S947" s="423"/>
      <c r="T947" s="359"/>
      <c r="U947" s="359"/>
    </row>
    <row r="948" spans="1:21" s="322" customFormat="1" x14ac:dyDescent="0.2">
      <c r="L948" s="16"/>
      <c r="M948" s="425"/>
      <c r="N948" s="426"/>
      <c r="O948" s="122"/>
      <c r="P948" s="122"/>
      <c r="Q948" s="459" t="s">
        <v>423</v>
      </c>
      <c r="R948" s="460"/>
      <c r="S948" s="470"/>
      <c r="T948" s="359"/>
      <c r="U948" s="359"/>
    </row>
    <row r="949" spans="1:21" s="322" customFormat="1" x14ac:dyDescent="0.2">
      <c r="L949" s="16"/>
      <c r="M949" s="425"/>
      <c r="N949" s="426"/>
      <c r="O949" s="122"/>
      <c r="P949" s="122"/>
      <c r="Q949" s="459" t="s">
        <v>424</v>
      </c>
      <c r="R949" s="460"/>
      <c r="S949" s="470"/>
      <c r="T949" s="359"/>
      <c r="U949" s="359"/>
    </row>
    <row r="950" spans="1:21" x14ac:dyDescent="0.2">
      <c r="R950" s="424"/>
      <c r="S950" s="424"/>
      <c r="T950" s="9"/>
    </row>
    <row r="954" spans="1:21" x14ac:dyDescent="0.2">
      <c r="A954" s="51"/>
      <c r="B954" s="55"/>
      <c r="C954" s="55"/>
      <c r="D954" s="55"/>
      <c r="E954" s="55"/>
      <c r="F954" s="55"/>
      <c r="G954" s="55"/>
      <c r="H954" s="55"/>
      <c r="I954" s="55"/>
      <c r="J954" s="55"/>
      <c r="K954" s="55"/>
      <c r="L954" s="33"/>
      <c r="M954" s="101"/>
      <c r="N954" s="73"/>
      <c r="O954" s="115"/>
      <c r="P954" s="115"/>
      <c r="Q954" s="115"/>
    </row>
    <row r="955" spans="1:21" x14ac:dyDescent="0.2">
      <c r="A955" s="322"/>
      <c r="B955" s="452"/>
      <c r="C955" s="452"/>
      <c r="D955" s="452"/>
      <c r="E955" s="452"/>
      <c r="F955" s="452"/>
      <c r="G955" s="452"/>
      <c r="H955" s="452"/>
      <c r="I955" s="452"/>
      <c r="J955" s="452"/>
      <c r="K955" s="452"/>
      <c r="L955" s="16"/>
      <c r="M955" s="453"/>
      <c r="N955" s="454"/>
      <c r="O955" s="144"/>
      <c r="P955" s="144"/>
      <c r="Q955" s="144"/>
    </row>
    <row r="956" spans="1:21" x14ac:dyDescent="0.2">
      <c r="A956" s="53"/>
      <c r="B956" s="322"/>
      <c r="C956" s="322"/>
      <c r="D956" s="322"/>
      <c r="E956" s="322"/>
      <c r="F956" s="322"/>
      <c r="G956" s="322"/>
      <c r="H956" s="322"/>
      <c r="I956" s="322"/>
      <c r="J956" s="322"/>
      <c r="K956" s="322"/>
      <c r="L956" s="31"/>
      <c r="M956" s="103"/>
      <c r="N956" s="104"/>
      <c r="O956" s="116"/>
      <c r="P956" s="116"/>
      <c r="Q956" s="116"/>
    </row>
    <row r="957" spans="1:21" x14ac:dyDescent="0.2">
      <c r="A957" s="53"/>
      <c r="B957" s="322"/>
      <c r="C957" s="322"/>
      <c r="D957" s="322"/>
      <c r="E957" s="322"/>
      <c r="F957" s="322"/>
      <c r="G957" s="322"/>
      <c r="H957" s="322"/>
      <c r="I957" s="322"/>
      <c r="J957" s="322"/>
      <c r="K957" s="322"/>
      <c r="L957" s="31"/>
      <c r="M957" s="103"/>
      <c r="N957" s="104"/>
      <c r="O957" s="116"/>
      <c r="P957" s="116"/>
      <c r="Q957" s="116"/>
    </row>
    <row r="958" spans="1:21" x14ac:dyDescent="0.2">
      <c r="A958" s="54"/>
      <c r="B958" s="322"/>
      <c r="C958" s="322"/>
      <c r="D958" s="322"/>
      <c r="E958" s="322"/>
      <c r="F958" s="322"/>
      <c r="G958" s="322"/>
      <c r="H958" s="322"/>
      <c r="I958" s="322"/>
      <c r="J958" s="322"/>
      <c r="K958" s="322"/>
      <c r="L958" s="36"/>
      <c r="M958" s="453"/>
      <c r="N958" s="107"/>
      <c r="O958" s="144"/>
      <c r="P958" s="233"/>
      <c r="Q958" s="233"/>
    </row>
    <row r="959" spans="1:21" x14ac:dyDescent="0.2">
      <c r="A959" s="54"/>
      <c r="B959" s="322"/>
      <c r="C959" s="322"/>
      <c r="D959" s="322"/>
      <c r="E959" s="322"/>
      <c r="F959" s="322"/>
      <c r="G959" s="322"/>
      <c r="H959" s="322"/>
      <c r="I959" s="322"/>
      <c r="J959" s="322"/>
      <c r="K959" s="322"/>
      <c r="L959" s="36"/>
      <c r="M959" s="453"/>
      <c r="N959" s="107"/>
      <c r="O959" s="144"/>
      <c r="P959" s="144"/>
      <c r="Q959" s="144"/>
    </row>
    <row r="960" spans="1:21" x14ac:dyDescent="0.2">
      <c r="A960" s="54"/>
      <c r="B960" s="322"/>
      <c r="C960" s="322"/>
      <c r="D960" s="322"/>
      <c r="E960" s="322"/>
      <c r="F960" s="322"/>
      <c r="G960" s="322"/>
      <c r="H960" s="322"/>
      <c r="I960" s="322"/>
      <c r="J960" s="322"/>
      <c r="K960" s="322"/>
      <c r="L960" s="36"/>
      <c r="M960" s="453"/>
      <c r="N960" s="180"/>
      <c r="O960" s="188"/>
      <c r="P960" s="188"/>
      <c r="Q960" s="188"/>
    </row>
    <row r="961" spans="1:17" x14ac:dyDescent="0.2">
      <c r="A961" s="54"/>
      <c r="B961" s="322"/>
      <c r="C961" s="322"/>
      <c r="D961" s="322"/>
      <c r="E961" s="322"/>
      <c r="F961" s="322"/>
      <c r="G961" s="322"/>
      <c r="H961" s="322"/>
      <c r="I961" s="322"/>
      <c r="J961" s="322"/>
      <c r="K961" s="322"/>
      <c r="L961" s="36"/>
      <c r="M961" s="189"/>
      <c r="N961" s="180"/>
      <c r="O961" s="185"/>
      <c r="P961" s="185"/>
      <c r="Q961" s="185"/>
    </row>
    <row r="962" spans="1:17" x14ac:dyDescent="0.2">
      <c r="A962" s="54"/>
      <c r="B962" s="322"/>
      <c r="C962" s="322"/>
      <c r="D962" s="322"/>
      <c r="E962" s="322"/>
      <c r="F962" s="322"/>
      <c r="G962" s="322"/>
      <c r="H962" s="322"/>
      <c r="I962" s="322"/>
      <c r="J962" s="322"/>
      <c r="K962" s="322"/>
      <c r="L962" s="36"/>
      <c r="M962" s="189"/>
      <c r="N962" s="180"/>
      <c r="O962" s="185"/>
      <c r="P962" s="185"/>
      <c r="Q962" s="185"/>
    </row>
    <row r="963" spans="1:17" x14ac:dyDescent="0.2">
      <c r="A963" s="54"/>
      <c r="B963" s="322"/>
      <c r="C963" s="322"/>
      <c r="D963" s="322"/>
      <c r="E963" s="322"/>
      <c r="F963" s="322"/>
      <c r="G963" s="322"/>
      <c r="H963" s="322"/>
      <c r="I963" s="322"/>
      <c r="J963" s="322"/>
      <c r="K963" s="322"/>
      <c r="L963" s="36"/>
      <c r="M963" s="189"/>
      <c r="N963" s="180"/>
      <c r="O963" s="188"/>
      <c r="P963" s="188"/>
      <c r="Q963" s="188"/>
    </row>
    <row r="964" spans="1:17" x14ac:dyDescent="0.2">
      <c r="A964" s="54"/>
      <c r="B964" s="322"/>
      <c r="C964" s="322"/>
      <c r="D964" s="322"/>
      <c r="E964" s="322"/>
      <c r="F964" s="322"/>
      <c r="G964" s="322"/>
      <c r="H964" s="322"/>
      <c r="I964" s="322"/>
      <c r="J964" s="322"/>
      <c r="K964" s="322"/>
      <c r="L964" s="36"/>
      <c r="M964" s="189"/>
      <c r="N964" s="180"/>
      <c r="O964" s="188"/>
      <c r="P964" s="188"/>
      <c r="Q964" s="188"/>
    </row>
    <row r="965" spans="1:17" x14ac:dyDescent="0.2">
      <c r="A965" s="54"/>
      <c r="B965" s="322"/>
      <c r="C965" s="322"/>
      <c r="D965" s="322"/>
      <c r="E965" s="322"/>
      <c r="F965" s="322"/>
      <c r="G965" s="322"/>
      <c r="H965" s="322"/>
      <c r="I965" s="322"/>
      <c r="J965" s="322"/>
      <c r="K965" s="322"/>
      <c r="L965" s="36"/>
      <c r="M965" s="189"/>
      <c r="N965" s="190"/>
      <c r="O965" s="188"/>
      <c r="P965" s="188"/>
      <c r="Q965" s="188"/>
    </row>
    <row r="966" spans="1:17" x14ac:dyDescent="0.2">
      <c r="A966" s="54"/>
      <c r="B966" s="322"/>
      <c r="C966" s="322"/>
      <c r="D966" s="322"/>
      <c r="E966" s="322"/>
      <c r="F966" s="322"/>
      <c r="G966" s="322"/>
      <c r="H966" s="322"/>
      <c r="I966" s="322"/>
      <c r="J966" s="322"/>
      <c r="K966" s="322"/>
      <c r="L966" s="36"/>
      <c r="M966" s="189"/>
      <c r="N966" s="180"/>
      <c r="O966" s="188"/>
      <c r="P966" s="188"/>
      <c r="Q966" s="188"/>
    </row>
    <row r="967" spans="1:17" x14ac:dyDescent="0.2">
      <c r="A967" s="322"/>
      <c r="B967" s="322"/>
      <c r="C967" s="322"/>
      <c r="D967" s="322"/>
      <c r="E967" s="322"/>
      <c r="F967" s="322"/>
      <c r="G967" s="322"/>
      <c r="H967" s="322"/>
      <c r="I967" s="322"/>
      <c r="J967" s="322"/>
      <c r="K967" s="322"/>
      <c r="L967" s="16"/>
      <c r="M967" s="453"/>
      <c r="N967" s="454"/>
      <c r="O967" s="148"/>
      <c r="P967" s="148"/>
      <c r="Q967" s="148"/>
    </row>
    <row r="968" spans="1:17" x14ac:dyDescent="0.2">
      <c r="A968" s="322"/>
      <c r="B968" s="452"/>
      <c r="C968" s="452"/>
      <c r="D968" s="452"/>
      <c r="E968" s="452"/>
      <c r="F968" s="452"/>
      <c r="G968" s="452"/>
      <c r="H968" s="452"/>
      <c r="I968" s="452"/>
      <c r="J968" s="452"/>
      <c r="K968" s="452"/>
      <c r="L968" s="16"/>
      <c r="M968" s="453"/>
      <c r="N968" s="454"/>
      <c r="O968" s="113"/>
      <c r="P968" s="113"/>
      <c r="Q968" s="113"/>
    </row>
    <row r="969" spans="1:17" x14ac:dyDescent="0.2">
      <c r="A969" s="322"/>
      <c r="B969" s="452"/>
      <c r="C969" s="452"/>
      <c r="D969" s="452"/>
      <c r="E969" s="452"/>
      <c r="F969" s="452"/>
      <c r="G969" s="452"/>
      <c r="H969" s="452"/>
      <c r="I969" s="452"/>
      <c r="J969" s="452"/>
      <c r="K969" s="452"/>
      <c r="L969" s="16"/>
      <c r="M969" s="309"/>
      <c r="N969" s="451"/>
      <c r="O969" s="114"/>
      <c r="P969" s="114"/>
      <c r="Q969" s="114"/>
    </row>
    <row r="970" spans="1:17" x14ac:dyDescent="0.2">
      <c r="A970" s="322"/>
      <c r="B970" s="452"/>
      <c r="C970" s="452"/>
      <c r="D970" s="452"/>
      <c r="E970" s="452"/>
      <c r="F970" s="452"/>
      <c r="G970" s="452"/>
      <c r="H970" s="452"/>
      <c r="I970" s="452"/>
      <c r="J970" s="452"/>
      <c r="K970" s="452"/>
      <c r="L970" s="16"/>
      <c r="M970" s="453"/>
      <c r="N970" s="454"/>
      <c r="O970" s="113"/>
      <c r="P970" s="113"/>
      <c r="Q970" s="113"/>
    </row>
  </sheetData>
  <mergeCells count="22">
    <mergeCell ref="Q949:S949"/>
    <mergeCell ref="L160:N160"/>
    <mergeCell ref="M145:N145"/>
    <mergeCell ref="N187:O187"/>
    <mergeCell ref="N194:Q194"/>
    <mergeCell ref="M173:N173"/>
    <mergeCell ref="Q948:S948"/>
    <mergeCell ref="B1:J1"/>
    <mergeCell ref="M143:N143"/>
    <mergeCell ref="B184:H184"/>
    <mergeCell ref="M945:N945"/>
    <mergeCell ref="B33:J33"/>
    <mergeCell ref="M142:N142"/>
    <mergeCell ref="A150:D150"/>
    <mergeCell ref="M171:N171"/>
    <mergeCell ref="M175:N175"/>
    <mergeCell ref="A135:D135"/>
    <mergeCell ref="M157:N157"/>
    <mergeCell ref="M158:N158"/>
    <mergeCell ref="D180:H180"/>
    <mergeCell ref="L176:N176"/>
    <mergeCell ref="M172:N172"/>
  </mergeCells>
  <phoneticPr fontId="0" type="noConversion"/>
  <pageMargins left="0.74803149606299213" right="0.74803149606299213" top="0.78740157480314965" bottom="0.98425196850393704" header="0.51181102362204722" footer="0.51181102362204722"/>
  <pageSetup paperSize="9" scale="80" fitToHeight="0" orientation="landscape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</cp:lastModifiedBy>
  <cp:lastPrinted>2020-12-21T08:47:55Z</cp:lastPrinted>
  <dcterms:created xsi:type="dcterms:W3CDTF">2001-12-03T10:16:44Z</dcterms:created>
  <dcterms:modified xsi:type="dcterms:W3CDTF">2020-12-21T08:47:59Z</dcterms:modified>
</cp:coreProperties>
</file>