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ORONAVIRUS-rad od kuće\22. sjednica OV\"/>
    </mc:Choice>
  </mc:AlternateContent>
  <xr:revisionPtr revIDLastSave="0" documentId="13_ncr:1_{2DCB27BF-2D48-428B-8D1E-2758C0C6DB80}" xr6:coauthVersionLast="45" xr6:coauthVersionMax="45" xr10:uidLastSave="{00000000-0000-0000-0000-000000000000}"/>
  <bookViews>
    <workbookView xWindow="30" yWindow="15" windowWidth="19170" windowHeight="14745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35" i="1" l="1"/>
  <c r="T9" i="1"/>
  <c r="T1012" i="1" l="1"/>
  <c r="T984" i="1"/>
  <c r="T981" i="1"/>
  <c r="T979" i="1"/>
  <c r="T978" i="1"/>
  <c r="T976" i="1"/>
  <c r="T973" i="1"/>
  <c r="T971" i="1"/>
  <c r="T969" i="1"/>
  <c r="T965" i="1"/>
  <c r="T964" i="1"/>
  <c r="T963" i="1"/>
  <c r="T961" i="1"/>
  <c r="T960" i="1"/>
  <c r="T959" i="1"/>
  <c r="T957" i="1"/>
  <c r="T955" i="1"/>
  <c r="T953" i="1"/>
  <c r="T952" i="1"/>
  <c r="T951" i="1"/>
  <c r="T948" i="1"/>
  <c r="T947" i="1"/>
  <c r="T945" i="1"/>
  <c r="T943" i="1"/>
  <c r="T937" i="1"/>
  <c r="T936" i="1"/>
  <c r="T935" i="1"/>
  <c r="T933" i="1"/>
  <c r="T930" i="1"/>
  <c r="T928" i="1"/>
  <c r="T926" i="1"/>
  <c r="T924" i="1"/>
  <c r="T923" i="1"/>
  <c r="T922" i="1"/>
  <c r="T920" i="1"/>
  <c r="T919" i="1"/>
  <c r="T918" i="1"/>
  <c r="T916" i="1"/>
  <c r="T914" i="1"/>
  <c r="T911" i="1"/>
  <c r="T910" i="1"/>
  <c r="T909" i="1"/>
  <c r="T906" i="1"/>
  <c r="T904" i="1"/>
  <c r="T902" i="1"/>
  <c r="T900" i="1"/>
  <c r="T897" i="1"/>
  <c r="T896" i="1"/>
  <c r="T895" i="1"/>
  <c r="T892" i="1"/>
  <c r="T889" i="1"/>
  <c r="T886" i="1"/>
  <c r="T884" i="1"/>
  <c r="T883" i="1"/>
  <c r="T882" i="1"/>
  <c r="T879" i="1"/>
  <c r="T877" i="1"/>
  <c r="T875" i="1"/>
  <c r="T873" i="1"/>
  <c r="T871" i="1"/>
  <c r="T868" i="1"/>
  <c r="T867" i="1"/>
  <c r="T863" i="1"/>
  <c r="T862" i="1"/>
  <c r="T861" i="1"/>
  <c r="T860" i="1"/>
  <c r="T857" i="1"/>
  <c r="T854" i="1"/>
  <c r="T852" i="1"/>
  <c r="T850" i="1"/>
  <c r="T848" i="1"/>
  <c r="T845" i="1"/>
  <c r="T844" i="1"/>
  <c r="T843" i="1"/>
  <c r="T840" i="1"/>
  <c r="T838" i="1"/>
  <c r="T836" i="1"/>
  <c r="T830" i="1"/>
  <c r="T829" i="1"/>
  <c r="T828" i="1"/>
  <c r="T824" i="1"/>
  <c r="T823" i="1"/>
  <c r="T821" i="1"/>
  <c r="T819" i="1"/>
  <c r="T817" i="1"/>
  <c r="T814" i="1"/>
  <c r="T813" i="1"/>
  <c r="T812" i="1"/>
  <c r="T810" i="1"/>
  <c r="T809" i="1"/>
  <c r="T808" i="1"/>
  <c r="T806" i="1"/>
  <c r="T805" i="1"/>
  <c r="T804" i="1"/>
  <c r="T802" i="1"/>
  <c r="T800" i="1"/>
  <c r="T790" i="1"/>
  <c r="T785" i="1"/>
  <c r="T784" i="1"/>
  <c r="T783" i="1"/>
  <c r="T781" i="1"/>
  <c r="T779" i="1"/>
  <c r="T777" i="1"/>
  <c r="T775" i="1"/>
  <c r="T772" i="1"/>
  <c r="T771" i="1"/>
  <c r="T770" i="1"/>
  <c r="T768" i="1"/>
  <c r="T767" i="1"/>
  <c r="T765" i="1"/>
  <c r="T763" i="1"/>
  <c r="T761" i="1"/>
  <c r="T758" i="1"/>
  <c r="T756" i="1"/>
  <c r="T753" i="1"/>
  <c r="T751" i="1"/>
  <c r="T750" i="1"/>
  <c r="T748" i="1"/>
  <c r="T746" i="1"/>
  <c r="T744" i="1"/>
  <c r="T742" i="1"/>
  <c r="T741" i="1"/>
  <c r="T740" i="1"/>
  <c r="T737" i="1"/>
  <c r="T736" i="1"/>
  <c r="T734" i="1"/>
  <c r="T732" i="1"/>
  <c r="T729" i="1"/>
  <c r="T728" i="1"/>
  <c r="T727" i="1"/>
  <c r="T724" i="1"/>
  <c r="T723" i="1"/>
  <c r="T721" i="1"/>
  <c r="T719" i="1"/>
  <c r="T715" i="1"/>
  <c r="T714" i="1"/>
  <c r="T713" i="1"/>
  <c r="T711" i="1"/>
  <c r="T710" i="1"/>
  <c r="T708" i="1"/>
  <c r="T706" i="1"/>
  <c r="T704" i="1"/>
  <c r="T701" i="1"/>
  <c r="T700" i="1"/>
  <c r="T697" i="1"/>
  <c r="T696" i="1"/>
  <c r="T695" i="1"/>
  <c r="T693" i="1"/>
  <c r="T692" i="1"/>
  <c r="T690" i="1"/>
  <c r="T688" i="1"/>
  <c r="T685" i="1"/>
  <c r="T683" i="1"/>
  <c r="T682" i="1"/>
  <c r="T679" i="1"/>
  <c r="T675" i="1"/>
  <c r="T674" i="1"/>
  <c r="T671" i="1"/>
  <c r="T669" i="1"/>
  <c r="T667" i="1"/>
  <c r="T664" i="1"/>
  <c r="T663" i="1"/>
  <c r="T662" i="1"/>
  <c r="T660" i="1"/>
  <c r="T659" i="1"/>
  <c r="T657" i="1"/>
  <c r="T654" i="1"/>
  <c r="T653" i="1"/>
  <c r="T652" i="1"/>
  <c r="T650" i="1"/>
  <c r="T649" i="1"/>
  <c r="T645" i="1"/>
  <c r="T643" i="1"/>
  <c r="T640" i="1"/>
  <c r="T639" i="1"/>
  <c r="T638" i="1"/>
  <c r="T636" i="1"/>
  <c r="T635" i="1"/>
  <c r="T632" i="1"/>
  <c r="T630" i="1"/>
  <c r="T628" i="1"/>
  <c r="T625" i="1"/>
  <c r="T624" i="1"/>
  <c r="T623" i="1"/>
  <c r="T621" i="1"/>
  <c r="T619" i="1"/>
  <c r="T617" i="1"/>
  <c r="T615" i="1"/>
  <c r="T613" i="1"/>
  <c r="T611" i="1"/>
  <c r="T610" i="1"/>
  <c r="T607" i="1"/>
  <c r="T604" i="1"/>
  <c r="T603" i="1"/>
  <c r="T601" i="1"/>
  <c r="T599" i="1"/>
  <c r="T596" i="1"/>
  <c r="T595" i="1"/>
  <c r="T594" i="1"/>
  <c r="T592" i="1"/>
  <c r="T591" i="1"/>
  <c r="T589" i="1"/>
  <c r="T587" i="1"/>
  <c r="T584" i="1"/>
  <c r="T583" i="1"/>
  <c r="T582" i="1"/>
  <c r="T580" i="1"/>
  <c r="T579" i="1"/>
  <c r="T578" i="1"/>
  <c r="T576" i="1"/>
  <c r="T574" i="1"/>
  <c r="T572" i="1"/>
  <c r="T569" i="1"/>
  <c r="T568" i="1"/>
  <c r="T567" i="1"/>
  <c r="T565" i="1"/>
  <c r="T564" i="1"/>
  <c r="T561" i="1"/>
  <c r="T559" i="1"/>
  <c r="T557" i="1"/>
  <c r="T553" i="1"/>
  <c r="T552" i="1"/>
  <c r="T551" i="1"/>
  <c r="T548" i="1"/>
  <c r="T547" i="1"/>
  <c r="T545" i="1"/>
  <c r="T541" i="1"/>
  <c r="T540" i="1"/>
  <c r="T539" i="1"/>
  <c r="T537" i="1"/>
  <c r="T535" i="1"/>
  <c r="T533" i="1"/>
  <c r="T530" i="1"/>
  <c r="T529" i="1"/>
  <c r="T528" i="1"/>
  <c r="T525" i="1"/>
  <c r="T524" i="1"/>
  <c r="T522" i="1"/>
  <c r="T519" i="1"/>
  <c r="T518" i="1"/>
  <c r="T517" i="1"/>
  <c r="T515" i="1"/>
  <c r="T513" i="1"/>
  <c r="T511" i="1"/>
  <c r="T509" i="1"/>
  <c r="T507" i="1"/>
  <c r="T504" i="1"/>
  <c r="T503" i="1"/>
  <c r="T502" i="1"/>
  <c r="T500" i="1"/>
  <c r="T498" i="1"/>
  <c r="T496" i="1"/>
  <c r="T494" i="1"/>
  <c r="T492" i="1"/>
  <c r="T489" i="1"/>
  <c r="T488" i="1"/>
  <c r="T487" i="1"/>
  <c r="T485" i="1"/>
  <c r="T484" i="1"/>
  <c r="T483" i="1"/>
  <c r="T481" i="1"/>
  <c r="T479" i="1"/>
  <c r="T477" i="1"/>
  <c r="T474" i="1"/>
  <c r="T473" i="1"/>
  <c r="T472" i="1"/>
  <c r="T469" i="1"/>
  <c r="T468" i="1"/>
  <c r="T467" i="1"/>
  <c r="T465" i="1"/>
  <c r="T463" i="1"/>
  <c r="T459" i="1"/>
  <c r="T458" i="1"/>
  <c r="T457" i="1"/>
  <c r="T454" i="1"/>
  <c r="T453" i="1"/>
  <c r="T452" i="1"/>
  <c r="T450" i="1"/>
  <c r="T444" i="1"/>
  <c r="T442" i="1"/>
  <c r="T441" i="1"/>
  <c r="T440" i="1"/>
  <c r="T438" i="1"/>
  <c r="T436" i="1"/>
  <c r="T434" i="1"/>
  <c r="T432" i="1"/>
  <c r="T429" i="1"/>
  <c r="T427" i="1"/>
  <c r="T426" i="1"/>
  <c r="T425" i="1"/>
  <c r="T422" i="1"/>
  <c r="T421" i="1"/>
  <c r="T418" i="1"/>
  <c r="T416" i="1"/>
  <c r="T414" i="1"/>
  <c r="T411" i="1"/>
  <c r="T410" i="1"/>
  <c r="T409" i="1"/>
  <c r="T407" i="1"/>
  <c r="T405" i="1"/>
  <c r="T403" i="1"/>
  <c r="T401" i="1"/>
  <c r="T400" i="1"/>
  <c r="T399" i="1"/>
  <c r="T397" i="1"/>
  <c r="T396" i="1"/>
  <c r="T394" i="1"/>
  <c r="T391" i="1"/>
  <c r="T390" i="1"/>
  <c r="T389" i="1"/>
  <c r="T387" i="1"/>
  <c r="T386" i="1"/>
  <c r="T384" i="1"/>
  <c r="T381" i="1"/>
  <c r="T380" i="1"/>
  <c r="T379" i="1"/>
  <c r="T377" i="1"/>
  <c r="T376" i="1"/>
  <c r="T374" i="1"/>
  <c r="T371" i="1"/>
  <c r="T368" i="1"/>
  <c r="T367" i="1"/>
  <c r="T366" i="1"/>
  <c r="T364" i="1"/>
  <c r="T363" i="1"/>
  <c r="T361" i="1"/>
  <c r="T334" i="1"/>
  <c r="T330" i="1"/>
  <c r="T329" i="1"/>
  <c r="T323" i="1"/>
  <c r="T314" i="1"/>
  <c r="T309" i="1"/>
  <c r="T304" i="1"/>
  <c r="T303" i="1"/>
  <c r="T300" i="1"/>
  <c r="T298" i="1"/>
  <c r="T296" i="1"/>
  <c r="T295" i="1"/>
  <c r="T294" i="1"/>
  <c r="T292" i="1"/>
  <c r="T291" i="1"/>
  <c r="T290" i="1"/>
  <c r="T287" i="1"/>
  <c r="T285" i="1"/>
  <c r="T283" i="1"/>
  <c r="T278" i="1"/>
  <c r="T276" i="1"/>
  <c r="T271" i="1"/>
  <c r="T269" i="1"/>
  <c r="T256" i="1"/>
  <c r="T253" i="1"/>
  <c r="T250" i="1"/>
  <c r="T247" i="1"/>
  <c r="T245" i="1"/>
  <c r="T241" i="1"/>
  <c r="T238" i="1"/>
  <c r="T234" i="1"/>
  <c r="T231" i="1"/>
  <c r="T227" i="1"/>
  <c r="T217" i="1"/>
  <c r="T206" i="1"/>
  <c r="T205" i="1"/>
  <c r="T202" i="1"/>
  <c r="T201" i="1"/>
  <c r="T200" i="1"/>
  <c r="T199" i="1"/>
  <c r="T197" i="1"/>
  <c r="T190" i="1"/>
  <c r="T189" i="1"/>
  <c r="T188" i="1"/>
  <c r="T168" i="1"/>
  <c r="T164" i="1"/>
  <c r="T160" i="1"/>
  <c r="T159" i="1"/>
  <c r="T155" i="1"/>
  <c r="T154" i="1"/>
  <c r="T152" i="1"/>
  <c r="T150" i="1"/>
  <c r="T148" i="1"/>
  <c r="T146" i="1"/>
  <c r="T145" i="1"/>
  <c r="T141" i="1"/>
  <c r="T140" i="1"/>
  <c r="T135" i="1"/>
  <c r="T134" i="1"/>
  <c r="T131" i="1"/>
  <c r="T130" i="1"/>
  <c r="T129" i="1"/>
  <c r="T125" i="1"/>
  <c r="T118" i="1"/>
  <c r="T116" i="1"/>
  <c r="T107" i="1"/>
  <c r="T101" i="1"/>
  <c r="T96" i="1"/>
  <c r="T95" i="1"/>
  <c r="T92" i="1"/>
  <c r="T90" i="1"/>
  <c r="T88" i="1"/>
  <c r="T87" i="1"/>
  <c r="T85" i="1"/>
  <c r="T73" i="1"/>
  <c r="T72" i="1"/>
  <c r="T69" i="1"/>
  <c r="T65" i="1"/>
  <c r="T63" i="1"/>
  <c r="T62" i="1"/>
  <c r="T59" i="1"/>
  <c r="T58" i="1"/>
  <c r="T56" i="1"/>
  <c r="T53" i="1"/>
  <c r="T50" i="1"/>
  <c r="T48" i="1"/>
  <c r="T45" i="1"/>
  <c r="T42" i="1"/>
  <c r="T39" i="1"/>
  <c r="T38" i="1"/>
  <c r="T37" i="1"/>
  <c r="T29" i="1"/>
  <c r="T18" i="1"/>
  <c r="T17" i="1"/>
  <c r="T15" i="1"/>
  <c r="T11" i="1"/>
  <c r="S1012" i="1"/>
  <c r="S985" i="1"/>
  <c r="S984" i="1"/>
  <c r="S979" i="1"/>
  <c r="S978" i="1"/>
  <c r="S974" i="1"/>
  <c r="S973" i="1"/>
  <c r="S971" i="1"/>
  <c r="S969" i="1"/>
  <c r="S912" i="1"/>
  <c r="S911" i="1"/>
  <c r="S910" i="1"/>
  <c r="S909" i="1"/>
  <c r="S906" i="1"/>
  <c r="S904" i="1"/>
  <c r="S902" i="1"/>
  <c r="S900" i="1"/>
  <c r="S898" i="1"/>
  <c r="S897" i="1"/>
  <c r="S896" i="1"/>
  <c r="S895" i="1"/>
  <c r="S893" i="1"/>
  <c r="S892" i="1"/>
  <c r="S890" i="1"/>
  <c r="S889" i="1"/>
  <c r="S886" i="1"/>
  <c r="S873" i="1"/>
  <c r="S871" i="1"/>
  <c r="S846" i="1"/>
  <c r="S845" i="1"/>
  <c r="S844" i="1"/>
  <c r="S843" i="1"/>
  <c r="S840" i="1"/>
  <c r="S838" i="1"/>
  <c r="S836" i="1"/>
  <c r="S819" i="1"/>
  <c r="S81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1" i="1"/>
  <c r="S780" i="1"/>
  <c r="S779" i="1"/>
  <c r="S777" i="1"/>
  <c r="S775" i="1"/>
  <c r="S761" i="1"/>
  <c r="S730" i="1"/>
  <c r="S729" i="1"/>
  <c r="S728" i="1"/>
  <c r="S727" i="1"/>
  <c r="S724" i="1"/>
  <c r="S723" i="1"/>
  <c r="S721" i="1"/>
  <c r="S719" i="1"/>
  <c r="S716" i="1"/>
  <c r="S715" i="1"/>
  <c r="S714" i="1"/>
  <c r="S713" i="1"/>
  <c r="S711" i="1"/>
  <c r="S710" i="1"/>
  <c r="S708" i="1"/>
  <c r="S706" i="1"/>
  <c r="S704" i="1"/>
  <c r="S702" i="1"/>
  <c r="S701" i="1"/>
  <c r="S700" i="1"/>
  <c r="S698" i="1"/>
  <c r="S697" i="1"/>
  <c r="S696" i="1"/>
  <c r="S695" i="1"/>
  <c r="S693" i="1"/>
  <c r="S692" i="1"/>
  <c r="S690" i="1"/>
  <c r="S688" i="1"/>
  <c r="S686" i="1"/>
  <c r="S685" i="1"/>
  <c r="S684" i="1"/>
  <c r="S683" i="1"/>
  <c r="S682" i="1"/>
  <c r="S679" i="1"/>
  <c r="S677" i="1"/>
  <c r="S675" i="1"/>
  <c r="S674" i="1"/>
  <c r="S671" i="1"/>
  <c r="S669" i="1"/>
  <c r="S667" i="1"/>
  <c r="S665" i="1"/>
  <c r="S664" i="1"/>
  <c r="S663" i="1"/>
  <c r="S662" i="1"/>
  <c r="S660" i="1"/>
  <c r="S659" i="1"/>
  <c r="S657" i="1"/>
  <c r="S655" i="1"/>
  <c r="S654" i="1"/>
  <c r="S653" i="1"/>
  <c r="S652" i="1"/>
  <c r="S650" i="1"/>
  <c r="S649" i="1"/>
  <c r="S645" i="1"/>
  <c r="S643" i="1"/>
  <c r="S641" i="1"/>
  <c r="S640" i="1"/>
  <c r="S639" i="1"/>
  <c r="S638" i="1"/>
  <c r="S635" i="1"/>
  <c r="S632" i="1"/>
  <c r="S630" i="1"/>
  <c r="S628" i="1"/>
  <c r="S597" i="1"/>
  <c r="S596" i="1"/>
  <c r="S595" i="1"/>
  <c r="S594" i="1"/>
  <c r="S592" i="1"/>
  <c r="S591" i="1"/>
  <c r="S589" i="1"/>
  <c r="S587" i="1"/>
  <c r="S585" i="1"/>
  <c r="S584" i="1"/>
  <c r="S583" i="1"/>
  <c r="S582" i="1"/>
  <c r="S580" i="1"/>
  <c r="S579" i="1"/>
  <c r="S578" i="1"/>
  <c r="S576" i="1"/>
  <c r="S574" i="1"/>
  <c r="S572" i="1"/>
  <c r="S570" i="1"/>
  <c r="S569" i="1"/>
  <c r="S568" i="1"/>
  <c r="S567" i="1"/>
  <c r="S564" i="1"/>
  <c r="S561" i="1"/>
  <c r="S559" i="1"/>
  <c r="S557" i="1"/>
  <c r="S520" i="1"/>
  <c r="S519" i="1"/>
  <c r="S518" i="1"/>
  <c r="S517" i="1"/>
  <c r="S515" i="1"/>
  <c r="S514" i="1"/>
  <c r="S513" i="1"/>
  <c r="S511" i="1"/>
  <c r="S509" i="1"/>
  <c r="S507" i="1"/>
  <c r="S505" i="1"/>
  <c r="S504" i="1"/>
  <c r="S503" i="1"/>
  <c r="S502" i="1"/>
  <c r="S500" i="1"/>
  <c r="S498" i="1"/>
  <c r="S496" i="1"/>
  <c r="S494" i="1"/>
  <c r="S492" i="1"/>
  <c r="S490" i="1"/>
  <c r="S489" i="1"/>
  <c r="S488" i="1"/>
  <c r="S487" i="1"/>
  <c r="S485" i="1"/>
  <c r="S484" i="1"/>
  <c r="S483" i="1"/>
  <c r="S481" i="1"/>
  <c r="S479" i="1"/>
  <c r="S477" i="1"/>
  <c r="S475" i="1"/>
  <c r="S474" i="1"/>
  <c r="S473" i="1"/>
  <c r="S472" i="1"/>
  <c r="S469" i="1"/>
  <c r="S467" i="1"/>
  <c r="S465" i="1"/>
  <c r="S463" i="1"/>
  <c r="S461" i="1"/>
  <c r="S460" i="1"/>
  <c r="S459" i="1"/>
  <c r="S458" i="1"/>
  <c r="S457" i="1"/>
  <c r="S455" i="1"/>
  <c r="S454" i="1"/>
  <c r="S452" i="1"/>
  <c r="S450" i="1"/>
  <c r="S447" i="1"/>
  <c r="S446" i="1"/>
  <c r="S445" i="1"/>
  <c r="S444" i="1"/>
  <c r="S443" i="1"/>
  <c r="S442" i="1"/>
  <c r="S441" i="1"/>
  <c r="S440" i="1"/>
  <c r="S438" i="1"/>
  <c r="S436" i="1"/>
  <c r="S434" i="1"/>
  <c r="S432" i="1"/>
  <c r="S430" i="1"/>
  <c r="S429" i="1"/>
  <c r="S428" i="1"/>
  <c r="S427" i="1"/>
  <c r="S426" i="1"/>
  <c r="S425" i="1"/>
  <c r="S423" i="1"/>
  <c r="S422" i="1"/>
  <c r="S418" i="1"/>
  <c r="S416" i="1"/>
  <c r="S414" i="1"/>
  <c r="S392" i="1"/>
  <c r="S391" i="1"/>
  <c r="S390" i="1"/>
  <c r="S389" i="1"/>
  <c r="S387" i="1"/>
  <c r="S386" i="1"/>
  <c r="S384" i="1"/>
  <c r="S382" i="1"/>
  <c r="S381" i="1"/>
  <c r="S380" i="1"/>
  <c r="S379" i="1"/>
  <c r="S377" i="1"/>
  <c r="S376" i="1"/>
  <c r="S374" i="1"/>
  <c r="S372" i="1"/>
  <c r="S371" i="1"/>
  <c r="S370" i="1"/>
  <c r="S368" i="1"/>
  <c r="S367" i="1"/>
  <c r="S366" i="1"/>
  <c r="S364" i="1"/>
  <c r="S363" i="1"/>
  <c r="S361" i="1"/>
  <c r="S359" i="1"/>
  <c r="S358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2" i="1"/>
  <c r="S339" i="1"/>
  <c r="S337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1" i="1"/>
  <c r="S310" i="1"/>
  <c r="S309" i="1"/>
  <c r="S308" i="1"/>
  <c r="S307" i="1"/>
  <c r="S306" i="1"/>
  <c r="S304" i="1"/>
  <c r="S303" i="1"/>
  <c r="S302" i="1"/>
  <c r="S301" i="1"/>
  <c r="S300" i="1"/>
  <c r="S299" i="1"/>
  <c r="S298" i="1"/>
  <c r="S297" i="1"/>
  <c r="S296" i="1"/>
  <c r="S295" i="1"/>
  <c r="S294" i="1"/>
  <c r="S291" i="1"/>
  <c r="S290" i="1"/>
  <c r="S287" i="1"/>
  <c r="S285" i="1"/>
  <c r="S283" i="1"/>
  <c r="S278" i="1"/>
  <c r="S276" i="1"/>
  <c r="S271" i="1"/>
  <c r="S269" i="1"/>
  <c r="S256" i="1"/>
  <c r="S255" i="1"/>
  <c r="S254" i="1"/>
  <c r="S253" i="1"/>
  <c r="S252" i="1"/>
  <c r="S251" i="1"/>
  <c r="S250" i="1"/>
  <c r="S249" i="1"/>
  <c r="S248" i="1"/>
  <c r="S247" i="1"/>
  <c r="S244" i="1"/>
  <c r="S241" i="1"/>
  <c r="S240" i="1"/>
  <c r="S239" i="1"/>
  <c r="S238" i="1"/>
  <c r="S237" i="1"/>
  <c r="S236" i="1"/>
  <c r="S235" i="1"/>
  <c r="S234" i="1"/>
  <c r="S233" i="1"/>
  <c r="S232" i="1"/>
  <c r="S231" i="1"/>
  <c r="S229" i="1"/>
  <c r="S228" i="1"/>
  <c r="S227" i="1"/>
  <c r="S218" i="1"/>
  <c r="S206" i="1"/>
  <c r="S205" i="1"/>
  <c r="S203" i="1"/>
  <c r="S201" i="1"/>
  <c r="S200" i="1"/>
  <c r="S199" i="1"/>
  <c r="S197" i="1"/>
  <c r="S191" i="1"/>
  <c r="S190" i="1"/>
  <c r="S189" i="1"/>
  <c r="S188" i="1"/>
  <c r="S169" i="1"/>
  <c r="S168" i="1"/>
  <c r="S163" i="1"/>
  <c r="S162" i="1"/>
  <c r="S160" i="1"/>
  <c r="S159" i="1"/>
  <c r="S152" i="1"/>
  <c r="S149" i="1"/>
  <c r="S148" i="1"/>
  <c r="S147" i="1"/>
  <c r="S146" i="1"/>
  <c r="S145" i="1"/>
  <c r="S143" i="1"/>
  <c r="S142" i="1"/>
  <c r="S141" i="1"/>
  <c r="S140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5" i="1"/>
  <c r="S103" i="1"/>
  <c r="S102" i="1"/>
  <c r="S101" i="1"/>
  <c r="S100" i="1"/>
  <c r="S99" i="1"/>
  <c r="S98" i="1"/>
  <c r="S96" i="1"/>
  <c r="S95" i="1"/>
  <c r="S94" i="1"/>
  <c r="S93" i="1"/>
  <c r="S92" i="1"/>
  <c r="S91" i="1"/>
  <c r="S90" i="1"/>
  <c r="S89" i="1"/>
  <c r="S88" i="1"/>
  <c r="S87" i="1"/>
  <c r="S85" i="1"/>
  <c r="S80" i="1"/>
  <c r="S79" i="1"/>
  <c r="S78" i="1"/>
  <c r="S75" i="1"/>
  <c r="S71" i="1"/>
  <c r="S70" i="1"/>
  <c r="S69" i="1"/>
  <c r="S68" i="1"/>
  <c r="S67" i="1"/>
  <c r="S66" i="1"/>
  <c r="S65" i="1"/>
  <c r="S62" i="1"/>
  <c r="S61" i="1"/>
  <c r="S60" i="1"/>
  <c r="S59" i="1"/>
  <c r="S56" i="1"/>
  <c r="S52" i="1"/>
  <c r="S51" i="1"/>
  <c r="S50" i="1"/>
  <c r="S48" i="1"/>
  <c r="S46" i="1"/>
  <c r="S45" i="1"/>
  <c r="S44" i="1"/>
  <c r="S43" i="1"/>
  <c r="S42" i="1"/>
  <c r="S41" i="1"/>
  <c r="S40" i="1"/>
  <c r="S39" i="1"/>
  <c r="S38" i="1"/>
  <c r="S37" i="1"/>
  <c r="S29" i="1"/>
  <c r="S18" i="1"/>
  <c r="S17" i="1"/>
  <c r="S16" i="1"/>
  <c r="S15" i="1"/>
  <c r="S11" i="1"/>
  <c r="S9" i="1"/>
  <c r="T7" i="1"/>
  <c r="S7" i="1"/>
  <c r="R452" i="1" l="1"/>
  <c r="R467" i="1"/>
  <c r="R215" i="1"/>
  <c r="R212" i="1"/>
  <c r="R220" i="1"/>
  <c r="R219" i="1"/>
  <c r="R218" i="1"/>
  <c r="R217" i="1"/>
  <c r="R216" i="1"/>
  <c r="R214" i="1"/>
  <c r="R959" i="1"/>
  <c r="T220" i="1" l="1"/>
  <c r="S220" i="1"/>
  <c r="S216" i="1"/>
  <c r="T216" i="1"/>
  <c r="T212" i="1"/>
  <c r="S212" i="1"/>
  <c r="T214" i="1"/>
  <c r="S214" i="1"/>
  <c r="S215" i="1"/>
  <c r="T215" i="1"/>
  <c r="R221" i="1"/>
  <c r="R244" i="1"/>
  <c r="R255" i="1"/>
  <c r="R252" i="1"/>
  <c r="R251" i="1"/>
  <c r="R249" i="1"/>
  <c r="R248" i="1"/>
  <c r="R246" i="1"/>
  <c r="R243" i="1"/>
  <c r="R240" i="1"/>
  <c r="R239" i="1"/>
  <c r="R236" i="1"/>
  <c r="R235" i="1"/>
  <c r="R233" i="1"/>
  <c r="R232" i="1"/>
  <c r="R228" i="1"/>
  <c r="T221" i="1" l="1"/>
  <c r="S221" i="1"/>
  <c r="R164" i="1"/>
  <c r="R166" i="1"/>
  <c r="R165" i="1"/>
  <c r="R162" i="1"/>
  <c r="R161" i="1"/>
  <c r="R148" i="1"/>
  <c r="R149" i="1"/>
  <c r="R134" i="1"/>
  <c r="R135" i="1"/>
  <c r="R136" i="1"/>
  <c r="R124" i="1"/>
  <c r="R113" i="1"/>
  <c r="R111" i="1"/>
  <c r="R108" i="1"/>
  <c r="R104" i="1"/>
  <c r="R97" i="1"/>
  <c r="R981" i="1"/>
  <c r="R979" i="1" s="1"/>
  <c r="R978" i="1" s="1"/>
  <c r="R971" i="1" s="1"/>
  <c r="R969" i="1" s="1"/>
  <c r="R965" i="1"/>
  <c r="R964" i="1" s="1"/>
  <c r="R963" i="1" s="1"/>
  <c r="R957" i="1" s="1"/>
  <c r="R955" i="1" s="1"/>
  <c r="R937" i="1"/>
  <c r="R756" i="1"/>
  <c r="R758" i="1"/>
  <c r="R697" i="1"/>
  <c r="R553" i="1"/>
  <c r="R552" i="1" s="1"/>
  <c r="R551" i="1" s="1"/>
  <c r="R545" i="1" s="1"/>
  <c r="R541" i="1"/>
  <c r="R540" i="1" s="1"/>
  <c r="R539" i="1" s="1"/>
  <c r="R533" i="1" s="1"/>
  <c r="R411" i="1"/>
  <c r="R368" i="1"/>
  <c r="R358" i="1"/>
  <c r="R309" i="1"/>
  <c r="R304" i="1"/>
  <c r="R63" i="1"/>
  <c r="R45" i="1"/>
  <c r="R996" i="1"/>
  <c r="R995" i="1" s="1"/>
  <c r="R989" i="1" s="1"/>
  <c r="R987" i="1" s="1"/>
  <c r="R991" i="1"/>
  <c r="R984" i="1"/>
  <c r="R973" i="1"/>
  <c r="R952" i="1"/>
  <c r="R951" i="1" s="1"/>
  <c r="R945" i="1" s="1"/>
  <c r="R943" i="1" s="1"/>
  <c r="R947" i="1"/>
  <c r="R936" i="1"/>
  <c r="R935" i="1" s="1"/>
  <c r="R928" i="1" s="1"/>
  <c r="R926" i="1" s="1"/>
  <c r="R930" i="1"/>
  <c r="R923" i="1"/>
  <c r="R922" i="1" s="1"/>
  <c r="R916" i="1" s="1"/>
  <c r="R914" i="1" s="1"/>
  <c r="R918" i="1"/>
  <c r="R911" i="1"/>
  <c r="R910" i="1" s="1"/>
  <c r="R904" i="1"/>
  <c r="R897" i="1"/>
  <c r="R896" i="1" s="1"/>
  <c r="R895" i="1" s="1"/>
  <c r="R886" i="1" s="1"/>
  <c r="R888" i="1"/>
  <c r="R883" i="1"/>
  <c r="R882" i="1" s="1"/>
  <c r="R875" i="1" s="1"/>
  <c r="R873" i="1" s="1"/>
  <c r="R877" i="1"/>
  <c r="R864" i="1"/>
  <c r="R863" i="1" s="1"/>
  <c r="R861" i="1"/>
  <c r="R860" i="1" s="1"/>
  <c r="R854" i="1"/>
  <c r="R845" i="1"/>
  <c r="R844" i="1" s="1"/>
  <c r="R843" i="1" s="1"/>
  <c r="R836" i="1" s="1"/>
  <c r="R838" i="1"/>
  <c r="R833" i="1"/>
  <c r="R832" i="1" s="1"/>
  <c r="R821" i="1" s="1"/>
  <c r="R823" i="1"/>
  <c r="R795" i="1"/>
  <c r="R794" i="1" s="1"/>
  <c r="R793" i="1" s="1"/>
  <c r="R790" i="1"/>
  <c r="R785" i="1"/>
  <c r="R779" i="1"/>
  <c r="R771" i="1"/>
  <c r="R770" i="1" s="1"/>
  <c r="R765" i="1" s="1"/>
  <c r="R767" i="1"/>
  <c r="R754" i="1"/>
  <c r="R750" i="1"/>
  <c r="R741" i="1"/>
  <c r="R740" i="1" s="1"/>
  <c r="R734" i="1" s="1"/>
  <c r="R732" i="1" s="1"/>
  <c r="R736" i="1"/>
  <c r="R729" i="1"/>
  <c r="R728" i="1" s="1"/>
  <c r="R727" i="1" s="1"/>
  <c r="R721" i="1" s="1"/>
  <c r="R719" i="1" s="1"/>
  <c r="R723" i="1"/>
  <c r="R715" i="1"/>
  <c r="R714" i="1" s="1"/>
  <c r="R713" i="1" s="1"/>
  <c r="R708" i="1" s="1"/>
  <c r="R706" i="1" s="1"/>
  <c r="R710" i="1"/>
  <c r="R701" i="1"/>
  <c r="R700" i="1" s="1"/>
  <c r="R696" i="1"/>
  <c r="R692" i="1"/>
  <c r="R685" i="1"/>
  <c r="R683" i="1"/>
  <c r="R680" i="1"/>
  <c r="R673" i="1"/>
  <c r="R664" i="1"/>
  <c r="R663" i="1" s="1"/>
  <c r="R662" i="1" s="1"/>
  <c r="R657" i="1" s="1"/>
  <c r="R659" i="1"/>
  <c r="R654" i="1"/>
  <c r="R653" i="1" s="1"/>
  <c r="R652" i="1" s="1"/>
  <c r="R645" i="1" s="1"/>
  <c r="R648" i="1"/>
  <c r="R640" i="1"/>
  <c r="R639" i="1" s="1"/>
  <c r="R638" i="1" s="1"/>
  <c r="R632" i="1" s="1"/>
  <c r="R630" i="1" s="1"/>
  <c r="R634" i="1"/>
  <c r="R624" i="1"/>
  <c r="R623" i="1" s="1"/>
  <c r="R617" i="1" s="1"/>
  <c r="R615" i="1" s="1"/>
  <c r="R613" i="1" s="1"/>
  <c r="R619" i="1"/>
  <c r="R608" i="1"/>
  <c r="R607" i="1" s="1"/>
  <c r="R601" i="1" s="1"/>
  <c r="R599" i="1" s="1"/>
  <c r="R603" i="1"/>
  <c r="R596" i="1"/>
  <c r="R595" i="1" s="1"/>
  <c r="R594" i="1" s="1"/>
  <c r="R589" i="1" s="1"/>
  <c r="R587" i="1" s="1"/>
  <c r="R591" i="1"/>
  <c r="R584" i="1"/>
  <c r="R583" i="1" s="1"/>
  <c r="R582" i="1" s="1"/>
  <c r="R576" i="1" s="1"/>
  <c r="R574" i="1" s="1"/>
  <c r="R578" i="1"/>
  <c r="R569" i="1"/>
  <c r="R568" i="1"/>
  <c r="R567" i="1" s="1"/>
  <c r="R561" i="1" s="1"/>
  <c r="R559" i="1" s="1"/>
  <c r="R563" i="1"/>
  <c r="R547" i="1"/>
  <c r="R535" i="1"/>
  <c r="R529" i="1"/>
  <c r="R528" i="1" s="1"/>
  <c r="R522" i="1" s="1"/>
  <c r="R524" i="1"/>
  <c r="R519" i="1"/>
  <c r="R518" i="1"/>
  <c r="R517" i="1" s="1"/>
  <c r="R511" i="1" s="1"/>
  <c r="R513" i="1"/>
  <c r="R504" i="1"/>
  <c r="R503" i="1" s="1"/>
  <c r="R502" i="1" s="1"/>
  <c r="R496" i="1" s="1"/>
  <c r="R494" i="1" s="1"/>
  <c r="R492" i="1" s="1"/>
  <c r="R498" i="1"/>
  <c r="R489" i="1"/>
  <c r="R488" i="1" s="1"/>
  <c r="R487" i="1" s="1"/>
  <c r="R481" i="1" s="1"/>
  <c r="R479" i="1" s="1"/>
  <c r="R477" i="1" s="1"/>
  <c r="R483" i="1"/>
  <c r="R474" i="1"/>
  <c r="R473" i="1" s="1"/>
  <c r="R472" i="1" s="1"/>
  <c r="R465" i="1" s="1"/>
  <c r="R463" i="1" s="1"/>
  <c r="R459" i="1"/>
  <c r="R458" i="1" s="1"/>
  <c r="R457" i="1" s="1"/>
  <c r="R450" i="1" s="1"/>
  <c r="R444" i="1"/>
  <c r="R442" i="1"/>
  <c r="R441" i="1" s="1"/>
  <c r="R440" i="1" s="1"/>
  <c r="R434" i="1" s="1"/>
  <c r="R436" i="1"/>
  <c r="R429" i="1"/>
  <c r="R427" i="1"/>
  <c r="R426" i="1" s="1"/>
  <c r="R425" i="1" s="1"/>
  <c r="R418" i="1" s="1"/>
  <c r="R416" i="1" s="1"/>
  <c r="R420" i="1"/>
  <c r="R410" i="1"/>
  <c r="R409" i="1" s="1"/>
  <c r="R403" i="1" s="1"/>
  <c r="R405" i="1"/>
  <c r="R400" i="1"/>
  <c r="R399" i="1" s="1"/>
  <c r="R394" i="1" s="1"/>
  <c r="R396" i="1"/>
  <c r="R391" i="1"/>
  <c r="R390" i="1" s="1"/>
  <c r="R389" i="1" s="1"/>
  <c r="R384" i="1" s="1"/>
  <c r="R386" i="1"/>
  <c r="R381" i="1"/>
  <c r="R380" i="1"/>
  <c r="R379" i="1" s="1"/>
  <c r="R374" i="1" s="1"/>
  <c r="R376" i="1"/>
  <c r="R371" i="1"/>
  <c r="R367" i="1"/>
  <c r="R366" i="1" s="1"/>
  <c r="R361" i="1" s="1"/>
  <c r="R363" i="1"/>
  <c r="R354" i="1"/>
  <c r="R350" i="1"/>
  <c r="R348" i="1"/>
  <c r="R346" i="1"/>
  <c r="R339" i="1"/>
  <c r="R334" i="1"/>
  <c r="R330" i="1"/>
  <c r="R329" i="1" s="1"/>
  <c r="R323" i="1"/>
  <c r="R314" i="1"/>
  <c r="R300" i="1"/>
  <c r="R298" i="1"/>
  <c r="R90" i="1" s="1"/>
  <c r="R296" i="1"/>
  <c r="R289" i="1"/>
  <c r="R190" i="1"/>
  <c r="R205" i="1" s="1"/>
  <c r="R182" i="1"/>
  <c r="R180" i="1"/>
  <c r="R177" i="1"/>
  <c r="R175" i="1"/>
  <c r="R174" i="1" s="1"/>
  <c r="R169" i="1"/>
  <c r="R168" i="1"/>
  <c r="R163" i="1"/>
  <c r="R156" i="1"/>
  <c r="R155" i="1"/>
  <c r="R150" i="1"/>
  <c r="R147" i="1"/>
  <c r="R143" i="1"/>
  <c r="R142" i="1"/>
  <c r="R137" i="1"/>
  <c r="R132" i="1"/>
  <c r="R128" i="1"/>
  <c r="R127" i="1"/>
  <c r="R126" i="1"/>
  <c r="R125" i="1" s="1"/>
  <c r="R123" i="1"/>
  <c r="R122" i="1"/>
  <c r="R121" i="1"/>
  <c r="R120" i="1"/>
  <c r="R119" i="1"/>
  <c r="R117" i="1"/>
  <c r="R116" i="1" s="1"/>
  <c r="R115" i="1"/>
  <c r="R114" i="1"/>
  <c r="R112" i="1"/>
  <c r="R110" i="1"/>
  <c r="R109" i="1"/>
  <c r="R105" i="1"/>
  <c r="R103" i="1"/>
  <c r="R102" i="1"/>
  <c r="R100" i="1"/>
  <c r="R99" i="1"/>
  <c r="R98" i="1"/>
  <c r="R94" i="1"/>
  <c r="R93" i="1"/>
  <c r="R91" i="1"/>
  <c r="R89" i="1"/>
  <c r="R79" i="1"/>
  <c r="R78" i="1" s="1"/>
  <c r="R76" i="1"/>
  <c r="R72" i="1"/>
  <c r="R202" i="1" s="1"/>
  <c r="R69" i="1"/>
  <c r="R65" i="1"/>
  <c r="R59" i="1"/>
  <c r="R56" i="1" s="1"/>
  <c r="R199" i="1" s="1"/>
  <c r="R50" i="1"/>
  <c r="R48" i="1" s="1"/>
  <c r="R201" i="1" s="1"/>
  <c r="R42" i="1"/>
  <c r="R39" i="1"/>
  <c r="R29" i="1"/>
  <c r="T289" i="1" l="1"/>
  <c r="S289" i="1"/>
  <c r="T563" i="1"/>
  <c r="S563" i="1"/>
  <c r="T634" i="1"/>
  <c r="S634" i="1"/>
  <c r="T648" i="1"/>
  <c r="S648" i="1"/>
  <c r="T673" i="1"/>
  <c r="S673" i="1"/>
  <c r="S420" i="1"/>
  <c r="T420" i="1"/>
  <c r="S888" i="1"/>
  <c r="T888" i="1"/>
  <c r="R160" i="1"/>
  <c r="R159" i="1" s="1"/>
  <c r="R852" i="1"/>
  <c r="R850" i="1" s="1"/>
  <c r="R848" i="1" s="1"/>
  <c r="R96" i="1"/>
  <c r="R281" i="1"/>
  <c r="R75" i="1"/>
  <c r="R203" i="1" s="1"/>
  <c r="R753" i="1"/>
  <c r="R748" i="1" s="1"/>
  <c r="R746" i="1" s="1"/>
  <c r="R92" i="1"/>
  <c r="R129" i="1"/>
  <c r="R179" i="1"/>
  <c r="R24" i="1" s="1"/>
  <c r="R353" i="1"/>
  <c r="R154" i="1"/>
  <c r="R118" i="1"/>
  <c r="R784" i="1"/>
  <c r="R783" i="1" s="1"/>
  <c r="R777" i="1" s="1"/>
  <c r="R775" i="1" s="1"/>
  <c r="R643" i="1"/>
  <c r="R628" i="1" s="1"/>
  <c r="R509" i="1"/>
  <c r="R507" i="1" s="1"/>
  <c r="R695" i="1"/>
  <c r="R690" i="1" s="1"/>
  <c r="R688" i="1" s="1"/>
  <c r="R682" i="1"/>
  <c r="R679" i="1" s="1"/>
  <c r="R671" i="1" s="1"/>
  <c r="R669" i="1" s="1"/>
  <c r="R141" i="1"/>
  <c r="R140" i="1" s="1"/>
  <c r="R572" i="1"/>
  <c r="R432" i="1"/>
  <c r="R345" i="1"/>
  <c r="R344" i="1" s="1"/>
  <c r="R337" i="1" s="1"/>
  <c r="R303" i="1"/>
  <c r="R295" i="1"/>
  <c r="R88" i="1"/>
  <c r="R189" i="1"/>
  <c r="R188" i="1" s="1"/>
  <c r="R62" i="1"/>
  <c r="R200" i="1" s="1"/>
  <c r="R38" i="1"/>
  <c r="R667" i="1"/>
  <c r="R231" i="1"/>
  <c r="R152" i="1"/>
  <c r="R18" i="1" s="1"/>
  <c r="R819" i="1"/>
  <c r="R817" i="1" s="1"/>
  <c r="R557" i="1"/>
  <c r="R250" i="1"/>
  <c r="R247" i="1"/>
  <c r="R704" i="1"/>
  <c r="R763" i="1"/>
  <c r="R107" i="1"/>
  <c r="R131" i="1"/>
  <c r="R130" i="1" s="1"/>
  <c r="R146" i="1"/>
  <c r="R145" i="1" s="1"/>
  <c r="R909" i="1"/>
  <c r="R902" i="1" s="1"/>
  <c r="R900" i="1" s="1"/>
  <c r="R871" i="1" s="1"/>
  <c r="R101" i="1"/>
  <c r="R204" i="1"/>
  <c r="R23" i="1"/>
  <c r="R197" i="1"/>
  <c r="T281" i="1" l="1"/>
  <c r="S281" i="1"/>
  <c r="R87" i="1"/>
  <c r="R238" i="1"/>
  <c r="R37" i="1"/>
  <c r="R15" i="1" s="1"/>
  <c r="R7" i="1" s="1"/>
  <c r="R744" i="1"/>
  <c r="R245" i="1"/>
  <c r="R253" i="1"/>
  <c r="R761" i="1"/>
  <c r="R16" i="1"/>
  <c r="R294" i="1"/>
  <c r="R287" i="1" s="1"/>
  <c r="R241" i="1"/>
  <c r="R414" i="1"/>
  <c r="R95" i="1"/>
  <c r="R85" i="1" s="1"/>
  <c r="R17" i="1" s="1"/>
  <c r="R9" i="1" s="1"/>
  <c r="R285" i="1"/>
  <c r="R227" i="1" s="1"/>
  <c r="R234" i="1"/>
  <c r="R206" i="1"/>
  <c r="O220" i="1"/>
  <c r="O214" i="1"/>
  <c r="O973" i="1"/>
  <c r="O219" i="1"/>
  <c r="O218" i="1"/>
  <c r="O217" i="1"/>
  <c r="O216" i="1"/>
  <c r="O215" i="1"/>
  <c r="O212" i="1"/>
  <c r="O163" i="1"/>
  <c r="O162" i="1"/>
  <c r="O169" i="1"/>
  <c r="O168" i="1" s="1"/>
  <c r="O164" i="1"/>
  <c r="O160" i="1"/>
  <c r="O147" i="1"/>
  <c r="O149" i="1"/>
  <c r="O143" i="1"/>
  <c r="O142" i="1"/>
  <c r="O132" i="1"/>
  <c r="O128" i="1"/>
  <c r="O127" i="1"/>
  <c r="O126" i="1"/>
  <c r="O125" i="1" s="1"/>
  <c r="O124" i="1"/>
  <c r="O123" i="1"/>
  <c r="O122" i="1"/>
  <c r="O121" i="1"/>
  <c r="O120" i="1"/>
  <c r="O119" i="1"/>
  <c r="O117" i="1"/>
  <c r="O116" i="1" s="1"/>
  <c r="O115" i="1"/>
  <c r="O114" i="1"/>
  <c r="O113" i="1"/>
  <c r="O112" i="1"/>
  <c r="O111" i="1"/>
  <c r="O118" i="1" l="1"/>
  <c r="O221" i="1"/>
  <c r="R283" i="1"/>
  <c r="R278" i="1" s="1"/>
  <c r="R276" i="1" s="1"/>
  <c r="R11" i="1"/>
  <c r="R256" i="1"/>
  <c r="O159" i="1"/>
  <c r="O110" i="1"/>
  <c r="O107" i="1" s="1"/>
  <c r="O109" i="1"/>
  <c r="O108" i="1"/>
  <c r="O105" i="1"/>
  <c r="O103" i="1"/>
  <c r="O102" i="1"/>
  <c r="O100" i="1"/>
  <c r="O99" i="1"/>
  <c r="O98" i="1"/>
  <c r="O96" i="1" s="1"/>
  <c r="O94" i="1"/>
  <c r="O93" i="1"/>
  <c r="O91" i="1"/>
  <c r="O89" i="1"/>
  <c r="O101" i="1" l="1"/>
  <c r="O95" i="1"/>
  <c r="R271" i="1"/>
  <c r="R269" i="1" s="1"/>
  <c r="R1012" i="1" s="1"/>
  <c r="O984" i="1"/>
  <c r="O911" i="1"/>
  <c r="O897" i="1"/>
  <c r="O845" i="1"/>
  <c r="O795" i="1"/>
  <c r="O794" i="1" s="1"/>
  <c r="O793" i="1" s="1"/>
  <c r="O790" i="1" l="1"/>
  <c r="O785" i="1"/>
  <c r="O784" i="1" s="1"/>
  <c r="O783" i="1" s="1"/>
  <c r="O777" i="1" s="1"/>
  <c r="O775" i="1" s="1"/>
  <c r="O779" i="1"/>
  <c r="O729" i="1"/>
  <c r="O715" i="1"/>
  <c r="O714" i="1" s="1"/>
  <c r="O697" i="1"/>
  <c r="O696" i="1" s="1"/>
  <c r="O701" i="1"/>
  <c r="O683" i="1"/>
  <c r="O682" i="1" s="1"/>
  <c r="O685" i="1"/>
  <c r="O664" i="1"/>
  <c r="O654" i="1"/>
  <c r="O648" i="1"/>
  <c r="O640" i="1"/>
  <c r="O596" i="1"/>
  <c r="O584" i="1"/>
  <c r="O569" i="1"/>
  <c r="O519" i="1"/>
  <c r="O504" i="1"/>
  <c r="O489" i="1"/>
  <c r="O474" i="1"/>
  <c r="O459" i="1"/>
  <c r="O444" i="1"/>
  <c r="O442" i="1"/>
  <c r="O441" i="1" s="1"/>
  <c r="O420" i="1"/>
  <c r="O429" i="1"/>
  <c r="O427" i="1"/>
  <c r="O391" i="1"/>
  <c r="O381" i="1"/>
  <c r="O371" i="1"/>
  <c r="O368" i="1"/>
  <c r="O367" i="1" s="1"/>
  <c r="O354" i="1"/>
  <c r="O358" i="1"/>
  <c r="O350" i="1"/>
  <c r="O348" i="1"/>
  <c r="O346" i="1"/>
  <c r="O339" i="1"/>
  <c r="O330" i="1"/>
  <c r="O129" i="1" s="1"/>
  <c r="O323" i="1"/>
  <c r="O314" i="1"/>
  <c r="O309" i="1"/>
  <c r="O304" i="1"/>
  <c r="O300" i="1"/>
  <c r="O92" i="1" s="1"/>
  <c r="O298" i="1"/>
  <c r="O90" i="1" s="1"/>
  <c r="O296" i="1"/>
  <c r="O353" i="1" l="1"/>
  <c r="O88" i="1"/>
  <c r="O87" i="1" s="1"/>
  <c r="O303" i="1"/>
  <c r="O345" i="1"/>
  <c r="O426" i="1"/>
  <c r="O295" i="1"/>
  <c r="O190" i="1"/>
  <c r="O50" i="1"/>
  <c r="O48" i="1" s="1"/>
  <c r="O65" i="1"/>
  <c r="O79" i="1"/>
  <c r="O69" i="1"/>
  <c r="O59" i="1"/>
  <c r="O39" i="1"/>
  <c r="O42" i="1"/>
  <c r="O45" i="1"/>
  <c r="O62" i="1" l="1"/>
  <c r="P146" i="1"/>
  <c r="P148" i="1"/>
  <c r="P756" i="1"/>
  <c r="P1008" i="1" l="1"/>
  <c r="P1003" i="1"/>
  <c r="P996" i="1"/>
  <c r="P995" i="1"/>
  <c r="P991" i="1"/>
  <c r="P979" i="1"/>
  <c r="P973" i="1"/>
  <c r="P964" i="1"/>
  <c r="P959" i="1"/>
  <c r="P952" i="1"/>
  <c r="P947" i="1"/>
  <c r="P936" i="1"/>
  <c r="P930" i="1"/>
  <c r="P923" i="1"/>
  <c r="P918" i="1"/>
  <c r="P910" i="1"/>
  <c r="P909" i="1"/>
  <c r="P902" i="1" s="1"/>
  <c r="P904" i="1"/>
  <c r="P896" i="1"/>
  <c r="P888" i="1"/>
  <c r="P883" i="1"/>
  <c r="P882" i="1" s="1"/>
  <c r="P877" i="1"/>
  <c r="P867" i="1"/>
  <c r="P864" i="1"/>
  <c r="P861" i="1"/>
  <c r="P854" i="1"/>
  <c r="P844" i="1"/>
  <c r="P843" i="1" s="1"/>
  <c r="P838" i="1"/>
  <c r="P833" i="1"/>
  <c r="P829" i="1"/>
  <c r="P823" i="1"/>
  <c r="P813" i="1"/>
  <c r="P809" i="1"/>
  <c r="P808" i="1" s="1"/>
  <c r="P804" i="1"/>
  <c r="P784" i="1"/>
  <c r="P779" i="1"/>
  <c r="P771" i="1"/>
  <c r="P767" i="1"/>
  <c r="P754" i="1"/>
  <c r="P750" i="1"/>
  <c r="P741" i="1"/>
  <c r="P736" i="1"/>
  <c r="P728" i="1"/>
  <c r="P723" i="1"/>
  <c r="P714" i="1"/>
  <c r="P710" i="1"/>
  <c r="P700" i="1"/>
  <c r="P696" i="1"/>
  <c r="P692" i="1"/>
  <c r="P682" i="1"/>
  <c r="P680" i="1"/>
  <c r="P673" i="1"/>
  <c r="P663" i="1"/>
  <c r="P659" i="1"/>
  <c r="P653" i="1"/>
  <c r="P648" i="1"/>
  <c r="P639" i="1"/>
  <c r="P634" i="1"/>
  <c r="P624" i="1"/>
  <c r="P619" i="1"/>
  <c r="P610" i="1"/>
  <c r="P608" i="1"/>
  <c r="P603" i="1"/>
  <c r="P595" i="1"/>
  <c r="P591" i="1"/>
  <c r="P583" i="1"/>
  <c r="P578" i="1"/>
  <c r="P568" i="1"/>
  <c r="P563" i="1"/>
  <c r="P552" i="1"/>
  <c r="P547" i="1"/>
  <c r="P540" i="1"/>
  <c r="P535" i="1"/>
  <c r="P529" i="1"/>
  <c r="P524" i="1"/>
  <c r="P518" i="1"/>
  <c r="P513" i="1"/>
  <c r="P503" i="1"/>
  <c r="P498" i="1"/>
  <c r="P488" i="1"/>
  <c r="P483" i="1"/>
  <c r="P473" i="1"/>
  <c r="P467" i="1"/>
  <c r="P458" i="1"/>
  <c r="P452" i="1"/>
  <c r="P441" i="1"/>
  <c r="P436" i="1"/>
  <c r="P426" i="1"/>
  <c r="P420" i="1"/>
  <c r="P410" i="1"/>
  <c r="P405" i="1"/>
  <c r="P400" i="1"/>
  <c r="P396" i="1"/>
  <c r="P390" i="1"/>
  <c r="P386" i="1"/>
  <c r="P380" i="1"/>
  <c r="P376" i="1"/>
  <c r="P367" i="1"/>
  <c r="P363" i="1"/>
  <c r="P353" i="1"/>
  <c r="P345" i="1"/>
  <c r="P339" i="1"/>
  <c r="P334" i="1"/>
  <c r="P329" i="1"/>
  <c r="P303" i="1"/>
  <c r="P295" i="1"/>
  <c r="P289" i="1"/>
  <c r="P220" i="1"/>
  <c r="P219" i="1"/>
  <c r="P218" i="1"/>
  <c r="P217" i="1"/>
  <c r="P216" i="1"/>
  <c r="P215" i="1"/>
  <c r="P214" i="1"/>
  <c r="P212" i="1"/>
  <c r="P205" i="1"/>
  <c r="P189" i="1"/>
  <c r="P182" i="1"/>
  <c r="P180" i="1"/>
  <c r="P177" i="1"/>
  <c r="P168" i="1"/>
  <c r="P164" i="1"/>
  <c r="P160" i="1"/>
  <c r="P156" i="1"/>
  <c r="P155" i="1"/>
  <c r="P150" i="1"/>
  <c r="P141" i="1"/>
  <c r="P137" i="1"/>
  <c r="P135" i="1"/>
  <c r="P131" i="1"/>
  <c r="P129" i="1"/>
  <c r="P118" i="1"/>
  <c r="P116" i="1"/>
  <c r="P107" i="1"/>
  <c r="P101" i="1"/>
  <c r="P96" i="1"/>
  <c r="P92" i="1"/>
  <c r="P90" i="1"/>
  <c r="P88" i="1"/>
  <c r="P78" i="1"/>
  <c r="P76" i="1"/>
  <c r="P72" i="1"/>
  <c r="P62" i="1"/>
  <c r="P56" i="1"/>
  <c r="P48" i="1"/>
  <c r="P38" i="1"/>
  <c r="P29" i="1"/>
  <c r="P695" i="1" l="1"/>
  <c r="P690" i="1" s="1"/>
  <c r="P875" i="1"/>
  <c r="P900" i="1"/>
  <c r="P409" i="1"/>
  <c r="P440" i="1"/>
  <c r="P472" i="1"/>
  <c r="P502" i="1"/>
  <c r="P528" i="1"/>
  <c r="P551" i="1"/>
  <c r="P582" i="1"/>
  <c r="P727" i="1"/>
  <c r="P783" i="1"/>
  <c r="P812" i="1"/>
  <c r="P860" i="1"/>
  <c r="P201" i="1"/>
  <c r="P366" i="1"/>
  <c r="P174" i="1"/>
  <c r="P204" i="1" s="1"/>
  <c r="P188" i="1"/>
  <c r="P638" i="1"/>
  <c r="P836" i="1"/>
  <c r="P951" i="1"/>
  <c r="P140" i="1"/>
  <c r="P75" i="1"/>
  <c r="P16" i="1" s="1"/>
  <c r="P389" i="1"/>
  <c r="P199" i="1"/>
  <c r="P134" i="1"/>
  <c r="P344" i="1"/>
  <c r="P662" i="1"/>
  <c r="P922" i="1"/>
  <c r="P978" i="1"/>
  <c r="P200" i="1"/>
  <c r="P125" i="1"/>
  <c r="P179" i="1"/>
  <c r="P379" i="1"/>
  <c r="P399" i="1"/>
  <c r="P425" i="1"/>
  <c r="P457" i="1"/>
  <c r="P487" i="1"/>
  <c r="P517" i="1"/>
  <c r="P539" i="1"/>
  <c r="P567" i="1"/>
  <c r="P594" i="1"/>
  <c r="P713" i="1"/>
  <c r="P740" i="1"/>
  <c r="P770" i="1"/>
  <c r="P828" i="1"/>
  <c r="P863" i="1"/>
  <c r="P1007" i="1"/>
  <c r="P197" i="1"/>
  <c r="P202" i="1"/>
  <c r="P130" i="1"/>
  <c r="P623" i="1"/>
  <c r="P652" i="1"/>
  <c r="P679" i="1"/>
  <c r="P832" i="1"/>
  <c r="P895" i="1"/>
  <c r="P935" i="1"/>
  <c r="P963" i="1"/>
  <c r="P989" i="1"/>
  <c r="P154" i="1"/>
  <c r="P607" i="1"/>
  <c r="P221" i="1"/>
  <c r="P753" i="1"/>
  <c r="P95" i="1"/>
  <c r="P145" i="1"/>
  <c r="P159" i="1"/>
  <c r="P281" i="1"/>
  <c r="P87" i="1"/>
  <c r="P294" i="1"/>
  <c r="P37" i="1"/>
  <c r="P821" i="1" l="1"/>
  <c r="P203" i="1"/>
  <c r="P206" i="1" s="1"/>
  <c r="P287" i="1"/>
  <c r="P748" i="1"/>
  <c r="P671" i="1"/>
  <c r="P617" i="1"/>
  <c r="P765" i="1"/>
  <c r="P708" i="1"/>
  <c r="P24" i="1"/>
  <c r="P971" i="1"/>
  <c r="P561" i="1"/>
  <c r="P481" i="1"/>
  <c r="P418" i="1"/>
  <c r="P374" i="1"/>
  <c r="P777" i="1"/>
  <c r="P601" i="1"/>
  <c r="P688" i="1"/>
  <c r="P721" i="1"/>
  <c r="P645" i="1"/>
  <c r="P734" i="1"/>
  <c r="P916" i="1"/>
  <c r="P337" i="1"/>
  <c r="P384" i="1"/>
  <c r="P852" i="1"/>
  <c r="P819" i="1"/>
  <c r="P886" i="1"/>
  <c r="P589" i="1"/>
  <c r="P533" i="1"/>
  <c r="P511" i="1"/>
  <c r="P450" i="1"/>
  <c r="P394" i="1"/>
  <c r="P632" i="1"/>
  <c r="P15" i="1"/>
  <c r="P802" i="1"/>
  <c r="P23" i="1"/>
  <c r="P987" i="1"/>
  <c r="P957" i="1"/>
  <c r="P928" i="1"/>
  <c r="P1001" i="1"/>
  <c r="P657" i="1"/>
  <c r="P945" i="1"/>
  <c r="P361" i="1"/>
  <c r="P576" i="1"/>
  <c r="P545" i="1"/>
  <c r="P522" i="1"/>
  <c r="P496" i="1"/>
  <c r="P465" i="1"/>
  <c r="P434" i="1"/>
  <c r="P403" i="1"/>
  <c r="P152" i="1"/>
  <c r="P85" i="1"/>
  <c r="P761" i="1" l="1"/>
  <c r="P7" i="1"/>
  <c r="P18" i="1"/>
  <c r="P463" i="1"/>
  <c r="P574" i="1"/>
  <c r="P955" i="1"/>
  <c r="P775" i="1"/>
  <c r="P559" i="1"/>
  <c r="P873" i="1"/>
  <c r="P643" i="1"/>
  <c r="P763" i="1"/>
  <c r="P669" i="1"/>
  <c r="P285" i="1"/>
  <c r="P999" i="1"/>
  <c r="P943" i="1"/>
  <c r="P599" i="1"/>
  <c r="P416" i="1"/>
  <c r="P17" i="1"/>
  <c r="P432" i="1"/>
  <c r="P494" i="1"/>
  <c r="P926" i="1"/>
  <c r="P800" i="1"/>
  <c r="P509" i="1"/>
  <c r="P587" i="1"/>
  <c r="P850" i="1"/>
  <c r="P732" i="1"/>
  <c r="P719" i="1"/>
  <c r="P479" i="1"/>
  <c r="P630" i="1"/>
  <c r="P817" i="1"/>
  <c r="P914" i="1"/>
  <c r="P969" i="1"/>
  <c r="P706" i="1"/>
  <c r="P615" i="1"/>
  <c r="P746" i="1"/>
  <c r="P744" i="1" l="1"/>
  <c r="P245" i="1"/>
  <c r="P704" i="1"/>
  <c r="P238" i="1"/>
  <c r="P231" i="1"/>
  <c r="P667" i="1"/>
  <c r="P234" i="1"/>
  <c r="P628" i="1"/>
  <c r="P253" i="1"/>
  <c r="P241" i="1"/>
  <c r="P414" i="1"/>
  <c r="P613" i="1"/>
  <c r="P507" i="1"/>
  <c r="P247" i="1"/>
  <c r="P283" i="1"/>
  <c r="P227" i="1"/>
  <c r="P477" i="1"/>
  <c r="P848" i="1"/>
  <c r="P492" i="1"/>
  <c r="P9" i="1"/>
  <c r="P572" i="1"/>
  <c r="P871" i="1"/>
  <c r="P557" i="1"/>
  <c r="P250" i="1"/>
  <c r="P256" i="1" l="1"/>
  <c r="P271" i="1"/>
  <c r="P278" i="1"/>
  <c r="P11" i="1"/>
  <c r="P276" i="1" l="1"/>
  <c r="P269" i="1"/>
  <c r="P1012" i="1" l="1"/>
  <c r="O552" i="1" l="1"/>
  <c r="O551" i="1" s="1"/>
  <c r="O545" i="1" s="1"/>
  <c r="O547" i="1"/>
  <c r="O888" i="1" l="1"/>
  <c r="O205" i="1" l="1"/>
  <c r="O201" i="1"/>
  <c r="O540" i="1" l="1"/>
  <c r="O539" i="1" s="1"/>
  <c r="O533" i="1" s="1"/>
  <c r="O535" i="1"/>
  <c r="O991" i="1" l="1"/>
  <c r="O877" i="1"/>
  <c r="O289" i="1"/>
  <c r="O996" i="1"/>
  <c r="O995" i="1" s="1"/>
  <c r="O989" i="1" s="1"/>
  <c r="O987" i="1" s="1"/>
  <c r="O148" i="1"/>
  <c r="O736" i="1"/>
  <c r="O741" i="1"/>
  <c r="O740" i="1" s="1"/>
  <c r="O734" i="1" s="1"/>
  <c r="O732" i="1" s="1"/>
  <c r="O175" i="1"/>
  <c r="O854" i="1" l="1"/>
  <c r="O578" i="1"/>
  <c r="O861" i="1"/>
  <c r="O131" i="1"/>
  <c r="O838" i="1"/>
  <c r="O979" i="1"/>
  <c r="O978" i="1" s="1"/>
  <c r="O971" i="1" s="1"/>
  <c r="O969" i="1" s="1"/>
  <c r="O952" i="1"/>
  <c r="O951" i="1" s="1"/>
  <c r="O945" i="1" s="1"/>
  <c r="O943" i="1" s="1"/>
  <c r="O947" i="1"/>
  <c r="O936" i="1"/>
  <c r="O935" i="1" s="1"/>
  <c r="O928" i="1" s="1"/>
  <c r="O926" i="1" s="1"/>
  <c r="O930" i="1"/>
  <c r="O923" i="1"/>
  <c r="O922" i="1" s="1"/>
  <c r="O916" i="1" s="1"/>
  <c r="O914" i="1" s="1"/>
  <c r="O918" i="1"/>
  <c r="O910" i="1"/>
  <c r="O909" i="1"/>
  <c r="O902" i="1" s="1"/>
  <c r="O900" i="1" s="1"/>
  <c r="O904" i="1"/>
  <c r="O896" i="1"/>
  <c r="O895" i="1" s="1"/>
  <c r="O886" i="1" s="1"/>
  <c r="O883" i="1"/>
  <c r="O882" i="1" s="1"/>
  <c r="O875" i="1" s="1"/>
  <c r="O864" i="1"/>
  <c r="O863" i="1" s="1"/>
  <c r="O844" i="1"/>
  <c r="O843" i="1" s="1"/>
  <c r="O836" i="1" s="1"/>
  <c r="O833" i="1"/>
  <c r="O832" i="1" s="1"/>
  <c r="O821" i="1" s="1"/>
  <c r="O823" i="1"/>
  <c r="O771" i="1"/>
  <c r="O770" i="1" s="1"/>
  <c r="O765" i="1" s="1"/>
  <c r="O767" i="1"/>
  <c r="O754" i="1"/>
  <c r="O753" i="1" s="1"/>
  <c r="O748" i="1" s="1"/>
  <c r="O746" i="1" s="1"/>
  <c r="O245" i="1" s="1"/>
  <c r="O750" i="1"/>
  <c r="O728" i="1"/>
  <c r="O727" i="1" s="1"/>
  <c r="O721" i="1" s="1"/>
  <c r="O719" i="1" s="1"/>
  <c r="O723" i="1"/>
  <c r="O713" i="1"/>
  <c r="O708" i="1" s="1"/>
  <c r="O706" i="1" s="1"/>
  <c r="O247" i="1" s="1"/>
  <c r="O710" i="1"/>
  <c r="O700" i="1"/>
  <c r="O692" i="1"/>
  <c r="O680" i="1"/>
  <c r="O673" i="1"/>
  <c r="O663" i="1"/>
  <c r="O662" i="1" s="1"/>
  <c r="O657" i="1" s="1"/>
  <c r="O659" i="1"/>
  <c r="O653" i="1"/>
  <c r="O652" i="1" s="1"/>
  <c r="O645" i="1" s="1"/>
  <c r="O639" i="1"/>
  <c r="O638" i="1" s="1"/>
  <c r="O632" i="1" s="1"/>
  <c r="O630" i="1" s="1"/>
  <c r="O634" i="1"/>
  <c r="O624" i="1"/>
  <c r="O623" i="1" s="1"/>
  <c r="O617" i="1" s="1"/>
  <c r="O615" i="1" s="1"/>
  <c r="O613" i="1" s="1"/>
  <c r="O619" i="1"/>
  <c r="O608" i="1"/>
  <c r="O607" i="1" s="1"/>
  <c r="O601" i="1" s="1"/>
  <c r="O599" i="1" s="1"/>
  <c r="O603" i="1"/>
  <c r="O595" i="1"/>
  <c r="O594" i="1" s="1"/>
  <c r="O589" i="1" s="1"/>
  <c r="O587" i="1" s="1"/>
  <c r="O591" i="1"/>
  <c r="O583" i="1"/>
  <c r="O582" i="1" s="1"/>
  <c r="O576" i="1" s="1"/>
  <c r="O574" i="1" s="1"/>
  <c r="O568" i="1"/>
  <c r="O567" i="1" s="1"/>
  <c r="O561" i="1" s="1"/>
  <c r="O559" i="1" s="1"/>
  <c r="O563" i="1"/>
  <c r="O529" i="1"/>
  <c r="O528" i="1" s="1"/>
  <c r="O522" i="1" s="1"/>
  <c r="O524" i="1"/>
  <c r="O518" i="1"/>
  <c r="O517" i="1" s="1"/>
  <c r="O511" i="1" s="1"/>
  <c r="O513" i="1"/>
  <c r="O503" i="1"/>
  <c r="O502" i="1" s="1"/>
  <c r="O496" i="1" s="1"/>
  <c r="O494" i="1" s="1"/>
  <c r="O492" i="1" s="1"/>
  <c r="O498" i="1"/>
  <c r="O488" i="1"/>
  <c r="O487" i="1" s="1"/>
  <c r="O481" i="1" s="1"/>
  <c r="O479" i="1" s="1"/>
  <c r="O477" i="1" s="1"/>
  <c r="O483" i="1"/>
  <c r="O473" i="1"/>
  <c r="O472" i="1" s="1"/>
  <c r="O465" i="1" s="1"/>
  <c r="O463" i="1" s="1"/>
  <c r="O467" i="1"/>
  <c r="O458" i="1"/>
  <c r="O457" i="1" s="1"/>
  <c r="O450" i="1" s="1"/>
  <c r="O452" i="1"/>
  <c r="O440" i="1"/>
  <c r="O434" i="1" s="1"/>
  <c r="O436" i="1"/>
  <c r="O425" i="1"/>
  <c r="O418" i="1" s="1"/>
  <c r="O416" i="1" s="1"/>
  <c r="O410" i="1"/>
  <c r="O409" i="1" s="1"/>
  <c r="O403" i="1" s="1"/>
  <c r="O405" i="1"/>
  <c r="O400" i="1"/>
  <c r="O399" i="1" s="1"/>
  <c r="O394" i="1" s="1"/>
  <c r="O396" i="1"/>
  <c r="O390" i="1"/>
  <c r="O389" i="1" s="1"/>
  <c r="O384" i="1" s="1"/>
  <c r="O386" i="1"/>
  <c r="O380" i="1"/>
  <c r="O379" i="1" s="1"/>
  <c r="O374" i="1" s="1"/>
  <c r="O376" i="1"/>
  <c r="O366" i="1"/>
  <c r="O361" i="1" s="1"/>
  <c r="O363" i="1"/>
  <c r="O281" i="1" s="1"/>
  <c r="O334" i="1"/>
  <c r="O329" i="1"/>
  <c r="O189" i="1"/>
  <c r="O188" i="1" s="1"/>
  <c r="O182" i="1"/>
  <c r="O180" i="1"/>
  <c r="O177" i="1"/>
  <c r="O174" i="1" s="1"/>
  <c r="O204" i="1" s="1"/>
  <c r="O156" i="1"/>
  <c r="O155" i="1"/>
  <c r="O150" i="1"/>
  <c r="O146" i="1"/>
  <c r="O145" i="1" s="1"/>
  <c r="O141" i="1"/>
  <c r="O140" i="1" s="1"/>
  <c r="O137" i="1"/>
  <c r="O134" i="1" s="1"/>
  <c r="O78" i="1"/>
  <c r="O76" i="1"/>
  <c r="O72" i="1"/>
  <c r="O202" i="1" s="1"/>
  <c r="O200" i="1"/>
  <c r="O56" i="1"/>
  <c r="O199" i="1" s="1"/>
  <c r="O38" i="1"/>
  <c r="O197" i="1" s="1"/>
  <c r="O29" i="1"/>
  <c r="O763" i="1" l="1"/>
  <c r="O761" i="1"/>
  <c r="O695" i="1"/>
  <c r="O690" i="1" s="1"/>
  <c r="O688" i="1" s="1"/>
  <c r="O241" i="1"/>
  <c r="O557" i="1"/>
  <c r="O250" i="1"/>
  <c r="O704" i="1"/>
  <c r="O344" i="1"/>
  <c r="O337" i="1" s="1"/>
  <c r="O154" i="1"/>
  <c r="O509" i="1"/>
  <c r="O507" i="1" s="1"/>
  <c r="O75" i="1"/>
  <c r="O203" i="1" s="1"/>
  <c r="O206" i="1" s="1"/>
  <c r="O179" i="1"/>
  <c r="O24" i="1" s="1"/>
  <c r="O37" i="1"/>
  <c r="O15" i="1" s="1"/>
  <c r="O23" i="1"/>
  <c r="O744" i="1"/>
  <c r="O643" i="1"/>
  <c r="O253" i="1" s="1"/>
  <c r="O294" i="1"/>
  <c r="O287" i="1" s="1"/>
  <c r="O432" i="1"/>
  <c r="O873" i="1"/>
  <c r="O871" i="1" s="1"/>
  <c r="O819" i="1"/>
  <c r="O817" i="1" s="1"/>
  <c r="O572" i="1"/>
  <c r="O679" i="1"/>
  <c r="O671" i="1" s="1"/>
  <c r="O669" i="1" s="1"/>
  <c r="O860" i="1"/>
  <c r="O852" i="1" s="1"/>
  <c r="O130" i="1"/>
  <c r="O85" i="1" s="1"/>
  <c r="O414" i="1" l="1"/>
  <c r="O238" i="1"/>
  <c r="O667" i="1"/>
  <c r="O231" i="1"/>
  <c r="O16" i="1"/>
  <c r="O7" i="1" s="1"/>
  <c r="O628" i="1"/>
  <c r="O285" i="1"/>
  <c r="O152" i="1"/>
  <c r="O18" i="1" s="1"/>
  <c r="O850" i="1"/>
  <c r="O234" i="1" s="1"/>
  <c r="O283" i="1" l="1"/>
  <c r="O227" i="1"/>
  <c r="O256" i="1" s="1"/>
  <c r="O848" i="1"/>
  <c r="O17" i="1"/>
  <c r="O278" i="1" l="1"/>
  <c r="O276" i="1" s="1"/>
  <c r="O9" i="1"/>
  <c r="O11" i="1" s="1"/>
  <c r="O271" i="1" l="1"/>
  <c r="O269" i="1" l="1"/>
  <c r="O1012" i="1" l="1"/>
</calcChain>
</file>

<file path=xl/sharedStrings.xml><?xml version="1.0" encoding="utf-8"?>
<sst xmlns="http://schemas.openxmlformats.org/spreadsheetml/2006/main" count="1508" uniqueCount="548">
  <si>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</si>
  <si>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</si>
  <si>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</si>
  <si>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</si>
  <si>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</si>
  <si>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</si>
  <si>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</si>
  <si>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</si>
  <si>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</si>
  <si>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</si>
  <si>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</si>
  <si>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</si>
  <si>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</si>
  <si>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</si>
  <si>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</si>
  <si>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</si>
  <si>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</si>
  <si>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</si>
  <si>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</si>
  <si>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</si>
  <si>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</si>
  <si>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</si>
  <si>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</si>
  <si>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</si>
  <si>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</si>
  <si>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</si>
  <si>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</si>
  <si>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</si>
  <si>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</si>
  <si>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</si>
  <si>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</si>
  <si>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</si>
  <si>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</si>
  <si>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</si>
  <si>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</si>
  <si>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</si>
  <si>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</si>
  <si>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</si>
  <si>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</si>
  <si>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</si>
  <si>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</si>
  <si>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</si>
  <si>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</si>
  <si>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</si>
  <si>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</si>
  <si>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</si>
  <si>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</si>
  <si>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</si>
  <si>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</si>
  <si>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</si>
  <si>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</si>
  <si>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</si>
  <si>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</si>
  <si>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</si>
  <si>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</si>
  <si>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</si>
  <si>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</si>
  <si>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</si>
  <si>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</si>
  <si>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</si>
  <si>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</si>
  <si>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</si>
  <si>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</si>
  <si>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</si>
  <si>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</si>
  <si>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</si>
  <si>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</si>
  <si>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</si>
  <si>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</si>
  <si>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</si>
  <si>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</si>
  <si>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</si>
  <si>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</si>
  <si>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</si>
  <si>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</si>
  <si>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</si>
  <si>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</si>
  <si>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</si>
  <si>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</si>
  <si>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</si>
  <si>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</si>
  <si>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</si>
  <si>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</si>
  <si>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</si>
  <si>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</si>
  <si>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</si>
  <si>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</si>
  <si>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</si>
  <si>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</si>
  <si>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</si>
  <si>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</si>
  <si>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</si>
  <si>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</si>
  <si>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</si>
  <si>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</si>
  <si>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</si>
  <si>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</si>
  <si>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</si>
  <si>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</si>
  <si>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</si>
  <si>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</si>
  <si>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</si>
  <si>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</si>
  <si>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</si>
  <si>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</si>
  <si>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</si>
  <si>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</si>
  <si>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</si>
  <si>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</si>
  <si>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</si>
  <si>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</si>
  <si>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</si>
  <si>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</si>
  <si>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</si>
  <si>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</si>
  <si>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</si>
  <si>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</si>
  <si>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</si>
  <si>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</si>
  <si>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</si>
  <si>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</si>
  <si>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</si>
  <si>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</si>
  <si>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</si>
  <si>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</si>
  <si>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</si>
  <si>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</si>
  <si>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</si>
  <si>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</si>
  <si>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</si>
  <si>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</si>
  <si>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</si>
  <si>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</si>
  <si>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</si>
  <si>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</si>
  <si>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</si>
  <si>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</si>
  <si>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</si>
  <si>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</si>
  <si>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</si>
  <si>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</si>
  <si>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</si>
  <si>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</si>
  <si>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</si>
  <si>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</si>
  <si>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</si>
  <si>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</si>
  <si>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</si>
  <si>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</si>
  <si>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</si>
  <si>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</si>
  <si>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</si>
  <si>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</si>
  <si>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</si>
  <si>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</si>
  <si>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</si>
  <si>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</si>
  <si>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</si>
  <si>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</si>
  <si>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</si>
  <si>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</si>
  <si>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</si>
  <si>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</si>
  <si>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</si>
  <si>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</si>
  <si>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</si>
  <si>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</si>
  <si>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</si>
  <si>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</si>
  <si>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</si>
  <si>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</si>
  <si>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</si>
  <si>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</si>
  <si>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</si>
  <si>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</si>
  <si>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</si>
  <si>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</si>
  <si>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</si>
  <si>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</si>
  <si>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</si>
  <si>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</si>
  <si>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</si>
  <si>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</si>
  <si>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</si>
  <si>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</si>
  <si>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</si>
  <si>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</si>
  <si>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</si>
  <si>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</si>
  <si>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</si>
  <si>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</si>
  <si>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</si>
  <si>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</si>
  <si>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</si>
  <si>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</si>
  <si>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</si>
  <si>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</si>
  <si>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</si>
  <si>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</si>
  <si>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</si>
  <si>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</si>
  <si>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</si>
  <si>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</si>
  <si>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</si>
  <si>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</si>
  <si>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</si>
  <si>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</si>
  <si>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</si>
  <si>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</si>
  <si>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K1014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</si>
  <si>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</si>
  <si>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</si>
  <si>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</si>
  <si>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</si>
  <si>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</si>
  <si>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</si>
  <si>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</si>
  <si>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</si>
  <si>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</si>
  <si>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</si>
  <si>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</si>
  <si>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</si>
  <si>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</si>
  <si>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</si>
  <si>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</si>
  <si>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</si>
  <si>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</si>
  <si>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</si>
  <si>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</si>
  <si>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</si>
  <si>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</si>
  <si>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</si>
  <si>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</si>
  <si>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</si>
  <si>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</si>
  <si>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</si>
  <si>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</si>
  <si>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</si>
  <si>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</si>
  <si>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</si>
  <si>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</si>
  <si>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</si>
  <si>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</si>
  <si>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</si>
  <si>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</si>
  <si>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</si>
  <si>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</si>
  <si>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</si>
  <si>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</si>
  <si>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</si>
  <si>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</si>
  <si>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</si>
  <si>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</si>
  <si>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</si>
  <si>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</si>
  <si>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</si>
  <si>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</si>
  <si>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</si>
  <si>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</si>
  <si>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</si>
  <si>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</si>
  <si>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</si>
  <si>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</si>
  <si>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</si>
  <si>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</si>
  <si>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</si>
  <si>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</si>
  <si>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</si>
  <si>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</si>
  <si>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</si>
  <si>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</si>
  <si>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</si>
  <si>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</si>
  <si>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</si>
  <si>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</si>
  <si>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</si>
  <si>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02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</si>
  <si>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</si>
  <si>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</si>
  <si>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</si>
  <si>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</si>
  <si>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</si>
  <si>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</si>
  <si>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</si>
  <si>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</si>
  <si>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>2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</si>
  <si>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</si>
  <si>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</si>
  <si>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</si>
  <si>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</si>
  <si>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</si>
  <si>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</si>
  <si>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</si>
  <si>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</si>
  <si>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</si>
  <si>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</si>
  <si>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</si>
  <si>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</si>
  <si>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</si>
  <si>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</si>
  <si>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</si>
  <si>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</si>
  <si>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</si>
  <si>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</si>
  <si>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</si>
  <si>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</si>
  <si>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</si>
  <si>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</si>
  <si>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</si>
  <si>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</si>
  <si>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</si>
  <si>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</si>
  <si>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</si>
  <si>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</si>
  <si>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</si>
  <si>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"Obnova biciklističke staze Zeleno srce"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</si>
  <si>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</si>
  <si>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</si>
  <si>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</si>
  <si>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</si>
  <si>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</si>
  <si>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</si>
  <si>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</si>
  <si>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</si>
  <si>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</si>
  <si>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</si>
  <si>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</si>
  <si>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</si>
  <si>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</si>
  <si>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</si>
  <si>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>Aktivnost: Nadstrešnice za autobusna stajališta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</si>
  <si>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</si>
  <si>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</si>
  <si>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</si>
  <si>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</si>
  <si>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</si>
  <si>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</si>
  <si>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</si>
  <si>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</si>
  <si>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</si>
  <si>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</si>
  <si>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</si>
  <si>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</si>
  <si>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638</t>
  </si>
  <si>
    <t>A1013 02</t>
  </si>
  <si>
    <t>Aktivnost: Kapitalni projekt "Rekonstrukcija centra općine Ribnik"</t>
  </si>
  <si>
    <t>K1016 07</t>
  </si>
  <si>
    <t>A1016 08</t>
  </si>
  <si>
    <t>K1016 09</t>
  </si>
  <si>
    <t>Aktivnost: Kapitalni projekt "Rekonstrukcija šumske prometne infrastrukture"</t>
  </si>
  <si>
    <t>Pomoći temeljem prijenosa EU sredstava</t>
  </si>
  <si>
    <t>0820</t>
  </si>
  <si>
    <t>082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</si>
  <si>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</si>
  <si>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</si>
  <si>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</si>
  <si>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</si>
  <si>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</si>
  <si>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</si>
  <si>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</si>
  <si>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</si>
  <si>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</si>
  <si>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</si>
  <si>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</si>
  <si>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</si>
  <si>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</si>
  <si>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</si>
  <si>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</si>
  <si>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</si>
  <si>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</si>
  <si>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</si>
  <si>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</si>
  <si>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</si>
  <si>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</si>
  <si>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</si>
  <si>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</si>
  <si>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</si>
  <si>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</si>
  <si>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</si>
  <si>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</si>
  <si>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T1005 03</t>
  </si>
  <si>
    <t>Aktivnost: Tekući projekt "PoKupi, iskoristi, očisti"</t>
  </si>
  <si>
    <t>363</t>
  </si>
  <si>
    <t>Pomoći unutar općeg proračuna</t>
  </si>
  <si>
    <t>T1005 04</t>
  </si>
  <si>
    <t>Aktivnost: Tekući projekt "Nabava spremnika za odvojeno prikupljanje komunalnog otpada"</t>
  </si>
  <si>
    <t>K1016 10</t>
  </si>
  <si>
    <t>Aktivnost: Kapitalni projekt "Zamjena krovišta na zgradi DVD-a Ribnik"</t>
  </si>
  <si>
    <t>0620</t>
  </si>
  <si>
    <t>062</t>
  </si>
  <si>
    <t>Aktivnost: Kapitalni projekt "Građenje i opremanje vatrogasnog doma, društvenog doma i turističkog informativnog centra; Rekonstrukcija zgrade javne namjene (zgrada DVD-a Ribnik) u naselju Ribnik"</t>
  </si>
  <si>
    <t>Aktivnost: Razvoj ruralnog turizma - rad TZ</t>
  </si>
  <si>
    <t>IZVRŠENJE 2018.</t>
  </si>
  <si>
    <t>IZVORNI PLAN 2019.</t>
  </si>
  <si>
    <t>TEKUĆI PLAN 2019.</t>
  </si>
  <si>
    <t>IZVRŠENJE 2019.</t>
  </si>
  <si>
    <t>6111</t>
  </si>
  <si>
    <t>Porez i prirez na dohodak od nesamostalnog rada</t>
  </si>
  <si>
    <t>6114</t>
  </si>
  <si>
    <t>Porez i prirz na dohodak od kapitala</t>
  </si>
  <si>
    <t>6131</t>
  </si>
  <si>
    <t>6134</t>
  </si>
  <si>
    <t>Stalni porezi na nepokretnu imovinu</t>
  </si>
  <si>
    <t>Povremeni porezi na imovinu</t>
  </si>
  <si>
    <t>6142</t>
  </si>
  <si>
    <t>Porez na promet</t>
  </si>
  <si>
    <t>6331</t>
  </si>
  <si>
    <t>6332</t>
  </si>
  <si>
    <t>Tekuće pomoći proračunu iz drugih proračuna</t>
  </si>
  <si>
    <t>Kapitalne pomoći proračunu iz drugih proračuna</t>
  </si>
  <si>
    <t>6422</t>
  </si>
  <si>
    <t>6429</t>
  </si>
  <si>
    <t>6522</t>
  </si>
  <si>
    <t>6524</t>
  </si>
  <si>
    <t>6526</t>
  </si>
  <si>
    <t>6531</t>
  </si>
  <si>
    <t>6532</t>
  </si>
  <si>
    <t>7211</t>
  </si>
  <si>
    <t>9221</t>
  </si>
  <si>
    <t>Prihodi od zakupa i iznajmljivanja imovine</t>
  </si>
  <si>
    <t>Ostali prihodi od nefinancijske imovine</t>
  </si>
  <si>
    <t>Prihodi vodnog gospodarstva</t>
  </si>
  <si>
    <t>Doprinosi za šume</t>
  </si>
  <si>
    <t>Ostali nespomenuti prihodi</t>
  </si>
  <si>
    <t>Komunalne naknade</t>
  </si>
  <si>
    <t>Stambeni objekti</t>
  </si>
  <si>
    <t>Plaće za redovan rad</t>
  </si>
  <si>
    <t>Doprinosi za obvezno zdravstveno osiguranje</t>
  </si>
  <si>
    <t>Doprinosi za obvezno osiguranje u slučaju nezaposlenosti</t>
  </si>
  <si>
    <t>Naknade za prijevoz, za rad na terenu i odvojeni život</t>
  </si>
  <si>
    <t>Stručno usavršavanje zaposlenika</t>
  </si>
  <si>
    <t>Ostale naknade troškova zaposlenima</t>
  </si>
  <si>
    <t>Uredski materijal i ostali materijali rashodi</t>
  </si>
  <si>
    <t>Energija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</si>
  <si>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</si>
  <si>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</si>
  <si>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</si>
  <si>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</si>
  <si>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</si>
  <si>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</si>
  <si>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</si>
  <si>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</si>
  <si>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nespomenute usluge</t>
  </si>
  <si>
    <t>Premije osiguranja</t>
  </si>
  <si>
    <t>Reprezentacija</t>
  </si>
  <si>
    <t>Članarine i norme</t>
  </si>
  <si>
    <t>Pristojbe i naknade</t>
  </si>
  <si>
    <t>Bankarske usluge i usluge platnog prometa</t>
  </si>
  <si>
    <t>Zatezne kamate</t>
  </si>
  <si>
    <t>Ostali nespomenuti financijski rashodi</t>
  </si>
  <si>
    <t>Obvezni i preventivni zdravstveni pregledi zaposlenika</t>
  </si>
  <si>
    <t>Naknade za rad predstavničkih i izvršnih tijela, povjerenstava i slično</t>
  </si>
  <si>
    <t>Tekuće donacije u novcu</t>
  </si>
  <si>
    <t>3523</t>
  </si>
  <si>
    <t>Subvencije poljoprivrednicima i obrtnicima</t>
  </si>
  <si>
    <t>3294</t>
  </si>
  <si>
    <t>3234</t>
  </si>
  <si>
    <t>3721</t>
  </si>
  <si>
    <t>Naknade građanima i kućanstvima u novcu</t>
  </si>
  <si>
    <t>3722</t>
  </si>
  <si>
    <t>Naknade građanima i kućanstvima u naravi</t>
  </si>
  <si>
    <t>3811</t>
  </si>
  <si>
    <t>3821</t>
  </si>
  <si>
    <t>Kapitalne donacije neprofitnim organizacijama</t>
  </si>
  <si>
    <t>3293</t>
  </si>
  <si>
    <t>Ostali građevinski objekti</t>
  </si>
  <si>
    <t>4213</t>
  </si>
  <si>
    <t>Ceste, željeznice i ostali prometni objekti</t>
  </si>
  <si>
    <t>4214</t>
  </si>
  <si>
    <t>4262</t>
  </si>
  <si>
    <t>Ulaganja u računalne programe</t>
  </si>
  <si>
    <t>3111</t>
  </si>
  <si>
    <t>3121</t>
  </si>
  <si>
    <t>3132</t>
  </si>
  <si>
    <t>3133</t>
  </si>
  <si>
    <t>3212</t>
  </si>
  <si>
    <t>3213</t>
  </si>
  <si>
    <t>3214</t>
  </si>
  <si>
    <t>3221</t>
  </si>
  <si>
    <t>3223</t>
  </si>
  <si>
    <t>3224</t>
  </si>
  <si>
    <t>3225</t>
  </si>
  <si>
    <t>3227</t>
  </si>
  <si>
    <t>3231</t>
  </si>
  <si>
    <t>3232</t>
  </si>
  <si>
    <t>3233</t>
  </si>
  <si>
    <t>3236</t>
  </si>
  <si>
    <t>3237</t>
  </si>
  <si>
    <t>3238</t>
  </si>
  <si>
    <t>3239</t>
  </si>
  <si>
    <t>3241</t>
  </si>
  <si>
    <t>3291</t>
  </si>
  <si>
    <t>3292</t>
  </si>
  <si>
    <t>3295</t>
  </si>
  <si>
    <t>3299</t>
  </si>
  <si>
    <t>3431</t>
  </si>
  <si>
    <t>3433</t>
  </si>
  <si>
    <t>3434</t>
  </si>
  <si>
    <t>3661</t>
  </si>
  <si>
    <t>4126</t>
  </si>
  <si>
    <t>4212</t>
  </si>
  <si>
    <t>4223</t>
  </si>
  <si>
    <t>Izvršna i zakonodavna tijela, financijski i fiskalni poslovi, vanjski poslovi</t>
  </si>
  <si>
    <t>Opće usluge</t>
  </si>
  <si>
    <t>Usluge protupožarne zaštite</t>
  </si>
  <si>
    <t>Rashodi za javni red i sigurnost koji nisu drugdje svrstani</t>
  </si>
  <si>
    <t>Poljoprivreda, šumarstvo, ribarstvo i lov</t>
  </si>
  <si>
    <t>Promet</t>
  </si>
  <si>
    <t>Ostale industrije</t>
  </si>
  <si>
    <t>Gospodarenje otpadom</t>
  </si>
  <si>
    <t>Poslovi i usluge zaštite okoliša koji nisu drugdje svrstani</t>
  </si>
  <si>
    <t>Razvoj stanovanja</t>
  </si>
  <si>
    <t>Ulična rasvjeta</t>
  </si>
  <si>
    <t>Službe rekreacije i sporta</t>
  </si>
  <si>
    <t>Službe kulture</t>
  </si>
  <si>
    <t>Predškolsko i osnovno obrazovanje</t>
  </si>
  <si>
    <t>Srednjoškolsko obrazovanje</t>
  </si>
  <si>
    <t>Obitelj i djeca</t>
  </si>
  <si>
    <t>Socijalna pomoć stanovništvu koje nije obuhvaćeno redovnim socijalnim programima</t>
  </si>
  <si>
    <t xml:space="preserve">Uredski materijal i ostali materijalni rashodi </t>
  </si>
  <si>
    <t>Materijal i dijelovi za tekuće i investicijsko održavanje</t>
  </si>
  <si>
    <t>Sitni inventar i autogume</t>
  </si>
  <si>
    <t>Službena, radna i zaštitna odjeća i obuća</t>
  </si>
  <si>
    <t>Usluge primodžbe i informiranja</t>
  </si>
  <si>
    <t>Tekuće pomoći proračunskim korisnicima drugih proračuna</t>
  </si>
  <si>
    <t>Ostala nematerijalna imovina</t>
  </si>
  <si>
    <t>Poslovni objekti</t>
  </si>
  <si>
    <t xml:space="preserve">Oprema za održavanje i zaštitu </t>
  </si>
  <si>
    <t>6145</t>
  </si>
  <si>
    <t>6511</t>
  </si>
  <si>
    <t>3631</t>
  </si>
  <si>
    <t>4221</t>
  </si>
  <si>
    <t>4222</t>
  </si>
  <si>
    <t>3211</t>
  </si>
  <si>
    <t>Službena putovanja</t>
  </si>
  <si>
    <t>Razvoj zajednice</t>
  </si>
  <si>
    <t>Poslovi i usluge zdravstva koji nisu drugdje svrstani</t>
  </si>
  <si>
    <t>Komunikacijska oprema</t>
  </si>
  <si>
    <t>Tekuće pomoći unutar općeg proračuna</t>
  </si>
  <si>
    <t>Uredska oprema i namještaj</t>
  </si>
  <si>
    <t xml:space="preserve">Ostali nespomenuti rashodi  </t>
  </si>
  <si>
    <t>V.</t>
  </si>
  <si>
    <t>raspoređuju se po nositeljima, korisnicima i potanjim namjenama u Posebnom dijelu Proračuna kako slijedi:</t>
  </si>
  <si>
    <t>Rashodi i izdaci Proračuna planirani za 2019. godinu u iznosu od 2.323.000,00 kuna, a ostvareni u razdoblju od 01.01.-31.12.2019. godine u iznosu od 1.465.028,82 kuna,</t>
  </si>
  <si>
    <t>INDEKS 4/1</t>
  </si>
  <si>
    <t>INDEKS 4/2</t>
  </si>
  <si>
    <t>PREDSJEDNIK OPĆINSKOG VIJEĆA:</t>
  </si>
  <si>
    <t>Nikola Dolinar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</si>
</sst>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4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right" wrapText="1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/>
    <xf numFmtId="0" fontId="19" fillId="0" borderId="0" xfId="0" applyFont="1" applyAlignment="1">
      <alignment wrapText="1"/>
    </xf>
    <xf numFmtId="0" fontId="19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0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0" fillId="0" borderId="0" xfId="0" applyNumberFormat="1" applyFont="1" applyAlignment="1">
      <alignment horizontal="left"/>
    </xf>
    <xf numFmtId="0" fontId="40" fillId="0" borderId="0" xfId="0" applyFont="1" applyAlignment="1">
      <alignment wrapText="1"/>
    </xf>
    <xf numFmtId="0" fontId="41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3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49" fontId="4" fillId="0" borderId="0" xfId="0" applyNumberFormat="1" applyFont="1"/>
    <xf numFmtId="4" fontId="4" fillId="0" borderId="0" xfId="0" applyNumberFormat="1" applyFont="1"/>
    <xf numFmtId="0" fontId="32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3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0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50"/>
  <sheetViews>
    <sheetView tabSelected="1" topLeftCell="B1000" zoomScaleNormal="100" workbookViewId="0">
      <selection activeCell="H1016" sqref="H1016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0" customWidth="1"/>
    <col min="14" max="14" width="27.140625" style="82" customWidth="1"/>
    <col min="15" max="15" width="12.140625" style="119" customWidth="1"/>
    <col min="16" max="18" width="12.28515625" style="119" customWidth="1"/>
  </cols>
  <sheetData>
    <row r="1" spans="1:20" ht="25.5" x14ac:dyDescent="0.2">
      <c r="A1" s="3"/>
      <c r="B1" s="419" t="s">
        <v>35</v>
      </c>
      <c r="C1" s="420"/>
      <c r="D1" s="420"/>
      <c r="E1" s="420"/>
      <c r="F1" s="420"/>
      <c r="G1" s="420"/>
      <c r="H1" s="420"/>
      <c r="I1" s="408"/>
      <c r="J1" s="408"/>
      <c r="K1" s="196"/>
      <c r="L1" s="20"/>
      <c r="M1" s="67" t="s">
        <v>36</v>
      </c>
      <c r="N1" s="68" t="s">
        <v>37</v>
      </c>
      <c r="O1" s="396" t="s">
        <v>392</v>
      </c>
      <c r="P1" s="396" t="s">
        <v>393</v>
      </c>
      <c r="Q1" s="396" t="s">
        <v>394</v>
      </c>
      <c r="R1" s="396" t="s">
        <v>395</v>
      </c>
      <c r="S1" s="67" t="s">
        <v>544</v>
      </c>
      <c r="T1" s="398" t="s">
        <v>545</v>
      </c>
    </row>
    <row r="2" spans="1:20" x14ac:dyDescent="0.2">
      <c r="A2" s="3"/>
      <c r="B2" s="20">
        <v>1</v>
      </c>
      <c r="C2" s="20">
        <v>2</v>
      </c>
      <c r="D2" s="20">
        <v>3</v>
      </c>
      <c r="E2" s="20">
        <v>4</v>
      </c>
      <c r="F2" s="20">
        <v>5</v>
      </c>
      <c r="G2" s="20">
        <v>6</v>
      </c>
      <c r="H2" s="20">
        <v>7</v>
      </c>
      <c r="I2" s="198">
        <v>8</v>
      </c>
      <c r="J2" s="198">
        <v>9</v>
      </c>
      <c r="K2" s="198"/>
      <c r="L2" s="20"/>
      <c r="M2" s="69"/>
      <c r="N2" s="68"/>
      <c r="O2" s="92" t="s">
        <v>284</v>
      </c>
      <c r="P2" s="92" t="s">
        <v>285</v>
      </c>
      <c r="Q2" s="92" t="s">
        <v>56</v>
      </c>
      <c r="R2" s="92" t="s">
        <v>76</v>
      </c>
      <c r="S2" s="399">
        <v>5</v>
      </c>
      <c r="T2" s="399">
        <v>6</v>
      </c>
    </row>
    <row r="3" spans="1:20" x14ac:dyDescent="0.2">
      <c r="O3" s="234"/>
      <c r="P3" s="363"/>
      <c r="Q3" s="371"/>
      <c r="R3" s="371"/>
    </row>
    <row r="4" spans="1:20" x14ac:dyDescent="0.2">
      <c r="A4" s="5" t="s">
        <v>97</v>
      </c>
      <c r="N4" s="71" t="s">
        <v>108</v>
      </c>
      <c r="O4" s="234"/>
      <c r="P4" s="363"/>
      <c r="Q4" s="371"/>
      <c r="R4" s="371"/>
    </row>
    <row r="5" spans="1:20" x14ac:dyDescent="0.2">
      <c r="N5" s="71"/>
      <c r="O5" s="234"/>
      <c r="P5" s="363"/>
      <c r="Q5" s="371"/>
      <c r="R5" s="371"/>
    </row>
    <row r="6" spans="1:20" x14ac:dyDescent="0.2">
      <c r="N6" s="71"/>
      <c r="O6" s="234"/>
      <c r="P6" s="363"/>
      <c r="Q6" s="371"/>
      <c r="R6" s="371"/>
    </row>
    <row r="7" spans="1:20" ht="25.5" x14ac:dyDescent="0.2">
      <c r="N7" s="71" t="s">
        <v>341</v>
      </c>
      <c r="O7" s="75">
        <f t="shared" ref="O7" si="0">SUM(O15+O16+O23)</f>
        <v>1792997.8900000001</v>
      </c>
      <c r="P7" s="75">
        <f t="shared" ref="P7" si="1">SUM(P15+P16+P23)</f>
        <v>2035062.56</v>
      </c>
      <c r="Q7" s="75"/>
      <c r="R7" s="75">
        <f t="shared" ref="R7" si="2">SUM(R15+R16+R23)</f>
        <v>1716897.98</v>
      </c>
      <c r="S7" s="209">
        <f>R7/O7*100</f>
        <v>95.755716700815512</v>
      </c>
      <c r="T7" s="209">
        <f>R7/P7*100</f>
        <v>84.365857529215219</v>
      </c>
    </row>
    <row r="8" spans="1:20" x14ac:dyDescent="0.2">
      <c r="N8" s="71"/>
      <c r="O8" s="80"/>
      <c r="P8" s="80"/>
      <c r="Q8" s="80"/>
      <c r="R8" s="80"/>
      <c r="S8" s="209"/>
      <c r="T8" s="209"/>
    </row>
    <row r="9" spans="1:20" ht="25.5" x14ac:dyDescent="0.2">
      <c r="N9" s="71" t="s">
        <v>304</v>
      </c>
      <c r="O9" s="75">
        <f t="shared" ref="O9" si="3">SUM(O17+O18+O24)</f>
        <v>1724269.6199999999</v>
      </c>
      <c r="P9" s="75">
        <f t="shared" ref="P9" si="4">SUM(P17+P18+P24)</f>
        <v>2323000</v>
      </c>
      <c r="Q9" s="75"/>
      <c r="R9" s="75">
        <f t="shared" ref="R9" si="5">SUM(R17+R18+R24)</f>
        <v>1465028.82</v>
      </c>
      <c r="S9" s="209">
        <f t="shared" ref="S9:S18" si="6">R9/O9*100</f>
        <v>84.96518195338848</v>
      </c>
      <c r="T9" s="209">
        <f>R9/P9*100</f>
        <v>63.066242789496343</v>
      </c>
    </row>
    <row r="10" spans="1:20" x14ac:dyDescent="0.2">
      <c r="N10" s="71"/>
      <c r="O10" s="80"/>
      <c r="P10" s="80"/>
      <c r="Q10" s="80"/>
      <c r="R10" s="80"/>
      <c r="S10" s="209"/>
      <c r="T10" s="209"/>
    </row>
    <row r="11" spans="1:20" s="200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78"/>
      <c r="N11" s="71" t="s">
        <v>340</v>
      </c>
      <c r="O11" s="80">
        <f t="shared" ref="O11" si="7">O7-O9</f>
        <v>68728.270000000251</v>
      </c>
      <c r="P11" s="80">
        <f t="shared" ref="P11" si="8">P7-P9</f>
        <v>-287937.43999999994</v>
      </c>
      <c r="Q11" s="80"/>
      <c r="R11" s="80">
        <f t="shared" ref="R11" si="9">R7-R9</f>
        <v>251869.15999999992</v>
      </c>
      <c r="S11" s="209">
        <f t="shared" si="6"/>
        <v>366.470973298177</v>
      </c>
      <c r="T11" s="209">
        <f t="shared" ref="T11:T18" si="10">R11/P11*100</f>
        <v>-87.473570647846259</v>
      </c>
    </row>
    <row r="12" spans="1:20" x14ac:dyDescent="0.2">
      <c r="N12" s="71"/>
      <c r="O12" s="80"/>
      <c r="P12" s="80"/>
      <c r="Q12" s="80"/>
      <c r="R12" s="80"/>
      <c r="S12" s="209"/>
      <c r="T12" s="209"/>
    </row>
    <row r="13" spans="1:20" x14ac:dyDescent="0.2">
      <c r="M13" s="76" t="s">
        <v>38</v>
      </c>
      <c r="N13" s="77"/>
      <c r="O13" s="80"/>
      <c r="P13" s="80"/>
      <c r="Q13" s="80"/>
      <c r="R13" s="80"/>
      <c r="S13" s="209"/>
      <c r="T13" s="209"/>
    </row>
    <row r="14" spans="1:20" x14ac:dyDescent="0.2">
      <c r="M14" s="76"/>
      <c r="N14" s="77"/>
      <c r="O14" s="80"/>
      <c r="P14" s="80"/>
      <c r="Q14" s="80"/>
      <c r="R14" s="80"/>
      <c r="S14" s="209"/>
      <c r="T14" s="209"/>
    </row>
    <row r="15" spans="1:20" x14ac:dyDescent="0.2">
      <c r="M15" s="78" t="s">
        <v>34</v>
      </c>
      <c r="N15" s="79" t="s">
        <v>21</v>
      </c>
      <c r="O15" s="75">
        <f t="shared" ref="O15" si="11">SUM(O37)</f>
        <v>1792727.8900000001</v>
      </c>
      <c r="P15" s="75">
        <f t="shared" ref="P15" si="12">SUM(P37)</f>
        <v>2035062.56</v>
      </c>
      <c r="Q15" s="75"/>
      <c r="R15" s="75">
        <f t="shared" ref="R15" si="13">SUM(R37)</f>
        <v>1716897.98</v>
      </c>
      <c r="S15" s="209">
        <f t="shared" si="6"/>
        <v>95.770138322553791</v>
      </c>
      <c r="T15" s="209">
        <f t="shared" si="10"/>
        <v>84.365857529215219</v>
      </c>
    </row>
    <row r="16" spans="1:20" ht="25.5" x14ac:dyDescent="0.2">
      <c r="M16" s="78" t="s">
        <v>51</v>
      </c>
      <c r="N16" s="79" t="s">
        <v>27</v>
      </c>
      <c r="O16" s="75">
        <f t="shared" ref="O16" si="14">SUM(O75)</f>
        <v>270</v>
      </c>
      <c r="P16" s="75">
        <f t="shared" ref="P16" si="15">SUM(P75)</f>
        <v>0</v>
      </c>
      <c r="Q16" s="75"/>
      <c r="R16" s="75">
        <f t="shared" ref="R16" si="16">SUM(R75)</f>
        <v>0</v>
      </c>
      <c r="S16" s="209">
        <f t="shared" si="6"/>
        <v>0</v>
      </c>
      <c r="T16" s="209">
        <v>0</v>
      </c>
    </row>
    <row r="17" spans="1:20" x14ac:dyDescent="0.2">
      <c r="M17" s="78" t="s">
        <v>56</v>
      </c>
      <c r="N17" s="79" t="s">
        <v>116</v>
      </c>
      <c r="O17" s="75">
        <f t="shared" ref="O17" si="17">SUM(O85)</f>
        <v>1061358.8299999998</v>
      </c>
      <c r="P17" s="75">
        <f t="shared" ref="P17" si="18">SUM(P85)</f>
        <v>1643000</v>
      </c>
      <c r="Q17" s="75"/>
      <c r="R17" s="75">
        <f t="shared" ref="R17" si="19">SUM(R85)</f>
        <v>997230.71000000008</v>
      </c>
      <c r="S17" s="209">
        <f t="shared" si="6"/>
        <v>93.957922788469219</v>
      </c>
      <c r="T17" s="209">
        <f t="shared" si="10"/>
        <v>60.695721850273898</v>
      </c>
    </row>
    <row r="18" spans="1:20" ht="25.5" x14ac:dyDescent="0.2">
      <c r="M18" s="78" t="s">
        <v>76</v>
      </c>
      <c r="N18" s="79" t="s">
        <v>170</v>
      </c>
      <c r="O18" s="75">
        <f t="shared" ref="O18" si="20">SUM(O152)</f>
        <v>662910.79</v>
      </c>
      <c r="P18" s="75">
        <f t="shared" ref="P18" si="21">SUM(P152)</f>
        <v>680000</v>
      </c>
      <c r="Q18" s="75"/>
      <c r="R18" s="75">
        <f t="shared" ref="R18" si="22">SUM(R152)</f>
        <v>467798.11</v>
      </c>
      <c r="S18" s="209">
        <f t="shared" si="6"/>
        <v>70.56727949774357</v>
      </c>
      <c r="T18" s="209">
        <f t="shared" si="10"/>
        <v>68.793839705882348</v>
      </c>
    </row>
    <row r="19" spans="1:20" x14ac:dyDescent="0.2">
      <c r="M19" s="78"/>
      <c r="N19" s="79"/>
      <c r="O19" s="132"/>
      <c r="P19" s="132"/>
      <c r="Q19" s="132"/>
      <c r="R19" s="132"/>
      <c r="S19" s="209"/>
      <c r="T19" s="209"/>
    </row>
    <row r="20" spans="1:20" x14ac:dyDescent="0.2">
      <c r="M20" s="78"/>
      <c r="N20" s="79"/>
      <c r="O20" s="132"/>
      <c r="P20" s="132"/>
      <c r="Q20" s="132"/>
      <c r="R20" s="132"/>
      <c r="S20" s="209"/>
      <c r="T20" s="209"/>
    </row>
    <row r="21" spans="1:20" x14ac:dyDescent="0.2">
      <c r="M21" s="76" t="s">
        <v>89</v>
      </c>
      <c r="N21" s="77"/>
      <c r="O21" s="132"/>
      <c r="P21" s="132"/>
      <c r="Q21" s="132"/>
      <c r="R21" s="132"/>
      <c r="S21" s="209"/>
      <c r="T21" s="209"/>
    </row>
    <row r="22" spans="1:20" x14ac:dyDescent="0.2">
      <c r="M22" s="81"/>
      <c r="O22" s="132"/>
      <c r="P22" s="132"/>
      <c r="Q22" s="132"/>
      <c r="R22" s="132"/>
      <c r="S22" s="209"/>
      <c r="T22" s="209"/>
    </row>
    <row r="23" spans="1:20" s="200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78" t="s">
        <v>98</v>
      </c>
      <c r="N23" s="79" t="s">
        <v>294</v>
      </c>
      <c r="O23" s="75">
        <f t="shared" ref="O23" si="23">SUM(O174)</f>
        <v>0</v>
      </c>
      <c r="P23" s="75">
        <f t="shared" ref="P23" si="24">SUM(P174)</f>
        <v>0</v>
      </c>
      <c r="Q23" s="75"/>
      <c r="R23" s="75">
        <f t="shared" ref="R23" si="25">SUM(R174)</f>
        <v>0</v>
      </c>
      <c r="S23" s="209">
        <v>0</v>
      </c>
      <c r="T23" s="209">
        <v>0</v>
      </c>
    </row>
    <row r="24" spans="1:20" s="5" customFormat="1" ht="25.5" x14ac:dyDescent="0.2">
      <c r="M24" s="78" t="s">
        <v>33</v>
      </c>
      <c r="N24" s="79" t="s">
        <v>86</v>
      </c>
      <c r="O24" s="75">
        <f t="shared" ref="O24" si="26">SUM(O179)</f>
        <v>0</v>
      </c>
      <c r="P24" s="75">
        <f t="shared" ref="P24" si="27">SUM(P179)</f>
        <v>0</v>
      </c>
      <c r="Q24" s="75"/>
      <c r="R24" s="75">
        <f t="shared" ref="R24" si="28">SUM(R179)</f>
        <v>0</v>
      </c>
      <c r="S24" s="209">
        <v>0</v>
      </c>
      <c r="T24" s="209">
        <v>0</v>
      </c>
    </row>
    <row r="25" spans="1:20" s="5" customFormat="1" x14ac:dyDescent="0.2">
      <c r="M25" s="78"/>
      <c r="N25" s="79"/>
      <c r="O25" s="132"/>
      <c r="P25" s="132"/>
      <c r="Q25" s="132"/>
      <c r="R25" s="132"/>
    </row>
    <row r="26" spans="1:20" s="5" customFormat="1" x14ac:dyDescent="0.2">
      <c r="M26" s="78"/>
      <c r="N26" s="79"/>
      <c r="O26" s="132"/>
      <c r="P26" s="132"/>
      <c r="Q26" s="132"/>
      <c r="R26" s="132"/>
    </row>
    <row r="27" spans="1:20" s="5" customFormat="1" x14ac:dyDescent="0.2">
      <c r="M27" s="76" t="s">
        <v>342</v>
      </c>
      <c r="N27" s="83"/>
      <c r="O27" s="132"/>
      <c r="P27" s="132"/>
      <c r="Q27" s="132"/>
      <c r="R27" s="132"/>
    </row>
    <row r="28" spans="1:20" s="5" customFormat="1" x14ac:dyDescent="0.2">
      <c r="M28" s="76"/>
      <c r="N28" s="83"/>
      <c r="O28" s="132"/>
      <c r="P28" s="132"/>
      <c r="Q28" s="132"/>
      <c r="R28" s="132"/>
    </row>
    <row r="29" spans="1:20" s="5" customFormat="1" x14ac:dyDescent="0.2">
      <c r="M29" s="78" t="s">
        <v>95</v>
      </c>
      <c r="N29" s="79" t="s">
        <v>96</v>
      </c>
      <c r="O29" s="75">
        <f t="shared" ref="O29" si="29">SUM(O190)</f>
        <v>219209.17</v>
      </c>
      <c r="P29" s="75">
        <f t="shared" ref="P29" si="30">SUM(P190)</f>
        <v>287937.44</v>
      </c>
      <c r="Q29" s="75"/>
      <c r="R29" s="75">
        <f t="shared" ref="R29" si="31">SUM(R190)</f>
        <v>287937.44</v>
      </c>
      <c r="S29" s="209">
        <f>R29/O29*100</f>
        <v>131.35282616142382</v>
      </c>
      <c r="T29" s="209">
        <f>R29/P29*100</f>
        <v>100</v>
      </c>
    </row>
    <row r="30" spans="1:20" s="5" customFormat="1" x14ac:dyDescent="0.2">
      <c r="M30" s="76"/>
      <c r="N30" s="83"/>
      <c r="O30" s="119"/>
      <c r="P30" s="119"/>
      <c r="Q30" s="119"/>
      <c r="R30" s="119"/>
    </row>
    <row r="31" spans="1:20" s="5" customFormat="1" x14ac:dyDescent="0.2">
      <c r="M31" s="76"/>
      <c r="N31" s="83"/>
      <c r="O31" s="119"/>
      <c r="P31" s="119"/>
      <c r="Q31" s="119"/>
      <c r="R31" s="119"/>
    </row>
    <row r="32" spans="1:20" s="5" customFormat="1" x14ac:dyDescent="0.2">
      <c r="M32" s="76"/>
      <c r="N32" s="83"/>
      <c r="O32" s="119"/>
      <c r="P32" s="119"/>
      <c r="Q32" s="119"/>
      <c r="R32" s="119"/>
    </row>
    <row r="33" spans="2:20" s="3" customFormat="1" ht="25.5" x14ac:dyDescent="0.2">
      <c r="B33" s="419" t="s">
        <v>35</v>
      </c>
      <c r="C33" s="420"/>
      <c r="D33" s="420"/>
      <c r="E33" s="420"/>
      <c r="F33" s="420"/>
      <c r="G33" s="420"/>
      <c r="H33" s="420"/>
      <c r="I33" s="408"/>
      <c r="J33" s="408"/>
      <c r="K33" s="196"/>
      <c r="L33" s="4"/>
      <c r="M33" s="67" t="s">
        <v>36</v>
      </c>
      <c r="N33" s="68" t="s">
        <v>37</v>
      </c>
      <c r="O33" s="343" t="s">
        <v>392</v>
      </c>
      <c r="P33" s="365" t="s">
        <v>393</v>
      </c>
      <c r="Q33" s="369" t="s">
        <v>394</v>
      </c>
      <c r="R33" s="373" t="s">
        <v>395</v>
      </c>
      <c r="S33" s="398" t="s">
        <v>544</v>
      </c>
      <c r="T33" s="398" t="s">
        <v>545</v>
      </c>
    </row>
    <row r="34" spans="2:20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198">
        <v>8</v>
      </c>
      <c r="J34" s="198">
        <v>9</v>
      </c>
      <c r="K34" s="198"/>
      <c r="L34" s="4"/>
      <c r="M34" s="69"/>
      <c r="N34" s="68"/>
      <c r="O34" s="92" t="s">
        <v>284</v>
      </c>
      <c r="P34" s="92" t="s">
        <v>285</v>
      </c>
      <c r="Q34" s="92" t="s">
        <v>56</v>
      </c>
      <c r="R34" s="92" t="s">
        <v>76</v>
      </c>
      <c r="S34" s="399">
        <v>5</v>
      </c>
      <c r="T34" s="399">
        <v>6</v>
      </c>
    </row>
    <row r="35" spans="2:20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6" t="s">
        <v>356</v>
      </c>
      <c r="N35" s="77"/>
      <c r="O35" s="73"/>
      <c r="P35" s="73"/>
      <c r="Q35" s="73"/>
      <c r="R35" s="73"/>
    </row>
    <row r="36" spans="2:20" s="5" customFormat="1" x14ac:dyDescent="0.2">
      <c r="B36" s="4"/>
      <c r="C36" s="4"/>
      <c r="D36" s="4"/>
      <c r="E36" s="4"/>
      <c r="F36" s="4"/>
      <c r="G36" s="4"/>
      <c r="H36" s="4"/>
      <c r="I36" s="198"/>
      <c r="J36" s="198"/>
      <c r="K36" s="198"/>
      <c r="L36" s="4"/>
      <c r="M36" s="84"/>
      <c r="N36" s="68"/>
      <c r="O36" s="73"/>
      <c r="P36" s="73"/>
      <c r="Q36" s="73"/>
      <c r="R36" s="73"/>
    </row>
    <row r="37" spans="2:20" s="8" customFormat="1" x14ac:dyDescent="0.2">
      <c r="B37" s="9"/>
      <c r="M37" s="85" t="s">
        <v>34</v>
      </c>
      <c r="N37" s="79" t="s">
        <v>21</v>
      </c>
      <c r="O37" s="164">
        <f>SUM(O38+O48+O56+O62+O72)</f>
        <v>1792727.8900000001</v>
      </c>
      <c r="P37" s="164">
        <f>SUM(P38+P48+P56+P62+P72)</f>
        <v>2035062.56</v>
      </c>
      <c r="Q37" s="164"/>
      <c r="R37" s="164">
        <f>SUM(R38+R48+R56+R62+R72)</f>
        <v>1716897.98</v>
      </c>
      <c r="S37" s="209">
        <f>R37/O37*100</f>
        <v>95.770138322553791</v>
      </c>
      <c r="T37" s="209">
        <f>R37/P37*100</f>
        <v>84.365857529215219</v>
      </c>
    </row>
    <row r="38" spans="2:20" s="3" customFormat="1" x14ac:dyDescent="0.2">
      <c r="B38" s="9">
        <v>11</v>
      </c>
      <c r="M38" s="86" t="s">
        <v>39</v>
      </c>
      <c r="N38" s="68" t="s">
        <v>10</v>
      </c>
      <c r="O38" s="89">
        <f>SUM(O39+O42+O45)</f>
        <v>785810.52</v>
      </c>
      <c r="P38" s="89">
        <f>SUM(P39+P42+P45)</f>
        <v>870000</v>
      </c>
      <c r="Q38" s="89"/>
      <c r="R38" s="89">
        <f>SUM(R39+R42+R45)</f>
        <v>848664.8899999999</v>
      </c>
      <c r="S38" s="209">
        <f t="shared" ref="S38:S101" si="32">R38/O38*100</f>
        <v>107.99866741412418</v>
      </c>
      <c r="T38" s="209">
        <f t="shared" ref="T38:T101" si="33">R38/P38*100</f>
        <v>97.547688505747104</v>
      </c>
    </row>
    <row r="39" spans="2:20" s="5" customFormat="1" x14ac:dyDescent="0.2">
      <c r="B39" s="4">
        <v>11</v>
      </c>
      <c r="M39" s="88" t="s">
        <v>40</v>
      </c>
      <c r="N39" s="82" t="s">
        <v>11</v>
      </c>
      <c r="O39" s="75">
        <f>SUM(O40:O41)</f>
        <v>726416.95000000007</v>
      </c>
      <c r="P39" s="75">
        <v>800000</v>
      </c>
      <c r="Q39" s="75"/>
      <c r="R39" s="75">
        <f>SUM(R40:R41)</f>
        <v>764990.46</v>
      </c>
      <c r="S39" s="209">
        <f t="shared" si="32"/>
        <v>105.31010599353441</v>
      </c>
      <c r="T39" s="209">
        <f t="shared" si="33"/>
        <v>95.623807499999998</v>
      </c>
    </row>
    <row r="40" spans="2:20" s="5" customFormat="1" ht="25.5" x14ac:dyDescent="0.2">
      <c r="B40" s="374"/>
      <c r="M40" s="88" t="s">
        <v>396</v>
      </c>
      <c r="N40" s="375" t="s">
        <v>397</v>
      </c>
      <c r="O40" s="75">
        <v>726284.9</v>
      </c>
      <c r="P40" s="75"/>
      <c r="Q40" s="75"/>
      <c r="R40" s="75">
        <v>764990.46</v>
      </c>
      <c r="S40" s="209">
        <f t="shared" si="32"/>
        <v>105.32925302453624</v>
      </c>
      <c r="T40" s="209"/>
    </row>
    <row r="41" spans="2:20" s="5" customFormat="1" ht="25.5" x14ac:dyDescent="0.2">
      <c r="B41" s="374"/>
      <c r="M41" s="88" t="s">
        <v>398</v>
      </c>
      <c r="N41" s="375" t="s">
        <v>399</v>
      </c>
      <c r="O41" s="75">
        <v>132.05000000000001</v>
      </c>
      <c r="P41" s="75"/>
      <c r="Q41" s="75"/>
      <c r="R41" s="75">
        <v>0</v>
      </c>
      <c r="S41" s="209">
        <f t="shared" si="32"/>
        <v>0</v>
      </c>
      <c r="T41" s="209"/>
    </row>
    <row r="42" spans="2:20" s="5" customFormat="1" x14ac:dyDescent="0.2">
      <c r="B42" s="4">
        <v>11</v>
      </c>
      <c r="M42" s="88" t="s">
        <v>41</v>
      </c>
      <c r="N42" s="82" t="s">
        <v>12</v>
      </c>
      <c r="O42" s="75">
        <f>SUM(O43:O44)</f>
        <v>45130.82</v>
      </c>
      <c r="P42" s="75">
        <v>50000</v>
      </c>
      <c r="Q42" s="75"/>
      <c r="R42" s="75">
        <f>SUM(R43:R44)</f>
        <v>68279.429999999993</v>
      </c>
      <c r="S42" s="209">
        <f t="shared" si="32"/>
        <v>151.29224330512938</v>
      </c>
      <c r="T42" s="209">
        <f t="shared" si="33"/>
        <v>136.55885999999998</v>
      </c>
    </row>
    <row r="43" spans="2:20" s="5" customFormat="1" ht="25.5" x14ac:dyDescent="0.2">
      <c r="B43" s="374"/>
      <c r="M43" s="88" t="s">
        <v>400</v>
      </c>
      <c r="N43" s="375" t="s">
        <v>402</v>
      </c>
      <c r="O43" s="75">
        <v>18494.03</v>
      </c>
      <c r="P43" s="75"/>
      <c r="Q43" s="75"/>
      <c r="R43" s="75">
        <v>24168.91</v>
      </c>
      <c r="S43" s="209">
        <f t="shared" si="32"/>
        <v>130.68492913659165</v>
      </c>
      <c r="T43" s="209"/>
    </row>
    <row r="44" spans="2:20" s="5" customFormat="1" x14ac:dyDescent="0.2">
      <c r="B44" s="374"/>
      <c r="M44" s="88" t="s">
        <v>401</v>
      </c>
      <c r="N44" s="375" t="s">
        <v>403</v>
      </c>
      <c r="O44" s="75">
        <v>26636.79</v>
      </c>
      <c r="P44" s="75"/>
      <c r="Q44" s="75"/>
      <c r="R44" s="75">
        <v>44110.52</v>
      </c>
      <c r="S44" s="209">
        <f t="shared" si="32"/>
        <v>165.59998408216603</v>
      </c>
      <c r="T44" s="209"/>
    </row>
    <row r="45" spans="2:20" s="5" customFormat="1" x14ac:dyDescent="0.2">
      <c r="B45" s="4">
        <v>11</v>
      </c>
      <c r="M45" s="88" t="s">
        <v>42</v>
      </c>
      <c r="N45" s="82" t="s">
        <v>16</v>
      </c>
      <c r="O45" s="75">
        <f>SUM(O46)</f>
        <v>14262.75</v>
      </c>
      <c r="P45" s="75">
        <v>20000</v>
      </c>
      <c r="Q45" s="75"/>
      <c r="R45" s="75">
        <f>SUM(R46:R47)</f>
        <v>15395</v>
      </c>
      <c r="S45" s="209">
        <f t="shared" si="32"/>
        <v>107.93851115668438</v>
      </c>
      <c r="T45" s="209">
        <f t="shared" si="33"/>
        <v>76.975000000000009</v>
      </c>
    </row>
    <row r="46" spans="2:20" s="5" customFormat="1" x14ac:dyDescent="0.2">
      <c r="B46" s="374"/>
      <c r="M46" s="88" t="s">
        <v>404</v>
      </c>
      <c r="N46" s="375" t="s">
        <v>405</v>
      </c>
      <c r="O46" s="75">
        <v>14262.75</v>
      </c>
      <c r="P46" s="75"/>
      <c r="Q46" s="75"/>
      <c r="R46" s="75">
        <v>15381.05</v>
      </c>
      <c r="S46" s="209">
        <f t="shared" si="32"/>
        <v>107.84070393156999</v>
      </c>
      <c r="T46" s="209"/>
    </row>
    <row r="47" spans="2:20" s="5" customFormat="1" x14ac:dyDescent="0.2">
      <c r="B47" s="391"/>
      <c r="M47" s="88" t="s">
        <v>528</v>
      </c>
      <c r="N47" s="394"/>
      <c r="O47" s="75">
        <v>0</v>
      </c>
      <c r="P47" s="75"/>
      <c r="Q47" s="75"/>
      <c r="R47" s="75">
        <v>13.95</v>
      </c>
      <c r="S47" s="209">
        <v>0</v>
      </c>
      <c r="T47" s="209"/>
    </row>
    <row r="48" spans="2:20" s="3" customFormat="1" ht="38.25" x14ac:dyDescent="0.2">
      <c r="F48" s="9">
        <v>52</v>
      </c>
      <c r="M48" s="86" t="s">
        <v>43</v>
      </c>
      <c r="N48" s="68" t="s">
        <v>319</v>
      </c>
      <c r="O48" s="89">
        <f>SUM(O49+O50+O53+O54)</f>
        <v>828740.05</v>
      </c>
      <c r="P48" s="89">
        <f>SUM(P49:P54)</f>
        <v>879062.56</v>
      </c>
      <c r="Q48" s="89"/>
      <c r="R48" s="89">
        <f>SUM(R49+R50+R53+R54)</f>
        <v>675676.45</v>
      </c>
      <c r="S48" s="209">
        <f t="shared" si="32"/>
        <v>81.530565585674282</v>
      </c>
      <c r="T48" s="209">
        <f t="shared" si="33"/>
        <v>76.863295144773303</v>
      </c>
    </row>
    <row r="49" spans="4:20" s="5" customFormat="1" ht="38.25" x14ac:dyDescent="0.2">
      <c r="F49" s="224">
        <v>52</v>
      </c>
      <c r="M49" s="88" t="s">
        <v>302</v>
      </c>
      <c r="N49" s="225" t="s">
        <v>303</v>
      </c>
      <c r="O49" s="75">
        <v>0</v>
      </c>
      <c r="P49" s="75">
        <v>0</v>
      </c>
      <c r="Q49" s="75"/>
      <c r="R49" s="75">
        <v>0</v>
      </c>
      <c r="S49" s="209">
        <v>0</v>
      </c>
      <c r="T49" s="209">
        <v>0</v>
      </c>
    </row>
    <row r="50" spans="4:20" s="5" customFormat="1" ht="24" customHeight="1" x14ac:dyDescent="0.2">
      <c r="F50" s="4">
        <v>52</v>
      </c>
      <c r="M50" s="88" t="s">
        <v>44</v>
      </c>
      <c r="N50" s="225" t="s">
        <v>318</v>
      </c>
      <c r="O50" s="75">
        <f>SUM(O51:O52)</f>
        <v>828740.05</v>
      </c>
      <c r="P50" s="75">
        <v>850000</v>
      </c>
      <c r="Q50" s="75"/>
      <c r="R50" s="75">
        <f>SUM(R51:R52)</f>
        <v>675676.45</v>
      </c>
      <c r="S50" s="209">
        <f t="shared" si="32"/>
        <v>81.530565585674282</v>
      </c>
      <c r="T50" s="209">
        <f t="shared" si="33"/>
        <v>79.491347058823521</v>
      </c>
    </row>
    <row r="51" spans="4:20" s="5" customFormat="1" ht="24" customHeight="1" x14ac:dyDescent="0.2">
      <c r="F51" s="374"/>
      <c r="M51" s="88" t="s">
        <v>406</v>
      </c>
      <c r="N51" s="375" t="s">
        <v>408</v>
      </c>
      <c r="O51" s="75">
        <v>396126.67</v>
      </c>
      <c r="P51" s="75"/>
      <c r="Q51" s="75"/>
      <c r="R51" s="75">
        <v>575676.44999999995</v>
      </c>
      <c r="S51" s="209">
        <f t="shared" si="32"/>
        <v>145.32635482483417</v>
      </c>
      <c r="T51" s="209"/>
    </row>
    <row r="52" spans="4:20" s="5" customFormat="1" ht="24" customHeight="1" x14ac:dyDescent="0.2">
      <c r="F52" s="374"/>
      <c r="M52" s="88" t="s">
        <v>407</v>
      </c>
      <c r="N52" s="375" t="s">
        <v>409</v>
      </c>
      <c r="O52" s="75">
        <v>432613.38</v>
      </c>
      <c r="P52" s="75"/>
      <c r="Q52" s="75"/>
      <c r="R52" s="75">
        <v>100000</v>
      </c>
      <c r="S52" s="209">
        <f t="shared" si="32"/>
        <v>23.115327593427644</v>
      </c>
      <c r="T52" s="209"/>
    </row>
    <row r="53" spans="4:20" s="5" customFormat="1" ht="25.5" x14ac:dyDescent="0.2">
      <c r="F53" s="4">
        <v>52</v>
      </c>
      <c r="M53" s="88" t="s">
        <v>45</v>
      </c>
      <c r="N53" s="225" t="s">
        <v>317</v>
      </c>
      <c r="O53" s="75">
        <v>0</v>
      </c>
      <c r="P53" s="75">
        <v>29062.560000000001</v>
      </c>
      <c r="Q53" s="75"/>
      <c r="R53" s="75">
        <v>0</v>
      </c>
      <c r="S53" s="209">
        <v>0</v>
      </c>
      <c r="T53" s="209">
        <f t="shared" si="33"/>
        <v>0</v>
      </c>
    </row>
    <row r="54" spans="4:20" s="5" customFormat="1" ht="25.5" x14ac:dyDescent="0.2">
      <c r="F54" s="280">
        <v>52</v>
      </c>
      <c r="M54" s="88" t="s">
        <v>343</v>
      </c>
      <c r="N54" s="279" t="s">
        <v>350</v>
      </c>
      <c r="O54" s="75">
        <v>0</v>
      </c>
      <c r="P54" s="75">
        <v>0</v>
      </c>
      <c r="Q54" s="75"/>
      <c r="R54" s="75">
        <v>0</v>
      </c>
      <c r="S54" s="209">
        <v>0</v>
      </c>
      <c r="T54" s="209"/>
    </row>
    <row r="55" spans="4:20" s="5" customFormat="1" x14ac:dyDescent="0.2">
      <c r="F55" s="280"/>
      <c r="M55" s="88"/>
      <c r="N55" s="279"/>
      <c r="O55" s="75"/>
      <c r="P55" s="75"/>
      <c r="Q55" s="75"/>
      <c r="R55" s="75"/>
      <c r="S55" s="209"/>
      <c r="T55" s="209"/>
    </row>
    <row r="56" spans="4:20" s="3" customFormat="1" x14ac:dyDescent="0.2">
      <c r="D56" s="9">
        <v>31</v>
      </c>
      <c r="H56" s="9"/>
      <c r="I56" s="9"/>
      <c r="J56" s="9"/>
      <c r="K56" s="9"/>
      <c r="L56" s="9"/>
      <c r="M56" s="86" t="s">
        <v>46</v>
      </c>
      <c r="N56" s="68" t="s">
        <v>13</v>
      </c>
      <c r="O56" s="89">
        <f t="shared" ref="O56" si="34">SUM(O58+O59)</f>
        <v>21525.97</v>
      </c>
      <c r="P56" s="89">
        <f t="shared" ref="P56" si="35">SUM(P58+P59)</f>
        <v>55000</v>
      </c>
      <c r="Q56" s="89"/>
      <c r="R56" s="89">
        <f t="shared" ref="R56" si="36">SUM(R58+R59)</f>
        <v>11479.99</v>
      </c>
      <c r="S56" s="209">
        <f t="shared" si="32"/>
        <v>53.330883579230104</v>
      </c>
      <c r="T56" s="209">
        <f t="shared" si="33"/>
        <v>20.87270909090909</v>
      </c>
    </row>
    <row r="57" spans="4:20" s="5" customFormat="1" x14ac:dyDescent="0.2">
      <c r="D57" s="198"/>
      <c r="H57" s="4"/>
      <c r="I57" s="198"/>
      <c r="J57" s="198"/>
      <c r="K57" s="198"/>
      <c r="L57" s="4"/>
      <c r="M57" s="88"/>
      <c r="N57" s="82"/>
      <c r="O57" s="75"/>
      <c r="P57" s="75"/>
      <c r="Q57" s="75"/>
      <c r="R57" s="75"/>
      <c r="S57" s="209"/>
      <c r="T57" s="209"/>
    </row>
    <row r="58" spans="4:20" s="5" customFormat="1" x14ac:dyDescent="0.2">
      <c r="D58" s="198">
        <v>31</v>
      </c>
      <c r="H58" s="4"/>
      <c r="I58" s="198"/>
      <c r="J58" s="198"/>
      <c r="K58" s="198"/>
      <c r="L58" s="4"/>
      <c r="M58" s="88" t="s">
        <v>47</v>
      </c>
      <c r="N58" s="82" t="s">
        <v>14</v>
      </c>
      <c r="O58" s="75">
        <v>0</v>
      </c>
      <c r="P58" s="75">
        <v>5000</v>
      </c>
      <c r="Q58" s="75"/>
      <c r="R58" s="75">
        <v>0</v>
      </c>
      <c r="S58" s="209">
        <v>0</v>
      </c>
      <c r="T58" s="209">
        <f t="shared" si="33"/>
        <v>0</v>
      </c>
    </row>
    <row r="59" spans="4:20" s="10" customFormat="1" ht="25.5" x14ac:dyDescent="0.2">
      <c r="D59" s="198">
        <v>31</v>
      </c>
      <c r="H59" s="4"/>
      <c r="I59" s="198"/>
      <c r="J59" s="198"/>
      <c r="K59" s="198"/>
      <c r="L59" s="4"/>
      <c r="M59" s="88" t="s">
        <v>48</v>
      </c>
      <c r="N59" s="82" t="s">
        <v>22</v>
      </c>
      <c r="O59" s="75">
        <f>SUM(O60:O61)</f>
        <v>21525.97</v>
      </c>
      <c r="P59" s="75">
        <v>50000</v>
      </c>
      <c r="Q59" s="75"/>
      <c r="R59" s="75">
        <f>SUM(R60:R61)</f>
        <v>11479.99</v>
      </c>
      <c r="S59" s="209">
        <f t="shared" si="32"/>
        <v>53.330883579230104</v>
      </c>
      <c r="T59" s="209">
        <f t="shared" si="33"/>
        <v>22.959979999999998</v>
      </c>
    </row>
    <row r="60" spans="4:20" s="10" customFormat="1" ht="25.5" x14ac:dyDescent="0.2">
      <c r="D60" s="374"/>
      <c r="H60" s="374"/>
      <c r="I60" s="374"/>
      <c r="J60" s="374"/>
      <c r="K60" s="374"/>
      <c r="L60" s="374"/>
      <c r="M60" s="88" t="s">
        <v>410</v>
      </c>
      <c r="N60" s="375" t="s">
        <v>419</v>
      </c>
      <c r="O60" s="75">
        <v>19500</v>
      </c>
      <c r="P60" s="75"/>
      <c r="Q60" s="75"/>
      <c r="R60" s="75">
        <v>9000</v>
      </c>
      <c r="S60" s="209">
        <f t="shared" si="32"/>
        <v>46.153846153846153</v>
      </c>
      <c r="T60" s="209"/>
    </row>
    <row r="61" spans="4:20" s="10" customFormat="1" ht="25.5" x14ac:dyDescent="0.2">
      <c r="D61" s="374"/>
      <c r="H61" s="374"/>
      <c r="I61" s="374"/>
      <c r="J61" s="374"/>
      <c r="K61" s="374"/>
      <c r="L61" s="374"/>
      <c r="M61" s="88" t="s">
        <v>411</v>
      </c>
      <c r="N61" s="375" t="s">
        <v>420</v>
      </c>
      <c r="O61" s="75">
        <v>2025.97</v>
      </c>
      <c r="P61" s="75"/>
      <c r="Q61" s="75"/>
      <c r="R61" s="75">
        <v>2479.9899999999998</v>
      </c>
      <c r="S61" s="209">
        <f t="shared" si="32"/>
        <v>122.4100060711659</v>
      </c>
      <c r="T61" s="209"/>
    </row>
    <row r="62" spans="4:20" s="3" customFormat="1" ht="51" x14ac:dyDescent="0.2">
      <c r="E62" s="9">
        <v>43</v>
      </c>
      <c r="M62" s="86" t="s">
        <v>49</v>
      </c>
      <c r="N62" s="68" t="s">
        <v>54</v>
      </c>
      <c r="O62" s="89">
        <f>SUM(O63+O65+O69)</f>
        <v>156651.35</v>
      </c>
      <c r="P62" s="89">
        <f t="shared" ref="P62" si="37">SUM(P63:P69)</f>
        <v>221000</v>
      </c>
      <c r="Q62" s="89"/>
      <c r="R62" s="89">
        <f>SUM(R63+R65+R69)</f>
        <v>181076.65000000002</v>
      </c>
      <c r="S62" s="209">
        <f t="shared" si="32"/>
        <v>115.59214140190942</v>
      </c>
      <c r="T62" s="209">
        <f t="shared" si="33"/>
        <v>81.935135746606349</v>
      </c>
    </row>
    <row r="63" spans="4:20" s="5" customFormat="1" ht="25.5" x14ac:dyDescent="0.2">
      <c r="E63" s="66">
        <v>43</v>
      </c>
      <c r="M63" s="88" t="s">
        <v>219</v>
      </c>
      <c r="N63" s="82" t="s">
        <v>220</v>
      </c>
      <c r="O63" s="75">
        <v>0</v>
      </c>
      <c r="P63" s="75">
        <v>5000</v>
      </c>
      <c r="Q63" s="75"/>
      <c r="R63" s="75">
        <f>SUM(R64)</f>
        <v>128.82</v>
      </c>
      <c r="S63" s="209">
        <v>0</v>
      </c>
      <c r="T63" s="209">
        <f t="shared" si="33"/>
        <v>2.5764</v>
      </c>
    </row>
    <row r="64" spans="4:20" s="5" customFormat="1" x14ac:dyDescent="0.2">
      <c r="E64" s="391"/>
      <c r="M64" s="88" t="s">
        <v>529</v>
      </c>
      <c r="N64" s="394"/>
      <c r="O64" s="75">
        <v>0</v>
      </c>
      <c r="P64" s="75"/>
      <c r="Q64" s="75"/>
      <c r="R64" s="75">
        <v>128.82</v>
      </c>
      <c r="S64" s="209">
        <v>0</v>
      </c>
      <c r="T64" s="209"/>
    </row>
    <row r="65" spans="5:20" s="5" customFormat="1" x14ac:dyDescent="0.2">
      <c r="E65" s="4">
        <v>43</v>
      </c>
      <c r="M65" s="88" t="s">
        <v>50</v>
      </c>
      <c r="N65" s="82" t="s">
        <v>15</v>
      </c>
      <c r="O65" s="75">
        <f>SUM(O66:O68)</f>
        <v>77749.95</v>
      </c>
      <c r="P65" s="75">
        <v>126000</v>
      </c>
      <c r="Q65" s="75"/>
      <c r="R65" s="75">
        <f>SUM(R66:R68)</f>
        <v>98420.36</v>
      </c>
      <c r="S65" s="209">
        <f t="shared" si="32"/>
        <v>126.5857534313527</v>
      </c>
      <c r="T65" s="209">
        <f t="shared" si="33"/>
        <v>78.111396825396824</v>
      </c>
    </row>
    <row r="66" spans="5:20" s="5" customFormat="1" x14ac:dyDescent="0.2">
      <c r="E66" s="374"/>
      <c r="M66" s="88" t="s">
        <v>412</v>
      </c>
      <c r="N66" s="375" t="s">
        <v>421</v>
      </c>
      <c r="O66" s="75">
        <v>807.13</v>
      </c>
      <c r="P66" s="75"/>
      <c r="Q66" s="75"/>
      <c r="R66" s="75">
        <v>273.63</v>
      </c>
      <c r="S66" s="209">
        <f t="shared" si="32"/>
        <v>33.901601972420799</v>
      </c>
      <c r="T66" s="209"/>
    </row>
    <row r="67" spans="5:20" s="5" customFormat="1" x14ac:dyDescent="0.2">
      <c r="E67" s="374"/>
      <c r="M67" s="88" t="s">
        <v>413</v>
      </c>
      <c r="N67" s="375" t="s">
        <v>422</v>
      </c>
      <c r="O67" s="75">
        <v>9029.81</v>
      </c>
      <c r="P67" s="75"/>
      <c r="Q67" s="75"/>
      <c r="R67" s="75">
        <v>218.39</v>
      </c>
      <c r="S67" s="209">
        <f t="shared" si="32"/>
        <v>2.4185447977310708</v>
      </c>
      <c r="T67" s="209"/>
    </row>
    <row r="68" spans="5:20" s="5" customFormat="1" x14ac:dyDescent="0.2">
      <c r="E68" s="374"/>
      <c r="M68" s="88" t="s">
        <v>414</v>
      </c>
      <c r="N68" s="375" t="s">
        <v>423</v>
      </c>
      <c r="O68" s="75">
        <v>67913.009999999995</v>
      </c>
      <c r="P68" s="75"/>
      <c r="Q68" s="75"/>
      <c r="R68" s="75">
        <v>97928.34</v>
      </c>
      <c r="S68" s="209">
        <f t="shared" si="32"/>
        <v>144.19673049390684</v>
      </c>
      <c r="T68" s="209"/>
    </row>
    <row r="69" spans="5:20" s="5" customFormat="1" x14ac:dyDescent="0.2">
      <c r="E69" s="57">
        <v>43</v>
      </c>
      <c r="M69" s="88" t="s">
        <v>211</v>
      </c>
      <c r="N69" s="82" t="s">
        <v>212</v>
      </c>
      <c r="O69" s="75">
        <f>SUM(O70:O71)</f>
        <v>78901.400000000009</v>
      </c>
      <c r="P69" s="75">
        <v>90000</v>
      </c>
      <c r="Q69" s="75"/>
      <c r="R69" s="75">
        <f>SUM(R70:R71)</f>
        <v>82527.47</v>
      </c>
      <c r="S69" s="209">
        <f t="shared" si="32"/>
        <v>104.59569792170986</v>
      </c>
      <c r="T69" s="209">
        <f t="shared" si="33"/>
        <v>91.697188888888888</v>
      </c>
    </row>
    <row r="70" spans="5:20" s="5" customFormat="1" x14ac:dyDescent="0.2">
      <c r="E70" s="374"/>
      <c r="M70" s="88" t="s">
        <v>415</v>
      </c>
      <c r="N70" s="375" t="s">
        <v>212</v>
      </c>
      <c r="O70" s="75">
        <v>2932.08</v>
      </c>
      <c r="P70" s="75"/>
      <c r="Q70" s="75"/>
      <c r="R70" s="75">
        <v>7863.73</v>
      </c>
      <c r="S70" s="209">
        <f t="shared" si="32"/>
        <v>268.19629750893563</v>
      </c>
      <c r="T70" s="209"/>
    </row>
    <row r="71" spans="5:20" s="5" customFormat="1" x14ac:dyDescent="0.2">
      <c r="E71" s="374"/>
      <c r="M71" s="88" t="s">
        <v>416</v>
      </c>
      <c r="N71" s="375" t="s">
        <v>424</v>
      </c>
      <c r="O71" s="75">
        <v>75969.320000000007</v>
      </c>
      <c r="P71" s="75"/>
      <c r="Q71" s="75"/>
      <c r="R71" s="75">
        <v>74663.740000000005</v>
      </c>
      <c r="S71" s="209">
        <f t="shared" si="32"/>
        <v>98.281437822531515</v>
      </c>
      <c r="T71" s="209"/>
    </row>
    <row r="72" spans="5:20" s="3" customFormat="1" ht="51" x14ac:dyDescent="0.2">
      <c r="G72" s="9">
        <v>61</v>
      </c>
      <c r="M72" s="86" t="s">
        <v>157</v>
      </c>
      <c r="N72" s="68" t="s">
        <v>160</v>
      </c>
      <c r="O72" s="89">
        <f t="shared" ref="O72:R72" si="38">SUM(O73)</f>
        <v>0</v>
      </c>
      <c r="P72" s="89">
        <f t="shared" si="38"/>
        <v>10000</v>
      </c>
      <c r="Q72" s="89"/>
      <c r="R72" s="89">
        <f t="shared" si="38"/>
        <v>0</v>
      </c>
      <c r="S72" s="209">
        <v>0</v>
      </c>
      <c r="T72" s="209">
        <f t="shared" si="33"/>
        <v>0</v>
      </c>
    </row>
    <row r="73" spans="5:20" s="5" customFormat="1" ht="25.5" x14ac:dyDescent="0.2">
      <c r="G73" s="37">
        <v>61</v>
      </c>
      <c r="M73" s="88" t="s">
        <v>158</v>
      </c>
      <c r="N73" s="82" t="s">
        <v>159</v>
      </c>
      <c r="O73" s="75">
        <v>0</v>
      </c>
      <c r="P73" s="75">
        <v>10000</v>
      </c>
      <c r="Q73" s="75"/>
      <c r="R73" s="75">
        <v>0</v>
      </c>
      <c r="S73" s="209">
        <v>0</v>
      </c>
      <c r="T73" s="209">
        <f t="shared" si="33"/>
        <v>0</v>
      </c>
    </row>
    <row r="74" spans="5:20" s="5" customFormat="1" x14ac:dyDescent="0.2">
      <c r="G74" s="255"/>
      <c r="M74" s="88"/>
      <c r="N74" s="256"/>
      <c r="O74" s="75"/>
      <c r="P74" s="75"/>
      <c r="Q74" s="75"/>
      <c r="R74" s="75"/>
      <c r="S74" s="209"/>
      <c r="T74" s="209"/>
    </row>
    <row r="75" spans="5:20" s="8" customFormat="1" ht="25.5" x14ac:dyDescent="0.2">
      <c r="H75" s="9">
        <v>71</v>
      </c>
      <c r="M75" s="85" t="s">
        <v>51</v>
      </c>
      <c r="N75" s="79" t="s">
        <v>27</v>
      </c>
      <c r="O75" s="164">
        <f t="shared" ref="O75" si="39">SUM(O76+O78)</f>
        <v>270</v>
      </c>
      <c r="P75" s="164">
        <f t="shared" ref="P75" si="40">SUM(P76+P78)</f>
        <v>0</v>
      </c>
      <c r="Q75" s="164"/>
      <c r="R75" s="164">
        <f t="shared" ref="R75" si="41">SUM(R76+R78)</f>
        <v>0</v>
      </c>
      <c r="S75" s="209">
        <f t="shared" si="32"/>
        <v>0</v>
      </c>
      <c r="T75" s="209">
        <v>0</v>
      </c>
    </row>
    <row r="76" spans="5:20" s="5" customFormat="1" ht="38.25" x14ac:dyDescent="0.2">
      <c r="H76" s="334">
        <v>71</v>
      </c>
      <c r="M76" s="86" t="s">
        <v>52</v>
      </c>
      <c r="N76" s="68" t="s">
        <v>55</v>
      </c>
      <c r="O76" s="89">
        <f t="shared" ref="O76:R76" si="42">SUM(O77)</f>
        <v>0</v>
      </c>
      <c r="P76" s="89">
        <f t="shared" si="42"/>
        <v>0</v>
      </c>
      <c r="Q76" s="89"/>
      <c r="R76" s="89">
        <f t="shared" si="42"/>
        <v>0</v>
      </c>
      <c r="S76" s="209">
        <v>0</v>
      </c>
      <c r="T76" s="209">
        <v>0</v>
      </c>
    </row>
    <row r="77" spans="5:20" s="5" customFormat="1" ht="25.5" x14ac:dyDescent="0.2">
      <c r="H77" s="334">
        <v>71</v>
      </c>
      <c r="M77" s="88" t="s">
        <v>53</v>
      </c>
      <c r="N77" s="82" t="s">
        <v>28</v>
      </c>
      <c r="O77" s="75">
        <v>0</v>
      </c>
      <c r="P77" s="75">
        <v>0</v>
      </c>
      <c r="Q77" s="75"/>
      <c r="R77" s="75">
        <v>0</v>
      </c>
      <c r="S77" s="209">
        <v>0</v>
      </c>
      <c r="T77" s="209">
        <v>0</v>
      </c>
    </row>
    <row r="78" spans="5:20" s="3" customFormat="1" ht="38.25" x14ac:dyDescent="0.2">
      <c r="H78" s="9">
        <v>71</v>
      </c>
      <c r="M78" s="86" t="s">
        <v>213</v>
      </c>
      <c r="N78" s="68" t="s">
        <v>216</v>
      </c>
      <c r="O78" s="89">
        <f t="shared" ref="O78:R78" si="43">SUM(+O79)</f>
        <v>270</v>
      </c>
      <c r="P78" s="89">
        <f t="shared" si="43"/>
        <v>0</v>
      </c>
      <c r="Q78" s="89"/>
      <c r="R78" s="89">
        <f t="shared" si="43"/>
        <v>0</v>
      </c>
      <c r="S78" s="209">
        <f t="shared" si="32"/>
        <v>0</v>
      </c>
      <c r="T78" s="209">
        <v>0</v>
      </c>
    </row>
    <row r="79" spans="5:20" s="5" customFormat="1" ht="25.5" x14ac:dyDescent="0.2">
      <c r="H79" s="334">
        <v>71</v>
      </c>
      <c r="M79" s="88" t="s">
        <v>214</v>
      </c>
      <c r="N79" s="82" t="s">
        <v>217</v>
      </c>
      <c r="O79" s="75">
        <f>SUM(O80)</f>
        <v>270</v>
      </c>
      <c r="P79" s="75">
        <v>0</v>
      </c>
      <c r="Q79" s="75"/>
      <c r="R79" s="75">
        <f>SUM(R80)</f>
        <v>0</v>
      </c>
      <c r="S79" s="209">
        <f t="shared" si="32"/>
        <v>0</v>
      </c>
      <c r="T79" s="209">
        <v>0</v>
      </c>
    </row>
    <row r="80" spans="5:20" s="5" customFormat="1" x14ac:dyDescent="0.2">
      <c r="H80" s="374"/>
      <c r="M80" s="88" t="s">
        <v>417</v>
      </c>
      <c r="N80" s="375" t="s">
        <v>425</v>
      </c>
      <c r="O80" s="75">
        <v>270</v>
      </c>
      <c r="P80" s="75"/>
      <c r="Q80" s="75"/>
      <c r="R80" s="75">
        <v>0</v>
      </c>
      <c r="S80" s="209">
        <f t="shared" si="32"/>
        <v>0</v>
      </c>
      <c r="T80" s="209">
        <v>0</v>
      </c>
    </row>
    <row r="81" spans="8:20" s="5" customFormat="1" x14ac:dyDescent="0.2">
      <c r="M81" s="88"/>
      <c r="N81" s="332"/>
      <c r="O81" s="75"/>
      <c r="P81" s="75"/>
      <c r="Q81" s="75"/>
      <c r="R81" s="75"/>
      <c r="S81" s="209"/>
      <c r="T81" s="209"/>
    </row>
    <row r="82" spans="8:20" s="5" customFormat="1" x14ac:dyDescent="0.2">
      <c r="M82" s="88"/>
      <c r="N82" s="332"/>
      <c r="O82" s="75"/>
      <c r="P82" s="75"/>
      <c r="Q82" s="75"/>
      <c r="R82" s="75"/>
      <c r="S82" s="209"/>
      <c r="T82" s="209"/>
    </row>
    <row r="83" spans="8:20" s="5" customFormat="1" x14ac:dyDescent="0.2">
      <c r="M83" s="76" t="s">
        <v>357</v>
      </c>
      <c r="N83" s="82"/>
      <c r="O83" s="132"/>
      <c r="P83" s="132"/>
      <c r="Q83" s="132"/>
      <c r="R83" s="132"/>
      <c r="S83" s="209"/>
      <c r="T83" s="209"/>
    </row>
    <row r="84" spans="8:20" s="5" customFormat="1" x14ac:dyDescent="0.2">
      <c r="M84" s="88"/>
      <c r="N84" s="332"/>
      <c r="O84" s="132"/>
      <c r="P84" s="132"/>
      <c r="Q84" s="132"/>
      <c r="R84" s="132"/>
      <c r="S84" s="209"/>
      <c r="T84" s="209"/>
    </row>
    <row r="85" spans="8:20" s="8" customFormat="1" x14ac:dyDescent="0.2">
      <c r="M85" s="78" t="s">
        <v>56</v>
      </c>
      <c r="N85" s="79" t="s">
        <v>116</v>
      </c>
      <c r="O85" s="91">
        <f>SUM(O87+O95+O125+O130+O134+O140+O145)</f>
        <v>1061358.8299999998</v>
      </c>
      <c r="P85" s="91">
        <f>SUM(P87+P95+P125+P130+P134+P140+P145)</f>
        <v>1643000</v>
      </c>
      <c r="Q85" s="91"/>
      <c r="R85" s="91">
        <f>SUM(R87+R95+R125+R130+R134+R140+R145)</f>
        <v>997230.71000000008</v>
      </c>
      <c r="S85" s="209">
        <f t="shared" si="32"/>
        <v>93.957922788469219</v>
      </c>
      <c r="T85" s="209">
        <f t="shared" si="33"/>
        <v>60.695721850273898</v>
      </c>
    </row>
    <row r="86" spans="8:20" s="3" customFormat="1" x14ac:dyDescent="0.2">
      <c r="M86" s="90"/>
      <c r="N86" s="68"/>
      <c r="O86" s="134"/>
      <c r="P86" s="134"/>
      <c r="Q86" s="134"/>
      <c r="R86" s="134"/>
      <c r="S86" s="209"/>
      <c r="T86" s="209"/>
    </row>
    <row r="87" spans="8:20" s="5" customFormat="1" x14ac:dyDescent="0.2">
      <c r="H87" s="3"/>
      <c r="I87" s="3"/>
      <c r="J87" s="3"/>
      <c r="K87" s="3"/>
      <c r="L87" s="3"/>
      <c r="M87" s="90" t="s">
        <v>57</v>
      </c>
      <c r="N87" s="68" t="s">
        <v>0</v>
      </c>
      <c r="O87" s="87">
        <f>SUM(O88+O90+O92)</f>
        <v>149647.14000000001</v>
      </c>
      <c r="P87" s="87">
        <f t="shared" ref="P87" si="44">SUM(P88:P92)</f>
        <v>247000</v>
      </c>
      <c r="Q87" s="87"/>
      <c r="R87" s="87">
        <f>SUM(R88+R90+R92)</f>
        <v>140600.54</v>
      </c>
      <c r="S87" s="209">
        <f t="shared" si="32"/>
        <v>93.954712398780217</v>
      </c>
      <c r="T87" s="209">
        <f t="shared" si="33"/>
        <v>56.923295546558705</v>
      </c>
    </row>
    <row r="88" spans="8:20" s="5" customFormat="1" x14ac:dyDescent="0.2">
      <c r="M88" s="81" t="s">
        <v>58</v>
      </c>
      <c r="N88" s="225" t="s">
        <v>320</v>
      </c>
      <c r="O88" s="80">
        <f>SUM(O296+O346)</f>
        <v>119787.77</v>
      </c>
      <c r="P88" s="80">
        <f>SUM(P296+P346)</f>
        <v>175000</v>
      </c>
      <c r="Q88" s="80"/>
      <c r="R88" s="80">
        <f t="shared" ref="R88:R94" si="45">SUM(R296+R346)</f>
        <v>92862.36</v>
      </c>
      <c r="S88" s="209">
        <f t="shared" si="32"/>
        <v>77.522404833147817</v>
      </c>
      <c r="T88" s="209">
        <f t="shared" si="33"/>
        <v>53.06420571428572</v>
      </c>
    </row>
    <row r="89" spans="8:20" s="5" customFormat="1" x14ac:dyDescent="0.2">
      <c r="M89" s="386" t="s">
        <v>471</v>
      </c>
      <c r="N89" s="385" t="s">
        <v>426</v>
      </c>
      <c r="O89" s="80">
        <f t="shared" ref="O89:O94" si="46">SUM(O297+O347)</f>
        <v>119787.77</v>
      </c>
      <c r="P89" s="80"/>
      <c r="Q89" s="80"/>
      <c r="R89" s="80">
        <f t="shared" si="45"/>
        <v>92862.36</v>
      </c>
      <c r="S89" s="209">
        <f t="shared" si="32"/>
        <v>77.522404833147817</v>
      </c>
      <c r="T89" s="209"/>
    </row>
    <row r="90" spans="8:20" s="5" customFormat="1" x14ac:dyDescent="0.2">
      <c r="M90" s="81" t="s">
        <v>59</v>
      </c>
      <c r="N90" s="82" t="s">
        <v>1</v>
      </c>
      <c r="O90" s="80">
        <f t="shared" si="46"/>
        <v>10798.39</v>
      </c>
      <c r="P90" s="80">
        <f>SUM(P298+P348)</f>
        <v>40000</v>
      </c>
      <c r="Q90" s="80"/>
      <c r="R90" s="80">
        <f t="shared" si="45"/>
        <v>32415.91</v>
      </c>
      <c r="S90" s="209">
        <f t="shared" si="32"/>
        <v>300.19206566904882</v>
      </c>
      <c r="T90" s="209">
        <f t="shared" si="33"/>
        <v>81.039775000000006</v>
      </c>
    </row>
    <row r="91" spans="8:20" s="5" customFormat="1" x14ac:dyDescent="0.2">
      <c r="M91" s="386" t="s">
        <v>472</v>
      </c>
      <c r="N91" s="385" t="s">
        <v>1</v>
      </c>
      <c r="O91" s="80">
        <f t="shared" si="46"/>
        <v>10798.39</v>
      </c>
      <c r="P91" s="80"/>
      <c r="Q91" s="80"/>
      <c r="R91" s="80">
        <f t="shared" si="45"/>
        <v>32415.91</v>
      </c>
      <c r="S91" s="209">
        <f t="shared" si="32"/>
        <v>300.19206566904882</v>
      </c>
      <c r="T91" s="209"/>
    </row>
    <row r="92" spans="8:20" s="5" customFormat="1" x14ac:dyDescent="0.2">
      <c r="M92" s="81" t="s">
        <v>60</v>
      </c>
      <c r="N92" s="82" t="s">
        <v>2</v>
      </c>
      <c r="O92" s="80">
        <f t="shared" si="46"/>
        <v>19060.98</v>
      </c>
      <c r="P92" s="80">
        <f>SUM(P300+P350)</f>
        <v>32000</v>
      </c>
      <c r="Q92" s="80"/>
      <c r="R92" s="80">
        <f t="shared" si="45"/>
        <v>15322.27</v>
      </c>
      <c r="S92" s="209">
        <f t="shared" si="32"/>
        <v>80.38553106923149</v>
      </c>
      <c r="T92" s="209">
        <f t="shared" si="33"/>
        <v>47.882093749999996</v>
      </c>
    </row>
    <row r="93" spans="8:20" s="5" customFormat="1" ht="25.5" x14ac:dyDescent="0.2">
      <c r="M93" s="386" t="s">
        <v>473</v>
      </c>
      <c r="N93" s="385" t="s">
        <v>427</v>
      </c>
      <c r="O93" s="80">
        <f t="shared" si="46"/>
        <v>17248.330000000002</v>
      </c>
      <c r="P93" s="80"/>
      <c r="Q93" s="80"/>
      <c r="R93" s="80">
        <f t="shared" si="45"/>
        <v>15322.27</v>
      </c>
      <c r="S93" s="209">
        <f t="shared" si="32"/>
        <v>88.833353721780597</v>
      </c>
      <c r="T93" s="209"/>
    </row>
    <row r="94" spans="8:20" s="5" customFormat="1" ht="38.25" x14ac:dyDescent="0.2">
      <c r="M94" s="81" t="s">
        <v>474</v>
      </c>
      <c r="N94" s="82" t="s">
        <v>428</v>
      </c>
      <c r="O94" s="80">
        <f t="shared" si="46"/>
        <v>1812.6499999999999</v>
      </c>
      <c r="P94" s="87"/>
      <c r="Q94" s="87"/>
      <c r="R94" s="80">
        <f t="shared" si="45"/>
        <v>0</v>
      </c>
      <c r="S94" s="209">
        <f t="shared" si="32"/>
        <v>0</v>
      </c>
      <c r="T94" s="209"/>
    </row>
    <row r="95" spans="8:20" s="5" customFormat="1" x14ac:dyDescent="0.2">
      <c r="H95" s="3"/>
      <c r="I95" s="3"/>
      <c r="J95" s="3"/>
      <c r="K95" s="3"/>
      <c r="L95" s="3"/>
      <c r="M95" s="90" t="s">
        <v>61</v>
      </c>
      <c r="N95" s="68" t="s">
        <v>3</v>
      </c>
      <c r="O95" s="87">
        <f>SUM(O96+O101+O107+O116+O118)</f>
        <v>658876.5199999999</v>
      </c>
      <c r="P95" s="87">
        <f t="shared" ref="P95" si="47">SUM(P96:P118)</f>
        <v>1014400</v>
      </c>
      <c r="Q95" s="87"/>
      <c r="R95" s="87">
        <f>SUM(R96+R101+R107+R116+R118)</f>
        <v>604880.01</v>
      </c>
      <c r="S95" s="209">
        <f t="shared" si="32"/>
        <v>91.804760321402881</v>
      </c>
      <c r="T95" s="209">
        <f t="shared" si="33"/>
        <v>59.629338525236598</v>
      </c>
    </row>
    <row r="96" spans="8:20" s="5" customFormat="1" ht="25.5" x14ac:dyDescent="0.2">
      <c r="M96" s="81" t="s">
        <v>62</v>
      </c>
      <c r="N96" s="82" t="s">
        <v>4</v>
      </c>
      <c r="O96" s="80">
        <f>SUM(O98:O100)</f>
        <v>18939.2</v>
      </c>
      <c r="P96" s="80">
        <f>SUM(P304+P354)</f>
        <v>40000</v>
      </c>
      <c r="Q96" s="80"/>
      <c r="R96" s="80">
        <f>SUM(R97:R100)</f>
        <v>15304.8</v>
      </c>
      <c r="S96" s="209">
        <f t="shared" si="32"/>
        <v>80.810171496156116</v>
      </c>
      <c r="T96" s="209">
        <f t="shared" si="33"/>
        <v>38.261999999999993</v>
      </c>
    </row>
    <row r="97" spans="13:20" s="5" customFormat="1" x14ac:dyDescent="0.2">
      <c r="M97" s="392" t="s">
        <v>533</v>
      </c>
      <c r="N97" s="394" t="s">
        <v>534</v>
      </c>
      <c r="O97" s="80">
        <v>0</v>
      </c>
      <c r="P97" s="80"/>
      <c r="Q97" s="80"/>
      <c r="R97" s="80">
        <f>SUM(R305)</f>
        <v>175.8</v>
      </c>
      <c r="S97" s="209">
        <v>0</v>
      </c>
      <c r="T97" s="209"/>
    </row>
    <row r="98" spans="13:20" s="5" customFormat="1" ht="25.5" x14ac:dyDescent="0.2">
      <c r="M98" s="386" t="s">
        <v>475</v>
      </c>
      <c r="N98" s="385" t="s">
        <v>429</v>
      </c>
      <c r="O98" s="80">
        <f>SUM(O306+O355)</f>
        <v>10939.2</v>
      </c>
      <c r="P98" s="80"/>
      <c r="Q98" s="80"/>
      <c r="R98" s="80">
        <f>SUM(R306+R355)</f>
        <v>9504</v>
      </c>
      <c r="S98" s="209">
        <f t="shared" si="32"/>
        <v>86.880210618692402</v>
      </c>
      <c r="T98" s="209"/>
    </row>
    <row r="99" spans="13:20" s="5" customFormat="1" ht="25.5" x14ac:dyDescent="0.2">
      <c r="M99" s="386" t="s">
        <v>476</v>
      </c>
      <c r="N99" s="385" t="s">
        <v>430</v>
      </c>
      <c r="O99" s="80">
        <f>SUM(O307+O356)</f>
        <v>6300</v>
      </c>
      <c r="P99" s="80"/>
      <c r="Q99" s="80"/>
      <c r="R99" s="80">
        <f>SUM(R307+R356)</f>
        <v>3825</v>
      </c>
      <c r="S99" s="209">
        <f t="shared" si="32"/>
        <v>60.714285714285708</v>
      </c>
      <c r="T99" s="209"/>
    </row>
    <row r="100" spans="13:20" s="5" customFormat="1" ht="25.5" x14ac:dyDescent="0.2">
      <c r="M100" s="386" t="s">
        <v>477</v>
      </c>
      <c r="N100" s="385" t="s">
        <v>431</v>
      </c>
      <c r="O100" s="80">
        <f>SUM(O308)</f>
        <v>1700</v>
      </c>
      <c r="P100" s="80"/>
      <c r="Q100" s="80"/>
      <c r="R100" s="80">
        <f>SUM(R308)</f>
        <v>1800</v>
      </c>
      <c r="S100" s="209">
        <f t="shared" si="32"/>
        <v>105.88235294117648</v>
      </c>
      <c r="T100" s="209"/>
    </row>
    <row r="101" spans="13:20" s="5" customFormat="1" x14ac:dyDescent="0.2">
      <c r="M101" s="81" t="s">
        <v>63</v>
      </c>
      <c r="N101" s="82" t="s">
        <v>5</v>
      </c>
      <c r="O101" s="80">
        <f>SUM(O102:O106)</f>
        <v>65599.679999999993</v>
      </c>
      <c r="P101" s="80">
        <f>SUM(P309+P357+P427+P442)</f>
        <v>105000</v>
      </c>
      <c r="Q101" s="80"/>
      <c r="R101" s="80">
        <f>SUM(R102:R106)</f>
        <v>67994</v>
      </c>
      <c r="S101" s="209">
        <f t="shared" si="32"/>
        <v>103.64989585315053</v>
      </c>
      <c r="T101" s="209">
        <f t="shared" si="33"/>
        <v>64.756190476190483</v>
      </c>
    </row>
    <row r="102" spans="13:20" s="5" customFormat="1" ht="25.5" x14ac:dyDescent="0.2">
      <c r="M102" s="386" t="s">
        <v>478</v>
      </c>
      <c r="N102" s="385" t="s">
        <v>519</v>
      </c>
      <c r="O102" s="80">
        <f>SUM(O310)</f>
        <v>10829.41</v>
      </c>
      <c r="P102" s="80"/>
      <c r="Q102" s="80"/>
      <c r="R102" s="80">
        <f>SUM(R310)</f>
        <v>15068.81</v>
      </c>
      <c r="S102" s="209">
        <f t="shared" ref="S102:S163" si="48">R102/O102*100</f>
        <v>139.14710034988056</v>
      </c>
      <c r="T102" s="209"/>
    </row>
    <row r="103" spans="13:20" s="5" customFormat="1" x14ac:dyDescent="0.2">
      <c r="M103" s="386" t="s">
        <v>479</v>
      </c>
      <c r="N103" s="385" t="s">
        <v>433</v>
      </c>
      <c r="O103" s="80">
        <f>SUM(O311+O428+O443)</f>
        <v>52657.229999999996</v>
      </c>
      <c r="P103" s="80"/>
      <c r="Q103" s="80"/>
      <c r="R103" s="80">
        <f>SUM(R311+R428+R443)</f>
        <v>48217.280000000006</v>
      </c>
      <c r="S103" s="209">
        <f t="shared" si="48"/>
        <v>91.568204404219529</v>
      </c>
      <c r="T103" s="209"/>
    </row>
    <row r="104" spans="13:20" s="5" customFormat="1" ht="25.5" x14ac:dyDescent="0.2">
      <c r="M104" s="386" t="s">
        <v>480</v>
      </c>
      <c r="N104" s="385" t="s">
        <v>520</v>
      </c>
      <c r="O104" s="80">
        <v>0</v>
      </c>
      <c r="P104" s="80"/>
      <c r="Q104" s="80"/>
      <c r="R104" s="80">
        <f>SUM(R312)</f>
        <v>279.23</v>
      </c>
      <c r="S104" s="209">
        <v>0</v>
      </c>
      <c r="T104" s="209"/>
    </row>
    <row r="105" spans="13:20" s="5" customFormat="1" x14ac:dyDescent="0.2">
      <c r="M105" s="386" t="s">
        <v>481</v>
      </c>
      <c r="N105" s="385" t="s">
        <v>521</v>
      </c>
      <c r="O105" s="80">
        <f>SUM(O313)</f>
        <v>2113.04</v>
      </c>
      <c r="P105" s="80"/>
      <c r="Q105" s="80"/>
      <c r="R105" s="80">
        <f>SUM(R313)</f>
        <v>4428.68</v>
      </c>
      <c r="S105" s="209">
        <f t="shared" si="48"/>
        <v>209.58808162647182</v>
      </c>
      <c r="T105" s="209"/>
    </row>
    <row r="106" spans="13:20" s="5" customFormat="1" ht="25.5" x14ac:dyDescent="0.2">
      <c r="M106" s="386" t="s">
        <v>482</v>
      </c>
      <c r="N106" s="385" t="s">
        <v>522</v>
      </c>
      <c r="O106" s="80">
        <v>0</v>
      </c>
      <c r="P106" s="80"/>
      <c r="Q106" s="80"/>
      <c r="R106" s="80">
        <v>0</v>
      </c>
      <c r="S106" s="209">
        <v>0</v>
      </c>
      <c r="T106" s="209"/>
    </row>
    <row r="107" spans="13:20" s="5" customFormat="1" x14ac:dyDescent="0.2">
      <c r="M107" s="81" t="s">
        <v>64</v>
      </c>
      <c r="N107" s="82" t="s">
        <v>6</v>
      </c>
      <c r="O107" s="80">
        <f>SUM(O108:O115)</f>
        <v>475037.09</v>
      </c>
      <c r="P107" s="80">
        <f>SUM(P314+P358+P368+P401+P411+P429+P444+P459+P474+P519+P530+P553+P681+P772+P785+P810+P830+P845+P862)</f>
        <v>742000</v>
      </c>
      <c r="Q107" s="80"/>
      <c r="R107" s="80">
        <f>SUM(R108:R115)</f>
        <v>447047.31</v>
      </c>
      <c r="S107" s="209">
        <f t="shared" si="48"/>
        <v>94.107874818785191</v>
      </c>
      <c r="T107" s="209">
        <f t="shared" ref="T107:T164" si="49">R107/P107*100</f>
        <v>60.248963611859843</v>
      </c>
    </row>
    <row r="108" spans="13:20" s="5" customFormat="1" ht="25.5" x14ac:dyDescent="0.2">
      <c r="M108" s="386" t="s">
        <v>483</v>
      </c>
      <c r="N108" s="385" t="s">
        <v>435</v>
      </c>
      <c r="O108" s="80">
        <f>SUM(O315+O786)</f>
        <v>23418.67</v>
      </c>
      <c r="P108" s="80"/>
      <c r="Q108" s="80"/>
      <c r="R108" s="80">
        <f>SUM(R315+R369+R786)</f>
        <v>30280.46</v>
      </c>
      <c r="S108" s="209">
        <f t="shared" si="48"/>
        <v>129.30051108794822</v>
      </c>
      <c r="T108" s="209"/>
    </row>
    <row r="109" spans="13:20" s="5" customFormat="1" ht="25.5" x14ac:dyDescent="0.2">
      <c r="M109" s="386" t="s">
        <v>484</v>
      </c>
      <c r="N109" s="385" t="s">
        <v>436</v>
      </c>
      <c r="O109" s="80">
        <f>SUM(O316+O430+O445+O460+O475)</f>
        <v>127835.89000000001</v>
      </c>
      <c r="P109" s="80"/>
      <c r="Q109" s="80"/>
      <c r="R109" s="80">
        <f>SUM(R316+R430+R445+R460+R475)</f>
        <v>110934.54000000001</v>
      </c>
      <c r="S109" s="209">
        <f t="shared" si="48"/>
        <v>86.778869376980126</v>
      </c>
      <c r="T109" s="209"/>
    </row>
    <row r="110" spans="13:20" s="5" customFormat="1" ht="25.5" x14ac:dyDescent="0.2">
      <c r="M110" s="386" t="s">
        <v>485</v>
      </c>
      <c r="N110" s="389" t="s">
        <v>523</v>
      </c>
      <c r="O110" s="80">
        <f>SUM(O317+O787+O846)</f>
        <v>58867.64</v>
      </c>
      <c r="P110" s="80"/>
      <c r="Q110" s="80"/>
      <c r="R110" s="80">
        <f>SUM(R317+R787+R846)</f>
        <v>31312.5</v>
      </c>
      <c r="S110" s="209">
        <f t="shared" si="48"/>
        <v>53.191362860817925</v>
      </c>
      <c r="T110" s="209"/>
    </row>
    <row r="111" spans="13:20" s="5" customFormat="1" x14ac:dyDescent="0.2">
      <c r="M111" s="386" t="s">
        <v>456</v>
      </c>
      <c r="N111" s="385" t="s">
        <v>438</v>
      </c>
      <c r="O111" s="80">
        <f>SUM(O318+O446+O520)</f>
        <v>25321.019999999997</v>
      </c>
      <c r="P111" s="80"/>
      <c r="Q111" s="80"/>
      <c r="R111" s="80">
        <f>SUM(R318+R446+R520+R554)</f>
        <v>54433.85</v>
      </c>
      <c r="S111" s="209">
        <f t="shared" si="48"/>
        <v>214.97494966632468</v>
      </c>
      <c r="T111" s="209"/>
    </row>
    <row r="112" spans="13:20" s="5" customFormat="1" ht="25.5" x14ac:dyDescent="0.2">
      <c r="M112" s="386" t="s">
        <v>486</v>
      </c>
      <c r="N112" s="385" t="s">
        <v>439</v>
      </c>
      <c r="O112" s="80">
        <f>SUM(O319+O359)</f>
        <v>10372.5</v>
      </c>
      <c r="P112" s="80"/>
      <c r="Q112" s="80"/>
      <c r="R112" s="80">
        <f>SUM(R319+R359)</f>
        <v>9000</v>
      </c>
      <c r="S112" s="209">
        <f t="shared" si="48"/>
        <v>86.767895878524953</v>
      </c>
      <c r="T112" s="209"/>
    </row>
    <row r="113" spans="8:20" s="5" customFormat="1" x14ac:dyDescent="0.2">
      <c r="M113" s="386" t="s">
        <v>487</v>
      </c>
      <c r="N113" s="385" t="s">
        <v>440</v>
      </c>
      <c r="O113" s="80">
        <f>SUM(O320+O370+O447+O461+O788)</f>
        <v>202738.43</v>
      </c>
      <c r="P113" s="80"/>
      <c r="Q113" s="80"/>
      <c r="R113" s="80">
        <f>SUM(R320+R370+R412+R447+R461+R788)</f>
        <v>198110.50999999998</v>
      </c>
      <c r="S113" s="209">
        <f t="shared" si="48"/>
        <v>97.717295137384653</v>
      </c>
      <c r="T113" s="209"/>
    </row>
    <row r="114" spans="8:20" s="5" customFormat="1" x14ac:dyDescent="0.2">
      <c r="M114" s="386" t="s">
        <v>488</v>
      </c>
      <c r="N114" s="385" t="s">
        <v>441</v>
      </c>
      <c r="O114" s="80">
        <f>SUM(O321)</f>
        <v>1828.75</v>
      </c>
      <c r="P114" s="80"/>
      <c r="Q114" s="80"/>
      <c r="R114" s="80">
        <f>SUM(R321)</f>
        <v>5367.37</v>
      </c>
      <c r="S114" s="209">
        <f t="shared" si="48"/>
        <v>293.49938482570059</v>
      </c>
      <c r="T114" s="209"/>
    </row>
    <row r="115" spans="8:20" s="5" customFormat="1" x14ac:dyDescent="0.2">
      <c r="M115" s="386" t="s">
        <v>489</v>
      </c>
      <c r="N115" s="385" t="s">
        <v>442</v>
      </c>
      <c r="O115" s="80">
        <f>SUM(O322+O789)</f>
        <v>24654.190000000002</v>
      </c>
      <c r="P115" s="80"/>
      <c r="Q115" s="80"/>
      <c r="R115" s="80">
        <f>SUM(R322+R789)</f>
        <v>7608.08</v>
      </c>
      <c r="S115" s="209">
        <f t="shared" si="48"/>
        <v>30.859176472640144</v>
      </c>
      <c r="T115" s="209"/>
    </row>
    <row r="116" spans="8:20" s="5" customFormat="1" ht="25.5" x14ac:dyDescent="0.2">
      <c r="M116" s="81" t="s">
        <v>176</v>
      </c>
      <c r="N116" s="82" t="s">
        <v>156</v>
      </c>
      <c r="O116" s="80">
        <f>SUM(O117)</f>
        <v>35367.83</v>
      </c>
      <c r="P116" s="80">
        <f>SUM(P371)</f>
        <v>50000</v>
      </c>
      <c r="Q116" s="80"/>
      <c r="R116" s="80">
        <f>SUM(R117)</f>
        <v>22762.75</v>
      </c>
      <c r="S116" s="209">
        <f t="shared" si="48"/>
        <v>64.360041314380894</v>
      </c>
      <c r="T116" s="209">
        <f t="shared" si="49"/>
        <v>45.525500000000001</v>
      </c>
    </row>
    <row r="117" spans="8:20" s="5" customFormat="1" ht="25.5" x14ac:dyDescent="0.2">
      <c r="M117" s="386" t="s">
        <v>490</v>
      </c>
      <c r="N117" s="385" t="s">
        <v>156</v>
      </c>
      <c r="O117" s="80">
        <f>SUM(O372)</f>
        <v>35367.83</v>
      </c>
      <c r="P117" s="80"/>
      <c r="Q117" s="80"/>
      <c r="R117" s="80">
        <f>SUM(R372)</f>
        <v>22762.75</v>
      </c>
      <c r="S117" s="209">
        <f t="shared" si="48"/>
        <v>64.360041314380894</v>
      </c>
      <c r="T117" s="209"/>
    </row>
    <row r="118" spans="8:20" s="5" customFormat="1" ht="25.5" x14ac:dyDescent="0.2">
      <c r="M118" s="81" t="s">
        <v>65</v>
      </c>
      <c r="N118" s="82" t="s">
        <v>7</v>
      </c>
      <c r="O118" s="80">
        <f>SUM(O119:O124)</f>
        <v>63932.72</v>
      </c>
      <c r="P118" s="80">
        <f>SUM(P323+P381+P504+P697+P790+P811)</f>
        <v>77400</v>
      </c>
      <c r="Q118" s="80"/>
      <c r="R118" s="80">
        <f>SUM(R119:R124)</f>
        <v>51771.15</v>
      </c>
      <c r="S118" s="209">
        <f t="shared" si="48"/>
        <v>80.977549523937043</v>
      </c>
      <c r="T118" s="209">
        <f t="shared" si="49"/>
        <v>66.887790697674419</v>
      </c>
    </row>
    <row r="119" spans="8:20" s="5" customFormat="1" ht="38.25" x14ac:dyDescent="0.2">
      <c r="M119" s="386" t="s">
        <v>491</v>
      </c>
      <c r="N119" s="385" t="s">
        <v>451</v>
      </c>
      <c r="O119" s="80">
        <f>SUM(O382)</f>
        <v>14691.05</v>
      </c>
      <c r="P119" s="80"/>
      <c r="Q119" s="80"/>
      <c r="R119" s="80">
        <f>SUM(R382)</f>
        <v>14371.68</v>
      </c>
      <c r="S119" s="209">
        <f t="shared" si="48"/>
        <v>97.826091395781788</v>
      </c>
      <c r="T119" s="209"/>
    </row>
    <row r="120" spans="8:20" s="5" customFormat="1" x14ac:dyDescent="0.2">
      <c r="M120" s="386" t="s">
        <v>492</v>
      </c>
      <c r="N120" s="385" t="s">
        <v>443</v>
      </c>
      <c r="O120" s="80">
        <f>SUM(O324)</f>
        <v>3760.12</v>
      </c>
      <c r="P120" s="80"/>
      <c r="Q120" s="80"/>
      <c r="R120" s="80">
        <f>SUM(R324)</f>
        <v>3760.12</v>
      </c>
      <c r="S120" s="209">
        <f t="shared" si="48"/>
        <v>100</v>
      </c>
      <c r="T120" s="209"/>
    </row>
    <row r="121" spans="8:20" s="5" customFormat="1" x14ac:dyDescent="0.2">
      <c r="M121" s="386" t="s">
        <v>464</v>
      </c>
      <c r="N121" s="385" t="s">
        <v>444</v>
      </c>
      <c r="O121" s="80">
        <f>SUM(O325+O698+O791)</f>
        <v>28393.07</v>
      </c>
      <c r="P121" s="80"/>
      <c r="Q121" s="80"/>
      <c r="R121" s="80">
        <f>SUM(R325+R698+R791)</f>
        <v>27208.59</v>
      </c>
      <c r="S121" s="209">
        <f t="shared" si="48"/>
        <v>95.828277815678263</v>
      </c>
      <c r="T121" s="209"/>
    </row>
    <row r="122" spans="8:20" s="5" customFormat="1" x14ac:dyDescent="0.2">
      <c r="M122" s="386" t="s">
        <v>455</v>
      </c>
      <c r="N122" s="385" t="s">
        <v>445</v>
      </c>
      <c r="O122" s="80">
        <f>SUM(O326+O505)</f>
        <v>3200</v>
      </c>
      <c r="P122" s="80"/>
      <c r="Q122" s="80"/>
      <c r="R122" s="80">
        <f>SUM(R326+R505)</f>
        <v>3200</v>
      </c>
      <c r="S122" s="209">
        <f t="shared" si="48"/>
        <v>100</v>
      </c>
      <c r="T122" s="209"/>
    </row>
    <row r="123" spans="8:20" s="5" customFormat="1" x14ac:dyDescent="0.2">
      <c r="M123" s="386" t="s">
        <v>493</v>
      </c>
      <c r="N123" s="385" t="s">
        <v>446</v>
      </c>
      <c r="O123" s="80">
        <f>SUM(O327)</f>
        <v>960</v>
      </c>
      <c r="P123" s="80"/>
      <c r="Q123" s="80"/>
      <c r="R123" s="80">
        <f>SUM(R327)</f>
        <v>2090.29</v>
      </c>
      <c r="S123" s="209">
        <f t="shared" si="48"/>
        <v>217.73854166666666</v>
      </c>
      <c r="T123" s="209"/>
    </row>
    <row r="124" spans="8:20" s="5" customFormat="1" ht="25.5" x14ac:dyDescent="0.2">
      <c r="M124" s="81" t="s">
        <v>494</v>
      </c>
      <c r="N124" s="82" t="s">
        <v>7</v>
      </c>
      <c r="O124" s="80">
        <f>SUM(O328+O792)</f>
        <v>12928.48</v>
      </c>
      <c r="P124" s="87"/>
      <c r="Q124" s="87"/>
      <c r="R124" s="80">
        <f>SUM(R328+R699)</f>
        <v>1140.47</v>
      </c>
      <c r="S124" s="209">
        <f t="shared" si="48"/>
        <v>8.8213773003477609</v>
      </c>
      <c r="T124" s="209"/>
    </row>
    <row r="125" spans="8:20" s="5" customFormat="1" x14ac:dyDescent="0.2">
      <c r="H125" s="3"/>
      <c r="I125" s="3"/>
      <c r="J125" s="3"/>
      <c r="K125" s="3"/>
      <c r="L125" s="3"/>
      <c r="M125" s="90" t="s">
        <v>66</v>
      </c>
      <c r="N125" s="68" t="s">
        <v>18</v>
      </c>
      <c r="O125" s="87">
        <f>SUM(O126:O128)</f>
        <v>39036.699999999997</v>
      </c>
      <c r="P125" s="87">
        <f t="shared" ref="P125" si="50">SUM(P129)</f>
        <v>50000</v>
      </c>
      <c r="Q125" s="87"/>
      <c r="R125" s="87">
        <f>SUM(R126:R128)</f>
        <v>34075.410000000003</v>
      </c>
      <c r="S125" s="209">
        <f t="shared" si="48"/>
        <v>87.290703363757714</v>
      </c>
      <c r="T125" s="209">
        <f t="shared" si="49"/>
        <v>68.15082000000001</v>
      </c>
    </row>
    <row r="126" spans="8:20" s="5" customFormat="1" ht="25.5" x14ac:dyDescent="0.2">
      <c r="H126" s="3"/>
      <c r="I126" s="3"/>
      <c r="J126" s="3"/>
      <c r="K126" s="3"/>
      <c r="L126" s="3"/>
      <c r="M126" s="386" t="s">
        <v>495</v>
      </c>
      <c r="N126" s="389" t="s">
        <v>447</v>
      </c>
      <c r="O126" s="80">
        <f>SUM(O331)</f>
        <v>9783.4</v>
      </c>
      <c r="P126" s="87"/>
      <c r="Q126" s="87"/>
      <c r="R126" s="80">
        <f>SUM(R331)</f>
        <v>11125.4</v>
      </c>
      <c r="S126" s="209">
        <f t="shared" si="48"/>
        <v>113.71711266022038</v>
      </c>
      <c r="T126" s="209"/>
    </row>
    <row r="127" spans="8:20" s="5" customFormat="1" x14ac:dyDescent="0.2">
      <c r="H127" s="3"/>
      <c r="I127" s="3"/>
      <c r="J127" s="3"/>
      <c r="K127" s="3"/>
      <c r="L127" s="3"/>
      <c r="M127" s="386" t="s">
        <v>496</v>
      </c>
      <c r="N127" s="389" t="s">
        <v>448</v>
      </c>
      <c r="O127" s="80">
        <f>SUM(O332)</f>
        <v>13.9</v>
      </c>
      <c r="P127" s="87"/>
      <c r="Q127" s="87"/>
      <c r="R127" s="80">
        <f>SUM(R332)</f>
        <v>13.31</v>
      </c>
      <c r="S127" s="209">
        <f t="shared" si="48"/>
        <v>95.75539568345323</v>
      </c>
      <c r="T127" s="209"/>
    </row>
    <row r="128" spans="8:20" s="5" customFormat="1" ht="25.5" x14ac:dyDescent="0.2">
      <c r="H128" s="3"/>
      <c r="I128" s="3"/>
      <c r="J128" s="3"/>
      <c r="K128" s="3"/>
      <c r="L128" s="3"/>
      <c r="M128" s="386" t="s">
        <v>497</v>
      </c>
      <c r="N128" s="389" t="s">
        <v>449</v>
      </c>
      <c r="O128" s="80">
        <f>SUM(O333)</f>
        <v>29239.4</v>
      </c>
      <c r="P128" s="87"/>
      <c r="Q128" s="87"/>
      <c r="R128" s="80">
        <f>SUM(R333)</f>
        <v>22936.7</v>
      </c>
      <c r="S128" s="209">
        <f t="shared" si="48"/>
        <v>78.44449612509149</v>
      </c>
      <c r="T128" s="209"/>
    </row>
    <row r="129" spans="8:20" s="5" customFormat="1" x14ac:dyDescent="0.2">
      <c r="M129" s="81" t="s">
        <v>67</v>
      </c>
      <c r="N129" s="82" t="s">
        <v>19</v>
      </c>
      <c r="O129" s="80">
        <f>SUM(O330)</f>
        <v>39036.699999999997</v>
      </c>
      <c r="P129" s="80">
        <f>SUM(P330)</f>
        <v>50000</v>
      </c>
      <c r="Q129" s="80"/>
      <c r="R129" s="80">
        <f>SUM(R330)</f>
        <v>34075.410000000003</v>
      </c>
      <c r="S129" s="209">
        <f t="shared" si="48"/>
        <v>87.290703363757714</v>
      </c>
      <c r="T129" s="209">
        <f t="shared" si="49"/>
        <v>68.15082000000001</v>
      </c>
    </row>
    <row r="130" spans="8:20" s="5" customFormat="1" x14ac:dyDescent="0.2">
      <c r="H130" s="3"/>
      <c r="I130" s="3"/>
      <c r="J130" s="3"/>
      <c r="K130" s="3"/>
      <c r="L130" s="3"/>
      <c r="M130" s="90" t="s">
        <v>68</v>
      </c>
      <c r="N130" s="68" t="s">
        <v>17</v>
      </c>
      <c r="O130" s="87">
        <f t="shared" ref="O130:R130" si="51">SUM(O131:O131)</f>
        <v>11700</v>
      </c>
      <c r="P130" s="87">
        <f t="shared" si="51"/>
        <v>30000</v>
      </c>
      <c r="Q130" s="87"/>
      <c r="R130" s="87">
        <f t="shared" si="51"/>
        <v>13620</v>
      </c>
      <c r="S130" s="209">
        <f t="shared" si="48"/>
        <v>116.41025641025642</v>
      </c>
      <c r="T130" s="209">
        <f t="shared" si="49"/>
        <v>45.4</v>
      </c>
    </row>
    <row r="131" spans="8:20" s="5" customFormat="1" ht="51" x14ac:dyDescent="0.2">
      <c r="M131" s="81" t="s">
        <v>69</v>
      </c>
      <c r="N131" s="225" t="s">
        <v>128</v>
      </c>
      <c r="O131" s="80">
        <f t="shared" ref="O131:P131" si="52">SUM(O489)</f>
        <v>11700</v>
      </c>
      <c r="P131" s="80">
        <f t="shared" si="52"/>
        <v>30000</v>
      </c>
      <c r="Q131" s="80"/>
      <c r="R131" s="80">
        <f t="shared" ref="R131" si="53">SUM(R489)</f>
        <v>13620</v>
      </c>
      <c r="S131" s="209">
        <f t="shared" si="48"/>
        <v>116.41025641025642</v>
      </c>
      <c r="T131" s="209">
        <f t="shared" si="49"/>
        <v>45.4</v>
      </c>
    </row>
    <row r="132" spans="8:20" s="5" customFormat="1" ht="25.5" x14ac:dyDescent="0.2">
      <c r="M132" s="386" t="s">
        <v>453</v>
      </c>
      <c r="N132" s="385" t="s">
        <v>454</v>
      </c>
      <c r="O132" s="80">
        <f>SUM(O490)</f>
        <v>11700</v>
      </c>
      <c r="P132" s="80"/>
      <c r="Q132" s="80"/>
      <c r="R132" s="80">
        <f>SUM(R490)</f>
        <v>13620</v>
      </c>
      <c r="S132" s="209">
        <f t="shared" si="48"/>
        <v>116.41025641025642</v>
      </c>
      <c r="T132" s="209"/>
    </row>
    <row r="133" spans="8:20" s="5" customFormat="1" x14ac:dyDescent="0.2">
      <c r="M133" s="81"/>
      <c r="N133" s="82"/>
      <c r="O133" s="87"/>
      <c r="P133" s="87"/>
      <c r="Q133" s="87"/>
      <c r="R133" s="87"/>
      <c r="S133" s="209"/>
      <c r="T133" s="209"/>
    </row>
    <row r="134" spans="8:20" s="3" customFormat="1" ht="25.5" x14ac:dyDescent="0.2">
      <c r="M134" s="90" t="s">
        <v>262</v>
      </c>
      <c r="N134" s="68" t="s">
        <v>282</v>
      </c>
      <c r="O134" s="87">
        <f t="shared" ref="O134" si="54">SUM(O137)</f>
        <v>0</v>
      </c>
      <c r="P134" s="87">
        <f>SUM(P135:P137)</f>
        <v>6000</v>
      </c>
      <c r="Q134" s="87"/>
      <c r="R134" s="87">
        <f>SUM(R135+R137)</f>
        <v>5334.4</v>
      </c>
      <c r="S134" s="209">
        <v>0</v>
      </c>
      <c r="T134" s="209">
        <f t="shared" si="49"/>
        <v>88.906666666666652</v>
      </c>
    </row>
    <row r="135" spans="8:20" s="3" customFormat="1" x14ac:dyDescent="0.2">
      <c r="M135" s="342" t="s">
        <v>382</v>
      </c>
      <c r="N135" s="94" t="s">
        <v>383</v>
      </c>
      <c r="O135" s="80">
        <v>0</v>
      </c>
      <c r="P135" s="80">
        <f>SUM(P541)</f>
        <v>6000</v>
      </c>
      <c r="Q135" s="80"/>
      <c r="R135" s="80">
        <f>SUM(R136)</f>
        <v>5334.4</v>
      </c>
      <c r="S135" s="209">
        <v>0</v>
      </c>
      <c r="T135" s="209">
        <f t="shared" si="49"/>
        <v>88.906666666666652</v>
      </c>
    </row>
    <row r="136" spans="8:20" s="3" customFormat="1" ht="25.5" x14ac:dyDescent="0.2">
      <c r="M136" s="392" t="s">
        <v>530</v>
      </c>
      <c r="N136" s="397" t="s">
        <v>538</v>
      </c>
      <c r="O136" s="80">
        <v>0</v>
      </c>
      <c r="P136" s="80"/>
      <c r="Q136" s="80"/>
      <c r="R136" s="80">
        <f>SUM(R542)</f>
        <v>5334.4</v>
      </c>
      <c r="S136" s="209">
        <v>0</v>
      </c>
      <c r="T136" s="209"/>
    </row>
    <row r="137" spans="8:20" s="5" customFormat="1" ht="25.5" x14ac:dyDescent="0.2">
      <c r="M137" s="161" t="s">
        <v>261</v>
      </c>
      <c r="N137" s="82" t="s">
        <v>281</v>
      </c>
      <c r="O137" s="80">
        <f t="shared" ref="O137" si="55">SUM(O609+O755)</f>
        <v>0</v>
      </c>
      <c r="P137" s="80">
        <f t="shared" ref="P137" si="56">SUM(P609+P755)</f>
        <v>0</v>
      </c>
      <c r="Q137" s="80"/>
      <c r="R137" s="80">
        <f t="shared" ref="R137" si="57">SUM(R609+R755)</f>
        <v>0</v>
      </c>
      <c r="S137" s="209">
        <v>0</v>
      </c>
      <c r="T137" s="209">
        <v>0</v>
      </c>
    </row>
    <row r="138" spans="8:20" s="5" customFormat="1" ht="25.5" x14ac:dyDescent="0.2">
      <c r="M138" s="386" t="s">
        <v>498</v>
      </c>
      <c r="N138" s="385" t="s">
        <v>524</v>
      </c>
      <c r="O138" s="80">
        <v>0</v>
      </c>
      <c r="P138" s="80"/>
      <c r="Q138" s="80"/>
      <c r="R138" s="80">
        <v>0</v>
      </c>
      <c r="S138" s="209">
        <v>0</v>
      </c>
      <c r="T138" s="209"/>
    </row>
    <row r="139" spans="8:20" s="5" customFormat="1" x14ac:dyDescent="0.2">
      <c r="M139" s="161"/>
      <c r="N139" s="82"/>
      <c r="O139" s="87"/>
      <c r="P139" s="87"/>
      <c r="Q139" s="87"/>
      <c r="R139" s="87"/>
      <c r="S139" s="209"/>
      <c r="T139" s="209"/>
    </row>
    <row r="140" spans="8:20" s="3" customFormat="1" ht="38.25" x14ac:dyDescent="0.2">
      <c r="M140" s="90" t="s">
        <v>70</v>
      </c>
      <c r="N140" s="68" t="s">
        <v>24</v>
      </c>
      <c r="O140" s="87">
        <f t="shared" ref="O140:R140" si="58">SUM(O141)</f>
        <v>109007.02</v>
      </c>
      <c r="P140" s="87">
        <f t="shared" si="58"/>
        <v>189000</v>
      </c>
      <c r="Q140" s="87"/>
      <c r="R140" s="87">
        <f t="shared" si="58"/>
        <v>114740.74</v>
      </c>
      <c r="S140" s="209">
        <f t="shared" si="48"/>
        <v>105.25995481758881</v>
      </c>
      <c r="T140" s="209">
        <f t="shared" si="49"/>
        <v>60.709386243386241</v>
      </c>
    </row>
    <row r="141" spans="8:20" s="5" customFormat="1" ht="25.5" x14ac:dyDescent="0.2">
      <c r="M141" s="81" t="s">
        <v>71</v>
      </c>
      <c r="N141" s="82" t="s">
        <v>25</v>
      </c>
      <c r="O141" s="80">
        <f t="shared" ref="O141:P141" si="59">SUM(O569+O584+O596+O625+O640+O654+O664)</f>
        <v>109007.02</v>
      </c>
      <c r="P141" s="80">
        <f t="shared" si="59"/>
        <v>189000</v>
      </c>
      <c r="Q141" s="80"/>
      <c r="R141" s="80">
        <f t="shared" ref="R141" si="60">SUM(R569+R584+R596+R625+R640+R654+R664)</f>
        <v>114740.74</v>
      </c>
      <c r="S141" s="209">
        <f t="shared" si="48"/>
        <v>105.25995481758881</v>
      </c>
      <c r="T141" s="209">
        <f t="shared" si="49"/>
        <v>60.709386243386241</v>
      </c>
    </row>
    <row r="142" spans="8:20" s="5" customFormat="1" ht="25.5" x14ac:dyDescent="0.2">
      <c r="M142" s="386" t="s">
        <v>457</v>
      </c>
      <c r="N142" s="385" t="s">
        <v>458</v>
      </c>
      <c r="O142" s="80">
        <f>SUM(O570+O585+O641+O655+O665)</f>
        <v>99947.540000000008</v>
      </c>
      <c r="P142" s="80"/>
      <c r="Q142" s="80"/>
      <c r="R142" s="80">
        <f>SUM(R570+R585+R641+R655+R665)</f>
        <v>105841.59000000001</v>
      </c>
      <c r="S142" s="209">
        <f t="shared" si="48"/>
        <v>105.89714364155436</v>
      </c>
      <c r="T142" s="209"/>
    </row>
    <row r="143" spans="8:20" s="5" customFormat="1" ht="25.5" x14ac:dyDescent="0.2">
      <c r="M143" s="386" t="s">
        <v>459</v>
      </c>
      <c r="N143" s="385" t="s">
        <v>460</v>
      </c>
      <c r="O143" s="80">
        <f>SUM(O597)</f>
        <v>9059.48</v>
      </c>
      <c r="P143" s="80"/>
      <c r="Q143" s="80"/>
      <c r="R143" s="80">
        <f>SUM(R597)</f>
        <v>8899.15</v>
      </c>
      <c r="S143" s="209">
        <f t="shared" si="48"/>
        <v>98.230251625921142</v>
      </c>
      <c r="T143" s="209"/>
    </row>
    <row r="144" spans="8:20" s="5" customFormat="1" x14ac:dyDescent="0.2">
      <c r="M144" s="81"/>
      <c r="N144" s="82"/>
      <c r="O144" s="133"/>
      <c r="P144" s="133"/>
      <c r="Q144" s="133"/>
      <c r="R144" s="133"/>
      <c r="S144" s="209"/>
      <c r="T144" s="209"/>
    </row>
    <row r="145" spans="8:20" s="5" customFormat="1" x14ac:dyDescent="0.2">
      <c r="H145" s="3"/>
      <c r="I145" s="3"/>
      <c r="J145" s="3"/>
      <c r="K145" s="3"/>
      <c r="L145" s="3"/>
      <c r="M145" s="90" t="s">
        <v>72</v>
      </c>
      <c r="N145" s="68" t="s">
        <v>137</v>
      </c>
      <c r="O145" s="87">
        <f>SUM(O146+O148+O150)</f>
        <v>93091.450000000012</v>
      </c>
      <c r="P145" s="87">
        <f t="shared" ref="P145" si="61">SUM(P146:P150)</f>
        <v>106600</v>
      </c>
      <c r="Q145" s="87"/>
      <c r="R145" s="87">
        <f>SUM(R146+R148+R150)</f>
        <v>83979.61</v>
      </c>
      <c r="S145" s="209">
        <f t="shared" si="48"/>
        <v>90.21194749893786</v>
      </c>
      <c r="T145" s="209">
        <f t="shared" si="49"/>
        <v>78.780121951219513</v>
      </c>
    </row>
    <row r="146" spans="8:20" s="5" customFormat="1" x14ac:dyDescent="0.2">
      <c r="M146" s="81" t="s">
        <v>73</v>
      </c>
      <c r="N146" s="82" t="s">
        <v>8</v>
      </c>
      <c r="O146" s="80">
        <f>SUM(O391+O683+O701+O715+O729)</f>
        <v>52013.91</v>
      </c>
      <c r="P146" s="80">
        <f>SUM(P391+P611+P683+P701+P715+P729+P757)</f>
        <v>74600</v>
      </c>
      <c r="Q146" s="80"/>
      <c r="R146" s="80">
        <f>SUM(R391+R683+R701+R715+R729)</f>
        <v>58979.61</v>
      </c>
      <c r="S146" s="209">
        <f t="shared" si="48"/>
        <v>113.3919945645309</v>
      </c>
      <c r="T146" s="209">
        <f t="shared" si="49"/>
        <v>79.061139410187664</v>
      </c>
    </row>
    <row r="147" spans="8:20" s="5" customFormat="1" x14ac:dyDescent="0.2">
      <c r="M147" s="386" t="s">
        <v>461</v>
      </c>
      <c r="N147" s="385" t="s">
        <v>452</v>
      </c>
      <c r="O147" s="80">
        <f>SUM(O392+O684+O702+O716+O730)</f>
        <v>52013.91</v>
      </c>
      <c r="P147" s="80"/>
      <c r="Q147" s="80"/>
      <c r="R147" s="80">
        <f>SUM(R392+R684+R702+R716+R730)</f>
        <v>58979.61</v>
      </c>
      <c r="S147" s="209">
        <f t="shared" si="48"/>
        <v>113.3919945645309</v>
      </c>
      <c r="T147" s="209"/>
    </row>
    <row r="148" spans="8:20" s="5" customFormat="1" x14ac:dyDescent="0.2">
      <c r="M148" s="81" t="s">
        <v>74</v>
      </c>
      <c r="N148" s="82" t="s">
        <v>30</v>
      </c>
      <c r="O148" s="80">
        <f>SUM(O685+O717+O742)</f>
        <v>41077.54</v>
      </c>
      <c r="P148" s="80">
        <f>SUM(P685+P717+P742+P758)</f>
        <v>30000</v>
      </c>
      <c r="Q148" s="80"/>
      <c r="R148" s="80">
        <f>SUM(R685+R717+R742+R758)</f>
        <v>25000</v>
      </c>
      <c r="S148" s="209">
        <f t="shared" si="48"/>
        <v>60.860509173626262</v>
      </c>
      <c r="T148" s="209">
        <f t="shared" si="49"/>
        <v>83.333333333333343</v>
      </c>
    </row>
    <row r="149" spans="8:20" s="5" customFormat="1" ht="25.5" x14ac:dyDescent="0.2">
      <c r="M149" s="386" t="s">
        <v>462</v>
      </c>
      <c r="N149" s="385" t="s">
        <v>463</v>
      </c>
      <c r="O149" s="80">
        <f>SUM(O686)</f>
        <v>41077.54</v>
      </c>
      <c r="P149" s="80"/>
      <c r="Q149" s="80"/>
      <c r="R149" s="80">
        <f>SUM(R686+R759)</f>
        <v>25000</v>
      </c>
      <c r="S149" s="209">
        <f t="shared" si="48"/>
        <v>60.860509173626262</v>
      </c>
      <c r="T149" s="209"/>
    </row>
    <row r="150" spans="8:20" s="5" customFormat="1" x14ac:dyDescent="0.2">
      <c r="M150" s="161" t="s">
        <v>75</v>
      </c>
      <c r="N150" s="82" t="s">
        <v>31</v>
      </c>
      <c r="O150" s="80">
        <f t="shared" ref="O150:P150" si="62">SUM(O335)</f>
        <v>0</v>
      </c>
      <c r="P150" s="80">
        <f t="shared" si="62"/>
        <v>2000</v>
      </c>
      <c r="Q150" s="80"/>
      <c r="R150" s="80">
        <f t="shared" ref="R150" si="63">SUM(R335)</f>
        <v>0</v>
      </c>
      <c r="S150" s="209">
        <v>0</v>
      </c>
      <c r="T150" s="209">
        <f t="shared" si="49"/>
        <v>0</v>
      </c>
    </row>
    <row r="151" spans="8:20" s="5" customFormat="1" x14ac:dyDescent="0.2">
      <c r="M151" s="248"/>
      <c r="N151" s="249"/>
      <c r="O151" s="80"/>
      <c r="P151" s="80"/>
      <c r="Q151" s="80"/>
      <c r="R151" s="80"/>
      <c r="S151" s="209"/>
      <c r="T151" s="209"/>
    </row>
    <row r="152" spans="8:20" s="8" customFormat="1" ht="25.5" x14ac:dyDescent="0.2">
      <c r="M152" s="78" t="s">
        <v>76</v>
      </c>
      <c r="N152" s="79" t="s">
        <v>170</v>
      </c>
      <c r="O152" s="91">
        <f t="shared" ref="O152" si="64">SUM(O154+O159)</f>
        <v>662910.79</v>
      </c>
      <c r="P152" s="91">
        <f t="shared" ref="P152" si="65">SUM(P154+P159)</f>
        <v>680000</v>
      </c>
      <c r="Q152" s="91"/>
      <c r="R152" s="91">
        <f t="shared" ref="R152" si="66">SUM(R154+R159)</f>
        <v>467798.11</v>
      </c>
      <c r="S152" s="209">
        <f t="shared" si="48"/>
        <v>70.56727949774357</v>
      </c>
      <c r="T152" s="209">
        <f t="shared" si="49"/>
        <v>68.793839705882348</v>
      </c>
    </row>
    <row r="153" spans="8:20" s="3" customFormat="1" x14ac:dyDescent="0.2">
      <c r="M153" s="90"/>
      <c r="N153" s="68"/>
      <c r="O153" s="134"/>
      <c r="P153" s="134"/>
      <c r="Q153" s="134"/>
      <c r="R153" s="134"/>
      <c r="S153" s="209"/>
      <c r="T153" s="209"/>
    </row>
    <row r="154" spans="8:20" s="3" customFormat="1" ht="38.25" x14ac:dyDescent="0.2">
      <c r="M154" s="90" t="s">
        <v>77</v>
      </c>
      <c r="N154" s="68" t="s">
        <v>171</v>
      </c>
      <c r="O154" s="87">
        <f t="shared" ref="O154" si="67">SUM(O155:O156)</f>
        <v>0</v>
      </c>
      <c r="P154" s="87">
        <f t="shared" ref="P154" si="68">SUM(P155:P156)</f>
        <v>20000</v>
      </c>
      <c r="Q154" s="87"/>
      <c r="R154" s="87">
        <f t="shared" ref="R154" si="69">SUM(R155:R156)</f>
        <v>0</v>
      </c>
      <c r="S154" s="209">
        <v>0</v>
      </c>
      <c r="T154" s="209">
        <f t="shared" si="49"/>
        <v>0</v>
      </c>
    </row>
    <row r="155" spans="8:20" s="5" customFormat="1" ht="25.5" x14ac:dyDescent="0.2">
      <c r="M155" s="81" t="s">
        <v>78</v>
      </c>
      <c r="N155" s="82" t="s">
        <v>29</v>
      </c>
      <c r="O155" s="80">
        <f t="shared" ref="O155:O156" si="70">SUM(O865)</f>
        <v>0</v>
      </c>
      <c r="P155" s="80">
        <f>SUM(P814+P865)</f>
        <v>20000</v>
      </c>
      <c r="Q155" s="80"/>
      <c r="R155" s="80">
        <f t="shared" ref="R155:R156" si="71">SUM(R865)</f>
        <v>0</v>
      </c>
      <c r="S155" s="209">
        <v>0</v>
      </c>
      <c r="T155" s="209">
        <f t="shared" si="49"/>
        <v>0</v>
      </c>
    </row>
    <row r="156" spans="8:20" s="5" customFormat="1" x14ac:dyDescent="0.2">
      <c r="M156" s="81" t="s">
        <v>79</v>
      </c>
      <c r="N156" s="82" t="s">
        <v>32</v>
      </c>
      <c r="O156" s="80">
        <f t="shared" si="70"/>
        <v>0</v>
      </c>
      <c r="P156" s="80">
        <f t="shared" ref="P156" si="72">SUM(P866)</f>
        <v>0</v>
      </c>
      <c r="Q156" s="80"/>
      <c r="R156" s="80">
        <f t="shared" si="71"/>
        <v>0</v>
      </c>
      <c r="S156" s="209">
        <v>0</v>
      </c>
      <c r="T156" s="209">
        <v>0</v>
      </c>
    </row>
    <row r="157" spans="8:20" s="5" customFormat="1" x14ac:dyDescent="0.2">
      <c r="M157" s="386" t="s">
        <v>499</v>
      </c>
      <c r="N157" s="385" t="s">
        <v>525</v>
      </c>
      <c r="O157" s="80">
        <v>0</v>
      </c>
      <c r="P157" s="80"/>
      <c r="Q157" s="80"/>
      <c r="R157" s="80">
        <v>0</v>
      </c>
      <c r="S157" s="209">
        <v>0</v>
      </c>
      <c r="T157" s="209"/>
    </row>
    <row r="158" spans="8:20" s="5" customFormat="1" x14ac:dyDescent="0.2">
      <c r="M158" s="81"/>
      <c r="N158" s="82"/>
      <c r="O158" s="87"/>
      <c r="P158" s="87"/>
      <c r="Q158" s="87"/>
      <c r="R158" s="87"/>
      <c r="S158" s="209"/>
      <c r="T158" s="209"/>
    </row>
    <row r="159" spans="8:20" s="5" customFormat="1" ht="38.25" x14ac:dyDescent="0.2">
      <c r="H159" s="3"/>
      <c r="I159" s="3"/>
      <c r="J159" s="3"/>
      <c r="K159" s="3"/>
      <c r="L159" s="3"/>
      <c r="M159" s="90" t="s">
        <v>80</v>
      </c>
      <c r="N159" s="68" t="s">
        <v>9</v>
      </c>
      <c r="O159" s="87">
        <f>SUM(O160+O164+O168)</f>
        <v>662910.79</v>
      </c>
      <c r="P159" s="87">
        <f>SUM(P160:P168)</f>
        <v>660000</v>
      </c>
      <c r="Q159" s="87"/>
      <c r="R159" s="87">
        <f>SUM(R160+R164+R168)</f>
        <v>467798.11</v>
      </c>
      <c r="S159" s="209">
        <f t="shared" si="48"/>
        <v>70.56727949774357</v>
      </c>
      <c r="T159" s="209">
        <f t="shared" si="49"/>
        <v>70.878501515151513</v>
      </c>
    </row>
    <row r="160" spans="8:20" s="5" customFormat="1" x14ac:dyDescent="0.2">
      <c r="M160" s="81" t="s">
        <v>81</v>
      </c>
      <c r="N160" s="225" t="s">
        <v>172</v>
      </c>
      <c r="O160" s="80">
        <f>SUM(O161:O163)</f>
        <v>661660.79</v>
      </c>
      <c r="P160" s="80">
        <f>SUM(P834+P868+P884+P897+P911+P924+P937+P953+P965+P980+P997+P1009)</f>
        <v>630000</v>
      </c>
      <c r="Q160" s="80"/>
      <c r="R160" s="80">
        <f>SUM(R161:R163)</f>
        <v>443177.61</v>
      </c>
      <c r="S160" s="209">
        <f t="shared" si="48"/>
        <v>66.979578765729784</v>
      </c>
      <c r="T160" s="209">
        <f t="shared" si="49"/>
        <v>70.345652380952387</v>
      </c>
    </row>
    <row r="161" spans="9:20" s="5" customFormat="1" x14ac:dyDescent="0.2">
      <c r="M161" s="386" t="s">
        <v>500</v>
      </c>
      <c r="N161" s="385" t="s">
        <v>526</v>
      </c>
      <c r="O161" s="80">
        <v>0</v>
      </c>
      <c r="P161" s="80"/>
      <c r="Q161" s="80"/>
      <c r="R161" s="80">
        <f>SUM(R938)</f>
        <v>23875</v>
      </c>
      <c r="S161" s="209">
        <v>0</v>
      </c>
      <c r="T161" s="209"/>
    </row>
    <row r="162" spans="9:20" s="5" customFormat="1" ht="25.5" x14ac:dyDescent="0.2">
      <c r="M162" s="386" t="s">
        <v>466</v>
      </c>
      <c r="N162" s="385" t="s">
        <v>467</v>
      </c>
      <c r="O162" s="80">
        <f>SUM(O898)</f>
        <v>588078.66</v>
      </c>
      <c r="P162" s="80"/>
      <c r="Q162" s="80"/>
      <c r="R162" s="80">
        <f>SUM(R898+R966)</f>
        <v>419302.61</v>
      </c>
      <c r="S162" s="209">
        <f t="shared" si="48"/>
        <v>71.300429435749294</v>
      </c>
      <c r="T162" s="209"/>
    </row>
    <row r="163" spans="9:20" s="5" customFormat="1" x14ac:dyDescent="0.2">
      <c r="M163" s="386" t="s">
        <v>468</v>
      </c>
      <c r="N163" s="385" t="s">
        <v>465</v>
      </c>
      <c r="O163" s="80">
        <f>SUM(O912+O796)</f>
        <v>73582.13</v>
      </c>
      <c r="P163" s="80"/>
      <c r="Q163" s="80"/>
      <c r="R163" s="80">
        <f>SUM(R912+R796)</f>
        <v>0</v>
      </c>
      <c r="S163" s="209">
        <f t="shared" si="48"/>
        <v>0</v>
      </c>
      <c r="T163" s="209"/>
    </row>
    <row r="164" spans="9:20" s="5" customFormat="1" x14ac:dyDescent="0.2">
      <c r="M164" s="81" t="s">
        <v>82</v>
      </c>
      <c r="N164" s="82" t="s">
        <v>20</v>
      </c>
      <c r="O164" s="80">
        <f>SUM(O167)</f>
        <v>0</v>
      </c>
      <c r="P164" s="80">
        <f t="shared" ref="P164" si="73">SUM(P981)</f>
        <v>25000</v>
      </c>
      <c r="Q164" s="80"/>
      <c r="R164" s="80">
        <f>SUM(R165:R167)</f>
        <v>23370.5</v>
      </c>
      <c r="S164" s="209">
        <v>0</v>
      </c>
      <c r="T164" s="209">
        <f t="shared" si="49"/>
        <v>93.481999999999999</v>
      </c>
    </row>
    <row r="165" spans="9:20" s="5" customFormat="1" x14ac:dyDescent="0.2">
      <c r="M165" s="392" t="s">
        <v>531</v>
      </c>
      <c r="N165" s="394" t="s">
        <v>539</v>
      </c>
      <c r="O165" s="80">
        <v>0</v>
      </c>
      <c r="P165" s="80"/>
      <c r="Q165" s="80"/>
      <c r="R165" s="80">
        <f>SUM(R982)</f>
        <v>16852.5</v>
      </c>
      <c r="S165" s="209">
        <v>0</v>
      </c>
      <c r="T165" s="209"/>
    </row>
    <row r="166" spans="9:20" s="5" customFormat="1" x14ac:dyDescent="0.2">
      <c r="M166" s="392" t="s">
        <v>532</v>
      </c>
      <c r="N166" s="394" t="s">
        <v>537</v>
      </c>
      <c r="O166" s="80">
        <v>0</v>
      </c>
      <c r="P166" s="80"/>
      <c r="Q166" s="80"/>
      <c r="R166" s="80">
        <f>SUM(R983)</f>
        <v>6518</v>
      </c>
      <c r="S166" s="209">
        <v>0</v>
      </c>
      <c r="T166" s="209"/>
    </row>
    <row r="167" spans="9:20" s="5" customFormat="1" x14ac:dyDescent="0.2">
      <c r="M167" s="386" t="s">
        <v>501</v>
      </c>
      <c r="N167" s="385" t="s">
        <v>527</v>
      </c>
      <c r="O167" s="80">
        <v>0</v>
      </c>
      <c r="P167" s="80"/>
      <c r="Q167" s="80"/>
      <c r="R167" s="80">
        <v>0</v>
      </c>
      <c r="S167" s="209">
        <v>0</v>
      </c>
      <c r="T167" s="209"/>
    </row>
    <row r="168" spans="9:20" s="5" customFormat="1" ht="25.5" x14ac:dyDescent="0.2">
      <c r="M168" s="81" t="s">
        <v>83</v>
      </c>
      <c r="N168" s="82" t="s">
        <v>23</v>
      </c>
      <c r="O168" s="80">
        <f>SUM(O169)</f>
        <v>1250</v>
      </c>
      <c r="P168" s="80">
        <f t="shared" ref="P168" si="74">SUM(P984)</f>
        <v>5000</v>
      </c>
      <c r="Q168" s="80"/>
      <c r="R168" s="80">
        <f>SUM(R169)</f>
        <v>1250</v>
      </c>
      <c r="S168" s="209">
        <f t="shared" ref="S168:S229" si="75">R168/O168*100</f>
        <v>100</v>
      </c>
      <c r="T168" s="209">
        <f t="shared" ref="T168:T227" si="76">R168/P168*100</f>
        <v>25</v>
      </c>
    </row>
    <row r="169" spans="9:20" s="5" customFormat="1" x14ac:dyDescent="0.2">
      <c r="M169" s="386" t="s">
        <v>469</v>
      </c>
      <c r="N169" s="385" t="s">
        <v>470</v>
      </c>
      <c r="O169" s="80">
        <f>SUM(O985)</f>
        <v>1250</v>
      </c>
      <c r="P169" s="80"/>
      <c r="Q169" s="80"/>
      <c r="R169" s="80">
        <f>SUM(R985)</f>
        <v>1250</v>
      </c>
      <c r="S169" s="209">
        <f t="shared" si="75"/>
        <v>100</v>
      </c>
      <c r="T169" s="209"/>
    </row>
    <row r="170" spans="9:20" s="5" customFormat="1" x14ac:dyDescent="0.2">
      <c r="M170" s="386"/>
      <c r="N170" s="385"/>
      <c r="O170" s="80"/>
      <c r="P170" s="80"/>
      <c r="Q170" s="80"/>
      <c r="R170" s="80"/>
      <c r="S170" s="209"/>
      <c r="T170" s="209"/>
    </row>
    <row r="171" spans="9:20" s="5" customFormat="1" x14ac:dyDescent="0.2">
      <c r="M171" s="303"/>
      <c r="N171" s="304"/>
      <c r="O171" s="80"/>
      <c r="P171" s="80"/>
      <c r="Q171" s="80"/>
      <c r="R171" s="80"/>
      <c r="S171" s="209"/>
      <c r="T171" s="209"/>
    </row>
    <row r="172" spans="9:20" s="5" customFormat="1" x14ac:dyDescent="0.2">
      <c r="M172" s="76" t="s">
        <v>358</v>
      </c>
      <c r="N172" s="304"/>
      <c r="O172" s="80"/>
      <c r="P172" s="80"/>
      <c r="Q172" s="80"/>
      <c r="R172" s="80"/>
      <c r="S172" s="209"/>
      <c r="T172" s="209"/>
    </row>
    <row r="173" spans="9:20" s="2" customFormat="1" x14ac:dyDescent="0.2">
      <c r="N173" s="77"/>
      <c r="O173" s="135"/>
      <c r="P173" s="135"/>
      <c r="Q173" s="135"/>
      <c r="R173" s="135"/>
      <c r="S173" s="209"/>
      <c r="T173" s="209"/>
    </row>
    <row r="174" spans="9:20" s="5" customFormat="1" ht="25.5" x14ac:dyDescent="0.2">
      <c r="I174" s="198">
        <v>81</v>
      </c>
      <c r="M174" s="78" t="s">
        <v>98</v>
      </c>
      <c r="N174" s="79" t="s">
        <v>294</v>
      </c>
      <c r="O174" s="74">
        <f>SUM(O175+O177)</f>
        <v>0</v>
      </c>
      <c r="P174" s="74">
        <f>SUM(P177)</f>
        <v>0</v>
      </c>
      <c r="Q174" s="74"/>
      <c r="R174" s="74">
        <f>SUM(R175+R177)</f>
        <v>0</v>
      </c>
      <c r="S174" s="209">
        <v>0</v>
      </c>
      <c r="T174" s="209">
        <v>0</v>
      </c>
    </row>
    <row r="175" spans="9:20" s="5" customFormat="1" ht="25.5" x14ac:dyDescent="0.2">
      <c r="I175" s="272"/>
      <c r="M175" s="276" t="s">
        <v>332</v>
      </c>
      <c r="N175" s="68" t="s">
        <v>334</v>
      </c>
      <c r="O175" s="89">
        <f>SUM(O176)</f>
        <v>0</v>
      </c>
      <c r="P175" s="75">
        <v>0</v>
      </c>
      <c r="Q175" s="75"/>
      <c r="R175" s="89">
        <f>SUM(R176)</f>
        <v>0</v>
      </c>
      <c r="S175" s="209">
        <v>0</v>
      </c>
      <c r="T175" s="209">
        <v>0</v>
      </c>
    </row>
    <row r="176" spans="9:20" s="5" customFormat="1" ht="38.25" x14ac:dyDescent="0.2">
      <c r="I176" s="272"/>
      <c r="M176" s="274" t="s">
        <v>333</v>
      </c>
      <c r="N176" s="275" t="s">
        <v>335</v>
      </c>
      <c r="O176" s="75">
        <v>0</v>
      </c>
      <c r="P176" s="75">
        <v>0</v>
      </c>
      <c r="Q176" s="75"/>
      <c r="R176" s="75">
        <v>0</v>
      </c>
      <c r="S176" s="209">
        <v>0</v>
      </c>
      <c r="T176" s="209">
        <v>0</v>
      </c>
    </row>
    <row r="177" spans="4:20" s="3" customFormat="1" x14ac:dyDescent="0.2">
      <c r="I177" s="9">
        <v>81</v>
      </c>
      <c r="M177" s="194" t="s">
        <v>295</v>
      </c>
      <c r="N177" s="68" t="s">
        <v>297</v>
      </c>
      <c r="O177" s="89">
        <f t="shared" ref="O177:R177" si="77">SUM(O178)</f>
        <v>0</v>
      </c>
      <c r="P177" s="89">
        <f t="shared" si="77"/>
        <v>0</v>
      </c>
      <c r="Q177" s="89"/>
      <c r="R177" s="89">
        <f t="shared" si="77"/>
        <v>0</v>
      </c>
      <c r="S177" s="209">
        <v>0</v>
      </c>
      <c r="T177" s="209">
        <v>0</v>
      </c>
    </row>
    <row r="178" spans="4:20" s="5" customFormat="1" ht="38.25" x14ac:dyDescent="0.2">
      <c r="I178" s="198">
        <v>81</v>
      </c>
      <c r="M178" s="195" t="s">
        <v>296</v>
      </c>
      <c r="N178" s="197" t="s">
        <v>298</v>
      </c>
      <c r="O178" s="75">
        <v>0</v>
      </c>
      <c r="P178" s="75">
        <v>0</v>
      </c>
      <c r="Q178" s="75"/>
      <c r="R178" s="75">
        <v>0</v>
      </c>
      <c r="S178" s="209">
        <v>0</v>
      </c>
      <c r="T178" s="209">
        <v>0</v>
      </c>
    </row>
    <row r="179" spans="4:20" s="8" customFormat="1" ht="25.5" x14ac:dyDescent="0.2">
      <c r="M179" s="78" t="s">
        <v>33</v>
      </c>
      <c r="N179" s="79" t="s">
        <v>86</v>
      </c>
      <c r="O179" s="91">
        <f t="shared" ref="O179" si="78">SUM(O180+O182)</f>
        <v>0</v>
      </c>
      <c r="P179" s="91">
        <f t="shared" ref="P179" si="79">SUM(P180+P182)</f>
        <v>0</v>
      </c>
      <c r="Q179" s="91"/>
      <c r="R179" s="91">
        <f t="shared" ref="R179" si="80">SUM(R180+R182)</f>
        <v>0</v>
      </c>
      <c r="S179" s="209">
        <v>0</v>
      </c>
      <c r="T179" s="209">
        <v>0</v>
      </c>
    </row>
    <row r="180" spans="4:20" s="3" customFormat="1" ht="25.5" x14ac:dyDescent="0.2">
      <c r="M180" s="90" t="s">
        <v>84</v>
      </c>
      <c r="N180" s="68" t="s">
        <v>87</v>
      </c>
      <c r="O180" s="87">
        <f t="shared" ref="O180:R180" si="81">SUM(O181)</f>
        <v>0</v>
      </c>
      <c r="P180" s="87">
        <f t="shared" si="81"/>
        <v>0</v>
      </c>
      <c r="Q180" s="87"/>
      <c r="R180" s="87">
        <f t="shared" si="81"/>
        <v>0</v>
      </c>
      <c r="S180" s="209">
        <v>0</v>
      </c>
      <c r="T180" s="209">
        <v>0</v>
      </c>
    </row>
    <row r="181" spans="4:20" s="5" customFormat="1" ht="38.25" x14ac:dyDescent="0.2">
      <c r="M181" s="81" t="s">
        <v>85</v>
      </c>
      <c r="N181" s="82" t="s">
        <v>88</v>
      </c>
      <c r="O181" s="80">
        <v>0</v>
      </c>
      <c r="P181" s="80">
        <v>0</v>
      </c>
      <c r="Q181" s="80"/>
      <c r="R181" s="80">
        <v>0</v>
      </c>
      <c r="S181" s="209">
        <v>0</v>
      </c>
      <c r="T181" s="209">
        <v>0</v>
      </c>
    </row>
    <row r="182" spans="4:20" s="3" customFormat="1" ht="25.5" x14ac:dyDescent="0.2">
      <c r="M182" s="194" t="s">
        <v>299</v>
      </c>
      <c r="N182" s="68" t="s">
        <v>301</v>
      </c>
      <c r="O182" s="87">
        <f t="shared" ref="O182:R182" si="82">SUM(O183)</f>
        <v>0</v>
      </c>
      <c r="P182" s="87">
        <f t="shared" si="82"/>
        <v>0</v>
      </c>
      <c r="Q182" s="87"/>
      <c r="R182" s="87">
        <f t="shared" si="82"/>
        <v>0</v>
      </c>
      <c r="S182" s="209">
        <v>0</v>
      </c>
      <c r="T182" s="209">
        <v>0</v>
      </c>
    </row>
    <row r="183" spans="4:20" s="5" customFormat="1" ht="51" x14ac:dyDescent="0.2">
      <c r="M183" s="195" t="s">
        <v>300</v>
      </c>
      <c r="N183" s="225" t="s">
        <v>321</v>
      </c>
      <c r="O183" s="80">
        <v>0</v>
      </c>
      <c r="P183" s="80">
        <v>0</v>
      </c>
      <c r="Q183" s="80"/>
      <c r="R183" s="80">
        <v>0</v>
      </c>
      <c r="S183" s="209">
        <v>0</v>
      </c>
      <c r="T183" s="209">
        <v>0</v>
      </c>
    </row>
    <row r="184" spans="4:20" s="5" customFormat="1" x14ac:dyDescent="0.2">
      <c r="M184" s="303"/>
      <c r="N184" s="304"/>
      <c r="O184" s="80"/>
      <c r="P184" s="80"/>
      <c r="Q184" s="80"/>
      <c r="R184" s="80"/>
      <c r="S184" s="209"/>
      <c r="T184" s="209"/>
    </row>
    <row r="185" spans="4:20" s="5" customFormat="1" x14ac:dyDescent="0.2">
      <c r="M185" s="303"/>
      <c r="N185" s="304"/>
      <c r="O185" s="80"/>
      <c r="P185" s="80"/>
      <c r="Q185" s="80"/>
      <c r="R185" s="80"/>
      <c r="S185" s="209"/>
      <c r="T185" s="209"/>
    </row>
    <row r="186" spans="4:20" s="5" customFormat="1" x14ac:dyDescent="0.2">
      <c r="M186" s="76" t="s">
        <v>90</v>
      </c>
      <c r="N186" s="83"/>
      <c r="O186" s="132"/>
      <c r="P186" s="132"/>
      <c r="Q186" s="132"/>
      <c r="R186" s="132"/>
      <c r="S186" s="209"/>
      <c r="T186" s="209"/>
    </row>
    <row r="187" spans="4:20" s="6" customFormat="1" x14ac:dyDescent="0.2">
      <c r="N187" s="83"/>
      <c r="O187" s="133"/>
      <c r="P187" s="133"/>
      <c r="Q187" s="133"/>
      <c r="R187" s="133"/>
      <c r="S187" s="209"/>
      <c r="T187" s="209"/>
    </row>
    <row r="188" spans="4:20" s="8" customFormat="1" x14ac:dyDescent="0.2">
      <c r="D188" s="3"/>
      <c r="H188" s="3"/>
      <c r="I188" s="3"/>
      <c r="J188" s="9">
        <v>91</v>
      </c>
      <c r="K188" s="3"/>
      <c r="M188" s="78" t="s">
        <v>95</v>
      </c>
      <c r="N188" s="79" t="s">
        <v>96</v>
      </c>
      <c r="O188" s="91">
        <f t="shared" ref="O188:R188" si="83">SUM(O189)</f>
        <v>219209.17</v>
      </c>
      <c r="P188" s="91">
        <f t="shared" si="83"/>
        <v>287937.44</v>
      </c>
      <c r="Q188" s="91"/>
      <c r="R188" s="91">
        <f t="shared" si="83"/>
        <v>287937.44</v>
      </c>
      <c r="S188" s="209">
        <f t="shared" si="75"/>
        <v>131.35282616142382</v>
      </c>
      <c r="T188" s="209">
        <f t="shared" si="76"/>
        <v>100</v>
      </c>
    </row>
    <row r="189" spans="4:20" s="3" customFormat="1" x14ac:dyDescent="0.2">
      <c r="J189" s="9">
        <v>91</v>
      </c>
      <c r="M189" s="90" t="s">
        <v>91</v>
      </c>
      <c r="N189" s="68" t="s">
        <v>93</v>
      </c>
      <c r="O189" s="87">
        <f t="shared" ref="O189:R189" si="84">SUM(O190)</f>
        <v>219209.17</v>
      </c>
      <c r="P189" s="87">
        <f t="shared" si="84"/>
        <v>287937.44</v>
      </c>
      <c r="Q189" s="87"/>
      <c r="R189" s="87">
        <f t="shared" si="84"/>
        <v>287937.44</v>
      </c>
      <c r="S189" s="209">
        <f t="shared" si="75"/>
        <v>131.35282616142382</v>
      </c>
      <c r="T189" s="209">
        <f t="shared" si="76"/>
        <v>100</v>
      </c>
    </row>
    <row r="190" spans="4:20" s="5" customFormat="1" x14ac:dyDescent="0.2">
      <c r="J190" s="198">
        <v>91</v>
      </c>
      <c r="M190" s="81" t="s">
        <v>92</v>
      </c>
      <c r="N190" s="82" t="s">
        <v>94</v>
      </c>
      <c r="O190" s="80">
        <f>SUM(O191)</f>
        <v>219209.17</v>
      </c>
      <c r="P190" s="80">
        <v>287937.44</v>
      </c>
      <c r="Q190" s="80"/>
      <c r="R190" s="80">
        <f>SUM(R191)</f>
        <v>287937.44</v>
      </c>
      <c r="S190" s="209">
        <f t="shared" si="75"/>
        <v>131.35282616142382</v>
      </c>
      <c r="T190" s="209">
        <f t="shared" si="76"/>
        <v>100</v>
      </c>
    </row>
    <row r="191" spans="4:20" s="5" customFormat="1" x14ac:dyDescent="0.2">
      <c r="J191" s="305"/>
      <c r="M191" s="303" t="s">
        <v>418</v>
      </c>
      <c r="N191" s="304" t="s">
        <v>292</v>
      </c>
      <c r="O191" s="80">
        <v>219209.17</v>
      </c>
      <c r="P191" s="80"/>
      <c r="Q191" s="80"/>
      <c r="R191" s="80">
        <v>287937.44</v>
      </c>
      <c r="S191" s="209">
        <f t="shared" si="75"/>
        <v>131.35282616142382</v>
      </c>
      <c r="T191" s="209"/>
    </row>
    <row r="192" spans="4:20" s="5" customFormat="1" x14ac:dyDescent="0.2">
      <c r="J192" s="305"/>
      <c r="M192" s="303"/>
      <c r="N192" s="304"/>
      <c r="O192" s="80"/>
      <c r="P192" s="80"/>
      <c r="Q192" s="80"/>
      <c r="R192" s="80"/>
      <c r="S192" s="209"/>
      <c r="T192" s="209"/>
    </row>
    <row r="193" spans="1:20" s="5" customFormat="1" x14ac:dyDescent="0.2">
      <c r="J193" s="305"/>
      <c r="M193" s="303"/>
      <c r="N193" s="304"/>
      <c r="O193" s="80"/>
      <c r="P193" s="80"/>
      <c r="Q193" s="80"/>
      <c r="R193" s="80"/>
      <c r="S193" s="209"/>
      <c r="T193" s="209"/>
    </row>
    <row r="194" spans="1:20" s="5" customFormat="1" x14ac:dyDescent="0.2">
      <c r="J194" s="305"/>
      <c r="M194" s="76" t="s">
        <v>359</v>
      </c>
      <c r="N194" s="304"/>
      <c r="O194" s="80"/>
      <c r="P194" s="80"/>
      <c r="Q194" s="80"/>
      <c r="R194" s="80"/>
      <c r="S194" s="209"/>
      <c r="T194" s="209"/>
    </row>
    <row r="195" spans="1:20" s="5" customFormat="1" x14ac:dyDescent="0.2">
      <c r="J195" s="230"/>
      <c r="M195" s="232"/>
      <c r="N195" s="233"/>
      <c r="O195" s="80"/>
      <c r="P195" s="80"/>
      <c r="Q195" s="80"/>
      <c r="R195" s="80"/>
      <c r="S195" s="209"/>
      <c r="T195" s="209"/>
    </row>
    <row r="196" spans="1:20" s="5" customFormat="1" x14ac:dyDescent="0.2">
      <c r="A196" s="423" t="s">
        <v>35</v>
      </c>
      <c r="B196" s="423"/>
      <c r="C196" s="423"/>
      <c r="D196" s="423"/>
      <c r="M196" s="90"/>
      <c r="N196" s="82"/>
      <c r="O196" s="178"/>
      <c r="P196" s="178"/>
      <c r="Q196" s="178"/>
      <c r="R196" s="178"/>
      <c r="S196" s="209"/>
      <c r="T196" s="209"/>
    </row>
    <row r="197" spans="1:20" s="5" customFormat="1" x14ac:dyDescent="0.2">
      <c r="H197" s="173"/>
      <c r="I197" s="198"/>
      <c r="J197" s="198"/>
      <c r="K197" s="198"/>
      <c r="L197" s="198">
        <v>11</v>
      </c>
      <c r="M197" s="175" t="s">
        <v>99</v>
      </c>
      <c r="N197" s="82"/>
      <c r="O197" s="179">
        <f>SUM(O38)</f>
        <v>785810.52</v>
      </c>
      <c r="P197" s="179">
        <f>SUM(P38)</f>
        <v>870000</v>
      </c>
      <c r="Q197" s="179"/>
      <c r="R197" s="179">
        <f>SUM(R38)</f>
        <v>848664.8899999999</v>
      </c>
      <c r="S197" s="209">
        <f t="shared" si="75"/>
        <v>107.99866741412418</v>
      </c>
      <c r="T197" s="209">
        <f t="shared" si="76"/>
        <v>97.547688505747104</v>
      </c>
    </row>
    <row r="198" spans="1:20" s="5" customFormat="1" x14ac:dyDescent="0.2">
      <c r="H198" s="173"/>
      <c r="I198" s="198"/>
      <c r="J198" s="198"/>
      <c r="K198" s="198"/>
      <c r="L198" s="198">
        <v>21</v>
      </c>
      <c r="M198" s="175" t="s">
        <v>100</v>
      </c>
      <c r="N198" s="82"/>
      <c r="O198" s="179">
        <v>0</v>
      </c>
      <c r="P198" s="179">
        <v>0</v>
      </c>
      <c r="Q198" s="179"/>
      <c r="R198" s="179">
        <v>0</v>
      </c>
      <c r="S198" s="209">
        <v>0</v>
      </c>
      <c r="T198" s="209">
        <v>0</v>
      </c>
    </row>
    <row r="199" spans="1:20" s="5" customFormat="1" x14ac:dyDescent="0.2">
      <c r="H199" s="173"/>
      <c r="I199" s="198"/>
      <c r="J199" s="198"/>
      <c r="K199" s="198"/>
      <c r="L199" s="198">
        <v>31</v>
      </c>
      <c r="M199" s="175" t="s">
        <v>101</v>
      </c>
      <c r="N199" s="82"/>
      <c r="O199" s="179">
        <f>SUM(O56)</f>
        <v>21525.97</v>
      </c>
      <c r="P199" s="179">
        <f>SUM(P56)</f>
        <v>55000</v>
      </c>
      <c r="Q199" s="179"/>
      <c r="R199" s="179">
        <f>SUM(R56)</f>
        <v>11479.99</v>
      </c>
      <c r="S199" s="209">
        <f t="shared" si="75"/>
        <v>53.330883579230104</v>
      </c>
      <c r="T199" s="209">
        <f t="shared" si="76"/>
        <v>20.87270909090909</v>
      </c>
    </row>
    <row r="200" spans="1:20" s="5" customFormat="1" x14ac:dyDescent="0.2">
      <c r="H200" s="173"/>
      <c r="I200" s="198"/>
      <c r="J200" s="198"/>
      <c r="K200" s="198"/>
      <c r="L200" s="198">
        <v>43</v>
      </c>
      <c r="M200" s="175" t="s">
        <v>102</v>
      </c>
      <c r="N200" s="82"/>
      <c r="O200" s="179">
        <f>SUM(O62)</f>
        <v>156651.35</v>
      </c>
      <c r="P200" s="179">
        <f>SUM(P62)</f>
        <v>221000</v>
      </c>
      <c r="Q200" s="179"/>
      <c r="R200" s="179">
        <f>SUM(R62)</f>
        <v>181076.65000000002</v>
      </c>
      <c r="S200" s="209">
        <f t="shared" si="75"/>
        <v>115.59214140190942</v>
      </c>
      <c r="T200" s="209">
        <f t="shared" si="76"/>
        <v>81.935135746606349</v>
      </c>
    </row>
    <row r="201" spans="1:20" s="5" customFormat="1" x14ac:dyDescent="0.2">
      <c r="H201" s="173"/>
      <c r="I201" s="198"/>
      <c r="J201" s="198"/>
      <c r="K201" s="198"/>
      <c r="L201" s="198">
        <v>52</v>
      </c>
      <c r="M201" s="175" t="s">
        <v>103</v>
      </c>
      <c r="N201" s="82"/>
      <c r="O201" s="179">
        <f>SUM(O48)</f>
        <v>828740.05</v>
      </c>
      <c r="P201" s="179">
        <f>SUM(P48)</f>
        <v>879062.56</v>
      </c>
      <c r="Q201" s="179"/>
      <c r="R201" s="179">
        <f>SUM(R48)</f>
        <v>675676.45</v>
      </c>
      <c r="S201" s="209">
        <f t="shared" si="75"/>
        <v>81.530565585674282</v>
      </c>
      <c r="T201" s="209">
        <f t="shared" si="76"/>
        <v>76.863295144773303</v>
      </c>
    </row>
    <row r="202" spans="1:20" s="5" customFormat="1" x14ac:dyDescent="0.2">
      <c r="H202" s="173"/>
      <c r="I202" s="198"/>
      <c r="J202" s="198"/>
      <c r="K202" s="198"/>
      <c r="L202" s="198">
        <v>61</v>
      </c>
      <c r="M202" s="175" t="s">
        <v>104</v>
      </c>
      <c r="N202" s="82"/>
      <c r="O202" s="179">
        <f>SUM(O72)</f>
        <v>0</v>
      </c>
      <c r="P202" s="179">
        <f>SUM(P72)</f>
        <v>10000</v>
      </c>
      <c r="Q202" s="179"/>
      <c r="R202" s="179">
        <f>SUM(R72)</f>
        <v>0</v>
      </c>
      <c r="S202" s="209">
        <v>0</v>
      </c>
      <c r="T202" s="209">
        <f t="shared" si="76"/>
        <v>0</v>
      </c>
    </row>
    <row r="203" spans="1:20" s="5" customFormat="1" ht="24.75" customHeight="1" x14ac:dyDescent="0.2">
      <c r="H203" s="173"/>
      <c r="I203" s="198"/>
      <c r="J203" s="198"/>
      <c r="K203" s="198"/>
      <c r="L203" s="198">
        <v>71</v>
      </c>
      <c r="M203" s="409" t="s">
        <v>105</v>
      </c>
      <c r="N203" s="410"/>
      <c r="O203" s="179">
        <f>SUM(O75)</f>
        <v>270</v>
      </c>
      <c r="P203" s="179">
        <f>SUM(P75)</f>
        <v>0</v>
      </c>
      <c r="Q203" s="179"/>
      <c r="R203" s="179">
        <f>SUM(R75)</f>
        <v>0</v>
      </c>
      <c r="S203" s="209">
        <f t="shared" si="75"/>
        <v>0</v>
      </c>
      <c r="T203" s="209">
        <v>0</v>
      </c>
    </row>
    <row r="204" spans="1:20" s="11" customFormat="1" x14ac:dyDescent="0.2">
      <c r="H204" s="12"/>
      <c r="I204" s="12"/>
      <c r="J204" s="12"/>
      <c r="K204" s="12"/>
      <c r="L204" s="12" t="s">
        <v>360</v>
      </c>
      <c r="M204" s="411" t="s">
        <v>106</v>
      </c>
      <c r="N204" s="412"/>
      <c r="O204" s="180">
        <f t="shared" ref="O204" si="85">SUM(O174)</f>
        <v>0</v>
      </c>
      <c r="P204" s="180">
        <f t="shared" ref="P204" si="86">SUM(P174)</f>
        <v>0</v>
      </c>
      <c r="Q204" s="180"/>
      <c r="R204" s="180">
        <f t="shared" ref="R204" si="87">SUM(R174)</f>
        <v>0</v>
      </c>
      <c r="S204" s="209">
        <v>0</v>
      </c>
      <c r="T204" s="209">
        <v>0</v>
      </c>
    </row>
    <row r="205" spans="1:20" s="11" customFormat="1" x14ac:dyDescent="0.2">
      <c r="H205" s="12"/>
      <c r="I205" s="12"/>
      <c r="J205" s="12"/>
      <c r="K205" s="12"/>
      <c r="L205" s="12" t="s">
        <v>361</v>
      </c>
      <c r="M205" s="188" t="s">
        <v>292</v>
      </c>
      <c r="N205" s="189"/>
      <c r="O205" s="180">
        <f t="shared" ref="O205" si="88">SUM(O190)</f>
        <v>219209.17</v>
      </c>
      <c r="P205" s="180">
        <f t="shared" ref="P205" si="89">SUM(P190)</f>
        <v>287937.44</v>
      </c>
      <c r="Q205" s="180"/>
      <c r="R205" s="180">
        <f t="shared" ref="R205" si="90">SUM(R190)</f>
        <v>287937.44</v>
      </c>
      <c r="S205" s="209">
        <f t="shared" si="75"/>
        <v>131.35282616142382</v>
      </c>
      <c r="T205" s="209">
        <f t="shared" si="76"/>
        <v>100</v>
      </c>
    </row>
    <row r="206" spans="1:20" s="11" customFormat="1" x14ac:dyDescent="0.2">
      <c r="H206" s="12"/>
      <c r="I206" s="12"/>
      <c r="J206" s="12"/>
      <c r="K206" s="12"/>
      <c r="L206" s="12"/>
      <c r="M206" s="406" t="s">
        <v>287</v>
      </c>
      <c r="N206" s="407"/>
      <c r="O206" s="180">
        <f t="shared" ref="O206" si="91">SUM(O197:O205)</f>
        <v>2012207.06</v>
      </c>
      <c r="P206" s="180">
        <f t="shared" ref="P206" si="92">SUM(P197:P205)</f>
        <v>2323000</v>
      </c>
      <c r="Q206" s="180"/>
      <c r="R206" s="180">
        <f t="shared" ref="R206" si="93">SUM(R197:R205)</f>
        <v>2004835.42</v>
      </c>
      <c r="S206" s="209">
        <f t="shared" si="75"/>
        <v>99.633654003778318</v>
      </c>
      <c r="T206" s="209">
        <f t="shared" si="76"/>
        <v>86.303720189410242</v>
      </c>
    </row>
    <row r="207" spans="1:20" s="11" customFormat="1" x14ac:dyDescent="0.2">
      <c r="H207" s="12"/>
      <c r="I207" s="12"/>
      <c r="J207" s="12"/>
      <c r="K207" s="12"/>
      <c r="L207" s="12"/>
      <c r="M207" s="329"/>
      <c r="N207" s="330"/>
      <c r="O207" s="180"/>
      <c r="P207" s="180"/>
      <c r="Q207" s="180"/>
      <c r="R207" s="180"/>
      <c r="S207" s="209"/>
      <c r="T207" s="209"/>
    </row>
    <row r="208" spans="1:20" s="11" customFormat="1" x14ac:dyDescent="0.2">
      <c r="H208" s="12"/>
      <c r="I208" s="12"/>
      <c r="J208" s="12"/>
      <c r="K208" s="12"/>
      <c r="L208" s="12"/>
      <c r="M208" s="329"/>
      <c r="N208" s="330"/>
      <c r="O208" s="180"/>
      <c r="P208" s="180"/>
      <c r="Q208" s="180"/>
      <c r="R208" s="180"/>
      <c r="S208" s="209"/>
      <c r="T208" s="209"/>
    </row>
    <row r="209" spans="1:20" s="11" customFormat="1" x14ac:dyDescent="0.2">
      <c r="H209" s="12"/>
      <c r="I209" s="12"/>
      <c r="J209" s="12"/>
      <c r="K209" s="12"/>
      <c r="L209" s="12"/>
      <c r="M209" s="76" t="s">
        <v>365</v>
      </c>
      <c r="N209" s="330"/>
      <c r="O209" s="180"/>
      <c r="P209" s="180"/>
      <c r="Q209" s="180"/>
      <c r="R209" s="180"/>
      <c r="S209" s="209"/>
      <c r="T209" s="209"/>
    </row>
    <row r="210" spans="1:20" s="11" customFormat="1" x14ac:dyDescent="0.2">
      <c r="H210" s="12"/>
      <c r="I210" s="12"/>
      <c r="J210" s="12"/>
      <c r="K210" s="12"/>
      <c r="L210" s="12"/>
      <c r="M210" s="329"/>
      <c r="N210" s="330"/>
      <c r="O210" s="180"/>
      <c r="P210" s="180"/>
      <c r="Q210" s="180"/>
      <c r="R210" s="180"/>
      <c r="S210" s="209"/>
      <c r="T210" s="209"/>
    </row>
    <row r="211" spans="1:20" s="11" customFormat="1" x14ac:dyDescent="0.2">
      <c r="A211" s="423" t="s">
        <v>35</v>
      </c>
      <c r="B211" s="423"/>
      <c r="C211" s="423"/>
      <c r="D211" s="423"/>
      <c r="E211" s="328"/>
      <c r="F211" s="328"/>
      <c r="G211" s="328"/>
      <c r="H211" s="328"/>
      <c r="I211" s="328"/>
      <c r="J211" s="328"/>
      <c r="K211" s="328"/>
      <c r="L211" s="334"/>
      <c r="M211" s="327"/>
      <c r="N211" s="332"/>
      <c r="O211" s="330"/>
      <c r="P211" s="362"/>
      <c r="Q211" s="370"/>
      <c r="R211" s="390"/>
      <c r="S211" s="209"/>
      <c r="T211" s="209"/>
    </row>
    <row r="212" spans="1:20" s="11" customFormat="1" x14ac:dyDescent="0.2">
      <c r="A212" s="328"/>
      <c r="B212" s="334"/>
      <c r="C212" s="328"/>
      <c r="D212" s="334"/>
      <c r="E212" s="328"/>
      <c r="F212" s="328"/>
      <c r="G212" s="328"/>
      <c r="H212" s="328"/>
      <c r="I212" s="328"/>
      <c r="J212" s="328"/>
      <c r="K212" s="328"/>
      <c r="L212" s="334">
        <v>11</v>
      </c>
      <c r="M212" s="327" t="s">
        <v>99</v>
      </c>
      <c r="N212" s="332"/>
      <c r="O212" s="226">
        <f>SUM(O290+O340+O364+O377+O387+O397+O406+O421+O437+O453+O468+O484+O499+O514+O525+O536+O548+O564+O579+O592+O604+O620+O635+O649+O674+O693+O724+O737+O751+O889+O974)</f>
        <v>785810.52</v>
      </c>
      <c r="P212" s="226">
        <f>SUM(P290+P340+P364+P377+P387+P397+P406+P421+P437+P453+P468+P484+P499+P514+P525+P536+P548+P564+P579+P592+P604+P620+P635+P649+P674+P693+P724+P737+P751+P889+P974)</f>
        <v>870000</v>
      </c>
      <c r="Q212" s="226"/>
      <c r="R212" s="226">
        <f>SUM(R290+R340+R364+R377+R387+R397+R406+R421+R437+R453+R468+R484+R499+R514+R525+R536+R548+R564+R579+R592+R604+R620+R635+R649+R674+R693+R724+R737+R751+R889+R974)</f>
        <v>620634.30000000005</v>
      </c>
      <c r="S212" s="209">
        <f t="shared" si="75"/>
        <v>78.980146511655263</v>
      </c>
      <c r="T212" s="209">
        <f t="shared" si="76"/>
        <v>71.337275862068978</v>
      </c>
    </row>
    <row r="213" spans="1:20" s="11" customFormat="1" x14ac:dyDescent="0.2">
      <c r="A213" s="328"/>
      <c r="B213" s="334"/>
      <c r="C213" s="328"/>
      <c r="D213" s="334"/>
      <c r="E213" s="328"/>
      <c r="F213" s="328"/>
      <c r="G213" s="328"/>
      <c r="H213" s="328"/>
      <c r="I213" s="328"/>
      <c r="J213" s="328"/>
      <c r="K213" s="328"/>
      <c r="L213" s="334">
        <v>21</v>
      </c>
      <c r="M213" s="327" t="s">
        <v>100</v>
      </c>
      <c r="N213" s="332"/>
      <c r="O213" s="226">
        <v>0</v>
      </c>
      <c r="P213" s="226">
        <v>0</v>
      </c>
      <c r="Q213" s="226"/>
      <c r="R213" s="226">
        <v>0</v>
      </c>
      <c r="S213" s="209">
        <v>0</v>
      </c>
      <c r="T213" s="209">
        <v>0</v>
      </c>
    </row>
    <row r="214" spans="1:20" s="11" customFormat="1" x14ac:dyDescent="0.2">
      <c r="A214" s="328"/>
      <c r="B214" s="334"/>
      <c r="C214" s="328"/>
      <c r="D214" s="334"/>
      <c r="E214" s="328"/>
      <c r="F214" s="328"/>
      <c r="G214" s="328"/>
      <c r="H214" s="328"/>
      <c r="I214" s="328"/>
      <c r="J214" s="328"/>
      <c r="K214" s="328"/>
      <c r="L214" s="334">
        <v>31</v>
      </c>
      <c r="M214" s="327" t="s">
        <v>101</v>
      </c>
      <c r="N214" s="332"/>
      <c r="O214" s="226">
        <f>SUM(O565+O675+O855+O878+O890)</f>
        <v>21525.97</v>
      </c>
      <c r="P214" s="226">
        <f>SUM(P565+P675+P855+P878)</f>
        <v>55000</v>
      </c>
      <c r="Q214" s="226"/>
      <c r="R214" s="226">
        <f>SUM(R565+R675+R855+R878+R890)</f>
        <v>11479.99</v>
      </c>
      <c r="S214" s="209">
        <f t="shared" si="75"/>
        <v>53.330883579230104</v>
      </c>
      <c r="T214" s="209">
        <f t="shared" si="76"/>
        <v>20.87270909090909</v>
      </c>
    </row>
    <row r="215" spans="1:20" s="11" customFormat="1" x14ac:dyDescent="0.2">
      <c r="A215" s="328"/>
      <c r="B215" s="334"/>
      <c r="C215" s="328"/>
      <c r="D215" s="12"/>
      <c r="E215" s="328"/>
      <c r="F215" s="328"/>
      <c r="G215" s="328"/>
      <c r="H215" s="328"/>
      <c r="I215" s="328"/>
      <c r="J215" s="328"/>
      <c r="K215" s="328"/>
      <c r="L215" s="334">
        <v>43</v>
      </c>
      <c r="M215" s="327" t="s">
        <v>102</v>
      </c>
      <c r="N215" s="332"/>
      <c r="O215" s="226">
        <f>SUM(O422+O438+O454+O469+O515+O537+O839+O891+O905+O919+O975)</f>
        <v>156651.35</v>
      </c>
      <c r="P215" s="226">
        <f>SUM(P422+P438+P454+P469+P515+P537+P839+P891+P905+P919+P975)</f>
        <v>221000</v>
      </c>
      <c r="Q215" s="226"/>
      <c r="R215" s="226">
        <f>SUM(R422+R438+R454+R469+R515+R537+R549+R839+R891+R905+R919+R975)</f>
        <v>181076.65000000002</v>
      </c>
      <c r="S215" s="209">
        <f t="shared" si="75"/>
        <v>115.59214140190942</v>
      </c>
      <c r="T215" s="209">
        <f t="shared" si="76"/>
        <v>81.935135746606349</v>
      </c>
    </row>
    <row r="216" spans="1:20" s="11" customFormat="1" x14ac:dyDescent="0.2">
      <c r="A216" s="328"/>
      <c r="B216" s="334"/>
      <c r="C216" s="328"/>
      <c r="D216" s="12"/>
      <c r="E216" s="328"/>
      <c r="F216" s="328"/>
      <c r="G216" s="328"/>
      <c r="H216" s="328"/>
      <c r="I216" s="328"/>
      <c r="J216" s="328"/>
      <c r="K216" s="328"/>
      <c r="L216" s="334">
        <v>52</v>
      </c>
      <c r="M216" s="327" t="s">
        <v>103</v>
      </c>
      <c r="N216" s="332"/>
      <c r="O216" s="226">
        <f>SUM(O291+O341+O407+O485+O660+O676+O780+O805+O825+O840+O857+O879+O892+O906+O920+O931+O948+O960+O992+O1004)</f>
        <v>601993.15</v>
      </c>
      <c r="P216" s="226">
        <f>SUM(P291+P341+P407+P485+P660+P676+P780+P805+P825+P840+P857+P879+P892+P906+P920+P931+P948+P960+P992+P1004)</f>
        <v>879062.56</v>
      </c>
      <c r="Q216" s="226"/>
      <c r="R216" s="226">
        <f>SUM(R291+R341+R407+R485+R660+R676+R780+R805+R825+R840+R857+R879+R892+R906+R920+R931+R948+R960+R992+R1004)</f>
        <v>586082.81000000006</v>
      </c>
      <c r="S216" s="209">
        <f t="shared" si="75"/>
        <v>97.357056305374911</v>
      </c>
      <c r="T216" s="209">
        <f t="shared" si="76"/>
        <v>66.671342481017504</v>
      </c>
    </row>
    <row r="217" spans="1:20" s="11" customFormat="1" x14ac:dyDescent="0.2">
      <c r="A217" s="5"/>
      <c r="B217" s="334"/>
      <c r="C217" s="5"/>
      <c r="D217" s="5"/>
      <c r="E217" s="5"/>
      <c r="F217" s="5"/>
      <c r="G217" s="5"/>
      <c r="H217" s="5"/>
      <c r="I217" s="5"/>
      <c r="J217" s="5"/>
      <c r="K217" s="5"/>
      <c r="L217" s="334">
        <v>61</v>
      </c>
      <c r="M217" s="327" t="s">
        <v>104</v>
      </c>
      <c r="N217" s="332"/>
      <c r="O217" s="226">
        <f t="shared" ref="O217" si="94">SUM(O824)</f>
        <v>0</v>
      </c>
      <c r="P217" s="226">
        <f>SUM(P824)</f>
        <v>10000</v>
      </c>
      <c r="Q217" s="226"/>
      <c r="R217" s="226">
        <f t="shared" ref="R217" si="95">SUM(R824)</f>
        <v>0</v>
      </c>
      <c r="S217" s="209">
        <v>0</v>
      </c>
      <c r="T217" s="209">
        <f t="shared" si="76"/>
        <v>0</v>
      </c>
    </row>
    <row r="218" spans="1:20" s="11" customFormat="1" ht="26.25" customHeight="1" x14ac:dyDescent="0.2">
      <c r="A218" s="5"/>
      <c r="B218" s="334"/>
      <c r="C218" s="5"/>
      <c r="D218" s="5"/>
      <c r="E218" s="5"/>
      <c r="F218" s="5"/>
      <c r="G218" s="5"/>
      <c r="H218" s="5"/>
      <c r="I218" s="5"/>
      <c r="J218" s="5"/>
      <c r="K218" s="5"/>
      <c r="L218" s="334">
        <v>71</v>
      </c>
      <c r="M218" s="409" t="s">
        <v>105</v>
      </c>
      <c r="N218" s="410"/>
      <c r="O218" s="185">
        <f>SUM(O526+O605+O856+O880+O893)</f>
        <v>270</v>
      </c>
      <c r="P218" s="185">
        <f>SUM(P526+P605+P856+P880+P893)</f>
        <v>0</v>
      </c>
      <c r="Q218" s="185"/>
      <c r="R218" s="185">
        <f>SUM(R526+R605+R856+R880+R893)</f>
        <v>0</v>
      </c>
      <c r="S218" s="209">
        <f t="shared" si="75"/>
        <v>0</v>
      </c>
      <c r="T218" s="209">
        <v>0</v>
      </c>
    </row>
    <row r="219" spans="1:20" s="11" customFormat="1" x14ac:dyDescent="0.2">
      <c r="A219" s="5"/>
      <c r="B219" s="12"/>
      <c r="C219" s="5"/>
      <c r="D219" s="5"/>
      <c r="E219" s="5"/>
      <c r="F219" s="5"/>
      <c r="G219" s="5"/>
      <c r="H219" s="5"/>
      <c r="I219" s="5"/>
      <c r="J219" s="5"/>
      <c r="K219" s="5"/>
      <c r="L219" s="12" t="s">
        <v>360</v>
      </c>
      <c r="M219" s="411" t="s">
        <v>106</v>
      </c>
      <c r="N219" s="412"/>
      <c r="O219" s="185">
        <f>SUM(O932)</f>
        <v>0</v>
      </c>
      <c r="P219" s="185">
        <f>SUM(P932)</f>
        <v>0</v>
      </c>
      <c r="Q219" s="185"/>
      <c r="R219" s="185">
        <f>SUM(R932)</f>
        <v>0</v>
      </c>
      <c r="S219" s="209">
        <v>0</v>
      </c>
      <c r="T219" s="209">
        <v>0</v>
      </c>
    </row>
    <row r="220" spans="1:20" s="11" customFormat="1" x14ac:dyDescent="0.2">
      <c r="A220" s="5"/>
      <c r="B220" s="12"/>
      <c r="C220" s="5"/>
      <c r="D220" s="5"/>
      <c r="E220" s="5"/>
      <c r="F220" s="5"/>
      <c r="G220" s="5"/>
      <c r="H220" s="5"/>
      <c r="I220" s="5"/>
      <c r="J220" s="5"/>
      <c r="K220" s="5"/>
      <c r="L220" s="12" t="s">
        <v>361</v>
      </c>
      <c r="M220" s="327" t="s">
        <v>292</v>
      </c>
      <c r="N220" s="333"/>
      <c r="O220" s="185">
        <f>SUM(O292+O342+O423+O455+O470+O500+O580+O621+O636+O650+O677+O711+O725+O738+O768+O781+O806+O826+O841+O858+O881+O907+O933+O949+O961+O976+O993+O1005)</f>
        <v>158018.63</v>
      </c>
      <c r="P220" s="185">
        <f>SUM(P292+P423+P455+P470+P500+P580+P621+P636+P650+P677+P711+P725+P738+P768+P781+P806+P826+P841+P858+P881+P907+P933+P949+P961+P976+P993+P1005)</f>
        <v>287937.43999999994</v>
      </c>
      <c r="Q220" s="185"/>
      <c r="R220" s="185">
        <f>SUM(R292+R342+R423+R455+R470+R500+R580+R621+R636+R650+R677+R711+R725+R738+R768+R781+R806+R826+R841+R858+R881+R907+R933+R949+R961+R976+R993+R1005)</f>
        <v>65755.070000000007</v>
      </c>
      <c r="S220" s="209">
        <f t="shared" si="75"/>
        <v>41.612226355841713</v>
      </c>
      <c r="T220" s="209">
        <f t="shared" si="76"/>
        <v>22.83658214089839</v>
      </c>
    </row>
    <row r="221" spans="1:20" s="11" customForma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406" t="s">
        <v>287</v>
      </c>
      <c r="M221" s="407"/>
      <c r="N221" s="408"/>
      <c r="O221" s="185">
        <f t="shared" ref="O221:P221" si="96">SUM(O212:O220)</f>
        <v>1724269.62</v>
      </c>
      <c r="P221" s="185">
        <f t="shared" si="96"/>
        <v>2323000</v>
      </c>
      <c r="Q221" s="185"/>
      <c r="R221" s="185">
        <f t="shared" ref="R221" si="97">SUM(R212:R220)</f>
        <v>1465028.82</v>
      </c>
      <c r="S221" s="209">
        <f t="shared" si="75"/>
        <v>84.965181953388466</v>
      </c>
      <c r="T221" s="209">
        <f t="shared" si="76"/>
        <v>63.066242789496343</v>
      </c>
    </row>
    <row r="222" spans="1:20" s="11" customForma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329"/>
      <c r="M222" s="330"/>
      <c r="N222" s="331"/>
      <c r="O222" s="185"/>
      <c r="P222" s="185"/>
      <c r="Q222" s="185"/>
      <c r="R222" s="185"/>
      <c r="S222" s="209"/>
      <c r="T222" s="209"/>
    </row>
    <row r="223" spans="1:20" s="11" customForma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329"/>
      <c r="M223" s="330"/>
      <c r="N223" s="331"/>
      <c r="O223" s="185"/>
      <c r="P223" s="185"/>
      <c r="Q223" s="185"/>
      <c r="R223" s="185"/>
      <c r="S223" s="209"/>
      <c r="T223" s="209"/>
    </row>
    <row r="224" spans="1:20" s="11" customForma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329"/>
      <c r="M224" s="76" t="s">
        <v>366</v>
      </c>
      <c r="N224" s="331"/>
      <c r="O224" s="185"/>
      <c r="P224" s="185"/>
      <c r="Q224" s="185"/>
      <c r="R224" s="185"/>
      <c r="S224" s="209"/>
      <c r="T224" s="209"/>
    </row>
    <row r="225" spans="1:20" s="11" customForma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329"/>
      <c r="M225" s="330"/>
      <c r="N225" s="331"/>
      <c r="O225" s="185"/>
      <c r="P225" s="185"/>
      <c r="Q225" s="185"/>
      <c r="R225" s="185"/>
      <c r="S225" s="209"/>
      <c r="T225" s="209"/>
    </row>
    <row r="226" spans="1:20" s="11" customForma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329"/>
      <c r="M226" s="330"/>
      <c r="N226" s="331"/>
      <c r="O226" s="185"/>
      <c r="P226" s="185"/>
      <c r="Q226" s="185"/>
      <c r="R226" s="185"/>
      <c r="S226" s="209"/>
      <c r="T226" s="209"/>
    </row>
    <row r="227" spans="1:20" s="11" customForma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387" t="s">
        <v>111</v>
      </c>
      <c r="M227" s="327" t="s">
        <v>368</v>
      </c>
      <c r="N227" s="332"/>
      <c r="O227" s="185">
        <f>SUM(O285+O494+O969)</f>
        <v>586153.91</v>
      </c>
      <c r="P227" s="185">
        <f>SUM(P285+P494+P969)</f>
        <v>890000</v>
      </c>
      <c r="Q227" s="185"/>
      <c r="R227" s="185">
        <f>SUM(R285+R494+R969)</f>
        <v>583837.91000000015</v>
      </c>
      <c r="S227" s="209">
        <f t="shared" si="75"/>
        <v>99.60488193280159</v>
      </c>
      <c r="T227" s="209">
        <f t="shared" si="76"/>
        <v>65.599765168539349</v>
      </c>
    </row>
    <row r="228" spans="1:20" s="11" customFormat="1" ht="24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387" t="s">
        <v>112</v>
      </c>
      <c r="M228" s="409" t="s">
        <v>502</v>
      </c>
      <c r="N228" s="417"/>
      <c r="O228" s="111">
        <v>584953.91</v>
      </c>
      <c r="P228" s="185"/>
      <c r="Q228" s="185"/>
      <c r="R228" s="111">
        <f>SUM(R285+R969)</f>
        <v>582637.91000000015</v>
      </c>
      <c r="S228" s="209">
        <f t="shared" si="75"/>
        <v>99.604071370340975</v>
      </c>
      <c r="T228" s="209"/>
    </row>
    <row r="229" spans="1:20" s="11" customForma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387" t="s">
        <v>190</v>
      </c>
      <c r="M229" s="387" t="s">
        <v>503</v>
      </c>
      <c r="N229" s="388"/>
      <c r="O229" s="111">
        <v>1200</v>
      </c>
      <c r="P229" s="185"/>
      <c r="Q229" s="185"/>
      <c r="R229" s="111">
        <v>1200</v>
      </c>
      <c r="S229" s="209">
        <f t="shared" si="75"/>
        <v>100</v>
      </c>
      <c r="T229" s="209"/>
    </row>
    <row r="230" spans="1:20" s="11" customForma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387" t="s">
        <v>367</v>
      </c>
      <c r="M230" s="327" t="s">
        <v>369</v>
      </c>
      <c r="N230" s="332"/>
      <c r="O230" s="185">
        <v>0</v>
      </c>
      <c r="P230" s="185">
        <v>0</v>
      </c>
      <c r="Q230" s="185"/>
      <c r="R230" s="185">
        <v>0</v>
      </c>
      <c r="S230" s="209">
        <v>0</v>
      </c>
      <c r="T230" s="209"/>
    </row>
    <row r="231" spans="1:20" s="11" customForma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387" t="s">
        <v>193</v>
      </c>
      <c r="M231" s="327" t="s">
        <v>370</v>
      </c>
      <c r="N231" s="332"/>
      <c r="O231" s="185">
        <f>SUM(O669+O688)</f>
        <v>86963.49</v>
      </c>
      <c r="P231" s="185">
        <f t="shared" ref="P231" si="98">SUM(P669+P688)</f>
        <v>77000</v>
      </c>
      <c r="Q231" s="185"/>
      <c r="R231" s="185">
        <f>SUM(R669+R688)</f>
        <v>70008.290000000008</v>
      </c>
      <c r="S231" s="209">
        <f t="shared" ref="S231:S256" si="99">R231/O231*100</f>
        <v>80.503082385493045</v>
      </c>
      <c r="T231" s="209">
        <f t="shared" ref="T231:T256" si="100">R231/P231*100</f>
        <v>90.919857142857154</v>
      </c>
    </row>
    <row r="232" spans="1:20" s="11" customForma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387" t="s">
        <v>199</v>
      </c>
      <c r="M232" s="387" t="s">
        <v>504</v>
      </c>
      <c r="N232" s="388"/>
      <c r="O232" s="111">
        <v>80361.45</v>
      </c>
      <c r="P232" s="185"/>
      <c r="Q232" s="185"/>
      <c r="R232" s="111">
        <f>SUM(R669)</f>
        <v>63021.94</v>
      </c>
      <c r="S232" s="209">
        <f t="shared" si="99"/>
        <v>78.423099632970789</v>
      </c>
      <c r="T232" s="209"/>
    </row>
    <row r="233" spans="1:20" s="11" customFormat="1" ht="25.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387" t="s">
        <v>312</v>
      </c>
      <c r="M233" s="409" t="s">
        <v>505</v>
      </c>
      <c r="N233" s="417"/>
      <c r="O233" s="111">
        <v>6602.04</v>
      </c>
      <c r="P233" s="185"/>
      <c r="Q233" s="185"/>
      <c r="R233" s="111">
        <f>SUM(R688)</f>
        <v>6986.35</v>
      </c>
      <c r="S233" s="209">
        <f t="shared" si="99"/>
        <v>105.82107954511031</v>
      </c>
      <c r="T233" s="209"/>
    </row>
    <row r="234" spans="1:20" s="11" customForma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387" t="s">
        <v>152</v>
      </c>
      <c r="M234" s="327" t="s">
        <v>371</v>
      </c>
      <c r="N234" s="332"/>
      <c r="O234" s="185">
        <f>SUM(O463+O479+O819+O850+O873+O955+O987)</f>
        <v>668570.01</v>
      </c>
      <c r="P234" s="185">
        <f>SUM(P463+P479+P819+P850+P873+P955+P987)</f>
        <v>760000</v>
      </c>
      <c r="Q234" s="185"/>
      <c r="R234" s="185">
        <f>SUM(R463+R479+R819+R850+R873+R955+R987)</f>
        <v>501018.16</v>
      </c>
      <c r="S234" s="209">
        <f t="shared" si="99"/>
        <v>74.938772679917236</v>
      </c>
      <c r="T234" s="209">
        <f t="shared" si="100"/>
        <v>65.923442105263149</v>
      </c>
    </row>
    <row r="235" spans="1:20" s="11" customForma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387" t="s">
        <v>196</v>
      </c>
      <c r="M235" s="387" t="s">
        <v>506</v>
      </c>
      <c r="N235" s="388"/>
      <c r="O235" s="111">
        <v>11700</v>
      </c>
      <c r="P235" s="185"/>
      <c r="Q235" s="185"/>
      <c r="R235" s="111">
        <f>SUM(R479)</f>
        <v>13620</v>
      </c>
      <c r="S235" s="209">
        <f t="shared" si="99"/>
        <v>116.41025641025642</v>
      </c>
      <c r="T235" s="209"/>
    </row>
    <row r="236" spans="1:20" s="11" customForma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387" t="s">
        <v>189</v>
      </c>
      <c r="M236" s="387" t="s">
        <v>507</v>
      </c>
      <c r="N236" s="388"/>
      <c r="O236" s="111">
        <v>655227.51</v>
      </c>
      <c r="P236" s="185"/>
      <c r="Q236" s="185"/>
      <c r="R236" s="111">
        <f>SUM(R463+R873+R955+R987)</f>
        <v>487398.16</v>
      </c>
      <c r="S236" s="209">
        <f t="shared" si="99"/>
        <v>74.386095296883965</v>
      </c>
      <c r="T236" s="209"/>
    </row>
    <row r="237" spans="1:20" s="11" customForma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387" t="s">
        <v>201</v>
      </c>
      <c r="M237" s="387" t="s">
        <v>508</v>
      </c>
      <c r="N237" s="388"/>
      <c r="O237" s="111">
        <v>1642.5</v>
      </c>
      <c r="P237" s="185"/>
      <c r="Q237" s="185"/>
      <c r="R237" s="111">
        <v>0</v>
      </c>
      <c r="S237" s="209">
        <f t="shared" si="99"/>
        <v>0</v>
      </c>
      <c r="T237" s="209"/>
    </row>
    <row r="238" spans="1:20" s="11" customForma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387" t="s">
        <v>153</v>
      </c>
      <c r="M238" s="327" t="s">
        <v>372</v>
      </c>
      <c r="N238" s="332"/>
      <c r="O238" s="185">
        <f t="shared" ref="O238:P238" si="101">SUM(O432+O509+O763)</f>
        <v>61528.33</v>
      </c>
      <c r="P238" s="185">
        <f t="shared" si="101"/>
        <v>161000</v>
      </c>
      <c r="Q238" s="185"/>
      <c r="R238" s="185">
        <f t="shared" ref="R238" si="102">SUM(R432+R509+R763)</f>
        <v>93616.7</v>
      </c>
      <c r="S238" s="209">
        <f t="shared" si="99"/>
        <v>152.15218745576223</v>
      </c>
      <c r="T238" s="209">
        <f t="shared" si="100"/>
        <v>58.14701863354037</v>
      </c>
    </row>
    <row r="239" spans="1:20" s="11" customForma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387" t="s">
        <v>154</v>
      </c>
      <c r="M239" s="387" t="s">
        <v>509</v>
      </c>
      <c r="N239" s="388"/>
      <c r="O239" s="111">
        <v>14622.96</v>
      </c>
      <c r="P239" s="185"/>
      <c r="Q239" s="185"/>
      <c r="R239" s="111">
        <f>SUM(R509)</f>
        <v>52190.2</v>
      </c>
      <c r="S239" s="209">
        <f t="shared" si="99"/>
        <v>356.90585216672957</v>
      </c>
      <c r="T239" s="209"/>
    </row>
    <row r="240" spans="1:20" s="11" customFormat="1" ht="27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387" t="s">
        <v>187</v>
      </c>
      <c r="M240" s="409" t="s">
        <v>510</v>
      </c>
      <c r="N240" s="417"/>
      <c r="O240" s="111">
        <v>46905.37</v>
      </c>
      <c r="P240" s="185"/>
      <c r="Q240" s="185"/>
      <c r="R240" s="111">
        <f>SUM(R432)</f>
        <v>41426.5</v>
      </c>
      <c r="S240" s="209">
        <f t="shared" si="99"/>
        <v>88.31931183998762</v>
      </c>
      <c r="T240" s="209"/>
    </row>
    <row r="241" spans="1:20" s="11" customFormat="1" ht="27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387" t="s">
        <v>173</v>
      </c>
      <c r="M241" s="409" t="s">
        <v>373</v>
      </c>
      <c r="N241" s="417"/>
      <c r="O241" s="185">
        <f>SUM(O416+O900+O914+O926+O943)</f>
        <v>84950.76999999999</v>
      </c>
      <c r="P241" s="185">
        <f>SUM(P416+P900+P914+P926+P943+P999)</f>
        <v>165000</v>
      </c>
      <c r="Q241" s="185"/>
      <c r="R241" s="185">
        <f>SUM(R416+R900+R914+R926+R943)</f>
        <v>70441.740000000005</v>
      </c>
      <c r="S241" s="209">
        <f t="shared" si="99"/>
        <v>82.920660989888631</v>
      </c>
      <c r="T241" s="209">
        <f t="shared" si="100"/>
        <v>42.691963636363639</v>
      </c>
    </row>
    <row r="242" spans="1:20" s="11" customFormat="1" ht="12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387" t="s">
        <v>202</v>
      </c>
      <c r="M242" s="409" t="s">
        <v>511</v>
      </c>
      <c r="N242" s="417"/>
      <c r="O242" s="111">
        <v>0</v>
      </c>
      <c r="P242" s="185"/>
      <c r="Q242" s="185"/>
      <c r="R242" s="111">
        <v>0</v>
      </c>
      <c r="S242" s="209">
        <v>0</v>
      </c>
      <c r="T242" s="209"/>
    </row>
    <row r="243" spans="1:20" s="11" customFormat="1" ht="12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395" t="s">
        <v>389</v>
      </c>
      <c r="M243" s="409" t="s">
        <v>535</v>
      </c>
      <c r="N243" s="417"/>
      <c r="O243" s="111">
        <v>0</v>
      </c>
      <c r="P243" s="185"/>
      <c r="Q243" s="185"/>
      <c r="R243" s="111">
        <f>SUM(R926)</f>
        <v>23875</v>
      </c>
      <c r="S243" s="209">
        <v>0</v>
      </c>
      <c r="T243" s="209"/>
    </row>
    <row r="244" spans="1:20" s="11" customFormat="1" ht="14.2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387" t="s">
        <v>124</v>
      </c>
      <c r="M244" s="409" t="s">
        <v>512</v>
      </c>
      <c r="N244" s="417"/>
      <c r="O244" s="111">
        <v>84950.77</v>
      </c>
      <c r="P244" s="185"/>
      <c r="Q244" s="185"/>
      <c r="R244" s="111">
        <f>SUM(R416)</f>
        <v>46566.740000000005</v>
      </c>
      <c r="S244" s="209">
        <f t="shared" si="99"/>
        <v>54.816148223259198</v>
      </c>
      <c r="T244" s="209"/>
    </row>
    <row r="245" spans="1:20" s="11" customForma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387" t="s">
        <v>195</v>
      </c>
      <c r="M245" s="409" t="s">
        <v>374</v>
      </c>
      <c r="N245" s="410"/>
      <c r="O245" s="185">
        <f>SUM(O746)</f>
        <v>0</v>
      </c>
      <c r="P245" s="185">
        <f t="shared" ref="P245" si="103">SUM(P746)</f>
        <v>5000</v>
      </c>
      <c r="Q245" s="185"/>
      <c r="R245" s="185">
        <f>SUM(R746)</f>
        <v>5000</v>
      </c>
      <c r="S245" s="209">
        <v>0</v>
      </c>
      <c r="T245" s="209">
        <f t="shared" si="100"/>
        <v>100</v>
      </c>
    </row>
    <row r="246" spans="1:20" s="11" customForma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395" t="s">
        <v>203</v>
      </c>
      <c r="M246" s="409" t="s">
        <v>536</v>
      </c>
      <c r="N246" s="417"/>
      <c r="O246" s="111">
        <v>0</v>
      </c>
      <c r="P246" s="111"/>
      <c r="Q246" s="111"/>
      <c r="R246" s="111">
        <f>SUM(R746)</f>
        <v>5000</v>
      </c>
      <c r="S246" s="209">
        <v>0</v>
      </c>
      <c r="T246" s="209"/>
    </row>
    <row r="247" spans="1:20" s="11" customForma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387" t="s">
        <v>194</v>
      </c>
      <c r="M247" s="411" t="s">
        <v>375</v>
      </c>
      <c r="N247" s="412"/>
      <c r="O247" s="185">
        <f>SUM(O706+O732+O775+O800)</f>
        <v>123966.09</v>
      </c>
      <c r="P247" s="185">
        <f>SUM(P706+P732+P775+P800)</f>
        <v>65000</v>
      </c>
      <c r="Q247" s="185"/>
      <c r="R247" s="185">
        <f>SUM(R706+R732+R775+R800)</f>
        <v>20864.61</v>
      </c>
      <c r="S247" s="209">
        <f t="shared" si="99"/>
        <v>16.830901095614131</v>
      </c>
      <c r="T247" s="209">
        <f t="shared" si="100"/>
        <v>32.099400000000003</v>
      </c>
    </row>
    <row r="248" spans="1:20" s="11" customForma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387" t="s">
        <v>200</v>
      </c>
      <c r="M248" s="409" t="s">
        <v>513</v>
      </c>
      <c r="N248" s="415"/>
      <c r="O248" s="111">
        <v>1000</v>
      </c>
      <c r="P248" s="185"/>
      <c r="Q248" s="185"/>
      <c r="R248" s="111">
        <f>SUM(R706)</f>
        <v>1857</v>
      </c>
      <c r="S248" s="209">
        <f t="shared" si="99"/>
        <v>185.7</v>
      </c>
      <c r="T248" s="209"/>
    </row>
    <row r="249" spans="1:20" s="11" customForma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387" t="s">
        <v>352</v>
      </c>
      <c r="M249" s="409" t="s">
        <v>514</v>
      </c>
      <c r="N249" s="415"/>
      <c r="O249" s="111">
        <v>122966.09</v>
      </c>
      <c r="P249" s="185"/>
      <c r="Q249" s="185"/>
      <c r="R249" s="111">
        <f>SUM(R775)</f>
        <v>19007.61</v>
      </c>
      <c r="S249" s="209">
        <f t="shared" si="99"/>
        <v>15.457602986319237</v>
      </c>
      <c r="T249" s="209"/>
    </row>
    <row r="250" spans="1:20" s="11" customForma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387" t="s">
        <v>192</v>
      </c>
      <c r="M250" s="327" t="s">
        <v>376</v>
      </c>
      <c r="N250" s="333"/>
      <c r="O250" s="185">
        <f>SUM(O559+O574+O587+O599+O615)</f>
        <v>85774.58</v>
      </c>
      <c r="P250" s="185">
        <f t="shared" ref="P250" si="104">SUM(P559+P574+P587+P599+P615)</f>
        <v>160000</v>
      </c>
      <c r="Q250" s="185"/>
      <c r="R250" s="185">
        <f>SUM(R559+R574+R587+R599+R615)</f>
        <v>95119.97</v>
      </c>
      <c r="S250" s="209">
        <f t="shared" si="99"/>
        <v>110.89529088921218</v>
      </c>
      <c r="T250" s="209">
        <f t="shared" si="100"/>
        <v>59.449981250000008</v>
      </c>
    </row>
    <row r="251" spans="1:20" s="11" customForma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387" t="s">
        <v>198</v>
      </c>
      <c r="M251" s="409" t="s">
        <v>515</v>
      </c>
      <c r="N251" s="415"/>
      <c r="O251" s="111">
        <v>76715.100000000006</v>
      </c>
      <c r="P251" s="185"/>
      <c r="Q251" s="185"/>
      <c r="R251" s="111">
        <f>SUM(R599+R574+R559)</f>
        <v>86220.82</v>
      </c>
      <c r="S251" s="209">
        <f t="shared" si="99"/>
        <v>112.39093737738723</v>
      </c>
      <c r="T251" s="209"/>
    </row>
    <row r="252" spans="1:20" s="11" customForma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387" t="s">
        <v>310</v>
      </c>
      <c r="M252" s="409" t="s">
        <v>516</v>
      </c>
      <c r="N252" s="415"/>
      <c r="O252" s="111">
        <v>9059.48</v>
      </c>
      <c r="P252" s="185"/>
      <c r="Q252" s="185"/>
      <c r="R252" s="111">
        <f>SUM(R587)</f>
        <v>8899.15</v>
      </c>
      <c r="S252" s="209">
        <f t="shared" si="99"/>
        <v>98.230251625921142</v>
      </c>
      <c r="T252" s="209"/>
    </row>
    <row r="253" spans="1:20" s="11" customForma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387" t="s">
        <v>191</v>
      </c>
      <c r="M253" s="416" t="s">
        <v>377</v>
      </c>
      <c r="N253" s="415"/>
      <c r="O253" s="185">
        <f>SUM(O630+O643+O719)</f>
        <v>26362.440000000002</v>
      </c>
      <c r="P253" s="185">
        <f t="shared" ref="P253" si="105">SUM(P630+P643+P719)</f>
        <v>40000</v>
      </c>
      <c r="Q253" s="185"/>
      <c r="R253" s="185">
        <f>SUM(R630+R643+R719)</f>
        <v>25121.440000000002</v>
      </c>
      <c r="S253" s="209">
        <f t="shared" si="99"/>
        <v>95.292544999628262</v>
      </c>
      <c r="T253" s="209">
        <f t="shared" si="100"/>
        <v>62.803600000000003</v>
      </c>
    </row>
    <row r="254" spans="1:20" s="11" customForma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387" t="s">
        <v>311</v>
      </c>
      <c r="M254" s="416" t="s">
        <v>517</v>
      </c>
      <c r="N254" s="415"/>
      <c r="O254" s="111">
        <v>4000</v>
      </c>
      <c r="P254" s="185"/>
      <c r="Q254" s="185"/>
      <c r="R254" s="111">
        <v>4000</v>
      </c>
      <c r="S254" s="209">
        <f t="shared" si="99"/>
        <v>100</v>
      </c>
      <c r="T254" s="209"/>
    </row>
    <row r="255" spans="1:20" s="11" customFormat="1" ht="40.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387" t="s">
        <v>197</v>
      </c>
      <c r="M255" s="416" t="s">
        <v>518</v>
      </c>
      <c r="N255" s="415"/>
      <c r="O255" s="111">
        <v>22362.44</v>
      </c>
      <c r="P255" s="185"/>
      <c r="Q255" s="185"/>
      <c r="R255" s="111">
        <f>SUM(R643+R719)</f>
        <v>21121.440000000002</v>
      </c>
      <c r="S255" s="209">
        <f t="shared" si="99"/>
        <v>94.450516133302102</v>
      </c>
      <c r="T255" s="209"/>
    </row>
    <row r="256" spans="1:20" s="11" customForma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406" t="s">
        <v>287</v>
      </c>
      <c r="M256" s="407"/>
      <c r="N256" s="408"/>
      <c r="O256" s="185">
        <f>SUM(O227+O230+O231+O234+O238+O241+O245+O247+O250+O253)</f>
        <v>1724269.6200000003</v>
      </c>
      <c r="P256" s="185">
        <f t="shared" ref="P256" si="106">SUM(P227:P253)</f>
        <v>2323000</v>
      </c>
      <c r="Q256" s="185"/>
      <c r="R256" s="185">
        <f>SUM(R227+R230+R231+R234+R238+R241+R245+R247+R250+R253)</f>
        <v>1465028.82</v>
      </c>
      <c r="S256" s="209">
        <f t="shared" si="99"/>
        <v>84.965181953388452</v>
      </c>
      <c r="T256" s="209">
        <f t="shared" si="100"/>
        <v>63.066242789496343</v>
      </c>
    </row>
    <row r="257" spans="1:20" s="11" customFormat="1" x14ac:dyDescent="0.2">
      <c r="H257" s="12"/>
      <c r="I257" s="12"/>
      <c r="J257" s="12"/>
      <c r="K257" s="12"/>
      <c r="L257" s="12"/>
      <c r="M257" s="329"/>
      <c r="N257" s="330"/>
      <c r="O257" s="180"/>
      <c r="P257" s="180"/>
      <c r="Q257" s="180"/>
      <c r="R257" s="180"/>
    </row>
    <row r="258" spans="1:20" s="11" customFormat="1" x14ac:dyDescent="0.2">
      <c r="H258" s="12"/>
      <c r="I258" s="12"/>
      <c r="J258" s="12"/>
      <c r="K258" s="12"/>
      <c r="L258" s="12"/>
      <c r="M258" s="329"/>
      <c r="N258" s="330"/>
      <c r="O258" s="180"/>
      <c r="P258" s="180"/>
      <c r="Q258" s="180"/>
      <c r="R258" s="180"/>
    </row>
    <row r="259" spans="1:20" s="11" customFormat="1" x14ac:dyDescent="0.2">
      <c r="H259" s="12"/>
      <c r="I259" s="12"/>
      <c r="J259" s="12"/>
      <c r="K259" s="12"/>
      <c r="L259" s="12"/>
      <c r="M259" s="175"/>
      <c r="N259" s="400" t="s">
        <v>541</v>
      </c>
      <c r="O259" s="136"/>
      <c r="P259" s="136"/>
      <c r="Q259" s="136"/>
      <c r="R259" s="136"/>
    </row>
    <row r="260" spans="1:20" s="11" customFormat="1" x14ac:dyDescent="0.2">
      <c r="M260" s="92"/>
      <c r="N260" s="93"/>
      <c r="O260" s="137"/>
      <c r="P260" s="137"/>
      <c r="Q260" s="137"/>
      <c r="R260" s="137"/>
    </row>
    <row r="261" spans="1:20" s="13" customFormat="1" x14ac:dyDescent="0.2">
      <c r="B261" s="401" t="s">
        <v>543</v>
      </c>
      <c r="C261" s="401"/>
      <c r="D261" s="5"/>
      <c r="E261" s="16"/>
      <c r="F261" s="16"/>
      <c r="G261" s="5"/>
      <c r="H261" s="402"/>
      <c r="I261" s="402"/>
      <c r="J261" s="402"/>
      <c r="K261" s="402"/>
      <c r="L261" s="402"/>
      <c r="M261" s="73"/>
      <c r="N261" s="73"/>
      <c r="O261" s="403"/>
      <c r="P261" s="403"/>
      <c r="Q261" s="403"/>
      <c r="R261" s="403"/>
      <c r="S261" s="73"/>
    </row>
    <row r="262" spans="1:20" s="14" customFormat="1" x14ac:dyDescent="0.2">
      <c r="B262" s="401" t="s">
        <v>542</v>
      </c>
      <c r="C262" s="401"/>
      <c r="D262" s="5"/>
      <c r="E262" s="16"/>
      <c r="F262" s="16"/>
      <c r="G262" s="5"/>
      <c r="H262" s="402"/>
      <c r="I262" s="402"/>
      <c r="J262" s="402"/>
      <c r="K262" s="402"/>
      <c r="L262" s="402"/>
      <c r="M262" s="73"/>
      <c r="N262" s="73"/>
      <c r="O262" s="403"/>
      <c r="P262" s="403"/>
      <c r="Q262" s="403"/>
      <c r="R262" s="403"/>
      <c r="S262" s="73"/>
    </row>
    <row r="263" spans="1:20" s="14" customFormat="1" x14ac:dyDescent="0.2">
      <c r="I263" s="199"/>
      <c r="J263" s="199"/>
      <c r="K263" s="199"/>
      <c r="M263" s="94"/>
      <c r="N263" s="82"/>
      <c r="O263" s="119"/>
      <c r="P263" s="119"/>
      <c r="Q263" s="119"/>
      <c r="R263" s="119"/>
    </row>
    <row r="264" spans="1:20" s="14" customFormat="1" ht="56.25" x14ac:dyDescent="0.2">
      <c r="A264" s="38" t="s">
        <v>107</v>
      </c>
      <c r="B264" s="419" t="s">
        <v>35</v>
      </c>
      <c r="C264" s="420"/>
      <c r="D264" s="420"/>
      <c r="E264" s="420"/>
      <c r="F264" s="420"/>
      <c r="G264" s="420"/>
      <c r="H264" s="420"/>
      <c r="I264" s="198"/>
      <c r="J264" s="198"/>
      <c r="K264" s="198"/>
      <c r="L264" s="56" t="s">
        <v>210</v>
      </c>
      <c r="M264" s="67" t="s">
        <v>36</v>
      </c>
      <c r="N264" s="68" t="s">
        <v>37</v>
      </c>
      <c r="O264" s="396" t="s">
        <v>392</v>
      </c>
      <c r="P264" s="396" t="s">
        <v>393</v>
      </c>
      <c r="Q264" s="396" t="s">
        <v>394</v>
      </c>
      <c r="R264" s="396" t="s">
        <v>395</v>
      </c>
      <c r="S264" s="398" t="s">
        <v>544</v>
      </c>
      <c r="T264" s="398" t="s">
        <v>545</v>
      </c>
    </row>
    <row r="265" spans="1:20" s="14" customFormat="1" x14ac:dyDescent="0.2">
      <c r="B265" s="4">
        <v>1</v>
      </c>
      <c r="C265" s="4">
        <v>2</v>
      </c>
      <c r="D265" s="4">
        <v>3</v>
      </c>
      <c r="E265" s="4">
        <v>4</v>
      </c>
      <c r="F265" s="4">
        <v>5</v>
      </c>
      <c r="G265" s="4">
        <v>6</v>
      </c>
      <c r="H265" s="4">
        <v>7</v>
      </c>
      <c r="I265" s="198">
        <v>8</v>
      </c>
      <c r="J265" s="198">
        <v>9</v>
      </c>
      <c r="K265" s="198"/>
      <c r="L265" s="4"/>
      <c r="M265" s="94"/>
      <c r="N265" s="82"/>
      <c r="O265" s="92" t="s">
        <v>284</v>
      </c>
      <c r="P265" s="92" t="s">
        <v>285</v>
      </c>
      <c r="Q265" s="92" t="s">
        <v>56</v>
      </c>
      <c r="R265" s="92" t="s">
        <v>76</v>
      </c>
      <c r="S265" s="399">
        <v>5</v>
      </c>
      <c r="T265" s="399">
        <v>6</v>
      </c>
    </row>
    <row r="266" spans="1:20" s="14" customFormat="1" x14ac:dyDescent="0.2">
      <c r="I266" s="199"/>
      <c r="J266" s="199"/>
      <c r="K266" s="199"/>
      <c r="M266" s="94"/>
      <c r="N266" s="82"/>
      <c r="O266" s="119"/>
      <c r="P266" s="119"/>
      <c r="Q266" s="119"/>
      <c r="R266" s="119"/>
    </row>
    <row r="267" spans="1:20" s="14" customFormat="1" x14ac:dyDescent="0.2">
      <c r="I267" s="199"/>
      <c r="J267" s="199"/>
      <c r="K267" s="199"/>
      <c r="L267" s="15"/>
      <c r="M267" s="94"/>
      <c r="N267" s="413" t="s">
        <v>378</v>
      </c>
      <c r="O267" s="414"/>
      <c r="P267" s="364"/>
      <c r="Q267" s="372"/>
      <c r="R267" s="372"/>
    </row>
    <row r="268" spans="1:20" s="14" customFormat="1" x14ac:dyDescent="0.2">
      <c r="I268" s="199"/>
      <c r="J268" s="199"/>
      <c r="K268" s="199"/>
      <c r="L268" s="15"/>
      <c r="M268" s="94"/>
      <c r="N268" s="71"/>
      <c r="O268" s="119"/>
      <c r="P268" s="119"/>
      <c r="Q268" s="119"/>
      <c r="R268" s="119"/>
    </row>
    <row r="269" spans="1:20" s="23" customFormat="1" ht="25.5" x14ac:dyDescent="0.2">
      <c r="A269" s="22" t="s">
        <v>109</v>
      </c>
      <c r="L269" s="24"/>
      <c r="M269" s="95"/>
      <c r="N269" s="72" t="s">
        <v>221</v>
      </c>
      <c r="O269" s="74">
        <f t="shared" ref="O269" si="107">SUM(O271)</f>
        <v>1724269.62</v>
      </c>
      <c r="P269" s="74">
        <f t="shared" ref="P269" si="108">SUM(P271)</f>
        <v>2323000</v>
      </c>
      <c r="Q269" s="74"/>
      <c r="R269" s="74">
        <f t="shared" ref="R269" si="109">SUM(R271)</f>
        <v>1465028.8200000003</v>
      </c>
      <c r="S269" s="209">
        <f t="shared" ref="S269:S332" si="110">R269/O269*100</f>
        <v>84.96518195338848</v>
      </c>
      <c r="T269" s="209">
        <f t="shared" ref="T269:T330" si="111">R269/P269*100</f>
        <v>63.06624278949635</v>
      </c>
    </row>
    <row r="270" spans="1:20" s="14" customFormat="1" x14ac:dyDescent="0.2">
      <c r="A270" s="19"/>
      <c r="I270" s="199"/>
      <c r="J270" s="199"/>
      <c r="K270" s="199"/>
      <c r="L270" s="15"/>
      <c r="M270" s="94"/>
      <c r="N270" s="82"/>
      <c r="O270" s="139"/>
      <c r="P270" s="139"/>
      <c r="Q270" s="139"/>
      <c r="R270" s="139"/>
    </row>
    <row r="271" spans="1:20" s="27" customFormat="1" ht="25.5" x14ac:dyDescent="0.2">
      <c r="A271" s="26" t="s">
        <v>110</v>
      </c>
      <c r="L271" s="28"/>
      <c r="M271" s="97"/>
      <c r="N271" s="98" t="s">
        <v>222</v>
      </c>
      <c r="O271" s="154">
        <f>SUM(O283+O414+O477+O492+O507+O557+O572+O613+O628+O667+O704+O744+O761+O817+O848+O871)</f>
        <v>1724269.62</v>
      </c>
      <c r="P271" s="154">
        <f>SUM(P283+P414+P477+P492+P507+P557+P572+P613+P628+P667+P704+P744+P761+P817+P848+P871)</f>
        <v>2323000</v>
      </c>
      <c r="Q271" s="154"/>
      <c r="R271" s="154">
        <f>SUM(R283+R414+R477+R492+R507+R557+R572+R613+R628+R667+R704+R744+R761+R817+R848+R871)</f>
        <v>1465028.8200000003</v>
      </c>
      <c r="S271" s="209">
        <f t="shared" si="110"/>
        <v>84.96518195338848</v>
      </c>
      <c r="T271" s="209">
        <f t="shared" si="111"/>
        <v>63.06624278949635</v>
      </c>
    </row>
    <row r="272" spans="1:20" s="27" customFormat="1" x14ac:dyDescent="0.2">
      <c r="A272" s="26"/>
      <c r="L272" s="28"/>
      <c r="M272" s="97"/>
      <c r="N272" s="98"/>
      <c r="O272" s="154"/>
      <c r="P272" s="154"/>
      <c r="Q272" s="154"/>
      <c r="R272" s="154"/>
      <c r="S272" s="209"/>
      <c r="T272" s="209"/>
    </row>
    <row r="273" spans="1:20" s="27" customFormat="1" x14ac:dyDescent="0.2">
      <c r="A273" s="26"/>
      <c r="L273" s="28"/>
      <c r="M273" s="97"/>
      <c r="N273" s="98"/>
      <c r="O273" s="154"/>
      <c r="P273" s="154"/>
      <c r="Q273" s="154"/>
      <c r="R273" s="154"/>
      <c r="S273" s="209"/>
      <c r="T273" s="209"/>
    </row>
    <row r="274" spans="1:20" s="27" customFormat="1" x14ac:dyDescent="0.2">
      <c r="A274" s="26"/>
      <c r="L274" s="28"/>
      <c r="M274" s="97"/>
      <c r="N274" s="413" t="s">
        <v>379</v>
      </c>
      <c r="O274" s="414"/>
      <c r="P274" s="154"/>
      <c r="Q274" s="154"/>
      <c r="R274" s="154"/>
      <c r="S274" s="209"/>
      <c r="T274" s="209"/>
    </row>
    <row r="275" spans="1:20" s="27" customFormat="1" x14ac:dyDescent="0.2">
      <c r="A275" s="26"/>
      <c r="L275" s="28"/>
      <c r="M275" s="97"/>
      <c r="N275" s="335"/>
      <c r="O275" s="68"/>
      <c r="P275" s="154"/>
      <c r="Q275" s="154"/>
      <c r="R275" s="154"/>
      <c r="S275" s="209"/>
      <c r="T275" s="209"/>
    </row>
    <row r="276" spans="1:20" s="27" customFormat="1" ht="25.5" x14ac:dyDescent="0.2">
      <c r="A276" s="26"/>
      <c r="L276" s="28"/>
      <c r="M276" s="97"/>
      <c r="N276" s="72" t="s">
        <v>221</v>
      </c>
      <c r="O276" s="74">
        <f t="shared" ref="O276" si="112">SUM(O278)</f>
        <v>1724269.62</v>
      </c>
      <c r="P276" s="74">
        <f t="shared" ref="P276" si="113">SUM(P278)</f>
        <v>2323000</v>
      </c>
      <c r="Q276" s="74"/>
      <c r="R276" s="74">
        <f t="shared" ref="R276" si="114">SUM(R278)</f>
        <v>1465028.8200000003</v>
      </c>
      <c r="S276" s="209">
        <f t="shared" si="110"/>
        <v>84.96518195338848</v>
      </c>
      <c r="T276" s="209">
        <f t="shared" si="111"/>
        <v>63.06624278949635</v>
      </c>
    </row>
    <row r="277" spans="1:20" s="27" customFormat="1" x14ac:dyDescent="0.2">
      <c r="A277" s="26"/>
      <c r="L277" s="28"/>
      <c r="M277" s="97"/>
      <c r="N277" s="332"/>
      <c r="O277" s="139"/>
      <c r="P277" s="139"/>
      <c r="Q277" s="139"/>
      <c r="R277" s="139"/>
      <c r="S277" s="209"/>
      <c r="T277" s="209"/>
    </row>
    <row r="278" spans="1:20" s="27" customFormat="1" ht="25.5" x14ac:dyDescent="0.2">
      <c r="A278" s="26"/>
      <c r="L278" s="28"/>
      <c r="M278" s="97"/>
      <c r="N278" s="98" t="s">
        <v>222</v>
      </c>
      <c r="O278" s="154">
        <f>SUM(O283+O414+O477+O492+O507+O557+O572+O613+O628+O667+O704+O744+O761+O817+O848+O871)</f>
        <v>1724269.62</v>
      </c>
      <c r="P278" s="154">
        <f>SUM(P283+P414+P477+P492+P507+P557+P572+P613+P628+P667+P704+P744+P761+P817+P848+P871)</f>
        <v>2323000</v>
      </c>
      <c r="Q278" s="154"/>
      <c r="R278" s="154">
        <f>SUM(R283+R414+R477+R492+R507+R557+R572+R613+R628+R667+R704+R744+R761+R817+R848+R871)</f>
        <v>1465028.8200000003</v>
      </c>
      <c r="S278" s="209">
        <f t="shared" si="110"/>
        <v>84.96518195338848</v>
      </c>
      <c r="T278" s="209">
        <f t="shared" si="111"/>
        <v>63.06624278949635</v>
      </c>
    </row>
    <row r="279" spans="1:20" s="27" customFormat="1" x14ac:dyDescent="0.2">
      <c r="A279" s="26"/>
      <c r="L279" s="28"/>
      <c r="M279" s="97"/>
      <c r="N279" s="98"/>
      <c r="O279" s="154"/>
      <c r="P279" s="154"/>
      <c r="Q279" s="154"/>
      <c r="R279" s="154"/>
      <c r="S279" s="209"/>
      <c r="T279" s="209"/>
    </row>
    <row r="280" spans="1:20" s="27" customFormat="1" x14ac:dyDescent="0.2">
      <c r="A280" s="26"/>
      <c r="L280" s="28"/>
      <c r="M280" s="97"/>
      <c r="N280" s="98"/>
      <c r="O280" s="154"/>
      <c r="P280" s="154"/>
      <c r="Q280" s="154"/>
      <c r="R280" s="154"/>
      <c r="S280" s="209"/>
      <c r="T280" s="209"/>
    </row>
    <row r="281" spans="1:20" s="14" customFormat="1" x14ac:dyDescent="0.2">
      <c r="A281" s="21"/>
      <c r="I281" s="199"/>
      <c r="J281" s="199"/>
      <c r="K281" s="199"/>
      <c r="L281" s="15"/>
      <c r="M281" s="94"/>
      <c r="N281" s="177" t="s">
        <v>288</v>
      </c>
      <c r="O281" s="181">
        <f>SUM(O289+O339+O363+O376+O386+O396+O405+O420+O436+O452+O467+O483+O498+O513+O524+O535+O547+O563+O578+O591+O603+O619+O634+O648+O659+O673+O692+O710+O723+O736+O750+O767+O779+O804+O823+O838+O854+O877+O888+O904+O918+O930+O947+O959+O973+O991+O1003)</f>
        <v>1724269.62</v>
      </c>
      <c r="P281" s="181">
        <f>SUM(P289+P339+P363+P376+P386+P396+P405+P420+P436+P452+P467+P483+P498+P513+P524+P535+P547+P563+P578+P591+P603+P619+P634+P648+P659+P673+P692+P710+P723+P736+P750+P767+P779+P804+P823+P838+P854+P877+P888+P904+P918+P930+P947+P959+P973+P991+P1003)</f>
        <v>2323000</v>
      </c>
      <c r="Q281" s="181"/>
      <c r="R281" s="181">
        <f>SUM(R289+R339+R363+R376+R386+R396+R405+R420+R436+R452+R467+R483+R498+R513+R524+R535+R547+R563+R578+R591+R603+R619+R634+R648+R659+R673+R692+R710+R723+R736+R750+R767+R779+R804+R823+R838+R854+R877+R888+R904+R918+R930+R947+R959+R973+R991+R1003)</f>
        <v>1465028.82</v>
      </c>
      <c r="S281" s="209">
        <f t="shared" si="110"/>
        <v>84.965181953388466</v>
      </c>
      <c r="T281" s="209">
        <f t="shared" si="111"/>
        <v>63.066242789496343</v>
      </c>
    </row>
    <row r="282" spans="1:20" s="174" customFormat="1" x14ac:dyDescent="0.2">
      <c r="A282" s="47"/>
      <c r="I282" s="199"/>
      <c r="J282" s="199"/>
      <c r="K282" s="199"/>
      <c r="L282" s="15"/>
      <c r="M282" s="94"/>
      <c r="N282" s="82"/>
      <c r="O282" s="139"/>
      <c r="P282" s="139"/>
      <c r="Q282" s="139"/>
      <c r="R282" s="139"/>
      <c r="S282" s="209"/>
      <c r="T282" s="209"/>
    </row>
    <row r="283" spans="1:20" s="30" customFormat="1" ht="25.5" x14ac:dyDescent="0.2">
      <c r="A283" s="48" t="s">
        <v>113</v>
      </c>
      <c r="B283" s="53">
        <v>1</v>
      </c>
      <c r="D283" s="53"/>
      <c r="F283" s="53">
        <v>5</v>
      </c>
      <c r="J283" s="53">
        <v>9</v>
      </c>
      <c r="L283" s="31"/>
      <c r="M283" s="99"/>
      <c r="N283" s="71" t="s">
        <v>234</v>
      </c>
      <c r="O283" s="100">
        <f t="shared" ref="O283" si="115">SUM(O285)</f>
        <v>583703.91</v>
      </c>
      <c r="P283" s="100">
        <f t="shared" ref="P283" si="116">SUM(P285)</f>
        <v>858600</v>
      </c>
      <c r="Q283" s="100"/>
      <c r="R283" s="100">
        <f t="shared" ref="R283" si="117">SUM(R285)</f>
        <v>558017.41000000015</v>
      </c>
      <c r="S283" s="209">
        <f t="shared" si="110"/>
        <v>95.599395590822766</v>
      </c>
      <c r="T283" s="209">
        <f t="shared" si="111"/>
        <v>64.991545539249955</v>
      </c>
    </row>
    <row r="284" spans="1:20" s="30" customFormat="1" x14ac:dyDescent="0.2">
      <c r="A284" s="48"/>
      <c r="B284" s="53"/>
      <c r="L284" s="31"/>
      <c r="M284" s="99"/>
      <c r="N284" s="71"/>
      <c r="O284" s="132"/>
      <c r="P284" s="132"/>
      <c r="Q284" s="132"/>
      <c r="R284" s="132"/>
      <c r="S284" s="209"/>
      <c r="T284" s="209"/>
    </row>
    <row r="285" spans="1:20" s="30" customFormat="1" ht="25.5" x14ac:dyDescent="0.2">
      <c r="A285" s="50" t="s">
        <v>111</v>
      </c>
      <c r="B285" s="147"/>
      <c r="C285" s="147"/>
      <c r="D285" s="147"/>
      <c r="E285" s="147"/>
      <c r="F285" s="147"/>
      <c r="G285" s="147"/>
      <c r="H285" s="147"/>
      <c r="I285" s="199"/>
      <c r="J285" s="199"/>
      <c r="K285" s="199"/>
      <c r="L285" s="29" t="s">
        <v>112</v>
      </c>
      <c r="M285" s="101"/>
      <c r="N285" s="102" t="s">
        <v>118</v>
      </c>
      <c r="O285" s="103">
        <f>SUM(O287+O337+O361+O374+O384+O394+O403)</f>
        <v>583703.91</v>
      </c>
      <c r="P285" s="103">
        <f>SUM(P287+P337+P361+P374+P384+P394+P403)</f>
        <v>858600</v>
      </c>
      <c r="Q285" s="103"/>
      <c r="R285" s="103">
        <f>SUM(R287+R337+R361+R374+R384+R394+R403)</f>
        <v>558017.41000000015</v>
      </c>
      <c r="S285" s="209">
        <f t="shared" si="110"/>
        <v>95.599395590822766</v>
      </c>
      <c r="T285" s="209">
        <f t="shared" si="111"/>
        <v>64.991545539249955</v>
      </c>
    </row>
    <row r="286" spans="1:20" s="30" customFormat="1" x14ac:dyDescent="0.2">
      <c r="A286" s="50"/>
      <c r="B286" s="147"/>
      <c r="C286" s="147"/>
      <c r="D286" s="147"/>
      <c r="E286" s="147"/>
      <c r="F286" s="147"/>
      <c r="G286" s="147"/>
      <c r="H286" s="147"/>
      <c r="I286" s="199"/>
      <c r="J286" s="199"/>
      <c r="K286" s="199"/>
      <c r="L286" s="29"/>
      <c r="M286" s="101"/>
      <c r="N286" s="102"/>
      <c r="O286" s="132"/>
      <c r="P286" s="132"/>
      <c r="Q286" s="132"/>
      <c r="R286" s="132"/>
      <c r="S286" s="209"/>
      <c r="T286" s="209"/>
    </row>
    <row r="287" spans="1:20" s="30" customFormat="1" ht="25.5" x14ac:dyDescent="0.2">
      <c r="A287" s="25" t="s">
        <v>114</v>
      </c>
      <c r="B287" s="147"/>
      <c r="C287" s="147"/>
      <c r="D287" s="147"/>
      <c r="E287" s="147"/>
      <c r="F287" s="147"/>
      <c r="G287" s="147"/>
      <c r="H287" s="147"/>
      <c r="I287" s="199"/>
      <c r="J287" s="199"/>
      <c r="K287" s="199"/>
      <c r="L287" s="34" t="s">
        <v>142</v>
      </c>
      <c r="M287" s="104"/>
      <c r="N287" s="105" t="s">
        <v>225</v>
      </c>
      <c r="O287" s="139">
        <f t="shared" ref="O287" si="118">SUM(O294)</f>
        <v>378404.86000000004</v>
      </c>
      <c r="P287" s="139">
        <f t="shared" ref="P287" si="119">SUM(P294)</f>
        <v>578000</v>
      </c>
      <c r="Q287" s="139"/>
      <c r="R287" s="139">
        <f t="shared" ref="R287" si="120">SUM(R294)</f>
        <v>375255.34000000008</v>
      </c>
      <c r="S287" s="209">
        <f t="shared" si="110"/>
        <v>99.167685108484079</v>
      </c>
      <c r="T287" s="209">
        <f t="shared" si="111"/>
        <v>64.923069204152256</v>
      </c>
    </row>
    <row r="288" spans="1:20" s="30" customFormat="1" x14ac:dyDescent="0.2">
      <c r="A288" s="25"/>
      <c r="B288" s="174"/>
      <c r="C288" s="174"/>
      <c r="D288" s="174"/>
      <c r="E288" s="174"/>
      <c r="F288" s="174"/>
      <c r="G288" s="174"/>
      <c r="H288" s="174"/>
      <c r="I288" s="199"/>
      <c r="J288" s="199"/>
      <c r="K288" s="199"/>
      <c r="L288" s="34"/>
      <c r="M288" s="104"/>
      <c r="N288" s="105"/>
      <c r="O288" s="139"/>
      <c r="P288" s="139"/>
      <c r="Q288" s="139"/>
      <c r="R288" s="139"/>
      <c r="S288" s="209"/>
      <c r="T288" s="209"/>
    </row>
    <row r="289" spans="1:20" s="30" customFormat="1" x14ac:dyDescent="0.2">
      <c r="A289" s="25"/>
      <c r="B289" s="174"/>
      <c r="C289" s="174"/>
      <c r="D289" s="174"/>
      <c r="E289" s="174"/>
      <c r="F289" s="174"/>
      <c r="G289" s="174"/>
      <c r="H289" s="174"/>
      <c r="I289" s="199"/>
      <c r="J289" s="199"/>
      <c r="K289" s="199"/>
      <c r="L289" s="34"/>
      <c r="M289" s="104"/>
      <c r="N289" s="177" t="s">
        <v>288</v>
      </c>
      <c r="O289" s="181">
        <f>SUM(O290:O292)</f>
        <v>378404.86</v>
      </c>
      <c r="P289" s="181">
        <f>SUM(P290:P292)</f>
        <v>578000</v>
      </c>
      <c r="Q289" s="181"/>
      <c r="R289" s="181">
        <f>SUM(R290:R292)</f>
        <v>375255.33999999997</v>
      </c>
      <c r="S289" s="209">
        <f t="shared" si="110"/>
        <v>99.167685108484065</v>
      </c>
      <c r="T289" s="209">
        <f t="shared" si="111"/>
        <v>64.923069204152242</v>
      </c>
    </row>
    <row r="290" spans="1:20" s="30" customFormat="1" x14ac:dyDescent="0.2">
      <c r="A290" s="47"/>
      <c r="B290" s="147"/>
      <c r="C290" s="147"/>
      <c r="D290" s="147"/>
      <c r="E290" s="147"/>
      <c r="F290" s="147"/>
      <c r="G290" s="147"/>
      <c r="H290" s="147"/>
      <c r="I290" s="199"/>
      <c r="J290" s="199"/>
      <c r="K290" s="199"/>
      <c r="L290" s="15"/>
      <c r="M290" s="183">
        <v>11</v>
      </c>
      <c r="N290" s="177" t="s">
        <v>289</v>
      </c>
      <c r="O290" s="181">
        <v>255836.34</v>
      </c>
      <c r="P290" s="181">
        <v>182400</v>
      </c>
      <c r="Q290" s="181"/>
      <c r="R290" s="181">
        <v>182400</v>
      </c>
      <c r="S290" s="209">
        <f t="shared" si="110"/>
        <v>71.295579040882146</v>
      </c>
      <c r="T290" s="209">
        <f t="shared" si="111"/>
        <v>100</v>
      </c>
    </row>
    <row r="291" spans="1:20" s="30" customFormat="1" x14ac:dyDescent="0.2">
      <c r="A291" s="47"/>
      <c r="B291" s="244"/>
      <c r="C291" s="244"/>
      <c r="D291" s="244"/>
      <c r="E291" s="244"/>
      <c r="F291" s="244"/>
      <c r="G291" s="244"/>
      <c r="H291" s="244"/>
      <c r="I291" s="244"/>
      <c r="J291" s="244"/>
      <c r="K291" s="244"/>
      <c r="L291" s="15"/>
      <c r="M291" s="183">
        <v>52</v>
      </c>
      <c r="N291" s="177" t="s">
        <v>103</v>
      </c>
      <c r="O291" s="181">
        <v>122568.52</v>
      </c>
      <c r="P291" s="181">
        <v>313290.83</v>
      </c>
      <c r="Q291" s="181"/>
      <c r="R291" s="181">
        <v>192855.34</v>
      </c>
      <c r="S291" s="209">
        <f t="shared" si="110"/>
        <v>157.34492021279198</v>
      </c>
      <c r="T291" s="209">
        <f t="shared" si="111"/>
        <v>61.557926863036492</v>
      </c>
    </row>
    <row r="292" spans="1:20" s="30" customFormat="1" x14ac:dyDescent="0.2">
      <c r="A292" s="47"/>
      <c r="B292" s="273"/>
      <c r="C292" s="273"/>
      <c r="D292" s="273"/>
      <c r="E292" s="273"/>
      <c r="F292" s="273"/>
      <c r="G292" s="273"/>
      <c r="H292" s="273"/>
      <c r="I292" s="273"/>
      <c r="J292" s="273"/>
      <c r="K292" s="273"/>
      <c r="L292" s="15"/>
      <c r="M292" s="183">
        <v>91</v>
      </c>
      <c r="N292" s="177" t="s">
        <v>293</v>
      </c>
      <c r="O292" s="185">
        <v>0</v>
      </c>
      <c r="P292" s="181">
        <v>82309.17</v>
      </c>
      <c r="Q292" s="181"/>
      <c r="R292" s="185">
        <v>0</v>
      </c>
      <c r="S292" s="209">
        <v>0</v>
      </c>
      <c r="T292" s="209">
        <f t="shared" si="111"/>
        <v>0</v>
      </c>
    </row>
    <row r="293" spans="1:20" s="30" customFormat="1" x14ac:dyDescent="0.2">
      <c r="A293" s="47"/>
      <c r="B293" s="174"/>
      <c r="C293" s="174"/>
      <c r="D293" s="174"/>
      <c r="E293" s="174"/>
      <c r="F293" s="174"/>
      <c r="G293" s="174"/>
      <c r="H293" s="174"/>
      <c r="I293" s="199"/>
      <c r="J293" s="199"/>
      <c r="K293" s="199"/>
      <c r="L293" s="15"/>
      <c r="M293" s="176"/>
      <c r="N293" s="82"/>
      <c r="O293" s="139"/>
      <c r="P293" s="139"/>
      <c r="Q293" s="139"/>
      <c r="R293" s="139"/>
      <c r="S293" s="209"/>
      <c r="T293" s="209"/>
    </row>
    <row r="294" spans="1:20" s="30" customFormat="1" x14ac:dyDescent="0.2">
      <c r="A294" s="47"/>
      <c r="B294" s="146">
        <v>1</v>
      </c>
      <c r="C294" s="147"/>
      <c r="D294" s="147"/>
      <c r="E294" s="147"/>
      <c r="F294" s="272">
        <v>5</v>
      </c>
      <c r="G294" s="147"/>
      <c r="H294" s="147"/>
      <c r="I294" s="199"/>
      <c r="J294" s="272">
        <v>9</v>
      </c>
      <c r="K294" s="199"/>
      <c r="L294" s="15" t="s">
        <v>142</v>
      </c>
      <c r="M294" s="148">
        <v>3</v>
      </c>
      <c r="N294" s="82" t="s">
        <v>116</v>
      </c>
      <c r="O294" s="96">
        <f>SUM(O295+O303+O329+O334)</f>
        <v>378404.86000000004</v>
      </c>
      <c r="P294" s="96">
        <f>SUM(P295+P303+P329+P334)</f>
        <v>578000</v>
      </c>
      <c r="Q294" s="96"/>
      <c r="R294" s="96">
        <f>SUM(R295+R303+R329+R334)</f>
        <v>375255.34000000008</v>
      </c>
      <c r="S294" s="209">
        <f t="shared" si="110"/>
        <v>99.167685108484079</v>
      </c>
      <c r="T294" s="209">
        <f t="shared" si="111"/>
        <v>64.923069204152256</v>
      </c>
    </row>
    <row r="295" spans="1:20" s="30" customFormat="1" x14ac:dyDescent="0.2">
      <c r="A295" s="18"/>
      <c r="B295" s="146">
        <v>1</v>
      </c>
      <c r="C295" s="36"/>
      <c r="D295" s="36"/>
      <c r="E295" s="36"/>
      <c r="F295" s="272">
        <v>5</v>
      </c>
      <c r="G295" s="36"/>
      <c r="H295" s="36"/>
      <c r="I295" s="36"/>
      <c r="J295" s="272">
        <v>9</v>
      </c>
      <c r="K295" s="36"/>
      <c r="L295" s="15" t="s">
        <v>142</v>
      </c>
      <c r="M295" s="69">
        <v>31</v>
      </c>
      <c r="N295" s="68" t="s">
        <v>0</v>
      </c>
      <c r="O295" s="108">
        <f>SUM(O296+O298+O300)</f>
        <v>114775.81</v>
      </c>
      <c r="P295" s="108">
        <f t="shared" ref="P295" si="121">SUM(P296:P300)</f>
        <v>247000</v>
      </c>
      <c r="Q295" s="108"/>
      <c r="R295" s="108">
        <f>SUM(R296+R298+R300)</f>
        <v>140600.54</v>
      </c>
      <c r="S295" s="209">
        <f t="shared" si="110"/>
        <v>122.50015051080887</v>
      </c>
      <c r="T295" s="209">
        <f t="shared" si="111"/>
        <v>56.923295546558705</v>
      </c>
    </row>
    <row r="296" spans="1:20" s="30" customFormat="1" x14ac:dyDescent="0.2">
      <c r="A296" s="47"/>
      <c r="B296" s="146">
        <v>1</v>
      </c>
      <c r="C296" s="147"/>
      <c r="D296" s="147"/>
      <c r="E296" s="147"/>
      <c r="F296" s="272">
        <v>5</v>
      </c>
      <c r="G296" s="147"/>
      <c r="H296" s="147"/>
      <c r="I296" s="199"/>
      <c r="J296" s="272">
        <v>9</v>
      </c>
      <c r="K296" s="199"/>
      <c r="L296" s="15" t="s">
        <v>142</v>
      </c>
      <c r="M296" s="148">
        <v>311</v>
      </c>
      <c r="N296" s="82" t="s">
        <v>122</v>
      </c>
      <c r="O296" s="109">
        <f>SUM(O297)</f>
        <v>91532.27</v>
      </c>
      <c r="P296" s="109">
        <v>175000</v>
      </c>
      <c r="Q296" s="109"/>
      <c r="R296" s="109">
        <f>SUM(R297)</f>
        <v>92862.36</v>
      </c>
      <c r="S296" s="209">
        <f t="shared" si="110"/>
        <v>101.45313778408422</v>
      </c>
      <c r="T296" s="209">
        <f t="shared" si="111"/>
        <v>53.06420571428572</v>
      </c>
    </row>
    <row r="297" spans="1:20" s="30" customFormat="1" x14ac:dyDescent="0.2">
      <c r="A297" s="47"/>
      <c r="B297" s="379"/>
      <c r="C297" s="328"/>
      <c r="D297" s="328"/>
      <c r="E297" s="328"/>
      <c r="F297" s="379"/>
      <c r="G297" s="328"/>
      <c r="H297" s="328"/>
      <c r="I297" s="328"/>
      <c r="J297" s="379"/>
      <c r="K297" s="328"/>
      <c r="L297" s="15"/>
      <c r="M297" s="378">
        <v>3111</v>
      </c>
      <c r="N297" s="376" t="s">
        <v>426</v>
      </c>
      <c r="O297" s="109">
        <v>91532.27</v>
      </c>
      <c r="P297" s="109"/>
      <c r="Q297" s="109"/>
      <c r="R297" s="109">
        <v>92862.36</v>
      </c>
      <c r="S297" s="209">
        <f t="shared" si="110"/>
        <v>101.45313778408422</v>
      </c>
      <c r="T297" s="209"/>
    </row>
    <row r="298" spans="1:20" s="30" customFormat="1" x14ac:dyDescent="0.2">
      <c r="A298" s="47"/>
      <c r="B298" s="146">
        <v>1</v>
      </c>
      <c r="C298" s="147"/>
      <c r="D298" s="147"/>
      <c r="E298" s="147"/>
      <c r="F298" s="272">
        <v>5</v>
      </c>
      <c r="G298" s="147"/>
      <c r="H298" s="147"/>
      <c r="I298" s="199"/>
      <c r="J298" s="272">
        <v>9</v>
      </c>
      <c r="K298" s="199"/>
      <c r="L298" s="15" t="s">
        <v>142</v>
      </c>
      <c r="M298" s="148">
        <v>312</v>
      </c>
      <c r="N298" s="82" t="s">
        <v>1</v>
      </c>
      <c r="O298" s="109">
        <f>SUM(O299)</f>
        <v>7500</v>
      </c>
      <c r="P298" s="109">
        <v>40000</v>
      </c>
      <c r="Q298" s="109"/>
      <c r="R298" s="109">
        <f>SUM(R299)</f>
        <v>32415.91</v>
      </c>
      <c r="S298" s="209">
        <f t="shared" si="110"/>
        <v>432.21213333333333</v>
      </c>
      <c r="T298" s="209">
        <f t="shared" si="111"/>
        <v>81.039775000000006</v>
      </c>
    </row>
    <row r="299" spans="1:20" s="30" customFormat="1" x14ac:dyDescent="0.2">
      <c r="A299" s="47"/>
      <c r="B299" s="379"/>
      <c r="C299" s="328"/>
      <c r="D299" s="328"/>
      <c r="E299" s="328"/>
      <c r="F299" s="379"/>
      <c r="G299" s="328"/>
      <c r="H299" s="328"/>
      <c r="I299" s="328"/>
      <c r="J299" s="379"/>
      <c r="K299" s="328"/>
      <c r="L299" s="15"/>
      <c r="M299" s="378">
        <v>3121</v>
      </c>
      <c r="N299" s="376" t="s">
        <v>1</v>
      </c>
      <c r="O299" s="109">
        <v>7500</v>
      </c>
      <c r="P299" s="109"/>
      <c r="Q299" s="109"/>
      <c r="R299" s="109">
        <v>32415.91</v>
      </c>
      <c r="S299" s="209">
        <f t="shared" si="110"/>
        <v>432.21213333333333</v>
      </c>
      <c r="T299" s="209"/>
    </row>
    <row r="300" spans="1:20" s="30" customFormat="1" x14ac:dyDescent="0.2">
      <c r="A300" s="47"/>
      <c r="B300" s="146">
        <v>1</v>
      </c>
      <c r="C300" s="147"/>
      <c r="D300" s="147"/>
      <c r="E300" s="147"/>
      <c r="F300" s="272">
        <v>5</v>
      </c>
      <c r="G300" s="147"/>
      <c r="H300" s="147"/>
      <c r="I300" s="199"/>
      <c r="J300" s="272">
        <v>9</v>
      </c>
      <c r="K300" s="199"/>
      <c r="L300" s="15" t="s">
        <v>142</v>
      </c>
      <c r="M300" s="148">
        <v>313</v>
      </c>
      <c r="N300" s="82" t="s">
        <v>2</v>
      </c>
      <c r="O300" s="109">
        <f>SUM(O301:O302)</f>
        <v>15743.54</v>
      </c>
      <c r="P300" s="109">
        <v>32000</v>
      </c>
      <c r="Q300" s="109"/>
      <c r="R300" s="109">
        <f>SUM(R301:R302)</f>
        <v>15322.27</v>
      </c>
      <c r="S300" s="209">
        <f t="shared" si="110"/>
        <v>97.324172327189444</v>
      </c>
      <c r="T300" s="209">
        <f t="shared" si="111"/>
        <v>47.882093749999996</v>
      </c>
    </row>
    <row r="301" spans="1:20" s="30" customFormat="1" ht="25.5" x14ac:dyDescent="0.2">
      <c r="A301" s="47"/>
      <c r="B301" s="379"/>
      <c r="C301" s="328"/>
      <c r="D301" s="328"/>
      <c r="E301" s="328"/>
      <c r="F301" s="379"/>
      <c r="G301" s="328"/>
      <c r="H301" s="328"/>
      <c r="I301" s="328"/>
      <c r="J301" s="379"/>
      <c r="K301" s="328"/>
      <c r="L301" s="15"/>
      <c r="M301" s="378">
        <v>3132</v>
      </c>
      <c r="N301" s="376" t="s">
        <v>427</v>
      </c>
      <c r="O301" s="109">
        <v>14271.69</v>
      </c>
      <c r="P301" s="109"/>
      <c r="Q301" s="109"/>
      <c r="R301" s="109">
        <v>15322.27</v>
      </c>
      <c r="S301" s="209">
        <f t="shared" si="110"/>
        <v>107.3612865750307</v>
      </c>
      <c r="T301" s="209"/>
    </row>
    <row r="302" spans="1:20" s="30" customFormat="1" ht="38.25" x14ac:dyDescent="0.2">
      <c r="A302" s="47"/>
      <c r="B302" s="379"/>
      <c r="C302" s="328"/>
      <c r="D302" s="328"/>
      <c r="E302" s="328"/>
      <c r="F302" s="379"/>
      <c r="G302" s="328"/>
      <c r="H302" s="328"/>
      <c r="I302" s="328"/>
      <c r="J302" s="379"/>
      <c r="K302" s="328"/>
      <c r="L302" s="15"/>
      <c r="M302" s="378">
        <v>3133</v>
      </c>
      <c r="N302" s="376" t="s">
        <v>428</v>
      </c>
      <c r="O302" s="109">
        <v>1471.85</v>
      </c>
      <c r="P302" s="109"/>
      <c r="Q302" s="109"/>
      <c r="R302" s="109">
        <v>0</v>
      </c>
      <c r="S302" s="209">
        <f t="shared" si="110"/>
        <v>0</v>
      </c>
      <c r="T302" s="209"/>
    </row>
    <row r="303" spans="1:20" s="30" customFormat="1" x14ac:dyDescent="0.2">
      <c r="A303" s="18"/>
      <c r="B303" s="146">
        <v>1</v>
      </c>
      <c r="C303" s="36"/>
      <c r="D303" s="36"/>
      <c r="E303" s="36"/>
      <c r="F303" s="272">
        <v>5</v>
      </c>
      <c r="G303" s="36"/>
      <c r="H303" s="36"/>
      <c r="I303" s="36"/>
      <c r="J303" s="272">
        <v>9</v>
      </c>
      <c r="K303" s="36"/>
      <c r="L303" s="15" t="s">
        <v>142</v>
      </c>
      <c r="M303" s="69">
        <v>32</v>
      </c>
      <c r="N303" s="68" t="s">
        <v>3</v>
      </c>
      <c r="O303" s="110">
        <f>SUM(O304+O309+O314+O323)</f>
        <v>224592.35</v>
      </c>
      <c r="P303" s="110">
        <f>SUM(P304:P323)</f>
        <v>279000</v>
      </c>
      <c r="Q303" s="110"/>
      <c r="R303" s="110">
        <f>SUM(R304+R309+R314+R323)</f>
        <v>200579.39</v>
      </c>
      <c r="S303" s="209">
        <f t="shared" si="110"/>
        <v>89.308202171623392</v>
      </c>
      <c r="T303" s="209">
        <f t="shared" si="111"/>
        <v>71.892254480286738</v>
      </c>
    </row>
    <row r="304" spans="1:20" s="30" customFormat="1" ht="25.5" x14ac:dyDescent="0.2">
      <c r="A304" s="47"/>
      <c r="B304" s="146">
        <v>1</v>
      </c>
      <c r="C304" s="147"/>
      <c r="D304" s="147"/>
      <c r="E304" s="147"/>
      <c r="F304" s="272">
        <v>5</v>
      </c>
      <c r="G304" s="147"/>
      <c r="H304" s="147"/>
      <c r="I304" s="199"/>
      <c r="J304" s="272">
        <v>9</v>
      </c>
      <c r="K304" s="199"/>
      <c r="L304" s="15" t="s">
        <v>142</v>
      </c>
      <c r="M304" s="148">
        <v>321</v>
      </c>
      <c r="N304" s="82" t="s">
        <v>4</v>
      </c>
      <c r="O304" s="109">
        <f>SUM(O306:O308)</f>
        <v>15804</v>
      </c>
      <c r="P304" s="109">
        <v>40000</v>
      </c>
      <c r="Q304" s="109"/>
      <c r="R304" s="109">
        <f>SUM(R305:R308)</f>
        <v>15304.8</v>
      </c>
      <c r="S304" s="209">
        <f t="shared" si="110"/>
        <v>96.841305998481403</v>
      </c>
      <c r="T304" s="209">
        <f t="shared" si="111"/>
        <v>38.261999999999993</v>
      </c>
    </row>
    <row r="305" spans="1:20" s="30" customFormat="1" x14ac:dyDescent="0.2">
      <c r="A305" s="47"/>
      <c r="B305" s="391"/>
      <c r="C305" s="328"/>
      <c r="D305" s="328"/>
      <c r="E305" s="328"/>
      <c r="F305" s="391"/>
      <c r="G305" s="328"/>
      <c r="H305" s="328"/>
      <c r="I305" s="328"/>
      <c r="J305" s="391"/>
      <c r="K305" s="328"/>
      <c r="L305" s="15"/>
      <c r="M305" s="393">
        <v>3211</v>
      </c>
      <c r="N305" s="394" t="s">
        <v>534</v>
      </c>
      <c r="O305" s="109">
        <v>0</v>
      </c>
      <c r="P305" s="109"/>
      <c r="Q305" s="109"/>
      <c r="R305" s="109">
        <v>175.8</v>
      </c>
      <c r="S305" s="209">
        <v>0</v>
      </c>
      <c r="T305" s="209"/>
    </row>
    <row r="306" spans="1:20" s="30" customFormat="1" ht="25.5" x14ac:dyDescent="0.2">
      <c r="A306" s="47"/>
      <c r="B306" s="379"/>
      <c r="C306" s="328"/>
      <c r="D306" s="328"/>
      <c r="E306" s="328"/>
      <c r="F306" s="379"/>
      <c r="G306" s="328"/>
      <c r="H306" s="328"/>
      <c r="I306" s="328"/>
      <c r="J306" s="379"/>
      <c r="K306" s="328"/>
      <c r="L306" s="15"/>
      <c r="M306" s="378">
        <v>3212</v>
      </c>
      <c r="N306" s="376" t="s">
        <v>429</v>
      </c>
      <c r="O306" s="109">
        <v>9504</v>
      </c>
      <c r="P306" s="109"/>
      <c r="Q306" s="109"/>
      <c r="R306" s="109">
        <v>9504</v>
      </c>
      <c r="S306" s="209">
        <f t="shared" si="110"/>
        <v>100</v>
      </c>
      <c r="T306" s="209"/>
    </row>
    <row r="307" spans="1:20" s="30" customFormat="1" ht="25.5" x14ac:dyDescent="0.2">
      <c r="A307" s="47"/>
      <c r="B307" s="379"/>
      <c r="C307" s="328"/>
      <c r="D307" s="328"/>
      <c r="E307" s="328"/>
      <c r="F307" s="379"/>
      <c r="G307" s="328"/>
      <c r="H307" s="328"/>
      <c r="I307" s="328"/>
      <c r="J307" s="379"/>
      <c r="K307" s="328"/>
      <c r="L307" s="15"/>
      <c r="M307" s="378">
        <v>3213</v>
      </c>
      <c r="N307" s="376" t="s">
        <v>430</v>
      </c>
      <c r="O307" s="109">
        <v>4600</v>
      </c>
      <c r="P307" s="109"/>
      <c r="Q307" s="109"/>
      <c r="R307" s="109">
        <v>3825</v>
      </c>
      <c r="S307" s="209">
        <f t="shared" si="110"/>
        <v>83.152173913043484</v>
      </c>
      <c r="T307" s="209"/>
    </row>
    <row r="308" spans="1:20" s="30" customFormat="1" ht="25.5" x14ac:dyDescent="0.2">
      <c r="A308" s="47"/>
      <c r="B308" s="379"/>
      <c r="C308" s="328"/>
      <c r="D308" s="328"/>
      <c r="E308" s="328"/>
      <c r="F308" s="379"/>
      <c r="G308" s="328"/>
      <c r="H308" s="328"/>
      <c r="I308" s="328"/>
      <c r="J308" s="379"/>
      <c r="K308" s="328"/>
      <c r="L308" s="15"/>
      <c r="M308" s="378">
        <v>3214</v>
      </c>
      <c r="N308" s="376" t="s">
        <v>431</v>
      </c>
      <c r="O308" s="109">
        <v>1700</v>
      </c>
      <c r="P308" s="109"/>
      <c r="Q308" s="109"/>
      <c r="R308" s="109">
        <v>1800</v>
      </c>
      <c r="S308" s="209">
        <f t="shared" si="110"/>
        <v>105.88235294117648</v>
      </c>
      <c r="T308" s="209"/>
    </row>
    <row r="309" spans="1:20" s="30" customFormat="1" x14ac:dyDescent="0.2">
      <c r="A309" s="147"/>
      <c r="B309" s="146">
        <v>1</v>
      </c>
      <c r="C309" s="147"/>
      <c r="D309" s="146"/>
      <c r="E309" s="147"/>
      <c r="F309" s="272">
        <v>5</v>
      </c>
      <c r="G309" s="147"/>
      <c r="H309" s="147"/>
      <c r="I309" s="199"/>
      <c r="J309" s="272">
        <v>9</v>
      </c>
      <c r="K309" s="199"/>
      <c r="L309" s="15" t="s">
        <v>142</v>
      </c>
      <c r="M309" s="148">
        <v>322</v>
      </c>
      <c r="N309" s="94" t="s">
        <v>117</v>
      </c>
      <c r="O309" s="109">
        <f>SUM(O310:O313)</f>
        <v>30035.670000000002</v>
      </c>
      <c r="P309" s="109">
        <v>40000</v>
      </c>
      <c r="Q309" s="109"/>
      <c r="R309" s="109">
        <f>SUM(R310:R313)</f>
        <v>36119.279999999999</v>
      </c>
      <c r="S309" s="209">
        <f t="shared" si="110"/>
        <v>120.25461726007775</v>
      </c>
      <c r="T309" s="209">
        <f t="shared" si="111"/>
        <v>90.298199999999994</v>
      </c>
    </row>
    <row r="310" spans="1:20" s="30" customFormat="1" ht="25.5" x14ac:dyDescent="0.2">
      <c r="A310" s="328"/>
      <c r="B310" s="379"/>
      <c r="C310" s="328"/>
      <c r="D310" s="379"/>
      <c r="E310" s="328"/>
      <c r="F310" s="379"/>
      <c r="G310" s="328"/>
      <c r="H310" s="328"/>
      <c r="I310" s="328"/>
      <c r="J310" s="379"/>
      <c r="K310" s="328"/>
      <c r="L310" s="15"/>
      <c r="M310" s="378">
        <v>3221</v>
      </c>
      <c r="N310" s="376" t="s">
        <v>432</v>
      </c>
      <c r="O310" s="109">
        <v>10829.41</v>
      </c>
      <c r="P310" s="109"/>
      <c r="Q310" s="109"/>
      <c r="R310" s="109">
        <v>15068.81</v>
      </c>
      <c r="S310" s="209">
        <f t="shared" si="110"/>
        <v>139.14710034988056</v>
      </c>
      <c r="T310" s="209"/>
    </row>
    <row r="311" spans="1:20" s="30" customFormat="1" x14ac:dyDescent="0.2">
      <c r="A311" s="328"/>
      <c r="B311" s="379"/>
      <c r="C311" s="328"/>
      <c r="D311" s="379"/>
      <c r="E311" s="328"/>
      <c r="F311" s="379"/>
      <c r="G311" s="328"/>
      <c r="H311" s="328"/>
      <c r="I311" s="328"/>
      <c r="J311" s="379"/>
      <c r="K311" s="328"/>
      <c r="L311" s="15"/>
      <c r="M311" s="378">
        <v>3223</v>
      </c>
      <c r="N311" s="94" t="s">
        <v>433</v>
      </c>
      <c r="O311" s="109">
        <v>17093.22</v>
      </c>
      <c r="P311" s="109"/>
      <c r="Q311" s="109"/>
      <c r="R311" s="109">
        <v>16342.56</v>
      </c>
      <c r="S311" s="209">
        <f t="shared" si="110"/>
        <v>95.608434221287723</v>
      </c>
      <c r="T311" s="209"/>
    </row>
    <row r="312" spans="1:20" s="30" customFormat="1" ht="25.5" x14ac:dyDescent="0.2">
      <c r="A312" s="328"/>
      <c r="B312" s="391"/>
      <c r="C312" s="328"/>
      <c r="D312" s="391"/>
      <c r="E312" s="328"/>
      <c r="F312" s="391"/>
      <c r="G312" s="328"/>
      <c r="H312" s="328"/>
      <c r="I312" s="328"/>
      <c r="J312" s="391"/>
      <c r="K312" s="328"/>
      <c r="L312" s="15"/>
      <c r="M312" s="393">
        <v>3224</v>
      </c>
      <c r="N312" s="394" t="s">
        <v>520</v>
      </c>
      <c r="O312" s="109">
        <v>0</v>
      </c>
      <c r="P312" s="109"/>
      <c r="Q312" s="109"/>
      <c r="R312" s="109">
        <v>279.23</v>
      </c>
      <c r="S312" s="209">
        <v>0</v>
      </c>
      <c r="T312" s="209"/>
    </row>
    <row r="313" spans="1:20" s="30" customFormat="1" x14ac:dyDescent="0.2">
      <c r="A313" s="328"/>
      <c r="B313" s="379"/>
      <c r="C313" s="328"/>
      <c r="D313" s="379"/>
      <c r="E313" s="328"/>
      <c r="F313" s="379"/>
      <c r="G313" s="328"/>
      <c r="H313" s="328"/>
      <c r="I313" s="328"/>
      <c r="J313" s="379"/>
      <c r="K313" s="328"/>
      <c r="L313" s="15"/>
      <c r="M313" s="378">
        <v>3225</v>
      </c>
      <c r="N313" s="94" t="s">
        <v>434</v>
      </c>
      <c r="O313" s="109">
        <v>2113.04</v>
      </c>
      <c r="P313" s="109"/>
      <c r="Q313" s="109"/>
      <c r="R313" s="109">
        <v>4428.68</v>
      </c>
      <c r="S313" s="209">
        <f t="shared" si="110"/>
        <v>209.58808162647182</v>
      </c>
      <c r="T313" s="209"/>
    </row>
    <row r="314" spans="1:20" s="30" customFormat="1" x14ac:dyDescent="0.2">
      <c r="A314" s="147"/>
      <c r="B314" s="146">
        <v>1</v>
      </c>
      <c r="C314" s="147"/>
      <c r="D314" s="146"/>
      <c r="E314" s="147"/>
      <c r="F314" s="272">
        <v>5</v>
      </c>
      <c r="G314" s="147"/>
      <c r="H314" s="147"/>
      <c r="I314" s="199"/>
      <c r="J314" s="272">
        <v>9</v>
      </c>
      <c r="K314" s="199"/>
      <c r="L314" s="15" t="s">
        <v>142</v>
      </c>
      <c r="M314" s="148">
        <v>323</v>
      </c>
      <c r="N314" s="94" t="s">
        <v>6</v>
      </c>
      <c r="O314" s="109">
        <f>SUM(O315:O322)</f>
        <v>153233.78</v>
      </c>
      <c r="P314" s="109">
        <v>150000</v>
      </c>
      <c r="Q314" s="109"/>
      <c r="R314" s="109">
        <f>SUM(R315:R322)</f>
        <v>123949.8</v>
      </c>
      <c r="S314" s="209">
        <f t="shared" si="110"/>
        <v>80.889344373022709</v>
      </c>
      <c r="T314" s="209">
        <f t="shared" si="111"/>
        <v>82.633200000000002</v>
      </c>
    </row>
    <row r="315" spans="1:20" s="30" customFormat="1" ht="25.5" x14ac:dyDescent="0.2">
      <c r="A315" s="328"/>
      <c r="B315" s="379"/>
      <c r="C315" s="328"/>
      <c r="D315" s="379"/>
      <c r="E315" s="328"/>
      <c r="F315" s="379"/>
      <c r="G315" s="328"/>
      <c r="H315" s="328"/>
      <c r="I315" s="328"/>
      <c r="J315" s="379"/>
      <c r="K315" s="328"/>
      <c r="L315" s="15"/>
      <c r="M315" s="378">
        <v>3231</v>
      </c>
      <c r="N315" s="376" t="s">
        <v>435</v>
      </c>
      <c r="O315" s="109">
        <v>18518.669999999998</v>
      </c>
      <c r="P315" s="109"/>
      <c r="Q315" s="109"/>
      <c r="R315" s="109">
        <v>18152.66</v>
      </c>
      <c r="S315" s="209">
        <f t="shared" si="110"/>
        <v>98.023562167261474</v>
      </c>
      <c r="T315" s="209"/>
    </row>
    <row r="316" spans="1:20" s="30" customFormat="1" ht="25.5" x14ac:dyDescent="0.2">
      <c r="A316" s="328"/>
      <c r="B316" s="379"/>
      <c r="C316" s="328"/>
      <c r="D316" s="379"/>
      <c r="E316" s="328"/>
      <c r="F316" s="379"/>
      <c r="G316" s="328"/>
      <c r="H316" s="328"/>
      <c r="I316" s="328"/>
      <c r="J316" s="379"/>
      <c r="K316" s="328"/>
      <c r="L316" s="15"/>
      <c r="M316" s="378">
        <v>3232</v>
      </c>
      <c r="N316" s="376" t="s">
        <v>436</v>
      </c>
      <c r="O316" s="109">
        <v>3364.38</v>
      </c>
      <c r="P316" s="109"/>
      <c r="Q316" s="109"/>
      <c r="R316" s="109">
        <v>1718.75</v>
      </c>
      <c r="S316" s="209">
        <f t="shared" si="110"/>
        <v>51.086678674822693</v>
      </c>
      <c r="T316" s="209"/>
    </row>
    <row r="317" spans="1:20" s="30" customFormat="1" ht="25.5" x14ac:dyDescent="0.2">
      <c r="A317" s="328"/>
      <c r="B317" s="379"/>
      <c r="C317" s="328"/>
      <c r="D317" s="379"/>
      <c r="E317" s="328"/>
      <c r="F317" s="379"/>
      <c r="G317" s="328"/>
      <c r="H317" s="328"/>
      <c r="I317" s="328"/>
      <c r="J317" s="379"/>
      <c r="K317" s="328"/>
      <c r="L317" s="15"/>
      <c r="M317" s="378">
        <v>3233</v>
      </c>
      <c r="N317" s="376" t="s">
        <v>437</v>
      </c>
      <c r="O317" s="109">
        <v>33550.14</v>
      </c>
      <c r="P317" s="109"/>
      <c r="Q317" s="109"/>
      <c r="R317" s="109">
        <v>31312.5</v>
      </c>
      <c r="S317" s="209">
        <f t="shared" si="110"/>
        <v>93.330460021925404</v>
      </c>
      <c r="T317" s="209"/>
    </row>
    <row r="318" spans="1:20" s="30" customFormat="1" x14ac:dyDescent="0.2">
      <c r="A318" s="328"/>
      <c r="B318" s="379"/>
      <c r="C318" s="328"/>
      <c r="D318" s="379"/>
      <c r="E318" s="328"/>
      <c r="F318" s="379"/>
      <c r="G318" s="328"/>
      <c r="H318" s="328"/>
      <c r="I318" s="328"/>
      <c r="J318" s="379"/>
      <c r="K318" s="328"/>
      <c r="L318" s="15"/>
      <c r="M318" s="378">
        <v>3234</v>
      </c>
      <c r="N318" s="94" t="s">
        <v>438</v>
      </c>
      <c r="O318" s="109">
        <v>7950.58</v>
      </c>
      <c r="P318" s="109"/>
      <c r="Q318" s="109"/>
      <c r="R318" s="109">
        <v>6184.92</v>
      </c>
      <c r="S318" s="209">
        <f t="shared" si="110"/>
        <v>77.792060453451199</v>
      </c>
      <c r="T318" s="209"/>
    </row>
    <row r="319" spans="1:20" s="30" customFormat="1" ht="25.5" x14ac:dyDescent="0.2">
      <c r="A319" s="328"/>
      <c r="B319" s="379"/>
      <c r="C319" s="328"/>
      <c r="D319" s="379"/>
      <c r="E319" s="328"/>
      <c r="F319" s="379"/>
      <c r="G319" s="328"/>
      <c r="H319" s="328"/>
      <c r="I319" s="328"/>
      <c r="J319" s="379"/>
      <c r="K319" s="328"/>
      <c r="L319" s="15"/>
      <c r="M319" s="378">
        <v>3236</v>
      </c>
      <c r="N319" s="376" t="s">
        <v>439</v>
      </c>
      <c r="O319" s="109">
        <v>9562.5</v>
      </c>
      <c r="P319" s="109"/>
      <c r="Q319" s="109"/>
      <c r="R319" s="109">
        <v>9000</v>
      </c>
      <c r="S319" s="209">
        <f t="shared" si="110"/>
        <v>94.117647058823522</v>
      </c>
      <c r="T319" s="209"/>
    </row>
    <row r="320" spans="1:20" s="30" customFormat="1" x14ac:dyDescent="0.2">
      <c r="A320" s="328"/>
      <c r="B320" s="379"/>
      <c r="C320" s="328"/>
      <c r="D320" s="379"/>
      <c r="E320" s="328"/>
      <c r="F320" s="379"/>
      <c r="G320" s="328"/>
      <c r="H320" s="328"/>
      <c r="I320" s="328"/>
      <c r="J320" s="379"/>
      <c r="K320" s="328"/>
      <c r="L320" s="15"/>
      <c r="M320" s="378">
        <v>3237</v>
      </c>
      <c r="N320" s="94" t="s">
        <v>440</v>
      </c>
      <c r="O320" s="109">
        <v>71861.7</v>
      </c>
      <c r="P320" s="109"/>
      <c r="Q320" s="109"/>
      <c r="R320" s="109">
        <v>44605.52</v>
      </c>
      <c r="S320" s="209">
        <f t="shared" si="110"/>
        <v>62.071339809662177</v>
      </c>
      <c r="T320" s="209"/>
    </row>
    <row r="321" spans="1:20" s="30" customFormat="1" x14ac:dyDescent="0.2">
      <c r="A321" s="328"/>
      <c r="B321" s="379"/>
      <c r="C321" s="328"/>
      <c r="D321" s="379"/>
      <c r="E321" s="328"/>
      <c r="F321" s="379"/>
      <c r="G321" s="328"/>
      <c r="H321" s="328"/>
      <c r="I321" s="328"/>
      <c r="J321" s="379"/>
      <c r="K321" s="328"/>
      <c r="L321" s="15"/>
      <c r="M321" s="378">
        <v>3238</v>
      </c>
      <c r="N321" s="94" t="s">
        <v>441</v>
      </c>
      <c r="O321" s="109">
        <v>1828.75</v>
      </c>
      <c r="P321" s="109"/>
      <c r="Q321" s="109"/>
      <c r="R321" s="109">
        <v>5367.37</v>
      </c>
      <c r="S321" s="209">
        <f t="shared" si="110"/>
        <v>293.49938482570059</v>
      </c>
      <c r="T321" s="209"/>
    </row>
    <row r="322" spans="1:20" s="30" customFormat="1" x14ac:dyDescent="0.2">
      <c r="A322" s="328"/>
      <c r="B322" s="379"/>
      <c r="C322" s="328"/>
      <c r="D322" s="379"/>
      <c r="E322" s="328"/>
      <c r="F322" s="379"/>
      <c r="G322" s="328"/>
      <c r="H322" s="328"/>
      <c r="I322" s="328"/>
      <c r="J322" s="379"/>
      <c r="K322" s="328"/>
      <c r="L322" s="15"/>
      <c r="M322" s="378">
        <v>3239</v>
      </c>
      <c r="N322" s="94" t="s">
        <v>442</v>
      </c>
      <c r="O322" s="109">
        <v>6597.06</v>
      </c>
      <c r="P322" s="109"/>
      <c r="Q322" s="109"/>
      <c r="R322" s="109">
        <v>7608.08</v>
      </c>
      <c r="S322" s="209">
        <f t="shared" si="110"/>
        <v>115.32531157818786</v>
      </c>
      <c r="T322" s="209"/>
    </row>
    <row r="323" spans="1:20" s="30" customFormat="1" ht="25.5" x14ac:dyDescent="0.2">
      <c r="A323" s="147"/>
      <c r="B323" s="146">
        <v>1</v>
      </c>
      <c r="C323" s="147"/>
      <c r="D323" s="146"/>
      <c r="E323" s="147"/>
      <c r="F323" s="272">
        <v>5</v>
      </c>
      <c r="G323" s="147"/>
      <c r="H323" s="147"/>
      <c r="I323" s="199"/>
      <c r="J323" s="272">
        <v>9</v>
      </c>
      <c r="K323" s="199"/>
      <c r="L323" s="15" t="s">
        <v>142</v>
      </c>
      <c r="M323" s="148">
        <v>329</v>
      </c>
      <c r="N323" s="82" t="s">
        <v>7</v>
      </c>
      <c r="O323" s="109">
        <f>SUM(O324:O328)</f>
        <v>25518.899999999998</v>
      </c>
      <c r="P323" s="109">
        <v>49000</v>
      </c>
      <c r="Q323" s="109"/>
      <c r="R323" s="109">
        <f>SUM(R324:R328)</f>
        <v>25205.510000000002</v>
      </c>
      <c r="S323" s="209">
        <f t="shared" si="110"/>
        <v>98.771929824561425</v>
      </c>
      <c r="T323" s="209">
        <f t="shared" si="111"/>
        <v>51.439816326530618</v>
      </c>
    </row>
    <row r="324" spans="1:20" s="30" customFormat="1" x14ac:dyDescent="0.2">
      <c r="A324" s="328"/>
      <c r="B324" s="379"/>
      <c r="C324" s="328"/>
      <c r="D324" s="379"/>
      <c r="E324" s="328"/>
      <c r="F324" s="379"/>
      <c r="G324" s="328"/>
      <c r="H324" s="328"/>
      <c r="I324" s="328"/>
      <c r="J324" s="379"/>
      <c r="K324" s="328"/>
      <c r="L324" s="15"/>
      <c r="M324" s="378">
        <v>3292</v>
      </c>
      <c r="N324" s="376" t="s">
        <v>443</v>
      </c>
      <c r="O324" s="109">
        <v>3760.12</v>
      </c>
      <c r="P324" s="109"/>
      <c r="Q324" s="109"/>
      <c r="R324" s="109">
        <v>3760.12</v>
      </c>
      <c r="S324" s="209">
        <f t="shared" si="110"/>
        <v>100</v>
      </c>
      <c r="T324" s="209"/>
    </row>
    <row r="325" spans="1:20" s="30" customFormat="1" x14ac:dyDescent="0.2">
      <c r="A325" s="328"/>
      <c r="B325" s="379"/>
      <c r="C325" s="328"/>
      <c r="D325" s="379"/>
      <c r="E325" s="328"/>
      <c r="F325" s="379"/>
      <c r="G325" s="328"/>
      <c r="H325" s="328"/>
      <c r="I325" s="328"/>
      <c r="J325" s="379"/>
      <c r="K325" s="328"/>
      <c r="L325" s="15"/>
      <c r="M325" s="378">
        <v>3293</v>
      </c>
      <c r="N325" s="376" t="s">
        <v>444</v>
      </c>
      <c r="O325" s="109">
        <v>17737.8</v>
      </c>
      <c r="P325" s="109"/>
      <c r="Q325" s="109"/>
      <c r="R325" s="109">
        <v>16294.63</v>
      </c>
      <c r="S325" s="209">
        <f t="shared" si="110"/>
        <v>91.863872633584776</v>
      </c>
      <c r="T325" s="209"/>
    </row>
    <row r="326" spans="1:20" s="30" customFormat="1" x14ac:dyDescent="0.2">
      <c r="A326" s="328"/>
      <c r="B326" s="379"/>
      <c r="C326" s="328"/>
      <c r="D326" s="379"/>
      <c r="E326" s="328"/>
      <c r="F326" s="379"/>
      <c r="G326" s="328"/>
      <c r="H326" s="328"/>
      <c r="I326" s="328"/>
      <c r="J326" s="379"/>
      <c r="K326" s="328"/>
      <c r="L326" s="15"/>
      <c r="M326" s="378">
        <v>3294</v>
      </c>
      <c r="N326" s="376" t="s">
        <v>445</v>
      </c>
      <c r="O326" s="109">
        <v>2000</v>
      </c>
      <c r="P326" s="109"/>
      <c r="Q326" s="109"/>
      <c r="R326" s="109">
        <v>2000</v>
      </c>
      <c r="S326" s="209">
        <f t="shared" si="110"/>
        <v>100</v>
      </c>
      <c r="T326" s="209"/>
    </row>
    <row r="327" spans="1:20" s="30" customFormat="1" x14ac:dyDescent="0.2">
      <c r="A327" s="328"/>
      <c r="B327" s="379"/>
      <c r="C327" s="328"/>
      <c r="D327" s="379"/>
      <c r="E327" s="328"/>
      <c r="F327" s="379"/>
      <c r="G327" s="328"/>
      <c r="H327" s="328"/>
      <c r="I327" s="328"/>
      <c r="J327" s="379"/>
      <c r="K327" s="328"/>
      <c r="L327" s="15"/>
      <c r="M327" s="378">
        <v>3295</v>
      </c>
      <c r="N327" s="376" t="s">
        <v>446</v>
      </c>
      <c r="O327" s="109">
        <v>960</v>
      </c>
      <c r="P327" s="109"/>
      <c r="Q327" s="109"/>
      <c r="R327" s="109">
        <v>2090.29</v>
      </c>
      <c r="S327" s="209">
        <f t="shared" si="110"/>
        <v>217.73854166666666</v>
      </c>
      <c r="T327" s="209"/>
    </row>
    <row r="328" spans="1:20" s="30" customFormat="1" ht="25.5" x14ac:dyDescent="0.2">
      <c r="A328" s="328"/>
      <c r="B328" s="379"/>
      <c r="C328" s="328"/>
      <c r="D328" s="379"/>
      <c r="E328" s="328"/>
      <c r="F328" s="379"/>
      <c r="G328" s="328"/>
      <c r="H328" s="328"/>
      <c r="I328" s="328"/>
      <c r="J328" s="379"/>
      <c r="K328" s="328"/>
      <c r="L328" s="15"/>
      <c r="M328" s="378">
        <v>3299</v>
      </c>
      <c r="N328" s="376" t="s">
        <v>7</v>
      </c>
      <c r="O328" s="109">
        <v>1060.98</v>
      </c>
      <c r="P328" s="109"/>
      <c r="Q328" s="109"/>
      <c r="R328" s="109">
        <v>1060.47</v>
      </c>
      <c r="S328" s="209">
        <f t="shared" si="110"/>
        <v>99.951931233388009</v>
      </c>
      <c r="T328" s="209"/>
    </row>
    <row r="329" spans="1:20" s="30" customFormat="1" x14ac:dyDescent="0.2">
      <c r="A329" s="36"/>
      <c r="B329" s="146">
        <v>1</v>
      </c>
      <c r="C329" s="36"/>
      <c r="D329" s="36"/>
      <c r="E329" s="36"/>
      <c r="F329" s="272">
        <v>5</v>
      </c>
      <c r="G329" s="36"/>
      <c r="H329" s="36"/>
      <c r="I329" s="36"/>
      <c r="J329" s="272">
        <v>9</v>
      </c>
      <c r="K329" s="36"/>
      <c r="L329" s="15" t="s">
        <v>142</v>
      </c>
      <c r="M329" s="69">
        <v>34</v>
      </c>
      <c r="N329" s="106" t="s">
        <v>18</v>
      </c>
      <c r="O329" s="110">
        <f t="shared" ref="O329:R329" si="122">SUM(O330)</f>
        <v>39036.699999999997</v>
      </c>
      <c r="P329" s="110">
        <f t="shared" si="122"/>
        <v>50000</v>
      </c>
      <c r="Q329" s="110"/>
      <c r="R329" s="110">
        <f t="shared" si="122"/>
        <v>34075.410000000003</v>
      </c>
      <c r="S329" s="209">
        <f t="shared" si="110"/>
        <v>87.290703363757714</v>
      </c>
      <c r="T329" s="209">
        <f t="shared" si="111"/>
        <v>68.15082000000001</v>
      </c>
    </row>
    <row r="330" spans="1:20" s="30" customFormat="1" x14ac:dyDescent="0.2">
      <c r="A330" s="147"/>
      <c r="B330" s="146">
        <v>1</v>
      </c>
      <c r="C330" s="147"/>
      <c r="D330" s="147"/>
      <c r="E330" s="147"/>
      <c r="F330" s="272">
        <v>5</v>
      </c>
      <c r="G330" s="147"/>
      <c r="H330" s="147"/>
      <c r="I330" s="199"/>
      <c r="J330" s="272">
        <v>9</v>
      </c>
      <c r="K330" s="199"/>
      <c r="L330" s="15" t="s">
        <v>142</v>
      </c>
      <c r="M330" s="148">
        <v>343</v>
      </c>
      <c r="N330" s="82" t="s">
        <v>19</v>
      </c>
      <c r="O330" s="109">
        <f>SUM(O331:O333)</f>
        <v>39036.699999999997</v>
      </c>
      <c r="P330" s="109">
        <v>50000</v>
      </c>
      <c r="Q330" s="109"/>
      <c r="R330" s="109">
        <f>SUM(R331:R333)</f>
        <v>34075.410000000003</v>
      </c>
      <c r="S330" s="209">
        <f t="shared" si="110"/>
        <v>87.290703363757714</v>
      </c>
      <c r="T330" s="209">
        <f t="shared" si="111"/>
        <v>68.15082000000001</v>
      </c>
    </row>
    <row r="331" spans="1:20" s="30" customFormat="1" ht="25.5" x14ac:dyDescent="0.2">
      <c r="A331" s="328"/>
      <c r="B331" s="379"/>
      <c r="C331" s="328"/>
      <c r="D331" s="328"/>
      <c r="E331" s="328"/>
      <c r="F331" s="379"/>
      <c r="G331" s="328"/>
      <c r="H331" s="328"/>
      <c r="I331" s="328"/>
      <c r="J331" s="379"/>
      <c r="K331" s="328"/>
      <c r="L331" s="15"/>
      <c r="M331" s="378">
        <v>3431</v>
      </c>
      <c r="N331" s="376" t="s">
        <v>447</v>
      </c>
      <c r="O331" s="109">
        <v>9783.4</v>
      </c>
      <c r="P331" s="109"/>
      <c r="Q331" s="109"/>
      <c r="R331" s="109">
        <v>11125.4</v>
      </c>
      <c r="S331" s="209">
        <f t="shared" si="110"/>
        <v>113.71711266022038</v>
      </c>
      <c r="T331" s="209"/>
    </row>
    <row r="332" spans="1:20" s="30" customFormat="1" x14ac:dyDescent="0.2">
      <c r="A332" s="328"/>
      <c r="B332" s="379"/>
      <c r="C332" s="328"/>
      <c r="D332" s="328"/>
      <c r="E332" s="328"/>
      <c r="F332" s="379"/>
      <c r="G332" s="328"/>
      <c r="H332" s="328"/>
      <c r="I332" s="328"/>
      <c r="J332" s="379"/>
      <c r="K332" s="328"/>
      <c r="L332" s="15"/>
      <c r="M332" s="378">
        <v>3433</v>
      </c>
      <c r="N332" s="376" t="s">
        <v>448</v>
      </c>
      <c r="O332" s="109">
        <v>13.9</v>
      </c>
      <c r="P332" s="109"/>
      <c r="Q332" s="109"/>
      <c r="R332" s="109">
        <v>13.31</v>
      </c>
      <c r="S332" s="209">
        <f t="shared" si="110"/>
        <v>95.75539568345323</v>
      </c>
      <c r="T332" s="209"/>
    </row>
    <row r="333" spans="1:20" s="30" customFormat="1" ht="25.5" x14ac:dyDescent="0.2">
      <c r="A333" s="328"/>
      <c r="B333" s="379"/>
      <c r="C333" s="328"/>
      <c r="D333" s="328"/>
      <c r="E333" s="328"/>
      <c r="F333" s="379"/>
      <c r="G333" s="328"/>
      <c r="H333" s="328"/>
      <c r="I333" s="328"/>
      <c r="J333" s="379"/>
      <c r="K333" s="328"/>
      <c r="L333" s="15"/>
      <c r="M333" s="378">
        <v>3434</v>
      </c>
      <c r="N333" s="376" t="s">
        <v>449</v>
      </c>
      <c r="O333" s="109">
        <v>29239.4</v>
      </c>
      <c r="P333" s="109"/>
      <c r="Q333" s="109"/>
      <c r="R333" s="109">
        <v>22936.7</v>
      </c>
      <c r="S333" s="209">
        <f t="shared" ref="S333:S392" si="123">R333/O333*100</f>
        <v>78.44449612509149</v>
      </c>
      <c r="T333" s="209"/>
    </row>
    <row r="334" spans="1:20" s="163" customFormat="1" x14ac:dyDescent="0.2">
      <c r="A334" s="36"/>
      <c r="B334" s="9"/>
      <c r="C334" s="36"/>
      <c r="D334" s="36"/>
      <c r="E334" s="36"/>
      <c r="F334" s="36"/>
      <c r="G334" s="36"/>
      <c r="H334" s="36"/>
      <c r="I334" s="36"/>
      <c r="J334" s="36"/>
      <c r="K334" s="36"/>
      <c r="L334" s="17"/>
      <c r="M334" s="69">
        <v>38</v>
      </c>
      <c r="N334" s="68" t="s">
        <v>283</v>
      </c>
      <c r="O334" s="110">
        <f t="shared" ref="O334:R334" si="124">SUM(O335)</f>
        <v>0</v>
      </c>
      <c r="P334" s="110">
        <f t="shared" si="124"/>
        <v>2000</v>
      </c>
      <c r="Q334" s="110"/>
      <c r="R334" s="110">
        <f t="shared" si="124"/>
        <v>0</v>
      </c>
      <c r="S334" s="209">
        <v>0</v>
      </c>
      <c r="T334" s="209">
        <f t="shared" ref="T334:T396" si="125">R334/P334*100</f>
        <v>0</v>
      </c>
    </row>
    <row r="335" spans="1:20" s="30" customFormat="1" x14ac:dyDescent="0.2">
      <c r="A335" s="160"/>
      <c r="B335" s="159"/>
      <c r="C335" s="160"/>
      <c r="D335" s="160"/>
      <c r="E335" s="160"/>
      <c r="F335" s="160"/>
      <c r="G335" s="160"/>
      <c r="H335" s="160"/>
      <c r="I335" s="199"/>
      <c r="J335" s="199"/>
      <c r="K335" s="199"/>
      <c r="L335" s="15" t="s">
        <v>142</v>
      </c>
      <c r="M335" s="162">
        <v>383</v>
      </c>
      <c r="N335" s="82" t="s">
        <v>31</v>
      </c>
      <c r="O335" s="109">
        <v>0</v>
      </c>
      <c r="P335" s="109">
        <v>2000</v>
      </c>
      <c r="Q335" s="109"/>
      <c r="R335" s="109">
        <v>0</v>
      </c>
      <c r="S335" s="209">
        <v>0</v>
      </c>
      <c r="T335" s="209">
        <f t="shared" si="125"/>
        <v>0</v>
      </c>
    </row>
    <row r="336" spans="1:20" s="30" customFormat="1" x14ac:dyDescent="0.2">
      <c r="A336" s="147"/>
      <c r="B336" s="147"/>
      <c r="C336" s="147"/>
      <c r="D336" s="147"/>
      <c r="E336" s="147"/>
      <c r="F336" s="147"/>
      <c r="G336" s="147"/>
      <c r="H336" s="147"/>
      <c r="I336" s="199"/>
      <c r="J336" s="199"/>
      <c r="K336" s="199"/>
      <c r="L336" s="15"/>
      <c r="M336" s="94"/>
      <c r="N336" s="82"/>
      <c r="O336" s="139"/>
      <c r="P336" s="139"/>
      <c r="Q336" s="139"/>
      <c r="R336" s="139"/>
      <c r="S336" s="209"/>
      <c r="T336" s="209"/>
    </row>
    <row r="337" spans="1:20" s="30" customFormat="1" ht="38.25" x14ac:dyDescent="0.2">
      <c r="A337" s="25" t="s">
        <v>119</v>
      </c>
      <c r="B337" s="147"/>
      <c r="C337" s="147"/>
      <c r="D337" s="147"/>
      <c r="E337" s="147"/>
      <c r="F337" s="147"/>
      <c r="G337" s="147"/>
      <c r="H337" s="147"/>
      <c r="I337" s="199"/>
      <c r="J337" s="199"/>
      <c r="K337" s="199"/>
      <c r="L337" s="34" t="s">
        <v>142</v>
      </c>
      <c r="M337" s="104"/>
      <c r="N337" s="105" t="s">
        <v>305</v>
      </c>
      <c r="O337" s="139">
        <f t="shared" ref="O337" si="126">SUM(O344)</f>
        <v>38816.53</v>
      </c>
      <c r="P337" s="139">
        <f t="shared" ref="P337" si="127">SUM(P344)</f>
        <v>0</v>
      </c>
      <c r="Q337" s="139"/>
      <c r="R337" s="139">
        <f t="shared" ref="R337" si="128">SUM(R344)</f>
        <v>0</v>
      </c>
      <c r="S337" s="209">
        <f t="shared" si="123"/>
        <v>0</v>
      </c>
      <c r="T337" s="209">
        <v>0</v>
      </c>
    </row>
    <row r="338" spans="1:20" s="30" customFormat="1" x14ac:dyDescent="0.2">
      <c r="A338" s="25"/>
      <c r="B338" s="174"/>
      <c r="C338" s="174"/>
      <c r="D338" s="174"/>
      <c r="E338" s="174"/>
      <c r="F338" s="174"/>
      <c r="G338" s="174"/>
      <c r="H338" s="174"/>
      <c r="I338" s="199"/>
      <c r="J338" s="199"/>
      <c r="K338" s="199"/>
      <c r="L338" s="34"/>
      <c r="M338" s="104"/>
      <c r="N338" s="105"/>
      <c r="O338" s="139"/>
      <c r="P338" s="139"/>
      <c r="Q338" s="139"/>
      <c r="R338" s="139"/>
      <c r="S338" s="209"/>
      <c r="T338" s="209"/>
    </row>
    <row r="339" spans="1:20" s="30" customFormat="1" x14ac:dyDescent="0.2">
      <c r="A339" s="25"/>
      <c r="B339" s="174"/>
      <c r="C339" s="174"/>
      <c r="D339" s="174"/>
      <c r="E339" s="174"/>
      <c r="F339" s="174"/>
      <c r="G339" s="174"/>
      <c r="H339" s="174"/>
      <c r="I339" s="199"/>
      <c r="J339" s="199"/>
      <c r="K339" s="199"/>
      <c r="L339" s="34"/>
      <c r="M339" s="104"/>
      <c r="N339" s="177" t="s">
        <v>288</v>
      </c>
      <c r="O339" s="181">
        <f>SUM(O340:O342)</f>
        <v>38816.53</v>
      </c>
      <c r="P339" s="181">
        <f t="shared" ref="P339" si="129">SUM(P340:P341)</f>
        <v>0</v>
      </c>
      <c r="Q339" s="181"/>
      <c r="R339" s="181">
        <f>SUM(R340:R342)</f>
        <v>0</v>
      </c>
      <c r="S339" s="209">
        <f t="shared" si="123"/>
        <v>0</v>
      </c>
      <c r="T339" s="209">
        <v>0</v>
      </c>
    </row>
    <row r="340" spans="1:20" s="30" customFormat="1" x14ac:dyDescent="0.2">
      <c r="A340" s="25"/>
      <c r="B340" s="174"/>
      <c r="C340" s="174"/>
      <c r="D340" s="174"/>
      <c r="E340" s="174"/>
      <c r="F340" s="174"/>
      <c r="G340" s="174"/>
      <c r="H340" s="174"/>
      <c r="I340" s="199"/>
      <c r="J340" s="199"/>
      <c r="K340" s="199"/>
      <c r="L340" s="34"/>
      <c r="M340" s="183">
        <v>11</v>
      </c>
      <c r="N340" s="177" t="s">
        <v>289</v>
      </c>
      <c r="O340" s="181">
        <v>0</v>
      </c>
      <c r="P340" s="181">
        <v>0</v>
      </c>
      <c r="Q340" s="181"/>
      <c r="R340" s="181">
        <v>0</v>
      </c>
      <c r="S340" s="209">
        <v>0</v>
      </c>
      <c r="T340" s="209">
        <v>0</v>
      </c>
    </row>
    <row r="341" spans="1:20" s="30" customFormat="1" x14ac:dyDescent="0.2">
      <c r="A341" s="25"/>
      <c r="B341" s="174"/>
      <c r="C341" s="174"/>
      <c r="D341" s="174"/>
      <c r="E341" s="174"/>
      <c r="F341" s="174"/>
      <c r="G341" s="174"/>
      <c r="H341" s="174"/>
      <c r="I341" s="199"/>
      <c r="J341" s="199"/>
      <c r="K341" s="199"/>
      <c r="L341" s="34"/>
      <c r="M341" s="183">
        <v>52</v>
      </c>
      <c r="N341" s="177" t="s">
        <v>103</v>
      </c>
      <c r="O341" s="181">
        <v>0</v>
      </c>
      <c r="P341" s="181">
        <v>0</v>
      </c>
      <c r="Q341" s="181"/>
      <c r="R341" s="181">
        <v>0</v>
      </c>
      <c r="S341" s="209">
        <v>0</v>
      </c>
      <c r="T341" s="209">
        <v>0</v>
      </c>
    </row>
    <row r="342" spans="1:20" s="30" customFormat="1" x14ac:dyDescent="0.2">
      <c r="A342" s="25"/>
      <c r="B342" s="328"/>
      <c r="C342" s="328"/>
      <c r="D342" s="328"/>
      <c r="E342" s="328"/>
      <c r="F342" s="328"/>
      <c r="G342" s="328"/>
      <c r="H342" s="328"/>
      <c r="I342" s="328"/>
      <c r="J342" s="328"/>
      <c r="K342" s="328"/>
      <c r="L342" s="34"/>
      <c r="M342" s="183">
        <v>91</v>
      </c>
      <c r="N342" s="177" t="s">
        <v>293</v>
      </c>
      <c r="O342" s="181">
        <v>38816.53</v>
      </c>
      <c r="P342" s="181">
        <v>0</v>
      </c>
      <c r="Q342" s="181"/>
      <c r="R342" s="181">
        <v>0</v>
      </c>
      <c r="S342" s="209">
        <f t="shared" si="123"/>
        <v>0</v>
      </c>
      <c r="T342" s="209">
        <v>0</v>
      </c>
    </row>
    <row r="343" spans="1:20" s="30" customFormat="1" x14ac:dyDescent="0.2">
      <c r="A343" s="147"/>
      <c r="B343" s="147"/>
      <c r="C343" s="147"/>
      <c r="D343" s="147"/>
      <c r="E343" s="147"/>
      <c r="F343" s="147"/>
      <c r="G343" s="147"/>
      <c r="H343" s="147"/>
      <c r="I343" s="199"/>
      <c r="J343" s="199"/>
      <c r="K343" s="199"/>
      <c r="L343" s="15"/>
      <c r="M343" s="94"/>
      <c r="N343" s="82"/>
      <c r="O343" s="140"/>
      <c r="P343" s="140"/>
      <c r="Q343" s="140"/>
      <c r="R343" s="140"/>
      <c r="S343" s="209"/>
      <c r="T343" s="209"/>
    </row>
    <row r="344" spans="1:20" s="30" customFormat="1" x14ac:dyDescent="0.2">
      <c r="A344" s="147"/>
      <c r="B344" s="198">
        <v>1</v>
      </c>
      <c r="C344" s="147"/>
      <c r="D344" s="147"/>
      <c r="E344" s="146"/>
      <c r="F344" s="146">
        <v>5</v>
      </c>
      <c r="G344" s="147"/>
      <c r="H344" s="147"/>
      <c r="I344" s="199"/>
      <c r="J344" s="357">
        <v>9</v>
      </c>
      <c r="K344" s="199"/>
      <c r="L344" s="15" t="s">
        <v>142</v>
      </c>
      <c r="M344" s="148">
        <v>3</v>
      </c>
      <c r="N344" s="82" t="s">
        <v>116</v>
      </c>
      <c r="O344" s="111">
        <f t="shared" ref="O344" si="130">SUM(O345+O353)</f>
        <v>38816.53</v>
      </c>
      <c r="P344" s="111">
        <f t="shared" ref="P344" si="131">SUM(P345+P353)</f>
        <v>0</v>
      </c>
      <c r="Q344" s="111"/>
      <c r="R344" s="111">
        <f t="shared" ref="R344" si="132">SUM(R345+R353)</f>
        <v>0</v>
      </c>
      <c r="S344" s="209">
        <f t="shared" si="123"/>
        <v>0</v>
      </c>
      <c r="T344" s="209">
        <v>0</v>
      </c>
    </row>
    <row r="345" spans="1:20" s="30" customFormat="1" x14ac:dyDescent="0.2">
      <c r="A345" s="147"/>
      <c r="B345" s="198">
        <v>1</v>
      </c>
      <c r="C345" s="147"/>
      <c r="D345" s="147"/>
      <c r="E345" s="147"/>
      <c r="F345" s="146">
        <v>5</v>
      </c>
      <c r="G345" s="147"/>
      <c r="H345" s="147"/>
      <c r="I345" s="199"/>
      <c r="J345" s="357">
        <v>9</v>
      </c>
      <c r="K345" s="199"/>
      <c r="L345" s="15" t="s">
        <v>142</v>
      </c>
      <c r="M345" s="69">
        <v>31</v>
      </c>
      <c r="N345" s="68" t="s">
        <v>0</v>
      </c>
      <c r="O345" s="112">
        <f>SUM(O346+O348+O350)</f>
        <v>34871.33</v>
      </c>
      <c r="P345" s="112">
        <f t="shared" ref="P345" si="133">SUM(P346:P350)</f>
        <v>0</v>
      </c>
      <c r="Q345" s="112"/>
      <c r="R345" s="112">
        <f>SUM(R346+R348+R350)</f>
        <v>0</v>
      </c>
      <c r="S345" s="209">
        <f t="shared" si="123"/>
        <v>0</v>
      </c>
      <c r="T345" s="209">
        <v>0</v>
      </c>
    </row>
    <row r="346" spans="1:20" s="30" customFormat="1" x14ac:dyDescent="0.2">
      <c r="A346" s="147"/>
      <c r="B346" s="198">
        <v>1</v>
      </c>
      <c r="C346" s="147"/>
      <c r="D346" s="147"/>
      <c r="E346" s="147"/>
      <c r="F346" s="146">
        <v>5</v>
      </c>
      <c r="G346" s="147"/>
      <c r="H346" s="147"/>
      <c r="I346" s="199"/>
      <c r="J346" s="357">
        <v>9</v>
      </c>
      <c r="K346" s="199"/>
      <c r="L346" s="15" t="s">
        <v>142</v>
      </c>
      <c r="M346" s="148">
        <v>311</v>
      </c>
      <c r="N346" s="82" t="s">
        <v>122</v>
      </c>
      <c r="O346" s="111">
        <f>SUM(O347)</f>
        <v>28255.5</v>
      </c>
      <c r="P346" s="111">
        <v>0</v>
      </c>
      <c r="Q346" s="111"/>
      <c r="R346" s="111">
        <f>SUM(R347)</f>
        <v>0</v>
      </c>
      <c r="S346" s="209">
        <f t="shared" si="123"/>
        <v>0</v>
      </c>
      <c r="T346" s="209">
        <v>0</v>
      </c>
    </row>
    <row r="347" spans="1:20" s="30" customFormat="1" x14ac:dyDescent="0.2">
      <c r="A347" s="328"/>
      <c r="B347" s="379"/>
      <c r="C347" s="328"/>
      <c r="D347" s="328"/>
      <c r="E347" s="328"/>
      <c r="F347" s="379"/>
      <c r="G347" s="328"/>
      <c r="H347" s="328"/>
      <c r="I347" s="328"/>
      <c r="J347" s="379"/>
      <c r="K347" s="328"/>
      <c r="L347" s="15"/>
      <c r="M347" s="378">
        <v>3111</v>
      </c>
      <c r="N347" s="376" t="s">
        <v>426</v>
      </c>
      <c r="O347" s="111">
        <v>28255.5</v>
      </c>
      <c r="P347" s="111"/>
      <c r="Q347" s="111"/>
      <c r="R347" s="111">
        <v>0</v>
      </c>
      <c r="S347" s="209">
        <f t="shared" si="123"/>
        <v>0</v>
      </c>
      <c r="T347" s="209"/>
    </row>
    <row r="348" spans="1:20" s="30" customFormat="1" x14ac:dyDescent="0.2">
      <c r="A348" s="147"/>
      <c r="B348" s="198">
        <v>1</v>
      </c>
      <c r="C348" s="147"/>
      <c r="D348" s="147"/>
      <c r="E348" s="147"/>
      <c r="F348" s="146">
        <v>5</v>
      </c>
      <c r="G348" s="147"/>
      <c r="H348" s="147"/>
      <c r="I348" s="199"/>
      <c r="J348" s="357">
        <v>9</v>
      </c>
      <c r="K348" s="199"/>
      <c r="L348" s="15" t="s">
        <v>142</v>
      </c>
      <c r="M348" s="148">
        <v>312</v>
      </c>
      <c r="N348" s="82" t="s">
        <v>1</v>
      </c>
      <c r="O348" s="111">
        <f>SUM(O349)</f>
        <v>3298.39</v>
      </c>
      <c r="P348" s="111">
        <v>0</v>
      </c>
      <c r="Q348" s="111"/>
      <c r="R348" s="111">
        <f>SUM(R349)</f>
        <v>0</v>
      </c>
      <c r="S348" s="209">
        <f t="shared" si="123"/>
        <v>0</v>
      </c>
      <c r="T348" s="209">
        <v>0</v>
      </c>
    </row>
    <row r="349" spans="1:20" s="30" customFormat="1" x14ac:dyDescent="0.2">
      <c r="A349" s="328"/>
      <c r="B349" s="379"/>
      <c r="C349" s="328"/>
      <c r="D349" s="328"/>
      <c r="E349" s="328"/>
      <c r="F349" s="379"/>
      <c r="G349" s="328"/>
      <c r="H349" s="328"/>
      <c r="I349" s="328"/>
      <c r="J349" s="379"/>
      <c r="K349" s="328"/>
      <c r="L349" s="15"/>
      <c r="M349" s="378">
        <v>3121</v>
      </c>
      <c r="N349" s="376" t="s">
        <v>1</v>
      </c>
      <c r="O349" s="111">
        <v>3298.39</v>
      </c>
      <c r="P349" s="111"/>
      <c r="Q349" s="111"/>
      <c r="R349" s="111">
        <v>0</v>
      </c>
      <c r="S349" s="209">
        <f t="shared" si="123"/>
        <v>0</v>
      </c>
      <c r="T349" s="209"/>
    </row>
    <row r="350" spans="1:20" s="30" customFormat="1" x14ac:dyDescent="0.2">
      <c r="A350" s="147"/>
      <c r="B350" s="198">
        <v>1</v>
      </c>
      <c r="C350" s="147"/>
      <c r="D350" s="147"/>
      <c r="E350" s="147"/>
      <c r="F350" s="146">
        <v>5</v>
      </c>
      <c r="G350" s="147"/>
      <c r="H350" s="147"/>
      <c r="I350" s="199"/>
      <c r="J350" s="357">
        <v>9</v>
      </c>
      <c r="K350" s="199"/>
      <c r="L350" s="15" t="s">
        <v>142</v>
      </c>
      <c r="M350" s="148">
        <v>313</v>
      </c>
      <c r="N350" s="82" t="s">
        <v>2</v>
      </c>
      <c r="O350" s="111">
        <f>SUM(O351:O352)</f>
        <v>3317.44</v>
      </c>
      <c r="P350" s="111">
        <v>0</v>
      </c>
      <c r="Q350" s="111"/>
      <c r="R350" s="111">
        <f>SUM(R351:R352)</f>
        <v>0</v>
      </c>
      <c r="S350" s="209">
        <f t="shared" si="123"/>
        <v>0</v>
      </c>
      <c r="T350" s="209">
        <v>0</v>
      </c>
    </row>
    <row r="351" spans="1:20" s="30" customFormat="1" ht="25.5" x14ac:dyDescent="0.2">
      <c r="A351" s="328"/>
      <c r="B351" s="379"/>
      <c r="C351" s="328"/>
      <c r="D351" s="328"/>
      <c r="E351" s="328"/>
      <c r="F351" s="379"/>
      <c r="G351" s="328"/>
      <c r="H351" s="328"/>
      <c r="I351" s="328"/>
      <c r="J351" s="379"/>
      <c r="K351" s="328"/>
      <c r="L351" s="15"/>
      <c r="M351" s="378">
        <v>3132</v>
      </c>
      <c r="N351" s="376" t="s">
        <v>427</v>
      </c>
      <c r="O351" s="111">
        <v>2976.64</v>
      </c>
      <c r="P351" s="111"/>
      <c r="Q351" s="111"/>
      <c r="R351" s="111">
        <v>0</v>
      </c>
      <c r="S351" s="209">
        <f t="shared" si="123"/>
        <v>0</v>
      </c>
      <c r="T351" s="209"/>
    </row>
    <row r="352" spans="1:20" s="30" customFormat="1" ht="38.25" x14ac:dyDescent="0.2">
      <c r="A352" s="328"/>
      <c r="B352" s="379"/>
      <c r="C352" s="328"/>
      <c r="D352" s="328"/>
      <c r="E352" s="328"/>
      <c r="F352" s="379"/>
      <c r="G352" s="328"/>
      <c r="H352" s="328"/>
      <c r="I352" s="328"/>
      <c r="J352" s="379"/>
      <c r="K352" s="328"/>
      <c r="L352" s="15"/>
      <c r="M352" s="378">
        <v>3133</v>
      </c>
      <c r="N352" s="376" t="s">
        <v>428</v>
      </c>
      <c r="O352" s="111">
        <v>340.8</v>
      </c>
      <c r="P352" s="111"/>
      <c r="Q352" s="111"/>
      <c r="R352" s="111">
        <v>0</v>
      </c>
      <c r="S352" s="209">
        <f t="shared" si="123"/>
        <v>0</v>
      </c>
      <c r="T352" s="209"/>
    </row>
    <row r="353" spans="1:20" s="30" customFormat="1" x14ac:dyDescent="0.2">
      <c r="A353" s="147"/>
      <c r="B353" s="198">
        <v>1</v>
      </c>
      <c r="C353" s="147"/>
      <c r="D353" s="147"/>
      <c r="E353" s="147"/>
      <c r="F353" s="146">
        <v>5</v>
      </c>
      <c r="G353" s="147"/>
      <c r="H353" s="147"/>
      <c r="I353" s="199"/>
      <c r="J353" s="357">
        <v>9</v>
      </c>
      <c r="K353" s="199"/>
      <c r="L353" s="15" t="s">
        <v>142</v>
      </c>
      <c r="M353" s="69">
        <v>32</v>
      </c>
      <c r="N353" s="68" t="s">
        <v>3</v>
      </c>
      <c r="O353" s="112">
        <f>SUM(O354+O357+O358)</f>
        <v>3945.2</v>
      </c>
      <c r="P353" s="112">
        <f>SUM(P354:P358)</f>
        <v>0</v>
      </c>
      <c r="Q353" s="112"/>
      <c r="R353" s="112">
        <f>SUM(R354+R357+R358)</f>
        <v>0</v>
      </c>
      <c r="S353" s="209">
        <f t="shared" si="123"/>
        <v>0</v>
      </c>
      <c r="T353" s="209">
        <v>0</v>
      </c>
    </row>
    <row r="354" spans="1:20" s="30" customFormat="1" ht="25.5" x14ac:dyDescent="0.2">
      <c r="A354" s="147"/>
      <c r="B354" s="198">
        <v>1</v>
      </c>
      <c r="C354" s="147"/>
      <c r="D354" s="147"/>
      <c r="E354" s="147"/>
      <c r="F354" s="146">
        <v>5</v>
      </c>
      <c r="G354" s="147"/>
      <c r="H354" s="147"/>
      <c r="I354" s="199"/>
      <c r="J354" s="357">
        <v>9</v>
      </c>
      <c r="K354" s="199"/>
      <c r="L354" s="15" t="s">
        <v>142</v>
      </c>
      <c r="M354" s="148">
        <v>321</v>
      </c>
      <c r="N354" s="82" t="s">
        <v>4</v>
      </c>
      <c r="O354" s="111">
        <f>SUM(O355:O356)</f>
        <v>3135.2</v>
      </c>
      <c r="P354" s="111">
        <v>0</v>
      </c>
      <c r="Q354" s="111"/>
      <c r="R354" s="111">
        <f>SUM(R355:R356)</f>
        <v>0</v>
      </c>
      <c r="S354" s="209">
        <f t="shared" si="123"/>
        <v>0</v>
      </c>
      <c r="T354" s="209">
        <v>0</v>
      </c>
    </row>
    <row r="355" spans="1:20" s="30" customFormat="1" ht="25.5" x14ac:dyDescent="0.2">
      <c r="A355" s="328"/>
      <c r="B355" s="379"/>
      <c r="C355" s="328"/>
      <c r="D355" s="328"/>
      <c r="E355" s="328"/>
      <c r="F355" s="379"/>
      <c r="G355" s="328"/>
      <c r="H355" s="328"/>
      <c r="I355" s="328"/>
      <c r="J355" s="379"/>
      <c r="K355" s="328"/>
      <c r="L355" s="15"/>
      <c r="M355" s="378">
        <v>3212</v>
      </c>
      <c r="N355" s="376" t="s">
        <v>429</v>
      </c>
      <c r="O355" s="111">
        <v>1435.2</v>
      </c>
      <c r="P355" s="111"/>
      <c r="Q355" s="111"/>
      <c r="R355" s="111">
        <v>0</v>
      </c>
      <c r="S355" s="209">
        <f t="shared" si="123"/>
        <v>0</v>
      </c>
      <c r="T355" s="209"/>
    </row>
    <row r="356" spans="1:20" s="30" customFormat="1" ht="25.5" x14ac:dyDescent="0.2">
      <c r="A356" s="328"/>
      <c r="B356" s="379"/>
      <c r="C356" s="328"/>
      <c r="D356" s="328"/>
      <c r="E356" s="328"/>
      <c r="F356" s="379"/>
      <c r="G356" s="328"/>
      <c r="H356" s="328"/>
      <c r="I356" s="328"/>
      <c r="J356" s="379"/>
      <c r="K356" s="328"/>
      <c r="L356" s="15"/>
      <c r="M356" s="378">
        <v>3213</v>
      </c>
      <c r="N356" s="376" t="s">
        <v>430</v>
      </c>
      <c r="O356" s="111">
        <v>1700</v>
      </c>
      <c r="P356" s="111"/>
      <c r="Q356" s="111"/>
      <c r="R356" s="111">
        <v>0</v>
      </c>
      <c r="S356" s="209">
        <f t="shared" si="123"/>
        <v>0</v>
      </c>
      <c r="T356" s="209"/>
    </row>
    <row r="357" spans="1:20" s="30" customFormat="1" x14ac:dyDescent="0.2">
      <c r="A357" s="147"/>
      <c r="B357" s="198">
        <v>1</v>
      </c>
      <c r="C357" s="147"/>
      <c r="D357" s="147"/>
      <c r="E357" s="147"/>
      <c r="F357" s="146">
        <v>5</v>
      </c>
      <c r="G357" s="147"/>
      <c r="H357" s="147"/>
      <c r="I357" s="199"/>
      <c r="J357" s="357">
        <v>9</v>
      </c>
      <c r="K357" s="199"/>
      <c r="L357" s="15" t="s">
        <v>142</v>
      </c>
      <c r="M357" s="148">
        <v>322</v>
      </c>
      <c r="N357" s="82" t="s">
        <v>117</v>
      </c>
      <c r="O357" s="111">
        <v>0</v>
      </c>
      <c r="P357" s="111">
        <v>0</v>
      </c>
      <c r="Q357" s="111"/>
      <c r="R357" s="111">
        <v>0</v>
      </c>
      <c r="S357" s="209">
        <v>0</v>
      </c>
      <c r="T357" s="209">
        <v>0</v>
      </c>
    </row>
    <row r="358" spans="1:20" s="30" customFormat="1" x14ac:dyDescent="0.2">
      <c r="A358" s="307"/>
      <c r="B358" s="306"/>
      <c r="C358" s="307"/>
      <c r="D358" s="307"/>
      <c r="E358" s="307"/>
      <c r="F358" s="306"/>
      <c r="G358" s="307"/>
      <c r="H358" s="307"/>
      <c r="I358" s="307"/>
      <c r="J358" s="307"/>
      <c r="K358" s="307"/>
      <c r="L358" s="15"/>
      <c r="M358" s="309">
        <v>323</v>
      </c>
      <c r="N358" s="94" t="s">
        <v>6</v>
      </c>
      <c r="O358" s="111">
        <f>SUM(O359)</f>
        <v>810</v>
      </c>
      <c r="P358" s="111">
        <v>0</v>
      </c>
      <c r="Q358" s="111"/>
      <c r="R358" s="111">
        <f>SUM(R359)</f>
        <v>0</v>
      </c>
      <c r="S358" s="209">
        <f t="shared" si="123"/>
        <v>0</v>
      </c>
      <c r="T358" s="209">
        <v>0</v>
      </c>
    </row>
    <row r="359" spans="1:20" s="30" customFormat="1" ht="38.25" x14ac:dyDescent="0.2">
      <c r="A359" s="217"/>
      <c r="B359" s="216"/>
      <c r="C359" s="217"/>
      <c r="D359" s="217"/>
      <c r="E359" s="217"/>
      <c r="F359" s="216"/>
      <c r="G359" s="217"/>
      <c r="H359" s="217"/>
      <c r="I359" s="217"/>
      <c r="J359" s="217"/>
      <c r="K359" s="217"/>
      <c r="L359" s="15"/>
      <c r="M359" s="218">
        <v>3236</v>
      </c>
      <c r="N359" s="219" t="s">
        <v>450</v>
      </c>
      <c r="O359" s="111">
        <v>810</v>
      </c>
      <c r="P359" s="111"/>
      <c r="Q359" s="111"/>
      <c r="R359" s="111">
        <v>0</v>
      </c>
      <c r="S359" s="209">
        <f t="shared" si="123"/>
        <v>0</v>
      </c>
      <c r="T359" s="209">
        <v>0</v>
      </c>
    </row>
    <row r="360" spans="1:20" s="30" customFormat="1" x14ac:dyDescent="0.2">
      <c r="A360" s="147"/>
      <c r="B360" s="147"/>
      <c r="C360" s="147"/>
      <c r="D360" s="147"/>
      <c r="E360" s="147"/>
      <c r="F360" s="146"/>
      <c r="G360" s="147"/>
      <c r="H360" s="147"/>
      <c r="I360" s="199"/>
      <c r="J360" s="199"/>
      <c r="K360" s="199"/>
      <c r="L360" s="15"/>
      <c r="M360" s="148"/>
      <c r="N360" s="82"/>
      <c r="O360" s="141"/>
      <c r="P360" s="141"/>
      <c r="Q360" s="141"/>
      <c r="R360" s="141"/>
      <c r="S360" s="209"/>
      <c r="T360" s="209"/>
    </row>
    <row r="361" spans="1:20" s="30" customFormat="1" x14ac:dyDescent="0.2">
      <c r="A361" s="25" t="s">
        <v>235</v>
      </c>
      <c r="B361" s="147"/>
      <c r="C361" s="147"/>
      <c r="D361" s="147"/>
      <c r="E361" s="147"/>
      <c r="F361" s="147"/>
      <c r="G361" s="147"/>
      <c r="H361" s="147"/>
      <c r="I361" s="199"/>
      <c r="J361" s="199"/>
      <c r="K361" s="199"/>
      <c r="L361" s="34" t="s">
        <v>115</v>
      </c>
      <c r="M361" s="104"/>
      <c r="N361" s="105" t="s">
        <v>121</v>
      </c>
      <c r="O361" s="139">
        <f t="shared" ref="O361" si="134">SUM(O366)</f>
        <v>148191.47</v>
      </c>
      <c r="P361" s="139">
        <f t="shared" ref="P361" si="135">SUM(P366)</f>
        <v>175000</v>
      </c>
      <c r="Q361" s="139"/>
      <c r="R361" s="139">
        <f t="shared" ref="R361" si="136">SUM(R366)</f>
        <v>131776.10999999999</v>
      </c>
      <c r="S361" s="209">
        <f t="shared" si="123"/>
        <v>88.922871201696012</v>
      </c>
      <c r="T361" s="209">
        <f t="shared" si="125"/>
        <v>75.300634285714267</v>
      </c>
    </row>
    <row r="362" spans="1:20" s="30" customFormat="1" x14ac:dyDescent="0.2">
      <c r="A362" s="47"/>
      <c r="B362" s="147"/>
      <c r="C362" s="147"/>
      <c r="D362" s="147"/>
      <c r="E362" s="147"/>
      <c r="F362" s="147"/>
      <c r="G362" s="147"/>
      <c r="H362" s="147"/>
      <c r="I362" s="199"/>
      <c r="J362" s="199"/>
      <c r="K362" s="199"/>
      <c r="L362" s="15"/>
      <c r="M362" s="148"/>
      <c r="N362" s="82"/>
      <c r="O362" s="139"/>
      <c r="P362" s="139"/>
      <c r="Q362" s="139"/>
      <c r="R362" s="139"/>
      <c r="S362" s="209"/>
      <c r="T362" s="209"/>
    </row>
    <row r="363" spans="1:20" s="30" customFormat="1" x14ac:dyDescent="0.2">
      <c r="A363" s="47"/>
      <c r="B363" s="174"/>
      <c r="C363" s="174"/>
      <c r="D363" s="174"/>
      <c r="E363" s="174"/>
      <c r="F363" s="174"/>
      <c r="G363" s="174"/>
      <c r="H363" s="174"/>
      <c r="I363" s="199"/>
      <c r="J363" s="199"/>
      <c r="K363" s="199"/>
      <c r="L363" s="15"/>
      <c r="M363" s="176"/>
      <c r="N363" s="177" t="s">
        <v>288</v>
      </c>
      <c r="O363" s="181">
        <f t="shared" ref="O363:R363" si="137">SUM(O364)</f>
        <v>148191.47</v>
      </c>
      <c r="P363" s="181">
        <f t="shared" si="137"/>
        <v>175000</v>
      </c>
      <c r="Q363" s="181"/>
      <c r="R363" s="181">
        <f t="shared" si="137"/>
        <v>131776.10999999999</v>
      </c>
      <c r="S363" s="209">
        <f t="shared" si="123"/>
        <v>88.922871201696012</v>
      </c>
      <c r="T363" s="209">
        <f t="shared" si="125"/>
        <v>75.300634285714267</v>
      </c>
    </row>
    <row r="364" spans="1:20" s="30" customFormat="1" x14ac:dyDescent="0.2">
      <c r="A364" s="47"/>
      <c r="B364" s="174"/>
      <c r="C364" s="174"/>
      <c r="D364" s="174"/>
      <c r="E364" s="174"/>
      <c r="F364" s="174"/>
      <c r="G364" s="174"/>
      <c r="H364" s="174"/>
      <c r="I364" s="199"/>
      <c r="J364" s="199"/>
      <c r="K364" s="199"/>
      <c r="L364" s="15"/>
      <c r="M364" s="183">
        <v>11</v>
      </c>
      <c r="N364" s="177" t="s">
        <v>289</v>
      </c>
      <c r="O364" s="181">
        <v>148191.47</v>
      </c>
      <c r="P364" s="181">
        <v>175000</v>
      </c>
      <c r="Q364" s="181"/>
      <c r="R364" s="181">
        <v>131776.10999999999</v>
      </c>
      <c r="S364" s="209">
        <f t="shared" si="123"/>
        <v>88.922871201696012</v>
      </c>
      <c r="T364" s="209">
        <f t="shared" si="125"/>
        <v>75.300634285714267</v>
      </c>
    </row>
    <row r="365" spans="1:20" s="30" customFormat="1" x14ac:dyDescent="0.2">
      <c r="A365" s="47"/>
      <c r="B365" s="174"/>
      <c r="C365" s="174"/>
      <c r="D365" s="174"/>
      <c r="E365" s="174"/>
      <c r="F365" s="174"/>
      <c r="G365" s="174"/>
      <c r="H365" s="174"/>
      <c r="I365" s="199"/>
      <c r="J365" s="199"/>
      <c r="K365" s="199"/>
      <c r="L365" s="15"/>
      <c r="M365" s="176"/>
      <c r="N365" s="82"/>
      <c r="O365" s="139"/>
      <c r="P365" s="139"/>
      <c r="Q365" s="139"/>
      <c r="R365" s="139"/>
      <c r="S365" s="209"/>
      <c r="T365" s="209"/>
    </row>
    <row r="366" spans="1:20" s="30" customFormat="1" x14ac:dyDescent="0.2">
      <c r="A366" s="47"/>
      <c r="B366" s="146">
        <v>1</v>
      </c>
      <c r="C366" s="147"/>
      <c r="D366" s="147"/>
      <c r="E366" s="147"/>
      <c r="F366" s="147"/>
      <c r="G366" s="147"/>
      <c r="H366" s="147"/>
      <c r="I366" s="199"/>
      <c r="J366" s="199"/>
      <c r="K366" s="199"/>
      <c r="L366" s="15" t="s">
        <v>115</v>
      </c>
      <c r="M366" s="148">
        <v>3</v>
      </c>
      <c r="N366" s="82" t="s">
        <v>116</v>
      </c>
      <c r="O366" s="75">
        <f t="shared" ref="O366:R366" si="138">SUM(O367)</f>
        <v>148191.47</v>
      </c>
      <c r="P366" s="75">
        <f t="shared" si="138"/>
        <v>175000</v>
      </c>
      <c r="Q366" s="75"/>
      <c r="R366" s="75">
        <f t="shared" si="138"/>
        <v>131776.10999999999</v>
      </c>
      <c r="S366" s="209">
        <f t="shared" si="123"/>
        <v>88.922871201696012</v>
      </c>
      <c r="T366" s="209">
        <f t="shared" si="125"/>
        <v>75.300634285714267</v>
      </c>
    </row>
    <row r="367" spans="1:20" s="30" customFormat="1" x14ac:dyDescent="0.2">
      <c r="A367" s="18"/>
      <c r="B367" s="146">
        <v>1</v>
      </c>
      <c r="C367" s="36"/>
      <c r="D367" s="36"/>
      <c r="E367" s="36"/>
      <c r="F367" s="36"/>
      <c r="G367" s="36"/>
      <c r="H367" s="36"/>
      <c r="I367" s="36"/>
      <c r="J367" s="36"/>
      <c r="K367" s="36"/>
      <c r="L367" s="17" t="s">
        <v>115</v>
      </c>
      <c r="M367" s="69">
        <v>32</v>
      </c>
      <c r="N367" s="68" t="s">
        <v>3</v>
      </c>
      <c r="O367" s="89">
        <f>SUM(O368+O371)</f>
        <v>148191.47</v>
      </c>
      <c r="P367" s="89">
        <f t="shared" ref="P367" si="139">SUM(P368:P371)</f>
        <v>175000</v>
      </c>
      <c r="Q367" s="89"/>
      <c r="R367" s="89">
        <f>SUM(R368+R371)</f>
        <v>131776.10999999999</v>
      </c>
      <c r="S367" s="209">
        <f t="shared" si="123"/>
        <v>88.922871201696012</v>
      </c>
      <c r="T367" s="209">
        <f t="shared" si="125"/>
        <v>75.300634285714267</v>
      </c>
    </row>
    <row r="368" spans="1:20" s="30" customFormat="1" x14ac:dyDescent="0.2">
      <c r="A368" s="47"/>
      <c r="B368" s="146">
        <v>1</v>
      </c>
      <c r="C368" s="147"/>
      <c r="D368" s="147"/>
      <c r="E368" s="147"/>
      <c r="F368" s="147"/>
      <c r="G368" s="147"/>
      <c r="H368" s="147"/>
      <c r="I368" s="199"/>
      <c r="J368" s="199"/>
      <c r="K368" s="199"/>
      <c r="L368" s="15" t="s">
        <v>115</v>
      </c>
      <c r="M368" s="148">
        <v>323</v>
      </c>
      <c r="N368" s="82" t="s">
        <v>6</v>
      </c>
      <c r="O368" s="75">
        <f>SUM(O370)</f>
        <v>112823.64</v>
      </c>
      <c r="P368" s="75">
        <v>125000</v>
      </c>
      <c r="Q368" s="75"/>
      <c r="R368" s="75">
        <f>SUM(R369:R370)</f>
        <v>109013.36</v>
      </c>
      <c r="S368" s="209">
        <f t="shared" si="123"/>
        <v>96.622799973480738</v>
      </c>
      <c r="T368" s="209">
        <f t="shared" si="125"/>
        <v>87.210688000000005</v>
      </c>
    </row>
    <row r="369" spans="1:20" s="30" customFormat="1" ht="25.5" x14ac:dyDescent="0.2">
      <c r="A369" s="47"/>
      <c r="B369" s="391"/>
      <c r="C369" s="328"/>
      <c r="D369" s="328"/>
      <c r="E369" s="328"/>
      <c r="F369" s="328"/>
      <c r="G369" s="328"/>
      <c r="H369" s="328"/>
      <c r="I369" s="328"/>
      <c r="J369" s="328"/>
      <c r="K369" s="328"/>
      <c r="L369" s="15"/>
      <c r="M369" s="393">
        <v>3231</v>
      </c>
      <c r="N369" s="394" t="s">
        <v>435</v>
      </c>
      <c r="O369" s="75">
        <v>0</v>
      </c>
      <c r="P369" s="75"/>
      <c r="Q369" s="75"/>
      <c r="R369" s="75">
        <v>2127.8000000000002</v>
      </c>
      <c r="S369" s="209">
        <v>0</v>
      </c>
      <c r="T369" s="209"/>
    </row>
    <row r="370" spans="1:20" s="30" customFormat="1" x14ac:dyDescent="0.2">
      <c r="A370" s="47"/>
      <c r="B370" s="379"/>
      <c r="C370" s="328"/>
      <c r="D370" s="328"/>
      <c r="E370" s="328"/>
      <c r="F370" s="328"/>
      <c r="G370" s="328"/>
      <c r="H370" s="328"/>
      <c r="I370" s="328"/>
      <c r="J370" s="328"/>
      <c r="K370" s="328"/>
      <c r="L370" s="15"/>
      <c r="M370" s="378">
        <v>3237</v>
      </c>
      <c r="N370" s="376" t="s">
        <v>440</v>
      </c>
      <c r="O370" s="75">
        <v>112823.64</v>
      </c>
      <c r="P370" s="75"/>
      <c r="Q370" s="75"/>
      <c r="R370" s="75">
        <v>106885.56</v>
      </c>
      <c r="S370" s="209">
        <f t="shared" si="123"/>
        <v>94.736847703194115</v>
      </c>
      <c r="T370" s="209"/>
    </row>
    <row r="371" spans="1:20" s="30" customFormat="1" ht="25.5" x14ac:dyDescent="0.2">
      <c r="A371" s="47"/>
      <c r="B371" s="146">
        <v>1</v>
      </c>
      <c r="C371" s="147"/>
      <c r="D371" s="147"/>
      <c r="E371" s="147"/>
      <c r="F371" s="147"/>
      <c r="G371" s="147"/>
      <c r="H371" s="147"/>
      <c r="I371" s="199"/>
      <c r="J371" s="199"/>
      <c r="K371" s="199"/>
      <c r="L371" s="15" t="s">
        <v>115</v>
      </c>
      <c r="M371" s="148">
        <v>324</v>
      </c>
      <c r="N371" s="82" t="s">
        <v>156</v>
      </c>
      <c r="O371" s="75">
        <f>SUM(O372)</f>
        <v>35367.83</v>
      </c>
      <c r="P371" s="75">
        <v>50000</v>
      </c>
      <c r="Q371" s="75"/>
      <c r="R371" s="75">
        <f>SUM(R372)</f>
        <v>22762.75</v>
      </c>
      <c r="S371" s="209">
        <f t="shared" si="123"/>
        <v>64.360041314380894</v>
      </c>
      <c r="T371" s="209">
        <f t="shared" si="125"/>
        <v>45.525500000000001</v>
      </c>
    </row>
    <row r="372" spans="1:20" s="30" customFormat="1" ht="25.5" x14ac:dyDescent="0.2">
      <c r="A372" s="47"/>
      <c r="B372" s="379"/>
      <c r="C372" s="328"/>
      <c r="D372" s="328"/>
      <c r="E372" s="328"/>
      <c r="F372" s="328"/>
      <c r="G372" s="328"/>
      <c r="H372" s="328"/>
      <c r="I372" s="328"/>
      <c r="J372" s="328"/>
      <c r="K372" s="328"/>
      <c r="L372" s="15"/>
      <c r="M372" s="378">
        <v>3241</v>
      </c>
      <c r="N372" s="376" t="s">
        <v>156</v>
      </c>
      <c r="O372" s="75">
        <v>35367.83</v>
      </c>
      <c r="P372" s="75"/>
      <c r="Q372" s="75"/>
      <c r="R372" s="75">
        <v>22762.75</v>
      </c>
      <c r="S372" s="209">
        <f t="shared" si="123"/>
        <v>64.360041314380894</v>
      </c>
      <c r="T372" s="209"/>
    </row>
    <row r="373" spans="1:20" s="30" customFormat="1" x14ac:dyDescent="0.2">
      <c r="A373" s="147"/>
      <c r="B373" s="147"/>
      <c r="C373" s="147"/>
      <c r="D373" s="147"/>
      <c r="E373" s="147"/>
      <c r="F373" s="146"/>
      <c r="G373" s="147"/>
      <c r="H373" s="147"/>
      <c r="I373" s="199"/>
      <c r="J373" s="199"/>
      <c r="K373" s="199"/>
      <c r="L373" s="15"/>
      <c r="M373" s="148"/>
      <c r="N373" s="82"/>
      <c r="O373" s="141"/>
      <c r="P373" s="141"/>
      <c r="Q373" s="141"/>
      <c r="R373" s="141"/>
      <c r="S373" s="209"/>
      <c r="T373" s="209"/>
    </row>
    <row r="374" spans="1:20" s="33" customFormat="1" ht="25.5" x14ac:dyDescent="0.2">
      <c r="A374" s="32" t="s">
        <v>236</v>
      </c>
      <c r="L374" s="34" t="s">
        <v>115</v>
      </c>
      <c r="M374" s="104"/>
      <c r="N374" s="105" t="s">
        <v>224</v>
      </c>
      <c r="O374" s="139">
        <f t="shared" ref="O374" si="140">SUM(O379)</f>
        <v>14691.05</v>
      </c>
      <c r="P374" s="139">
        <f t="shared" ref="P374" si="141">SUM(P379)</f>
        <v>15000</v>
      </c>
      <c r="Q374" s="139"/>
      <c r="R374" s="139">
        <f t="shared" ref="R374" si="142">SUM(R379)</f>
        <v>14371.68</v>
      </c>
      <c r="S374" s="209">
        <f t="shared" si="123"/>
        <v>97.826091395781788</v>
      </c>
      <c r="T374" s="209">
        <f t="shared" si="125"/>
        <v>95.811200000000014</v>
      </c>
    </row>
    <row r="375" spans="1:20" s="33" customFormat="1" x14ac:dyDescent="0.2">
      <c r="A375" s="32"/>
      <c r="L375" s="34"/>
      <c r="M375" s="104"/>
      <c r="N375" s="105"/>
      <c r="O375" s="139"/>
      <c r="P375" s="139"/>
      <c r="Q375" s="139"/>
      <c r="R375" s="139"/>
      <c r="S375" s="209"/>
      <c r="T375" s="209"/>
    </row>
    <row r="376" spans="1:20" s="33" customFormat="1" x14ac:dyDescent="0.2">
      <c r="A376" s="32"/>
      <c r="L376" s="34"/>
      <c r="M376" s="104"/>
      <c r="N376" s="177" t="s">
        <v>288</v>
      </c>
      <c r="O376" s="181">
        <f t="shared" ref="O376:R376" si="143">SUM(O377)</f>
        <v>14691.05</v>
      </c>
      <c r="P376" s="181">
        <f t="shared" si="143"/>
        <v>15000</v>
      </c>
      <c r="Q376" s="181"/>
      <c r="R376" s="181">
        <f t="shared" si="143"/>
        <v>14371.68</v>
      </c>
      <c r="S376" s="209">
        <f t="shared" si="123"/>
        <v>97.826091395781788</v>
      </c>
      <c r="T376" s="209">
        <f t="shared" si="125"/>
        <v>95.811200000000014</v>
      </c>
    </row>
    <row r="377" spans="1:20" s="33" customFormat="1" x14ac:dyDescent="0.2">
      <c r="A377" s="32"/>
      <c r="L377" s="34"/>
      <c r="M377" s="183">
        <v>11</v>
      </c>
      <c r="N377" s="177" t="s">
        <v>289</v>
      </c>
      <c r="O377" s="181">
        <v>14691.05</v>
      </c>
      <c r="P377" s="181">
        <v>15000</v>
      </c>
      <c r="Q377" s="181"/>
      <c r="R377" s="181">
        <v>14371.68</v>
      </c>
      <c r="S377" s="209">
        <f t="shared" si="123"/>
        <v>97.826091395781788</v>
      </c>
      <c r="T377" s="209">
        <f t="shared" si="125"/>
        <v>95.811200000000014</v>
      </c>
    </row>
    <row r="378" spans="1:20" s="14" customFormat="1" x14ac:dyDescent="0.2">
      <c r="A378" s="21"/>
      <c r="I378" s="199"/>
      <c r="J378" s="199"/>
      <c r="K378" s="199"/>
      <c r="L378" s="15"/>
      <c r="M378" s="94"/>
      <c r="N378" s="82"/>
      <c r="O378" s="139"/>
      <c r="P378" s="139"/>
      <c r="Q378" s="139"/>
      <c r="R378" s="139"/>
      <c r="S378" s="209"/>
      <c r="T378" s="209"/>
    </row>
    <row r="379" spans="1:20" s="14" customFormat="1" x14ac:dyDescent="0.2">
      <c r="A379" s="21"/>
      <c r="B379" s="46">
        <v>1</v>
      </c>
      <c r="I379" s="199"/>
      <c r="J379" s="199"/>
      <c r="K379" s="199"/>
      <c r="L379" s="15" t="s">
        <v>115</v>
      </c>
      <c r="M379" s="70">
        <v>3</v>
      </c>
      <c r="N379" s="82" t="s">
        <v>116</v>
      </c>
      <c r="O379" s="75">
        <f t="shared" ref="O379:R380" si="144">SUM(O380)</f>
        <v>14691.05</v>
      </c>
      <c r="P379" s="75">
        <f t="shared" si="144"/>
        <v>15000</v>
      </c>
      <c r="Q379" s="75"/>
      <c r="R379" s="75">
        <f t="shared" si="144"/>
        <v>14371.68</v>
      </c>
      <c r="S379" s="209">
        <f t="shared" si="123"/>
        <v>97.826091395781788</v>
      </c>
      <c r="T379" s="209">
        <f t="shared" si="125"/>
        <v>95.811200000000014</v>
      </c>
    </row>
    <row r="380" spans="1:20" s="36" customFormat="1" x14ac:dyDescent="0.2">
      <c r="A380" s="18"/>
      <c r="B380" s="9">
        <v>1</v>
      </c>
      <c r="L380" s="17" t="s">
        <v>115</v>
      </c>
      <c r="M380" s="69">
        <v>32</v>
      </c>
      <c r="N380" s="68" t="s">
        <v>3</v>
      </c>
      <c r="O380" s="89">
        <f t="shared" si="144"/>
        <v>14691.05</v>
      </c>
      <c r="P380" s="89">
        <f t="shared" si="144"/>
        <v>15000</v>
      </c>
      <c r="Q380" s="89"/>
      <c r="R380" s="89">
        <f t="shared" si="144"/>
        <v>14371.68</v>
      </c>
      <c r="S380" s="209">
        <f t="shared" si="123"/>
        <v>97.826091395781788</v>
      </c>
      <c r="T380" s="209">
        <f t="shared" si="125"/>
        <v>95.811200000000014</v>
      </c>
    </row>
    <row r="381" spans="1:20" s="14" customFormat="1" ht="25.5" x14ac:dyDescent="0.2">
      <c r="A381" s="21"/>
      <c r="B381" s="46">
        <v>1</v>
      </c>
      <c r="I381" s="199"/>
      <c r="J381" s="199"/>
      <c r="K381" s="199"/>
      <c r="L381" s="15" t="s">
        <v>115</v>
      </c>
      <c r="M381" s="70">
        <v>329</v>
      </c>
      <c r="N381" s="82" t="s">
        <v>7</v>
      </c>
      <c r="O381" s="75">
        <f>SUM(O382)</f>
        <v>14691.05</v>
      </c>
      <c r="P381" s="75">
        <v>15000</v>
      </c>
      <c r="Q381" s="75"/>
      <c r="R381" s="75">
        <f>SUM(R382)</f>
        <v>14371.68</v>
      </c>
      <c r="S381" s="209">
        <f t="shared" si="123"/>
        <v>97.826091395781788</v>
      </c>
      <c r="T381" s="209">
        <f t="shared" si="125"/>
        <v>95.811200000000014</v>
      </c>
    </row>
    <row r="382" spans="1:20" s="328" customFormat="1" ht="38.25" x14ac:dyDescent="0.2">
      <c r="A382" s="47"/>
      <c r="B382" s="379"/>
      <c r="L382" s="15"/>
      <c r="M382" s="378">
        <v>3291</v>
      </c>
      <c r="N382" s="376" t="s">
        <v>451</v>
      </c>
      <c r="O382" s="75">
        <v>14691.05</v>
      </c>
      <c r="P382" s="75"/>
      <c r="Q382" s="75"/>
      <c r="R382" s="75">
        <v>14371.68</v>
      </c>
      <c r="S382" s="209">
        <f t="shared" si="123"/>
        <v>97.826091395781788</v>
      </c>
      <c r="T382" s="209"/>
    </row>
    <row r="383" spans="1:20" s="174" customFormat="1" x14ac:dyDescent="0.2">
      <c r="A383" s="47"/>
      <c r="B383" s="173"/>
      <c r="I383" s="199"/>
      <c r="J383" s="199"/>
      <c r="K383" s="199"/>
      <c r="L383" s="15"/>
      <c r="M383" s="176"/>
      <c r="N383" s="82"/>
      <c r="O383" s="75"/>
      <c r="P383" s="75"/>
      <c r="Q383" s="75"/>
      <c r="R383" s="75"/>
      <c r="S383" s="209"/>
      <c r="T383" s="209"/>
    </row>
    <row r="384" spans="1:20" s="125" customFormat="1" ht="38.25" x14ac:dyDescent="0.2">
      <c r="A384" s="25" t="s">
        <v>237</v>
      </c>
      <c r="B384" s="153"/>
      <c r="L384" s="64" t="s">
        <v>115</v>
      </c>
      <c r="M384" s="138"/>
      <c r="N384" s="119" t="s">
        <v>223</v>
      </c>
      <c r="O384" s="139">
        <f t="shared" ref="O384" si="145">SUM(O389)</f>
        <v>3600</v>
      </c>
      <c r="P384" s="139">
        <f t="shared" ref="P384" si="146">SUM(P389)</f>
        <v>3600</v>
      </c>
      <c r="Q384" s="139"/>
      <c r="R384" s="139">
        <f t="shared" ref="R384" si="147">SUM(R389)</f>
        <v>3600</v>
      </c>
      <c r="S384" s="209">
        <f t="shared" si="123"/>
        <v>100</v>
      </c>
      <c r="T384" s="209">
        <f t="shared" si="125"/>
        <v>100</v>
      </c>
    </row>
    <row r="385" spans="1:20" s="14" customFormat="1" x14ac:dyDescent="0.2">
      <c r="A385" s="21"/>
      <c r="B385" s="46"/>
      <c r="I385" s="199"/>
      <c r="J385" s="199"/>
      <c r="K385" s="199"/>
      <c r="L385" s="15"/>
      <c r="M385" s="94"/>
      <c r="N385" s="82"/>
      <c r="O385" s="139"/>
      <c r="P385" s="139"/>
      <c r="Q385" s="139"/>
      <c r="R385" s="139"/>
      <c r="S385" s="209"/>
      <c r="T385" s="209"/>
    </row>
    <row r="386" spans="1:20" s="174" customFormat="1" x14ac:dyDescent="0.2">
      <c r="A386" s="47"/>
      <c r="B386" s="173"/>
      <c r="I386" s="199"/>
      <c r="J386" s="199"/>
      <c r="K386" s="199"/>
      <c r="L386" s="15"/>
      <c r="M386" s="176"/>
      <c r="N386" s="177" t="s">
        <v>288</v>
      </c>
      <c r="O386" s="182">
        <f t="shared" ref="O386:R386" si="148">SUM(O387)</f>
        <v>3600</v>
      </c>
      <c r="P386" s="182">
        <f t="shared" si="148"/>
        <v>3600</v>
      </c>
      <c r="Q386" s="182"/>
      <c r="R386" s="182">
        <f t="shared" si="148"/>
        <v>3600</v>
      </c>
      <c r="S386" s="209">
        <f t="shared" si="123"/>
        <v>100</v>
      </c>
      <c r="T386" s="209">
        <f t="shared" si="125"/>
        <v>100</v>
      </c>
    </row>
    <row r="387" spans="1:20" s="174" customFormat="1" x14ac:dyDescent="0.2">
      <c r="A387" s="47"/>
      <c r="B387" s="173"/>
      <c r="I387" s="199"/>
      <c r="J387" s="199"/>
      <c r="K387" s="199"/>
      <c r="L387" s="15"/>
      <c r="M387" s="183">
        <v>11</v>
      </c>
      <c r="N387" s="177" t="s">
        <v>289</v>
      </c>
      <c r="O387" s="182">
        <v>3600</v>
      </c>
      <c r="P387" s="182">
        <v>3600</v>
      </c>
      <c r="Q387" s="182"/>
      <c r="R387" s="182">
        <v>3600</v>
      </c>
      <c r="S387" s="209">
        <f t="shared" si="123"/>
        <v>100</v>
      </c>
      <c r="T387" s="209">
        <f t="shared" si="125"/>
        <v>100</v>
      </c>
    </row>
    <row r="388" spans="1:20" s="174" customFormat="1" x14ac:dyDescent="0.2">
      <c r="A388" s="47"/>
      <c r="B388" s="173"/>
      <c r="I388" s="199"/>
      <c r="J388" s="199"/>
      <c r="K388" s="199"/>
      <c r="L388" s="15"/>
      <c r="M388" s="94"/>
      <c r="N388" s="82"/>
      <c r="O388" s="139"/>
      <c r="P388" s="139"/>
      <c r="Q388" s="139"/>
      <c r="R388" s="139"/>
      <c r="S388" s="209"/>
      <c r="T388" s="209"/>
    </row>
    <row r="389" spans="1:20" s="14" customFormat="1" x14ac:dyDescent="0.2">
      <c r="A389" s="19"/>
      <c r="B389" s="46">
        <v>1</v>
      </c>
      <c r="I389" s="199"/>
      <c r="J389" s="199"/>
      <c r="K389" s="199"/>
      <c r="L389" s="15" t="s">
        <v>115</v>
      </c>
      <c r="M389" s="70">
        <v>3</v>
      </c>
      <c r="N389" s="82" t="s">
        <v>116</v>
      </c>
      <c r="O389" s="75">
        <f t="shared" ref="O389:R390" si="149">SUM(O390)</f>
        <v>3600</v>
      </c>
      <c r="P389" s="75">
        <f t="shared" si="149"/>
        <v>3600</v>
      </c>
      <c r="Q389" s="75"/>
      <c r="R389" s="75">
        <f t="shared" si="149"/>
        <v>3600</v>
      </c>
      <c r="S389" s="209">
        <f t="shared" si="123"/>
        <v>100</v>
      </c>
      <c r="T389" s="209">
        <f t="shared" si="125"/>
        <v>100</v>
      </c>
    </row>
    <row r="390" spans="1:20" s="36" customFormat="1" x14ac:dyDescent="0.2">
      <c r="A390" s="18"/>
      <c r="B390" s="9">
        <v>1</v>
      </c>
      <c r="L390" s="17" t="s">
        <v>115</v>
      </c>
      <c r="M390" s="69">
        <v>38</v>
      </c>
      <c r="N390" s="68" t="s">
        <v>283</v>
      </c>
      <c r="O390" s="89">
        <f t="shared" si="149"/>
        <v>3600</v>
      </c>
      <c r="P390" s="89">
        <f t="shared" si="149"/>
        <v>3600</v>
      </c>
      <c r="Q390" s="89"/>
      <c r="R390" s="89">
        <f t="shared" si="149"/>
        <v>3600</v>
      </c>
      <c r="S390" s="209">
        <f t="shared" si="123"/>
        <v>100</v>
      </c>
      <c r="T390" s="209">
        <f t="shared" si="125"/>
        <v>100</v>
      </c>
    </row>
    <row r="391" spans="1:20" s="14" customFormat="1" x14ac:dyDescent="0.2">
      <c r="A391" s="21"/>
      <c r="B391" s="46">
        <v>1</v>
      </c>
      <c r="I391" s="199"/>
      <c r="J391" s="199"/>
      <c r="K391" s="199"/>
      <c r="L391" s="15" t="s">
        <v>115</v>
      </c>
      <c r="M391" s="70">
        <v>381</v>
      </c>
      <c r="N391" s="82" t="s">
        <v>8</v>
      </c>
      <c r="O391" s="75">
        <f>SUM(O392)</f>
        <v>3600</v>
      </c>
      <c r="P391" s="75">
        <v>3600</v>
      </c>
      <c r="Q391" s="75"/>
      <c r="R391" s="75">
        <f>SUM(R392)</f>
        <v>3600</v>
      </c>
      <c r="S391" s="209">
        <f t="shared" si="123"/>
        <v>100</v>
      </c>
      <c r="T391" s="209">
        <f t="shared" si="125"/>
        <v>100</v>
      </c>
    </row>
    <row r="392" spans="1:20" s="328" customFormat="1" x14ac:dyDescent="0.2">
      <c r="A392" s="47"/>
      <c r="B392" s="379"/>
      <c r="L392" s="15"/>
      <c r="M392" s="378">
        <v>3811</v>
      </c>
      <c r="N392" s="376" t="s">
        <v>452</v>
      </c>
      <c r="O392" s="75">
        <v>3600</v>
      </c>
      <c r="P392" s="75"/>
      <c r="Q392" s="75"/>
      <c r="R392" s="75">
        <v>3600</v>
      </c>
      <c r="S392" s="209">
        <f t="shared" si="123"/>
        <v>100</v>
      </c>
      <c r="T392" s="209"/>
    </row>
    <row r="393" spans="1:20" s="174" customFormat="1" x14ac:dyDescent="0.2">
      <c r="A393" s="47"/>
      <c r="B393" s="173"/>
      <c r="I393" s="199"/>
      <c r="J393" s="199"/>
      <c r="K393" s="199"/>
      <c r="L393" s="15"/>
      <c r="M393" s="176"/>
      <c r="N393" s="82"/>
      <c r="O393" s="75"/>
      <c r="P393" s="75"/>
      <c r="Q393" s="75"/>
      <c r="R393" s="75"/>
      <c r="S393" s="209"/>
      <c r="T393" s="209"/>
    </row>
    <row r="394" spans="1:20" s="14" customFormat="1" ht="25.5" x14ac:dyDescent="0.2">
      <c r="A394" s="25" t="s">
        <v>238</v>
      </c>
      <c r="I394" s="199"/>
      <c r="J394" s="199"/>
      <c r="K394" s="199"/>
      <c r="L394" s="34" t="s">
        <v>115</v>
      </c>
      <c r="M394" s="104"/>
      <c r="N394" s="105" t="s">
        <v>120</v>
      </c>
      <c r="O394" s="139">
        <f t="shared" ref="O394" si="150">SUM(O399)</f>
        <v>0</v>
      </c>
      <c r="P394" s="139">
        <f t="shared" ref="P394" si="151">SUM(P399)</f>
        <v>17000</v>
      </c>
      <c r="Q394" s="139"/>
      <c r="R394" s="139">
        <f t="shared" ref="R394" si="152">SUM(R399)</f>
        <v>0</v>
      </c>
      <c r="S394" s="209">
        <v>0</v>
      </c>
      <c r="T394" s="209">
        <f t="shared" si="125"/>
        <v>0</v>
      </c>
    </row>
    <row r="395" spans="1:20" s="14" customFormat="1" x14ac:dyDescent="0.2">
      <c r="A395" s="21"/>
      <c r="I395" s="199"/>
      <c r="J395" s="199"/>
      <c r="K395" s="199"/>
      <c r="L395" s="15"/>
      <c r="M395" s="70"/>
      <c r="N395" s="107"/>
      <c r="O395" s="139"/>
      <c r="P395" s="139"/>
      <c r="Q395" s="139"/>
      <c r="R395" s="139"/>
      <c r="S395" s="209"/>
      <c r="T395" s="209"/>
    </row>
    <row r="396" spans="1:20" s="174" customFormat="1" x14ac:dyDescent="0.2">
      <c r="A396" s="47"/>
      <c r="I396" s="199"/>
      <c r="J396" s="199"/>
      <c r="K396" s="199"/>
      <c r="L396" s="15"/>
      <c r="M396" s="176"/>
      <c r="N396" s="177" t="s">
        <v>288</v>
      </c>
      <c r="O396" s="182">
        <f t="shared" ref="O396:R396" si="153">SUM(O397)</f>
        <v>0</v>
      </c>
      <c r="P396" s="182">
        <f t="shared" si="153"/>
        <v>17000</v>
      </c>
      <c r="Q396" s="182"/>
      <c r="R396" s="182">
        <f t="shared" si="153"/>
        <v>0</v>
      </c>
      <c r="S396" s="209">
        <v>0</v>
      </c>
      <c r="T396" s="209">
        <f t="shared" si="125"/>
        <v>0</v>
      </c>
    </row>
    <row r="397" spans="1:20" s="174" customFormat="1" x14ac:dyDescent="0.2">
      <c r="A397" s="47"/>
      <c r="I397" s="199"/>
      <c r="J397" s="199"/>
      <c r="K397" s="199"/>
      <c r="L397" s="15"/>
      <c r="M397" s="183">
        <v>11</v>
      </c>
      <c r="N397" s="177" t="s">
        <v>289</v>
      </c>
      <c r="O397" s="182">
        <v>0</v>
      </c>
      <c r="P397" s="182">
        <v>17000</v>
      </c>
      <c r="Q397" s="182"/>
      <c r="R397" s="182">
        <v>0</v>
      </c>
      <c r="S397" s="209">
        <v>0</v>
      </c>
      <c r="T397" s="209">
        <f t="shared" ref="T397:T459" si="154">R397/P397*100</f>
        <v>0</v>
      </c>
    </row>
    <row r="398" spans="1:20" s="174" customFormat="1" x14ac:dyDescent="0.2">
      <c r="A398" s="47"/>
      <c r="I398" s="199"/>
      <c r="J398" s="199"/>
      <c r="K398" s="199"/>
      <c r="L398" s="15"/>
      <c r="M398" s="176"/>
      <c r="N398" s="107"/>
      <c r="O398" s="139"/>
      <c r="P398" s="139"/>
      <c r="Q398" s="139"/>
      <c r="R398" s="139"/>
      <c r="S398" s="209"/>
      <c r="T398" s="209"/>
    </row>
    <row r="399" spans="1:20" s="14" customFormat="1" x14ac:dyDescent="0.2">
      <c r="A399" s="21"/>
      <c r="B399" s="46">
        <v>1</v>
      </c>
      <c r="I399" s="199"/>
      <c r="J399" s="199"/>
      <c r="K399" s="199"/>
      <c r="L399" s="15" t="s">
        <v>115</v>
      </c>
      <c r="M399" s="70">
        <v>3</v>
      </c>
      <c r="N399" s="82" t="s">
        <v>116</v>
      </c>
      <c r="O399" s="75">
        <f t="shared" ref="O399:R400" si="155">SUM(O400)</f>
        <v>0</v>
      </c>
      <c r="P399" s="75">
        <f t="shared" si="155"/>
        <v>17000</v>
      </c>
      <c r="Q399" s="75"/>
      <c r="R399" s="75">
        <f t="shared" si="155"/>
        <v>0</v>
      </c>
      <c r="S399" s="209">
        <v>0</v>
      </c>
      <c r="T399" s="209">
        <f t="shared" si="154"/>
        <v>0</v>
      </c>
    </row>
    <row r="400" spans="1:20" s="36" customFormat="1" x14ac:dyDescent="0.2">
      <c r="A400" s="18"/>
      <c r="B400" s="46">
        <v>1</v>
      </c>
      <c r="L400" s="17" t="s">
        <v>115</v>
      </c>
      <c r="M400" s="69">
        <v>32</v>
      </c>
      <c r="N400" s="68" t="s">
        <v>3</v>
      </c>
      <c r="O400" s="89">
        <f t="shared" si="155"/>
        <v>0</v>
      </c>
      <c r="P400" s="89">
        <f t="shared" si="155"/>
        <v>17000</v>
      </c>
      <c r="Q400" s="89"/>
      <c r="R400" s="89">
        <f t="shared" si="155"/>
        <v>0</v>
      </c>
      <c r="S400" s="209">
        <v>0</v>
      </c>
      <c r="T400" s="209">
        <f t="shared" si="154"/>
        <v>0</v>
      </c>
    </row>
    <row r="401" spans="1:20" s="14" customFormat="1" x14ac:dyDescent="0.2">
      <c r="A401" s="21"/>
      <c r="B401" s="46">
        <v>1</v>
      </c>
      <c r="I401" s="199"/>
      <c r="J401" s="199"/>
      <c r="K401" s="199"/>
      <c r="L401" s="15" t="s">
        <v>115</v>
      </c>
      <c r="M401" s="70">
        <v>323</v>
      </c>
      <c r="N401" s="82" t="s">
        <v>6</v>
      </c>
      <c r="O401" s="75">
        <v>0</v>
      </c>
      <c r="P401" s="75">
        <v>17000</v>
      </c>
      <c r="Q401" s="75"/>
      <c r="R401" s="75">
        <v>0</v>
      </c>
      <c r="S401" s="209">
        <v>0</v>
      </c>
      <c r="T401" s="209">
        <f t="shared" si="154"/>
        <v>0</v>
      </c>
    </row>
    <row r="402" spans="1:20" s="174" customFormat="1" x14ac:dyDescent="0.2">
      <c r="A402" s="47"/>
      <c r="B402" s="173"/>
      <c r="I402" s="199"/>
      <c r="J402" s="199"/>
      <c r="K402" s="199"/>
      <c r="L402" s="15"/>
      <c r="M402" s="176"/>
      <c r="N402" s="82"/>
      <c r="O402" s="75"/>
      <c r="P402" s="75"/>
      <c r="Q402" s="75"/>
      <c r="R402" s="75"/>
      <c r="S402" s="209"/>
      <c r="T402" s="209"/>
    </row>
    <row r="403" spans="1:20" s="152" customFormat="1" x14ac:dyDescent="0.2">
      <c r="A403" s="25" t="s">
        <v>246</v>
      </c>
      <c r="I403" s="199"/>
      <c r="J403" s="199"/>
      <c r="K403" s="199"/>
      <c r="L403" s="34" t="s">
        <v>115</v>
      </c>
      <c r="M403" s="104"/>
      <c r="N403" s="105" t="s">
        <v>247</v>
      </c>
      <c r="O403" s="141">
        <f t="shared" ref="O403" si="156">SUM(O409)</f>
        <v>0</v>
      </c>
      <c r="P403" s="141">
        <f t="shared" ref="P403" si="157">SUM(P409)</f>
        <v>70000</v>
      </c>
      <c r="Q403" s="141"/>
      <c r="R403" s="141">
        <f t="shared" ref="R403" si="158">SUM(R409)</f>
        <v>33014.28</v>
      </c>
      <c r="S403" s="209">
        <v>0</v>
      </c>
      <c r="T403" s="209">
        <f t="shared" si="154"/>
        <v>47.163257142857141</v>
      </c>
    </row>
    <row r="404" spans="1:20" s="152" customFormat="1" x14ac:dyDescent="0.2">
      <c r="I404" s="199"/>
      <c r="J404" s="199"/>
      <c r="K404" s="199"/>
      <c r="L404" s="15"/>
      <c r="M404" s="94"/>
      <c r="N404" s="82"/>
      <c r="O404" s="144"/>
      <c r="P404" s="144"/>
      <c r="Q404" s="144"/>
      <c r="R404" s="144"/>
      <c r="S404" s="209"/>
      <c r="T404" s="209"/>
    </row>
    <row r="405" spans="1:20" s="174" customFormat="1" x14ac:dyDescent="0.2">
      <c r="I405" s="199"/>
      <c r="J405" s="199"/>
      <c r="K405" s="199"/>
      <c r="L405" s="15"/>
      <c r="M405" s="176"/>
      <c r="N405" s="177" t="s">
        <v>288</v>
      </c>
      <c r="O405" s="182">
        <f t="shared" ref="O405" si="159">SUM(O406:O407)</f>
        <v>0</v>
      </c>
      <c r="P405" s="182">
        <f t="shared" ref="P405" si="160">SUM(P406:P407)</f>
        <v>70000</v>
      </c>
      <c r="Q405" s="182"/>
      <c r="R405" s="182">
        <f t="shared" ref="R405" si="161">SUM(R406:R407)</f>
        <v>33014.28</v>
      </c>
      <c r="S405" s="209">
        <v>0</v>
      </c>
      <c r="T405" s="209">
        <f t="shared" si="154"/>
        <v>47.163257142857141</v>
      </c>
    </row>
    <row r="406" spans="1:20" s="201" customFormat="1" x14ac:dyDescent="0.2">
      <c r="L406" s="15"/>
      <c r="M406" s="183">
        <v>11</v>
      </c>
      <c r="N406" s="177" t="s">
        <v>289</v>
      </c>
      <c r="O406" s="182">
        <v>0</v>
      </c>
      <c r="P406" s="182">
        <v>0</v>
      </c>
      <c r="Q406" s="182"/>
      <c r="R406" s="182">
        <v>0</v>
      </c>
      <c r="S406" s="209">
        <v>0</v>
      </c>
      <c r="T406" s="209">
        <v>0</v>
      </c>
    </row>
    <row r="407" spans="1:20" s="174" customFormat="1" x14ac:dyDescent="0.2">
      <c r="I407" s="199"/>
      <c r="J407" s="199"/>
      <c r="K407" s="199"/>
      <c r="L407" s="15"/>
      <c r="M407" s="183">
        <v>52</v>
      </c>
      <c r="N407" s="177" t="s">
        <v>103</v>
      </c>
      <c r="O407" s="182">
        <v>0</v>
      </c>
      <c r="P407" s="182">
        <v>70000</v>
      </c>
      <c r="Q407" s="182"/>
      <c r="R407" s="182">
        <v>33014.28</v>
      </c>
      <c r="S407" s="209">
        <v>0</v>
      </c>
      <c r="T407" s="209">
        <f t="shared" si="154"/>
        <v>47.163257142857141</v>
      </c>
    </row>
    <row r="408" spans="1:20" s="174" customFormat="1" x14ac:dyDescent="0.2">
      <c r="I408" s="199"/>
      <c r="J408" s="199"/>
      <c r="K408" s="199"/>
      <c r="L408" s="15"/>
      <c r="M408" s="183"/>
      <c r="N408" s="177"/>
      <c r="O408" s="182"/>
      <c r="P408" s="182"/>
      <c r="Q408" s="182"/>
      <c r="R408" s="182"/>
      <c r="S408" s="209"/>
      <c r="T408" s="209"/>
    </row>
    <row r="409" spans="1:20" s="152" customFormat="1" x14ac:dyDescent="0.2">
      <c r="B409" s="149">
        <v>1</v>
      </c>
      <c r="F409" s="173">
        <v>5</v>
      </c>
      <c r="I409" s="199"/>
      <c r="J409" s="199"/>
      <c r="K409" s="199"/>
      <c r="L409" s="15" t="s">
        <v>115</v>
      </c>
      <c r="M409" s="151">
        <v>3</v>
      </c>
      <c r="N409" s="82" t="s">
        <v>116</v>
      </c>
      <c r="O409" s="111">
        <f t="shared" ref="O409:R410" si="162">SUM(O410)</f>
        <v>0</v>
      </c>
      <c r="P409" s="111">
        <f t="shared" si="162"/>
        <v>70000</v>
      </c>
      <c r="Q409" s="111"/>
      <c r="R409" s="111">
        <f t="shared" si="162"/>
        <v>33014.28</v>
      </c>
      <c r="S409" s="209">
        <v>0</v>
      </c>
      <c r="T409" s="209">
        <f t="shared" si="154"/>
        <v>47.163257142857141</v>
      </c>
    </row>
    <row r="410" spans="1:20" s="14" customFormat="1" x14ac:dyDescent="0.2">
      <c r="A410" s="152"/>
      <c r="B410" s="149">
        <v>1</v>
      </c>
      <c r="C410" s="152"/>
      <c r="D410" s="152"/>
      <c r="E410" s="152"/>
      <c r="F410" s="173">
        <v>5</v>
      </c>
      <c r="G410" s="152"/>
      <c r="H410" s="152"/>
      <c r="I410" s="199"/>
      <c r="J410" s="199"/>
      <c r="K410" s="199"/>
      <c r="L410" s="15" t="s">
        <v>115</v>
      </c>
      <c r="M410" s="69">
        <v>32</v>
      </c>
      <c r="N410" s="68" t="s">
        <v>3</v>
      </c>
      <c r="O410" s="112">
        <f t="shared" si="162"/>
        <v>0</v>
      </c>
      <c r="P410" s="112">
        <f t="shared" si="162"/>
        <v>70000</v>
      </c>
      <c r="Q410" s="112"/>
      <c r="R410" s="112">
        <f t="shared" si="162"/>
        <v>33014.28</v>
      </c>
      <c r="S410" s="209">
        <v>0</v>
      </c>
      <c r="T410" s="209">
        <f t="shared" si="154"/>
        <v>47.163257142857141</v>
      </c>
    </row>
    <row r="411" spans="1:20" s="1" customFormat="1" x14ac:dyDescent="0.2">
      <c r="A411" s="152"/>
      <c r="B411" s="149">
        <v>1</v>
      </c>
      <c r="C411" s="152"/>
      <c r="D411" s="152"/>
      <c r="E411" s="152"/>
      <c r="F411" s="173">
        <v>5</v>
      </c>
      <c r="G411" s="152"/>
      <c r="H411" s="152"/>
      <c r="I411" s="199"/>
      <c r="J411" s="199"/>
      <c r="K411" s="199"/>
      <c r="L411" s="15" t="s">
        <v>115</v>
      </c>
      <c r="M411" s="151">
        <v>323</v>
      </c>
      <c r="N411" s="94" t="s">
        <v>6</v>
      </c>
      <c r="O411" s="111">
        <v>0</v>
      </c>
      <c r="P411" s="111">
        <v>70000</v>
      </c>
      <c r="Q411" s="111"/>
      <c r="R411" s="111">
        <f>SUM(R412)</f>
        <v>33014.28</v>
      </c>
      <c r="S411" s="209">
        <v>0</v>
      </c>
      <c r="T411" s="209">
        <f t="shared" si="154"/>
        <v>47.163257142857141</v>
      </c>
    </row>
    <row r="412" spans="1:20" s="1" customFormat="1" x14ac:dyDescent="0.2">
      <c r="A412" s="328"/>
      <c r="B412" s="391"/>
      <c r="C412" s="328"/>
      <c r="D412" s="328"/>
      <c r="E412" s="328"/>
      <c r="F412" s="391"/>
      <c r="G412" s="328"/>
      <c r="H412" s="328"/>
      <c r="I412" s="328"/>
      <c r="J412" s="328"/>
      <c r="K412" s="328"/>
      <c r="L412" s="15"/>
      <c r="M412" s="393">
        <v>3237</v>
      </c>
      <c r="N412" s="397" t="s">
        <v>440</v>
      </c>
      <c r="O412" s="111">
        <v>0</v>
      </c>
      <c r="P412" s="111"/>
      <c r="Q412" s="111"/>
      <c r="R412" s="111">
        <v>33014.28</v>
      </c>
      <c r="S412" s="209">
        <v>0</v>
      </c>
      <c r="T412" s="209"/>
    </row>
    <row r="413" spans="1:20" s="1" customFormat="1" x14ac:dyDescent="0.2">
      <c r="A413" s="152"/>
      <c r="B413" s="149"/>
      <c r="C413" s="152"/>
      <c r="D413" s="152"/>
      <c r="E413" s="152"/>
      <c r="F413" s="152"/>
      <c r="G413" s="152"/>
      <c r="H413" s="152"/>
      <c r="I413" s="199"/>
      <c r="J413" s="199"/>
      <c r="K413" s="199"/>
      <c r="L413" s="15"/>
      <c r="M413" s="151"/>
      <c r="N413" s="94"/>
      <c r="O413" s="111"/>
      <c r="P413" s="111"/>
      <c r="Q413" s="111"/>
      <c r="R413" s="111"/>
      <c r="S413" s="209"/>
      <c r="T413" s="209"/>
    </row>
    <row r="414" spans="1:20" s="1" customFormat="1" ht="25.5" x14ac:dyDescent="0.2">
      <c r="A414" s="48" t="s">
        <v>239</v>
      </c>
      <c r="B414" s="53">
        <v>1</v>
      </c>
      <c r="C414" s="53"/>
      <c r="D414" s="53"/>
      <c r="E414" s="53">
        <v>4</v>
      </c>
      <c r="F414" s="14"/>
      <c r="G414" s="14"/>
      <c r="H414" s="14"/>
      <c r="I414" s="199"/>
      <c r="J414" s="53">
        <v>9</v>
      </c>
      <c r="K414" s="199"/>
      <c r="L414" s="15"/>
      <c r="M414" s="70"/>
      <c r="N414" s="71" t="s">
        <v>240</v>
      </c>
      <c r="O414" s="113">
        <f t="shared" ref="O414" si="163">SUM(O416+O432+O463)</f>
        <v>174536.24</v>
      </c>
      <c r="P414" s="113">
        <f t="shared" ref="P414" si="164">SUM(P416+P432+P463)</f>
        <v>295000</v>
      </c>
      <c r="Q414" s="113"/>
      <c r="R414" s="113">
        <f t="shared" ref="R414" si="165">SUM(R416+R432+R463)</f>
        <v>156088.79</v>
      </c>
      <c r="S414" s="209">
        <f t="shared" ref="S414:S460" si="166">R414/O414*100</f>
        <v>89.430590460754757</v>
      </c>
      <c r="T414" s="209">
        <f t="shared" si="154"/>
        <v>52.911454237288133</v>
      </c>
    </row>
    <row r="415" spans="1:20" s="1" customFormat="1" x14ac:dyDescent="0.2">
      <c r="A415" s="14"/>
      <c r="B415" s="14"/>
      <c r="C415" s="14"/>
      <c r="D415" s="14"/>
      <c r="E415" s="14"/>
      <c r="F415" s="14"/>
      <c r="G415" s="14"/>
      <c r="H415" s="14"/>
      <c r="I415" s="199"/>
      <c r="J415" s="199"/>
      <c r="K415" s="199"/>
      <c r="L415" s="15"/>
      <c r="M415" s="94"/>
      <c r="N415" s="82"/>
      <c r="O415" s="140"/>
      <c r="P415" s="140"/>
      <c r="Q415" s="140"/>
      <c r="R415" s="140"/>
      <c r="S415" s="209"/>
      <c r="T415" s="209"/>
    </row>
    <row r="416" spans="1:20" s="1" customFormat="1" ht="38.25" x14ac:dyDescent="0.2">
      <c r="A416" s="51" t="s">
        <v>173</v>
      </c>
      <c r="B416" s="45"/>
      <c r="C416" s="45"/>
      <c r="D416" s="45"/>
      <c r="E416" s="45"/>
      <c r="F416" s="45"/>
      <c r="G416" s="45"/>
      <c r="H416" s="45"/>
      <c r="I416" s="199"/>
      <c r="J416" s="199"/>
      <c r="K416" s="199"/>
      <c r="L416" s="29" t="s">
        <v>124</v>
      </c>
      <c r="M416" s="101"/>
      <c r="N416" s="102" t="s">
        <v>147</v>
      </c>
      <c r="O416" s="114">
        <f t="shared" ref="O416" si="167">SUM(O418)</f>
        <v>60482.02</v>
      </c>
      <c r="P416" s="114">
        <f t="shared" ref="P416" si="168">SUM(P418)</f>
        <v>80000</v>
      </c>
      <c r="Q416" s="114"/>
      <c r="R416" s="114">
        <f t="shared" ref="R416" si="169">SUM(R418)</f>
        <v>46566.740000000005</v>
      </c>
      <c r="S416" s="209">
        <f t="shared" si="166"/>
        <v>76.992699648589792</v>
      </c>
      <c r="T416" s="209">
        <f t="shared" si="154"/>
        <v>58.208425000000005</v>
      </c>
    </row>
    <row r="417" spans="1:20" s="1" customFormat="1" x14ac:dyDescent="0.2">
      <c r="A417" s="51"/>
      <c r="B417" s="174"/>
      <c r="C417" s="174"/>
      <c r="D417" s="174"/>
      <c r="E417" s="174"/>
      <c r="F417" s="174"/>
      <c r="G417" s="174"/>
      <c r="H417" s="174"/>
      <c r="I417" s="199"/>
      <c r="J417" s="199"/>
      <c r="K417" s="199"/>
      <c r="L417" s="29"/>
      <c r="M417" s="101"/>
      <c r="N417" s="102"/>
      <c r="O417" s="114"/>
      <c r="P417" s="114"/>
      <c r="Q417" s="114"/>
      <c r="R417" s="114"/>
      <c r="S417" s="209"/>
      <c r="T417" s="209"/>
    </row>
    <row r="418" spans="1:20" s="1" customFormat="1" x14ac:dyDescent="0.2">
      <c r="A418" s="25" t="s">
        <v>241</v>
      </c>
      <c r="B418" s="14"/>
      <c r="C418" s="14"/>
      <c r="D418" s="14"/>
      <c r="E418" s="14"/>
      <c r="F418" s="14"/>
      <c r="G418" s="14"/>
      <c r="H418" s="14"/>
      <c r="I418" s="199"/>
      <c r="J418" s="199"/>
      <c r="K418" s="199"/>
      <c r="L418" s="34" t="s">
        <v>177</v>
      </c>
      <c r="M418" s="104"/>
      <c r="N418" s="105" t="s">
        <v>123</v>
      </c>
      <c r="O418" s="132">
        <f t="shared" ref="O418" si="170">SUM(O425)</f>
        <v>60482.02</v>
      </c>
      <c r="P418" s="132">
        <f t="shared" ref="P418" si="171">SUM(P425)</f>
        <v>80000</v>
      </c>
      <c r="Q418" s="132"/>
      <c r="R418" s="132">
        <f t="shared" ref="R418" si="172">SUM(R425)</f>
        <v>46566.740000000005</v>
      </c>
      <c r="S418" s="209">
        <f t="shared" si="166"/>
        <v>76.992699648589792</v>
      </c>
      <c r="T418" s="209">
        <f t="shared" si="154"/>
        <v>58.208425000000005</v>
      </c>
    </row>
    <row r="419" spans="1:20" s="1" customFormat="1" x14ac:dyDescent="0.2">
      <c r="A419" s="14"/>
      <c r="B419" s="14"/>
      <c r="C419" s="14"/>
      <c r="D419" s="14"/>
      <c r="E419" s="14"/>
      <c r="F419" s="14"/>
      <c r="G419" s="14"/>
      <c r="H419" s="14"/>
      <c r="I419" s="199"/>
      <c r="J419" s="199"/>
      <c r="K419" s="199"/>
      <c r="L419" s="15"/>
      <c r="M419" s="94"/>
      <c r="N419" s="82"/>
      <c r="O419" s="140"/>
      <c r="P419" s="140"/>
      <c r="Q419" s="140"/>
      <c r="R419" s="140"/>
      <c r="S419" s="209"/>
      <c r="T419" s="209"/>
    </row>
    <row r="420" spans="1:20" s="1" customFormat="1" x14ac:dyDescent="0.2">
      <c r="A420" s="174"/>
      <c r="B420" s="174"/>
      <c r="C420" s="174"/>
      <c r="D420" s="174"/>
      <c r="E420" s="174"/>
      <c r="F420" s="174"/>
      <c r="G420" s="174"/>
      <c r="H420" s="174"/>
      <c r="I420" s="199"/>
      <c r="J420" s="199"/>
      <c r="K420" s="199"/>
      <c r="L420" s="15"/>
      <c r="M420" s="94"/>
      <c r="N420" s="177" t="s">
        <v>288</v>
      </c>
      <c r="O420" s="185">
        <f>SUM(O421:O423)</f>
        <v>60482.020000000004</v>
      </c>
      <c r="P420" s="185">
        <f>SUM(P421:P423)</f>
        <v>80000</v>
      </c>
      <c r="Q420" s="185"/>
      <c r="R420" s="185">
        <f>SUM(R421:R423)</f>
        <v>46566.74</v>
      </c>
      <c r="S420" s="209">
        <f t="shared" si="166"/>
        <v>76.992699648589763</v>
      </c>
      <c r="T420" s="209">
        <f t="shared" si="154"/>
        <v>58.208424999999998</v>
      </c>
    </row>
    <row r="421" spans="1:20" s="1" customFormat="1" x14ac:dyDescent="0.2">
      <c r="A421" s="328"/>
      <c r="B421" s="328"/>
      <c r="C421" s="328"/>
      <c r="D421" s="328"/>
      <c r="E421" s="328"/>
      <c r="F421" s="328"/>
      <c r="G421" s="328"/>
      <c r="H421" s="328"/>
      <c r="I421" s="328"/>
      <c r="J421" s="328"/>
      <c r="K421" s="328"/>
      <c r="L421" s="15"/>
      <c r="M421" s="183">
        <v>11</v>
      </c>
      <c r="N421" s="177" t="s">
        <v>289</v>
      </c>
      <c r="O421" s="185">
        <v>0</v>
      </c>
      <c r="P421" s="185">
        <v>30000</v>
      </c>
      <c r="Q421" s="185"/>
      <c r="R421" s="185">
        <v>10343.719999999999</v>
      </c>
      <c r="S421" s="209">
        <v>0</v>
      </c>
      <c r="T421" s="209">
        <f t="shared" si="154"/>
        <v>34.479066666666661</v>
      </c>
    </row>
    <row r="422" spans="1:20" s="1" customFormat="1" x14ac:dyDescent="0.2">
      <c r="A422" s="174"/>
      <c r="B422" s="174"/>
      <c r="C422" s="174"/>
      <c r="D422" s="174"/>
      <c r="E422" s="174"/>
      <c r="F422" s="174"/>
      <c r="G422" s="174"/>
      <c r="H422" s="174"/>
      <c r="I422" s="199"/>
      <c r="J422" s="199"/>
      <c r="K422" s="199"/>
      <c r="L422" s="15"/>
      <c r="M422" s="183">
        <v>43</v>
      </c>
      <c r="N422" s="184" t="s">
        <v>102</v>
      </c>
      <c r="O422" s="185">
        <v>38778.959999999999</v>
      </c>
      <c r="P422" s="185">
        <v>50000</v>
      </c>
      <c r="Q422" s="185"/>
      <c r="R422" s="185">
        <v>36223.019999999997</v>
      </c>
      <c r="S422" s="209">
        <f t="shared" si="166"/>
        <v>93.408951658321925</v>
      </c>
      <c r="T422" s="209">
        <f t="shared" si="154"/>
        <v>72.446039999999982</v>
      </c>
    </row>
    <row r="423" spans="1:20" s="1" customFormat="1" x14ac:dyDescent="0.2">
      <c r="A423" s="199"/>
      <c r="B423" s="199"/>
      <c r="C423" s="199"/>
      <c r="D423" s="199"/>
      <c r="E423" s="199"/>
      <c r="F423" s="199"/>
      <c r="G423" s="199"/>
      <c r="H423" s="199"/>
      <c r="I423" s="199"/>
      <c r="J423" s="199"/>
      <c r="K423" s="199"/>
      <c r="L423" s="15"/>
      <c r="M423" s="183">
        <v>91</v>
      </c>
      <c r="N423" s="177" t="s">
        <v>293</v>
      </c>
      <c r="O423" s="185">
        <v>21703.06</v>
      </c>
      <c r="P423" s="185">
        <v>0</v>
      </c>
      <c r="Q423" s="185"/>
      <c r="R423" s="185">
        <v>0</v>
      </c>
      <c r="S423" s="209">
        <f t="shared" si="166"/>
        <v>0</v>
      </c>
      <c r="T423" s="209">
        <v>0</v>
      </c>
    </row>
    <row r="424" spans="1:20" s="1" customFormat="1" x14ac:dyDescent="0.2">
      <c r="A424" s="174"/>
      <c r="B424" s="174"/>
      <c r="C424" s="174"/>
      <c r="D424" s="174"/>
      <c r="E424" s="174"/>
      <c r="F424" s="174"/>
      <c r="G424" s="174"/>
      <c r="H424" s="174"/>
      <c r="I424" s="199"/>
      <c r="J424" s="199"/>
      <c r="K424" s="199"/>
      <c r="L424" s="15"/>
      <c r="M424" s="94"/>
      <c r="N424" s="82"/>
      <c r="O424" s="140"/>
      <c r="P424" s="140"/>
      <c r="Q424" s="140"/>
      <c r="R424" s="140"/>
      <c r="S424" s="209"/>
      <c r="T424" s="209"/>
    </row>
    <row r="425" spans="1:20" s="41" customFormat="1" x14ac:dyDescent="0.2">
      <c r="B425" s="173">
        <v>1</v>
      </c>
      <c r="D425" s="46"/>
      <c r="E425" s="46">
        <v>4</v>
      </c>
      <c r="I425" s="199"/>
      <c r="J425" s="198">
        <v>9</v>
      </c>
      <c r="K425" s="199"/>
      <c r="L425" s="15" t="s">
        <v>177</v>
      </c>
      <c r="M425" s="70">
        <v>3</v>
      </c>
      <c r="N425" s="82" t="s">
        <v>116</v>
      </c>
      <c r="O425" s="111">
        <f t="shared" ref="O425:R425" si="173">SUM(O426)</f>
        <v>60482.02</v>
      </c>
      <c r="P425" s="111">
        <f t="shared" si="173"/>
        <v>80000</v>
      </c>
      <c r="Q425" s="111"/>
      <c r="R425" s="111">
        <f t="shared" si="173"/>
        <v>46566.740000000005</v>
      </c>
      <c r="S425" s="209">
        <f t="shared" si="166"/>
        <v>76.992699648589792</v>
      </c>
      <c r="T425" s="209">
        <f t="shared" si="154"/>
        <v>58.208425000000005</v>
      </c>
    </row>
    <row r="426" spans="1:20" s="1" customFormat="1" x14ac:dyDescent="0.2">
      <c r="A426" s="14"/>
      <c r="B426" s="173">
        <v>1</v>
      </c>
      <c r="C426" s="14"/>
      <c r="D426" s="46"/>
      <c r="E426" s="46">
        <v>4</v>
      </c>
      <c r="F426" s="14"/>
      <c r="G426" s="14"/>
      <c r="H426" s="14"/>
      <c r="I426" s="199"/>
      <c r="J426" s="198">
        <v>9</v>
      </c>
      <c r="K426" s="199"/>
      <c r="L426" s="15" t="s">
        <v>177</v>
      </c>
      <c r="M426" s="69">
        <v>32</v>
      </c>
      <c r="N426" s="68" t="s">
        <v>3</v>
      </c>
      <c r="O426" s="112">
        <f>SUM(O427+O429)</f>
        <v>60482.02</v>
      </c>
      <c r="P426" s="112">
        <f t="shared" ref="P426" si="174">SUM(P427:P429)</f>
        <v>80000</v>
      </c>
      <c r="Q426" s="112"/>
      <c r="R426" s="112">
        <f>SUM(R427+R429)</f>
        <v>46566.740000000005</v>
      </c>
      <c r="S426" s="209">
        <f t="shared" si="166"/>
        <v>76.992699648589792</v>
      </c>
      <c r="T426" s="209">
        <f t="shared" si="154"/>
        <v>58.208425000000005</v>
      </c>
    </row>
    <row r="427" spans="1:20" s="1" customFormat="1" x14ac:dyDescent="0.2">
      <c r="A427" s="14"/>
      <c r="B427" s="173">
        <v>1</v>
      </c>
      <c r="C427" s="14"/>
      <c r="D427" s="46"/>
      <c r="E427" s="46">
        <v>4</v>
      </c>
      <c r="F427" s="14"/>
      <c r="G427" s="14"/>
      <c r="H427" s="14"/>
      <c r="I427" s="199"/>
      <c r="J427" s="198">
        <v>9</v>
      </c>
      <c r="K427" s="199"/>
      <c r="L427" s="15" t="s">
        <v>177</v>
      </c>
      <c r="M427" s="70">
        <v>322</v>
      </c>
      <c r="N427" s="94" t="s">
        <v>117</v>
      </c>
      <c r="O427" s="111">
        <f>SUM(O428)</f>
        <v>34569.519999999997</v>
      </c>
      <c r="P427" s="111">
        <v>60000</v>
      </c>
      <c r="Q427" s="111"/>
      <c r="R427" s="111">
        <f>SUM(R428)</f>
        <v>30829.24</v>
      </c>
      <c r="S427" s="209">
        <f t="shared" si="166"/>
        <v>89.18041095161287</v>
      </c>
      <c r="T427" s="209">
        <f t="shared" si="154"/>
        <v>51.382066666666674</v>
      </c>
    </row>
    <row r="428" spans="1:20" s="1" customFormat="1" x14ac:dyDescent="0.2">
      <c r="A428" s="328"/>
      <c r="B428" s="379"/>
      <c r="C428" s="328"/>
      <c r="D428" s="379"/>
      <c r="E428" s="379"/>
      <c r="F428" s="328"/>
      <c r="G428" s="328"/>
      <c r="H428" s="328"/>
      <c r="I428" s="328"/>
      <c r="J428" s="379"/>
      <c r="K428" s="328"/>
      <c r="L428" s="15"/>
      <c r="M428" s="378">
        <v>3223</v>
      </c>
      <c r="N428" s="94" t="s">
        <v>433</v>
      </c>
      <c r="O428" s="111">
        <v>34569.519999999997</v>
      </c>
      <c r="P428" s="111"/>
      <c r="Q428" s="111"/>
      <c r="R428" s="111">
        <v>30829.24</v>
      </c>
      <c r="S428" s="209">
        <f t="shared" si="166"/>
        <v>89.18041095161287</v>
      </c>
      <c r="T428" s="209"/>
    </row>
    <row r="429" spans="1:20" s="1" customFormat="1" x14ac:dyDescent="0.2">
      <c r="A429" s="14"/>
      <c r="B429" s="173">
        <v>1</v>
      </c>
      <c r="C429" s="14"/>
      <c r="D429" s="46"/>
      <c r="E429" s="46">
        <v>4</v>
      </c>
      <c r="F429" s="14"/>
      <c r="G429" s="14"/>
      <c r="H429" s="14"/>
      <c r="I429" s="199"/>
      <c r="J429" s="198">
        <v>9</v>
      </c>
      <c r="K429" s="199"/>
      <c r="L429" s="15" t="s">
        <v>177</v>
      </c>
      <c r="M429" s="70">
        <v>323</v>
      </c>
      <c r="N429" s="94" t="s">
        <v>6</v>
      </c>
      <c r="O429" s="111">
        <f>SUM(O430)</f>
        <v>25912.5</v>
      </c>
      <c r="P429" s="111">
        <v>20000</v>
      </c>
      <c r="Q429" s="111"/>
      <c r="R429" s="111">
        <f>SUM(R430)</f>
        <v>15737.5</v>
      </c>
      <c r="S429" s="209">
        <f t="shared" si="166"/>
        <v>60.733236854799813</v>
      </c>
      <c r="T429" s="209">
        <f t="shared" si="154"/>
        <v>78.6875</v>
      </c>
    </row>
    <row r="430" spans="1:20" s="1" customFormat="1" ht="25.5" x14ac:dyDescent="0.2">
      <c r="A430" s="328"/>
      <c r="B430" s="379"/>
      <c r="C430" s="328"/>
      <c r="D430" s="379"/>
      <c r="E430" s="379"/>
      <c r="F430" s="328"/>
      <c r="G430" s="328"/>
      <c r="H430" s="328"/>
      <c r="I430" s="328"/>
      <c r="J430" s="379"/>
      <c r="K430" s="328"/>
      <c r="L430" s="15"/>
      <c r="M430" s="378">
        <v>3232</v>
      </c>
      <c r="N430" s="376" t="s">
        <v>436</v>
      </c>
      <c r="O430" s="111">
        <v>25912.5</v>
      </c>
      <c r="P430" s="111"/>
      <c r="Q430" s="111"/>
      <c r="R430" s="111">
        <v>15737.5</v>
      </c>
      <c r="S430" s="209">
        <f t="shared" si="166"/>
        <v>60.733236854799813</v>
      </c>
      <c r="T430" s="209"/>
    </row>
    <row r="431" spans="1:20" s="1" customFormat="1" x14ac:dyDescent="0.2">
      <c r="A431" s="54"/>
      <c r="B431" s="54"/>
      <c r="C431" s="54"/>
      <c r="D431" s="55"/>
      <c r="E431" s="55"/>
      <c r="F431" s="54"/>
      <c r="G431" s="54"/>
      <c r="H431" s="54"/>
      <c r="I431" s="199"/>
      <c r="J431" s="199"/>
      <c r="K431" s="199"/>
      <c r="L431" s="15"/>
      <c r="M431" s="70"/>
      <c r="N431" s="94"/>
      <c r="O431" s="141"/>
      <c r="P431" s="141"/>
      <c r="Q431" s="141"/>
      <c r="R431" s="141"/>
      <c r="S431" s="209"/>
      <c r="T431" s="209"/>
    </row>
    <row r="432" spans="1:20" s="1" customFormat="1" ht="25.5" x14ac:dyDescent="0.2">
      <c r="A432" s="51" t="s">
        <v>153</v>
      </c>
      <c r="B432" s="14"/>
      <c r="C432" s="14"/>
      <c r="D432" s="14"/>
      <c r="E432" s="14"/>
      <c r="F432" s="14"/>
      <c r="G432" s="14"/>
      <c r="H432" s="14"/>
      <c r="I432" s="199"/>
      <c r="J432" s="199"/>
      <c r="K432" s="199"/>
      <c r="L432" s="29" t="s">
        <v>187</v>
      </c>
      <c r="M432" s="101"/>
      <c r="N432" s="102" t="s">
        <v>188</v>
      </c>
      <c r="O432" s="114">
        <f t="shared" ref="O432" si="175">SUM(O434+O450)</f>
        <v>46905.37</v>
      </c>
      <c r="P432" s="114">
        <f t="shared" ref="P432" si="176">SUM(P434+P450)</f>
        <v>65000</v>
      </c>
      <c r="Q432" s="114"/>
      <c r="R432" s="114">
        <f t="shared" ref="R432" si="177">SUM(R434+R450)</f>
        <v>41426.5</v>
      </c>
      <c r="S432" s="209">
        <f t="shared" si="166"/>
        <v>88.31931183998762</v>
      </c>
      <c r="T432" s="209">
        <f t="shared" si="154"/>
        <v>63.733076923076922</v>
      </c>
    </row>
    <row r="433" spans="1:20" s="1" customFormat="1" x14ac:dyDescent="0.2">
      <c r="A433" s="14"/>
      <c r="B433" s="14"/>
      <c r="C433" s="14"/>
      <c r="D433" s="14"/>
      <c r="E433" s="14"/>
      <c r="F433" s="14"/>
      <c r="G433" s="14"/>
      <c r="H433" s="14"/>
      <c r="I433" s="199"/>
      <c r="J433" s="199"/>
      <c r="K433" s="199"/>
      <c r="L433" s="15"/>
      <c r="M433" s="70"/>
      <c r="N433" s="94"/>
      <c r="O433" s="140"/>
      <c r="P433" s="140"/>
      <c r="Q433" s="140"/>
      <c r="R433" s="140"/>
      <c r="S433" s="209"/>
      <c r="T433" s="209"/>
    </row>
    <row r="434" spans="1:20" s="1" customFormat="1" ht="25.5" x14ac:dyDescent="0.2">
      <c r="A434" s="25" t="s">
        <v>242</v>
      </c>
      <c r="B434" s="14"/>
      <c r="C434" s="14"/>
      <c r="D434" s="14"/>
      <c r="E434" s="14"/>
      <c r="F434" s="14"/>
      <c r="G434" s="14"/>
      <c r="H434" s="14"/>
      <c r="I434" s="199"/>
      <c r="J434" s="199"/>
      <c r="K434" s="199"/>
      <c r="L434" s="34" t="s">
        <v>179</v>
      </c>
      <c r="M434" s="104"/>
      <c r="N434" s="105" t="s">
        <v>286</v>
      </c>
      <c r="O434" s="141">
        <f t="shared" ref="O434" si="178">SUM(O440)</f>
        <v>26100.58</v>
      </c>
      <c r="P434" s="141">
        <f t="shared" ref="P434" si="179">SUM(P440)</f>
        <v>35000</v>
      </c>
      <c r="Q434" s="141"/>
      <c r="R434" s="141">
        <f t="shared" ref="R434" si="180">SUM(R440)</f>
        <v>28503.95</v>
      </c>
      <c r="S434" s="209">
        <f t="shared" si="166"/>
        <v>109.20810955158851</v>
      </c>
      <c r="T434" s="209">
        <f t="shared" si="154"/>
        <v>81.439857142857136</v>
      </c>
    </row>
    <row r="435" spans="1:20" s="1" customFormat="1" x14ac:dyDescent="0.2">
      <c r="A435" s="14"/>
      <c r="B435" s="14"/>
      <c r="C435" s="14"/>
      <c r="D435" s="14"/>
      <c r="E435" s="14"/>
      <c r="F435" s="14"/>
      <c r="G435" s="14"/>
      <c r="H435" s="14"/>
      <c r="I435" s="199"/>
      <c r="J435" s="199"/>
      <c r="K435" s="199"/>
      <c r="L435" s="15"/>
      <c r="M435" s="94"/>
      <c r="N435" s="82"/>
      <c r="O435" s="140"/>
      <c r="P435" s="140"/>
      <c r="Q435" s="140"/>
      <c r="R435" s="140"/>
      <c r="S435" s="209"/>
      <c r="T435" s="209"/>
    </row>
    <row r="436" spans="1:20" s="1" customFormat="1" x14ac:dyDescent="0.2">
      <c r="A436" s="174"/>
      <c r="B436" s="174"/>
      <c r="C436" s="174"/>
      <c r="D436" s="174"/>
      <c r="E436" s="174"/>
      <c r="F436" s="174"/>
      <c r="G436" s="174"/>
      <c r="H436" s="174"/>
      <c r="I436" s="199"/>
      <c r="J436" s="199"/>
      <c r="K436" s="199"/>
      <c r="L436" s="15"/>
      <c r="M436" s="94"/>
      <c r="N436" s="177" t="s">
        <v>288</v>
      </c>
      <c r="O436" s="185">
        <f t="shared" ref="O436" si="181">SUM(O438:O438)</f>
        <v>26100.58</v>
      </c>
      <c r="P436" s="185">
        <f>SUM(P437:P438)</f>
        <v>35000</v>
      </c>
      <c r="Q436" s="185"/>
      <c r="R436" s="185">
        <f t="shared" ref="R436" si="182">SUM(R438:R438)</f>
        <v>28503.95</v>
      </c>
      <c r="S436" s="209">
        <f t="shared" si="166"/>
        <v>109.20810955158851</v>
      </c>
      <c r="T436" s="209">
        <f t="shared" si="154"/>
        <v>81.439857142857136</v>
      </c>
    </row>
    <row r="437" spans="1:20" s="1" customFormat="1" x14ac:dyDescent="0.2">
      <c r="A437" s="328"/>
      <c r="B437" s="328"/>
      <c r="C437" s="328"/>
      <c r="D437" s="328"/>
      <c r="E437" s="328"/>
      <c r="F437" s="328"/>
      <c r="G437" s="328"/>
      <c r="H437" s="328"/>
      <c r="I437" s="328"/>
      <c r="J437" s="328"/>
      <c r="K437" s="328"/>
      <c r="L437" s="15"/>
      <c r="M437" s="183">
        <v>11</v>
      </c>
      <c r="N437" s="177" t="s">
        <v>289</v>
      </c>
      <c r="O437" s="185">
        <v>0</v>
      </c>
      <c r="P437" s="185">
        <v>0</v>
      </c>
      <c r="Q437" s="185"/>
      <c r="R437" s="185">
        <v>0</v>
      </c>
      <c r="S437" s="209">
        <v>0</v>
      </c>
      <c r="T437" s="209">
        <v>0</v>
      </c>
    </row>
    <row r="438" spans="1:20" s="1" customFormat="1" x14ac:dyDescent="0.2">
      <c r="A438" s="174"/>
      <c r="B438" s="174"/>
      <c r="C438" s="174"/>
      <c r="D438" s="174"/>
      <c r="E438" s="174"/>
      <c r="F438" s="174"/>
      <c r="G438" s="174"/>
      <c r="H438" s="174"/>
      <c r="I438" s="199"/>
      <c r="J438" s="199"/>
      <c r="K438" s="199"/>
      <c r="L438" s="15"/>
      <c r="M438" s="183">
        <v>43</v>
      </c>
      <c r="N438" s="184" t="s">
        <v>102</v>
      </c>
      <c r="O438" s="185">
        <v>26100.58</v>
      </c>
      <c r="P438" s="185">
        <v>35000</v>
      </c>
      <c r="Q438" s="185"/>
      <c r="R438" s="185">
        <v>28503.95</v>
      </c>
      <c r="S438" s="209">
        <f t="shared" si="166"/>
        <v>109.20810955158851</v>
      </c>
      <c r="T438" s="209">
        <f t="shared" si="154"/>
        <v>81.439857142857136</v>
      </c>
    </row>
    <row r="439" spans="1:20" s="1" customFormat="1" x14ac:dyDescent="0.2">
      <c r="A439" s="174"/>
      <c r="B439" s="174"/>
      <c r="C439" s="174"/>
      <c r="D439" s="174"/>
      <c r="E439" s="174"/>
      <c r="F439" s="174"/>
      <c r="G439" s="174"/>
      <c r="H439" s="174"/>
      <c r="I439" s="199"/>
      <c r="J439" s="199"/>
      <c r="K439" s="199"/>
      <c r="L439" s="15"/>
      <c r="M439" s="94"/>
      <c r="N439" s="184"/>
      <c r="O439" s="140"/>
      <c r="P439" s="140"/>
      <c r="Q439" s="140"/>
      <c r="R439" s="140"/>
      <c r="S439" s="209"/>
      <c r="T439" s="209"/>
    </row>
    <row r="440" spans="1:20" s="41" customFormat="1" x14ac:dyDescent="0.2">
      <c r="B440" s="173">
        <v>1</v>
      </c>
      <c r="D440" s="46"/>
      <c r="E440" s="46">
        <v>4</v>
      </c>
      <c r="I440" s="199"/>
      <c r="J440" s="199"/>
      <c r="K440" s="199"/>
      <c r="L440" s="15" t="s">
        <v>179</v>
      </c>
      <c r="M440" s="70">
        <v>3</v>
      </c>
      <c r="N440" s="82" t="s">
        <v>116</v>
      </c>
      <c r="O440" s="111">
        <f t="shared" ref="O440:R440" si="183">SUM(O441)</f>
        <v>26100.58</v>
      </c>
      <c r="P440" s="111">
        <f t="shared" si="183"/>
        <v>35000</v>
      </c>
      <c r="Q440" s="111"/>
      <c r="R440" s="111">
        <f t="shared" si="183"/>
        <v>28503.95</v>
      </c>
      <c r="S440" s="209">
        <f t="shared" si="166"/>
        <v>109.20810955158851</v>
      </c>
      <c r="T440" s="209">
        <f t="shared" si="154"/>
        <v>81.439857142857136</v>
      </c>
    </row>
    <row r="441" spans="1:20" s="1" customFormat="1" x14ac:dyDescent="0.2">
      <c r="A441" s="14"/>
      <c r="B441" s="173">
        <v>1</v>
      </c>
      <c r="C441" s="14"/>
      <c r="D441" s="46"/>
      <c r="E441" s="46">
        <v>4</v>
      </c>
      <c r="F441" s="14"/>
      <c r="G441" s="14"/>
      <c r="H441" s="14"/>
      <c r="I441" s="199"/>
      <c r="J441" s="199"/>
      <c r="K441" s="199"/>
      <c r="L441" s="15" t="s">
        <v>179</v>
      </c>
      <c r="M441" s="69">
        <v>32</v>
      </c>
      <c r="N441" s="68" t="s">
        <v>3</v>
      </c>
      <c r="O441" s="112">
        <f>SUM(O442+O444)</f>
        <v>26100.58</v>
      </c>
      <c r="P441" s="112">
        <f t="shared" ref="P441" si="184">SUM(P442:P444)</f>
        <v>35000</v>
      </c>
      <c r="Q441" s="112"/>
      <c r="R441" s="112">
        <f>SUM(R442+R444)</f>
        <v>28503.95</v>
      </c>
      <c r="S441" s="209">
        <f t="shared" si="166"/>
        <v>109.20810955158851</v>
      </c>
      <c r="T441" s="209">
        <f t="shared" si="154"/>
        <v>81.439857142857136</v>
      </c>
    </row>
    <row r="442" spans="1:20" s="1" customFormat="1" x14ac:dyDescent="0.2">
      <c r="A442" s="166"/>
      <c r="B442" s="173">
        <v>1</v>
      </c>
      <c r="C442" s="166"/>
      <c r="D442" s="165"/>
      <c r="E442" s="165">
        <v>4</v>
      </c>
      <c r="F442" s="166"/>
      <c r="G442" s="166"/>
      <c r="H442" s="166"/>
      <c r="I442" s="199"/>
      <c r="J442" s="199"/>
      <c r="K442" s="199"/>
      <c r="L442" s="15" t="s">
        <v>179</v>
      </c>
      <c r="M442" s="167">
        <v>322</v>
      </c>
      <c r="N442" s="94" t="s">
        <v>117</v>
      </c>
      <c r="O442" s="111">
        <f>SUM(O443)</f>
        <v>994.49</v>
      </c>
      <c r="P442" s="111">
        <v>5000</v>
      </c>
      <c r="Q442" s="111"/>
      <c r="R442" s="111">
        <f>SUM(R443)</f>
        <v>1045.48</v>
      </c>
      <c r="S442" s="209">
        <f t="shared" si="166"/>
        <v>105.12725115385774</v>
      </c>
      <c r="T442" s="209">
        <f t="shared" si="154"/>
        <v>20.909600000000001</v>
      </c>
    </row>
    <row r="443" spans="1:20" s="1" customFormat="1" x14ac:dyDescent="0.2">
      <c r="A443" s="328"/>
      <c r="B443" s="379"/>
      <c r="C443" s="328"/>
      <c r="D443" s="379"/>
      <c r="E443" s="379"/>
      <c r="F443" s="328"/>
      <c r="G443" s="328"/>
      <c r="H443" s="328"/>
      <c r="I443" s="328"/>
      <c r="J443" s="328"/>
      <c r="K443" s="328"/>
      <c r="L443" s="15"/>
      <c r="M443" s="378">
        <v>3223</v>
      </c>
      <c r="N443" s="94" t="s">
        <v>433</v>
      </c>
      <c r="O443" s="111">
        <v>994.49</v>
      </c>
      <c r="P443" s="111"/>
      <c r="Q443" s="111"/>
      <c r="R443" s="111">
        <v>1045.48</v>
      </c>
      <c r="S443" s="209">
        <f t="shared" si="166"/>
        <v>105.12725115385774</v>
      </c>
      <c r="T443" s="209"/>
    </row>
    <row r="444" spans="1:20" s="1" customFormat="1" x14ac:dyDescent="0.2">
      <c r="A444" s="14"/>
      <c r="B444" s="173">
        <v>1</v>
      </c>
      <c r="C444" s="14"/>
      <c r="D444" s="46"/>
      <c r="E444" s="46">
        <v>4</v>
      </c>
      <c r="F444" s="14"/>
      <c r="G444" s="14"/>
      <c r="H444" s="14"/>
      <c r="I444" s="199"/>
      <c r="J444" s="199"/>
      <c r="K444" s="199"/>
      <c r="L444" s="15" t="s">
        <v>179</v>
      </c>
      <c r="M444" s="70">
        <v>323</v>
      </c>
      <c r="N444" s="94" t="s">
        <v>6</v>
      </c>
      <c r="O444" s="111">
        <f>SUM(O445:O447)</f>
        <v>25106.09</v>
      </c>
      <c r="P444" s="111">
        <v>30000</v>
      </c>
      <c r="Q444" s="111"/>
      <c r="R444" s="111">
        <f>SUM(R445:R447)</f>
        <v>27458.47</v>
      </c>
      <c r="S444" s="209">
        <f t="shared" si="166"/>
        <v>109.3697584928597</v>
      </c>
      <c r="T444" s="209">
        <f t="shared" si="154"/>
        <v>91.528233333333347</v>
      </c>
    </row>
    <row r="445" spans="1:20" s="1" customFormat="1" ht="25.5" x14ac:dyDescent="0.2">
      <c r="A445" s="328"/>
      <c r="B445" s="379"/>
      <c r="C445" s="328"/>
      <c r="D445" s="379"/>
      <c r="E445" s="379"/>
      <c r="F445" s="328"/>
      <c r="G445" s="328"/>
      <c r="H445" s="328"/>
      <c r="I445" s="328"/>
      <c r="J445" s="328"/>
      <c r="K445" s="328"/>
      <c r="L445" s="15"/>
      <c r="M445" s="378">
        <v>3232</v>
      </c>
      <c r="N445" s="376" t="s">
        <v>436</v>
      </c>
      <c r="O445" s="111">
        <v>15196.84</v>
      </c>
      <c r="P445" s="111"/>
      <c r="Q445" s="111"/>
      <c r="R445" s="111">
        <v>12460.19</v>
      </c>
      <c r="S445" s="209">
        <f t="shared" si="166"/>
        <v>81.991979911613214</v>
      </c>
      <c r="T445" s="209"/>
    </row>
    <row r="446" spans="1:20" s="1" customFormat="1" x14ac:dyDescent="0.2">
      <c r="A446" s="328"/>
      <c r="B446" s="379"/>
      <c r="C446" s="328"/>
      <c r="D446" s="379"/>
      <c r="E446" s="379"/>
      <c r="F446" s="328"/>
      <c r="G446" s="328"/>
      <c r="H446" s="328"/>
      <c r="I446" s="328"/>
      <c r="J446" s="328"/>
      <c r="K446" s="328"/>
      <c r="L446" s="15"/>
      <c r="M446" s="378">
        <v>3234</v>
      </c>
      <c r="N446" s="94" t="s">
        <v>438</v>
      </c>
      <c r="O446" s="111">
        <v>2747.48</v>
      </c>
      <c r="P446" s="111"/>
      <c r="Q446" s="111"/>
      <c r="R446" s="111">
        <v>1393.13</v>
      </c>
      <c r="S446" s="209">
        <f t="shared" si="166"/>
        <v>50.70573762138396</v>
      </c>
      <c r="T446" s="209"/>
    </row>
    <row r="447" spans="1:20" s="1" customFormat="1" x14ac:dyDescent="0.2">
      <c r="A447" s="328"/>
      <c r="B447" s="379"/>
      <c r="C447" s="328"/>
      <c r="D447" s="379"/>
      <c r="E447" s="379"/>
      <c r="F447" s="328"/>
      <c r="G447" s="328"/>
      <c r="H447" s="328"/>
      <c r="I447" s="328"/>
      <c r="J447" s="328"/>
      <c r="K447" s="328"/>
      <c r="L447" s="15"/>
      <c r="M447" s="378">
        <v>3237</v>
      </c>
      <c r="N447" s="94" t="s">
        <v>440</v>
      </c>
      <c r="O447" s="111">
        <v>7161.77</v>
      </c>
      <c r="P447" s="111"/>
      <c r="Q447" s="111"/>
      <c r="R447" s="111">
        <v>13605.15</v>
      </c>
      <c r="S447" s="209">
        <f t="shared" si="166"/>
        <v>189.96909981750321</v>
      </c>
      <c r="T447" s="209"/>
    </row>
    <row r="448" spans="1:20" s="1" customFormat="1" x14ac:dyDescent="0.2">
      <c r="A448" s="328"/>
      <c r="B448" s="379"/>
      <c r="C448" s="328"/>
      <c r="D448" s="379"/>
      <c r="E448" s="379"/>
      <c r="F448" s="328"/>
      <c r="G448" s="328"/>
      <c r="H448" s="328"/>
      <c r="I448" s="328"/>
      <c r="J448" s="328"/>
      <c r="K448" s="328"/>
      <c r="L448" s="15"/>
      <c r="M448" s="378"/>
      <c r="N448" s="94"/>
      <c r="O448" s="111"/>
      <c r="P448" s="111"/>
      <c r="Q448" s="111"/>
      <c r="R448" s="111"/>
      <c r="S448" s="209"/>
      <c r="T448" s="209"/>
    </row>
    <row r="449" spans="1:20" s="1" customFormat="1" x14ac:dyDescent="0.2">
      <c r="A449" s="266"/>
      <c r="B449" s="268"/>
      <c r="C449" s="266"/>
      <c r="D449" s="268"/>
      <c r="E449" s="268"/>
      <c r="F449" s="266"/>
      <c r="G449" s="266"/>
      <c r="H449" s="266"/>
      <c r="I449" s="266"/>
      <c r="J449" s="266"/>
      <c r="K449" s="266"/>
      <c r="L449" s="15"/>
      <c r="M449" s="267"/>
      <c r="N449" s="94"/>
      <c r="O449" s="111"/>
      <c r="P449" s="111"/>
      <c r="Q449" s="111"/>
      <c r="R449" s="111"/>
      <c r="S449" s="209"/>
      <c r="T449" s="209"/>
    </row>
    <row r="450" spans="1:20" s="1" customFormat="1" ht="25.5" x14ac:dyDescent="0.2">
      <c r="A450" s="25" t="s">
        <v>243</v>
      </c>
      <c r="B450" s="152"/>
      <c r="C450" s="152"/>
      <c r="D450" s="152"/>
      <c r="E450" s="152"/>
      <c r="F450" s="152"/>
      <c r="G450" s="152"/>
      <c r="H450" s="152"/>
      <c r="I450" s="199"/>
      <c r="J450" s="199"/>
      <c r="K450" s="199"/>
      <c r="L450" s="34" t="s">
        <v>179</v>
      </c>
      <c r="M450" s="104"/>
      <c r="N450" s="105" t="s">
        <v>127</v>
      </c>
      <c r="O450" s="141">
        <f t="shared" ref="O450" si="185">SUM(O457)</f>
        <v>20804.79</v>
      </c>
      <c r="P450" s="141">
        <f t="shared" ref="P450" si="186">SUM(P457)</f>
        <v>30000</v>
      </c>
      <c r="Q450" s="141"/>
      <c r="R450" s="141">
        <f t="shared" ref="R450" si="187">SUM(R457)</f>
        <v>12922.55</v>
      </c>
      <c r="S450" s="209">
        <f t="shared" si="166"/>
        <v>62.11334024520314</v>
      </c>
      <c r="T450" s="209">
        <f t="shared" si="154"/>
        <v>43.075166666666661</v>
      </c>
    </row>
    <row r="451" spans="1:20" s="1" customFormat="1" x14ac:dyDescent="0.2">
      <c r="A451" s="152"/>
      <c r="B451" s="152"/>
      <c r="C451" s="152"/>
      <c r="D451" s="152"/>
      <c r="E451" s="152"/>
      <c r="F451" s="152"/>
      <c r="G451" s="152"/>
      <c r="H451" s="152"/>
      <c r="I451" s="199"/>
      <c r="J451" s="199"/>
      <c r="K451" s="199"/>
      <c r="L451" s="15"/>
      <c r="M451" s="94"/>
      <c r="N451" s="82"/>
      <c r="O451" s="140"/>
      <c r="P451" s="140"/>
      <c r="Q451" s="140"/>
      <c r="R451" s="140"/>
      <c r="S451" s="209"/>
      <c r="T451" s="209"/>
    </row>
    <row r="452" spans="1:20" s="1" customFormat="1" x14ac:dyDescent="0.2">
      <c r="A452" s="174"/>
      <c r="B452" s="174"/>
      <c r="C452" s="174"/>
      <c r="D452" s="174"/>
      <c r="E452" s="174"/>
      <c r="F452" s="174"/>
      <c r="G452" s="174"/>
      <c r="H452" s="174"/>
      <c r="I452" s="199"/>
      <c r="J452" s="199"/>
      <c r="K452" s="199"/>
      <c r="L452" s="15"/>
      <c r="M452" s="94"/>
      <c r="N452" s="177" t="s">
        <v>288</v>
      </c>
      <c r="O452" s="185">
        <f t="shared" ref="O452" si="188">SUM(O454:O455)</f>
        <v>20804.79</v>
      </c>
      <c r="P452" s="185">
        <f>SUM(P453:P455)</f>
        <v>30000</v>
      </c>
      <c r="Q452" s="185"/>
      <c r="R452" s="185">
        <f>SUM(R453:R455)</f>
        <v>12922.55</v>
      </c>
      <c r="S452" s="209">
        <f t="shared" si="166"/>
        <v>62.11334024520314</v>
      </c>
      <c r="T452" s="209">
        <f t="shared" si="154"/>
        <v>43.075166666666661</v>
      </c>
    </row>
    <row r="453" spans="1:20" s="1" customFormat="1" x14ac:dyDescent="0.2">
      <c r="A453" s="328"/>
      <c r="B453" s="328"/>
      <c r="C453" s="328"/>
      <c r="D453" s="328"/>
      <c r="E453" s="328"/>
      <c r="F453" s="328"/>
      <c r="G453" s="328"/>
      <c r="H453" s="328"/>
      <c r="I453" s="328"/>
      <c r="J453" s="328"/>
      <c r="K453" s="328"/>
      <c r="L453" s="15"/>
      <c r="M453" s="183">
        <v>11</v>
      </c>
      <c r="N453" s="177" t="s">
        <v>289</v>
      </c>
      <c r="O453" s="185">
        <v>0</v>
      </c>
      <c r="P453" s="185">
        <v>10000</v>
      </c>
      <c r="Q453" s="185"/>
      <c r="R453" s="185">
        <v>7263.05</v>
      </c>
      <c r="S453" s="209">
        <v>0</v>
      </c>
      <c r="T453" s="209">
        <f t="shared" si="154"/>
        <v>72.630499999999998</v>
      </c>
    </row>
    <row r="454" spans="1:20" s="1" customFormat="1" x14ac:dyDescent="0.2">
      <c r="A454" s="174"/>
      <c r="B454" s="174"/>
      <c r="C454" s="174"/>
      <c r="D454" s="174"/>
      <c r="E454" s="174"/>
      <c r="F454" s="174"/>
      <c r="G454" s="174"/>
      <c r="H454" s="174"/>
      <c r="I454" s="199"/>
      <c r="J454" s="199"/>
      <c r="K454" s="199"/>
      <c r="L454" s="15"/>
      <c r="M454" s="183">
        <v>43</v>
      </c>
      <c r="N454" s="184" t="s">
        <v>102</v>
      </c>
      <c r="O454" s="185">
        <v>20000</v>
      </c>
      <c r="P454" s="185">
        <v>20000</v>
      </c>
      <c r="Q454" s="185"/>
      <c r="R454" s="185">
        <v>5659.5</v>
      </c>
      <c r="S454" s="209">
        <f t="shared" si="166"/>
        <v>28.297499999999999</v>
      </c>
      <c r="T454" s="209">
        <f t="shared" si="154"/>
        <v>28.297499999999999</v>
      </c>
    </row>
    <row r="455" spans="1:20" s="1" customFormat="1" x14ac:dyDescent="0.2">
      <c r="A455" s="199"/>
      <c r="B455" s="199"/>
      <c r="C455" s="199"/>
      <c r="D455" s="199"/>
      <c r="E455" s="199"/>
      <c r="F455" s="199"/>
      <c r="G455" s="199"/>
      <c r="H455" s="199"/>
      <c r="I455" s="199"/>
      <c r="J455" s="199"/>
      <c r="K455" s="199"/>
      <c r="L455" s="15"/>
      <c r="M455" s="183">
        <v>91</v>
      </c>
      <c r="N455" s="177" t="s">
        <v>293</v>
      </c>
      <c r="O455" s="185">
        <v>804.79</v>
      </c>
      <c r="P455" s="185">
        <v>0</v>
      </c>
      <c r="Q455" s="185"/>
      <c r="R455" s="185">
        <v>0</v>
      </c>
      <c r="S455" s="209">
        <f t="shared" si="166"/>
        <v>0</v>
      </c>
      <c r="T455" s="209">
        <v>0</v>
      </c>
    </row>
    <row r="456" spans="1:20" s="1" customFormat="1" x14ac:dyDescent="0.2">
      <c r="A456" s="174"/>
      <c r="B456" s="174"/>
      <c r="C456" s="174"/>
      <c r="D456" s="174"/>
      <c r="E456" s="174"/>
      <c r="F456" s="174"/>
      <c r="G456" s="174"/>
      <c r="H456" s="174"/>
      <c r="I456" s="199"/>
      <c r="J456" s="199"/>
      <c r="K456" s="199"/>
      <c r="L456" s="15"/>
      <c r="M456" s="94"/>
      <c r="N456" s="184"/>
      <c r="O456" s="140"/>
      <c r="P456" s="140"/>
      <c r="Q456" s="140"/>
      <c r="R456" s="140"/>
      <c r="S456" s="209"/>
      <c r="T456" s="209"/>
    </row>
    <row r="457" spans="1:20" s="1" customFormat="1" x14ac:dyDescent="0.2">
      <c r="A457" s="152"/>
      <c r="B457" s="149">
        <v>1</v>
      </c>
      <c r="C457" s="152"/>
      <c r="D457" s="149"/>
      <c r="E457" s="149">
        <v>4</v>
      </c>
      <c r="F457" s="152"/>
      <c r="G457" s="152"/>
      <c r="H457" s="152"/>
      <c r="I457" s="199"/>
      <c r="J457" s="198">
        <v>9</v>
      </c>
      <c r="K457" s="199"/>
      <c r="L457" s="15" t="s">
        <v>179</v>
      </c>
      <c r="M457" s="151">
        <v>3</v>
      </c>
      <c r="N457" s="82" t="s">
        <v>116</v>
      </c>
      <c r="O457" s="111">
        <f t="shared" ref="O457:R458" si="189">SUM(O458)</f>
        <v>20804.79</v>
      </c>
      <c r="P457" s="111">
        <f t="shared" si="189"/>
        <v>30000</v>
      </c>
      <c r="Q457" s="111"/>
      <c r="R457" s="111">
        <f t="shared" si="189"/>
        <v>12922.55</v>
      </c>
      <c r="S457" s="209">
        <f t="shared" si="166"/>
        <v>62.11334024520314</v>
      </c>
      <c r="T457" s="209">
        <f t="shared" si="154"/>
        <v>43.075166666666661</v>
      </c>
    </row>
    <row r="458" spans="1:20" s="1" customFormat="1" x14ac:dyDescent="0.2">
      <c r="A458" s="152"/>
      <c r="B458" s="149">
        <v>1</v>
      </c>
      <c r="C458" s="152"/>
      <c r="D458" s="149"/>
      <c r="E458" s="149">
        <v>4</v>
      </c>
      <c r="F458" s="152"/>
      <c r="G458" s="152"/>
      <c r="H458" s="152"/>
      <c r="I458" s="199"/>
      <c r="J458" s="198">
        <v>9</v>
      </c>
      <c r="K458" s="199"/>
      <c r="L458" s="15" t="s">
        <v>179</v>
      </c>
      <c r="M458" s="69">
        <v>32</v>
      </c>
      <c r="N458" s="68" t="s">
        <v>3</v>
      </c>
      <c r="O458" s="112">
        <f t="shared" si="189"/>
        <v>20804.79</v>
      </c>
      <c r="P458" s="112">
        <f t="shared" si="189"/>
        <v>30000</v>
      </c>
      <c r="Q458" s="112"/>
      <c r="R458" s="112">
        <f t="shared" si="189"/>
        <v>12922.55</v>
      </c>
      <c r="S458" s="209">
        <f t="shared" si="166"/>
        <v>62.11334024520314</v>
      </c>
      <c r="T458" s="209">
        <f t="shared" si="154"/>
        <v>43.075166666666661</v>
      </c>
    </row>
    <row r="459" spans="1:20" s="1" customFormat="1" x14ac:dyDescent="0.2">
      <c r="A459" s="152"/>
      <c r="B459" s="149">
        <v>1</v>
      </c>
      <c r="C459" s="152"/>
      <c r="D459" s="149"/>
      <c r="E459" s="149">
        <v>4</v>
      </c>
      <c r="F459" s="152"/>
      <c r="G459" s="152"/>
      <c r="H459" s="152"/>
      <c r="I459" s="199"/>
      <c r="J459" s="198">
        <v>9</v>
      </c>
      <c r="K459" s="199"/>
      <c r="L459" s="15" t="s">
        <v>179</v>
      </c>
      <c r="M459" s="151">
        <v>323</v>
      </c>
      <c r="N459" s="94" t="s">
        <v>6</v>
      </c>
      <c r="O459" s="111">
        <f>SUM(O460:O461)</f>
        <v>20804.79</v>
      </c>
      <c r="P459" s="111">
        <v>30000</v>
      </c>
      <c r="Q459" s="111"/>
      <c r="R459" s="111">
        <f>SUM(R460:R461)</f>
        <v>12922.55</v>
      </c>
      <c r="S459" s="209">
        <f t="shared" si="166"/>
        <v>62.11334024520314</v>
      </c>
      <c r="T459" s="209">
        <f t="shared" si="154"/>
        <v>43.075166666666661</v>
      </c>
    </row>
    <row r="460" spans="1:20" s="1" customFormat="1" ht="25.5" x14ac:dyDescent="0.2">
      <c r="A460" s="328"/>
      <c r="B460" s="379"/>
      <c r="C460" s="328"/>
      <c r="D460" s="379"/>
      <c r="E460" s="379"/>
      <c r="F460" s="328"/>
      <c r="G460" s="328"/>
      <c r="H460" s="328"/>
      <c r="I460" s="328"/>
      <c r="J460" s="379"/>
      <c r="K460" s="328"/>
      <c r="L460" s="15"/>
      <c r="M460" s="378">
        <v>3232</v>
      </c>
      <c r="N460" s="376" t="s">
        <v>436</v>
      </c>
      <c r="O460" s="111">
        <v>16213.32</v>
      </c>
      <c r="P460" s="111"/>
      <c r="Q460" s="111"/>
      <c r="R460" s="111">
        <v>12922.55</v>
      </c>
      <c r="S460" s="209">
        <f t="shared" si="166"/>
        <v>79.70329334152413</v>
      </c>
      <c r="T460" s="209"/>
    </row>
    <row r="461" spans="1:20" s="1" customFormat="1" x14ac:dyDescent="0.2">
      <c r="A461" s="328"/>
      <c r="B461" s="379"/>
      <c r="C461" s="328"/>
      <c r="D461" s="379"/>
      <c r="E461" s="379"/>
      <c r="F461" s="328"/>
      <c r="G461" s="328"/>
      <c r="H461" s="328"/>
      <c r="I461" s="328"/>
      <c r="J461" s="379"/>
      <c r="K461" s="328"/>
      <c r="L461" s="15"/>
      <c r="M461" s="378">
        <v>3237</v>
      </c>
      <c r="N461" s="94" t="s">
        <v>440</v>
      </c>
      <c r="O461" s="111">
        <v>4591.47</v>
      </c>
      <c r="P461" s="111"/>
      <c r="Q461" s="111"/>
      <c r="R461" s="111">
        <v>0</v>
      </c>
      <c r="S461" s="209">
        <f t="shared" ref="S461:S520" si="190">R461/O461*100</f>
        <v>0</v>
      </c>
      <c r="T461" s="209"/>
    </row>
    <row r="462" spans="1:20" s="1" customFormat="1" x14ac:dyDescent="0.2">
      <c r="A462" s="152"/>
      <c r="B462" s="152"/>
      <c r="C462" s="152"/>
      <c r="D462" s="152"/>
      <c r="E462" s="152"/>
      <c r="F462" s="152"/>
      <c r="G462" s="152"/>
      <c r="H462" s="152"/>
      <c r="I462" s="199"/>
      <c r="J462" s="199"/>
      <c r="K462" s="199"/>
      <c r="L462" s="15"/>
      <c r="M462" s="94"/>
      <c r="N462" s="82"/>
      <c r="O462" s="140"/>
      <c r="P462" s="140"/>
      <c r="Q462" s="140"/>
      <c r="R462" s="140"/>
      <c r="S462" s="209"/>
      <c r="T462" s="209"/>
    </row>
    <row r="463" spans="1:20" s="1" customFormat="1" ht="25.5" x14ac:dyDescent="0.2">
      <c r="A463" s="51" t="s">
        <v>152</v>
      </c>
      <c r="B463" s="45"/>
      <c r="C463" s="45"/>
      <c r="D463" s="45"/>
      <c r="E463" s="45"/>
      <c r="F463" s="45"/>
      <c r="G463" s="45"/>
      <c r="H463" s="45"/>
      <c r="I463" s="199"/>
      <c r="J463" s="199"/>
      <c r="K463" s="199"/>
      <c r="L463" s="29" t="s">
        <v>189</v>
      </c>
      <c r="M463" s="101"/>
      <c r="N463" s="102" t="s">
        <v>145</v>
      </c>
      <c r="O463" s="114">
        <f t="shared" ref="O463" si="191">SUM(O465)</f>
        <v>67148.850000000006</v>
      </c>
      <c r="P463" s="114">
        <f t="shared" ref="P463" si="192">SUM(P465)</f>
        <v>150000</v>
      </c>
      <c r="Q463" s="114"/>
      <c r="R463" s="114">
        <f t="shared" ref="R463" si="193">SUM(R465)</f>
        <v>68095.55</v>
      </c>
      <c r="S463" s="209">
        <f t="shared" si="190"/>
        <v>101.40985288653491</v>
      </c>
      <c r="T463" s="209">
        <f t="shared" ref="T463:T524" si="194">R463/P463*100</f>
        <v>45.39703333333334</v>
      </c>
    </row>
    <row r="464" spans="1:20" s="1" customFormat="1" x14ac:dyDescent="0.2">
      <c r="A464" s="45"/>
      <c r="B464" s="45"/>
      <c r="C464" s="45"/>
      <c r="D464" s="45"/>
      <c r="E464" s="45"/>
      <c r="F464" s="45"/>
      <c r="G464" s="45"/>
      <c r="H464" s="45"/>
      <c r="I464" s="199"/>
      <c r="J464" s="199"/>
      <c r="K464" s="199"/>
      <c r="L464" s="15"/>
      <c r="M464" s="94"/>
      <c r="N464" s="82"/>
      <c r="O464" s="143"/>
      <c r="P464" s="143"/>
      <c r="Q464" s="143"/>
      <c r="R464" s="143"/>
      <c r="S464" s="209"/>
      <c r="T464" s="209"/>
    </row>
    <row r="465" spans="1:20" s="1" customFormat="1" ht="25.5" x14ac:dyDescent="0.2">
      <c r="A465" s="25" t="s">
        <v>244</v>
      </c>
      <c r="B465" s="14"/>
      <c r="C465" s="14"/>
      <c r="D465" s="14"/>
      <c r="E465" s="14"/>
      <c r="F465" s="14"/>
      <c r="G465" s="14"/>
      <c r="H465" s="14"/>
      <c r="I465" s="199"/>
      <c r="J465" s="199"/>
      <c r="K465" s="199"/>
      <c r="L465" s="34" t="s">
        <v>178</v>
      </c>
      <c r="M465" s="104"/>
      <c r="N465" s="105" t="s">
        <v>125</v>
      </c>
      <c r="O465" s="141">
        <f t="shared" ref="O465" si="195">SUM(O472)</f>
        <v>67148.850000000006</v>
      </c>
      <c r="P465" s="141">
        <f t="shared" ref="P465" si="196">SUM(P472)</f>
        <v>150000</v>
      </c>
      <c r="Q465" s="141"/>
      <c r="R465" s="141">
        <f t="shared" ref="R465" si="197">SUM(R472)</f>
        <v>68095.55</v>
      </c>
      <c r="S465" s="209">
        <f t="shared" si="190"/>
        <v>101.40985288653491</v>
      </c>
      <c r="T465" s="209">
        <f t="shared" si="194"/>
        <v>45.39703333333334</v>
      </c>
    </row>
    <row r="466" spans="1:20" s="1" customFormat="1" x14ac:dyDescent="0.2">
      <c r="A466" s="14"/>
      <c r="B466" s="14"/>
      <c r="C466" s="14"/>
      <c r="D466" s="14"/>
      <c r="E466" s="14"/>
      <c r="F466" s="14"/>
      <c r="G466" s="14"/>
      <c r="H466" s="14"/>
      <c r="I466" s="199"/>
      <c r="J466" s="199"/>
      <c r="K466" s="199"/>
      <c r="L466" s="15"/>
      <c r="M466" s="94"/>
      <c r="N466" s="82"/>
      <c r="O466" s="140"/>
      <c r="P466" s="140"/>
      <c r="Q466" s="140"/>
      <c r="R466" s="140"/>
      <c r="S466" s="209"/>
      <c r="T466" s="209"/>
    </row>
    <row r="467" spans="1:20" s="1" customFormat="1" x14ac:dyDescent="0.2">
      <c r="A467" s="191"/>
      <c r="B467" s="191"/>
      <c r="C467" s="191"/>
      <c r="D467" s="191"/>
      <c r="E467" s="191"/>
      <c r="F467" s="191"/>
      <c r="G467" s="191"/>
      <c r="H467" s="191"/>
      <c r="I467" s="199"/>
      <c r="J467" s="199"/>
      <c r="K467" s="199"/>
      <c r="L467" s="94"/>
      <c r="M467" s="94"/>
      <c r="N467" s="177" t="s">
        <v>288</v>
      </c>
      <c r="O467" s="185">
        <f t="shared" ref="O467" si="198">SUM(O469:O470)</f>
        <v>67148.850000000006</v>
      </c>
      <c r="P467" s="185">
        <f>SUM(P468:P470)</f>
        <v>150000</v>
      </c>
      <c r="Q467" s="185"/>
      <c r="R467" s="185">
        <f>SUM(R468:R470)</f>
        <v>68095.55</v>
      </c>
      <c r="S467" s="209">
        <f t="shared" si="190"/>
        <v>101.40985288653491</v>
      </c>
      <c r="T467" s="209">
        <f t="shared" si="194"/>
        <v>45.39703333333334</v>
      </c>
    </row>
    <row r="468" spans="1:20" s="1" customFormat="1" x14ac:dyDescent="0.2">
      <c r="A468" s="328"/>
      <c r="B468" s="328"/>
      <c r="C468" s="328"/>
      <c r="D468" s="328"/>
      <c r="E468" s="328"/>
      <c r="F468" s="328"/>
      <c r="G468" s="328"/>
      <c r="H468" s="328"/>
      <c r="I468" s="328"/>
      <c r="J468" s="328"/>
      <c r="K468" s="328"/>
      <c r="L468" s="94"/>
      <c r="M468" s="183">
        <v>11</v>
      </c>
      <c r="N468" s="177" t="s">
        <v>289</v>
      </c>
      <c r="O468" s="185">
        <v>0</v>
      </c>
      <c r="P468" s="185">
        <v>65500</v>
      </c>
      <c r="Q468" s="185"/>
      <c r="R468" s="185">
        <v>0</v>
      </c>
      <c r="S468" s="209">
        <v>0</v>
      </c>
      <c r="T468" s="209">
        <f t="shared" si="194"/>
        <v>0</v>
      </c>
    </row>
    <row r="469" spans="1:20" s="1" customFormat="1" x14ac:dyDescent="0.2">
      <c r="A469" s="191"/>
      <c r="B469" s="191"/>
      <c r="C469" s="191"/>
      <c r="D469" s="191"/>
      <c r="E469" s="191"/>
      <c r="F469" s="191"/>
      <c r="G469" s="191"/>
      <c r="H469" s="191"/>
      <c r="I469" s="199"/>
      <c r="J469" s="199"/>
      <c r="K469" s="199"/>
      <c r="L469" s="183"/>
      <c r="M469" s="183">
        <v>43</v>
      </c>
      <c r="N469" s="184" t="s">
        <v>102</v>
      </c>
      <c r="O469" s="185">
        <v>67148.850000000006</v>
      </c>
      <c r="P469" s="185">
        <v>84500</v>
      </c>
      <c r="Q469" s="185"/>
      <c r="R469" s="185">
        <v>68095.55</v>
      </c>
      <c r="S469" s="209">
        <f t="shared" si="190"/>
        <v>101.40985288653491</v>
      </c>
      <c r="T469" s="209">
        <f t="shared" si="194"/>
        <v>80.586449704142012</v>
      </c>
    </row>
    <row r="470" spans="1:20" s="1" customFormat="1" x14ac:dyDescent="0.2">
      <c r="A470" s="199"/>
      <c r="B470" s="199"/>
      <c r="C470" s="199"/>
      <c r="D470" s="199"/>
      <c r="E470" s="199"/>
      <c r="F470" s="199"/>
      <c r="G470" s="199"/>
      <c r="H470" s="199"/>
      <c r="I470" s="199"/>
      <c r="J470" s="199"/>
      <c r="K470" s="199"/>
      <c r="L470" s="183"/>
      <c r="M470" s="183">
        <v>91</v>
      </c>
      <c r="N470" s="177" t="s">
        <v>293</v>
      </c>
      <c r="O470" s="185">
        <v>0</v>
      </c>
      <c r="P470" s="185">
        <v>0</v>
      </c>
      <c r="Q470" s="185"/>
      <c r="R470" s="185">
        <v>0</v>
      </c>
      <c r="S470" s="209">
        <v>0</v>
      </c>
      <c r="T470" s="209">
        <v>0</v>
      </c>
    </row>
    <row r="471" spans="1:20" s="1" customFormat="1" x14ac:dyDescent="0.2">
      <c r="A471" s="191"/>
      <c r="B471" s="191"/>
      <c r="C471" s="191"/>
      <c r="D471" s="191"/>
      <c r="E471" s="191"/>
      <c r="F471" s="191"/>
      <c r="G471" s="191"/>
      <c r="H471" s="191"/>
      <c r="I471" s="199"/>
      <c r="J471" s="199"/>
      <c r="K471" s="199"/>
      <c r="L471" s="15"/>
      <c r="M471" s="94"/>
      <c r="N471" s="192"/>
      <c r="O471" s="140"/>
      <c r="P471" s="140"/>
      <c r="Q471" s="140"/>
      <c r="R471" s="140"/>
      <c r="S471" s="209"/>
      <c r="T471" s="209"/>
    </row>
    <row r="472" spans="1:20" s="41" customFormat="1" x14ac:dyDescent="0.2">
      <c r="B472" s="173">
        <v>1</v>
      </c>
      <c r="D472" s="46"/>
      <c r="E472" s="46">
        <v>4</v>
      </c>
      <c r="I472" s="199"/>
      <c r="J472" s="198">
        <v>9</v>
      </c>
      <c r="K472" s="199"/>
      <c r="L472" s="15" t="s">
        <v>178</v>
      </c>
      <c r="M472" s="70">
        <v>3</v>
      </c>
      <c r="N472" s="82" t="s">
        <v>116</v>
      </c>
      <c r="O472" s="111">
        <f t="shared" ref="O472:R473" si="199">SUM(O473)</f>
        <v>67148.850000000006</v>
      </c>
      <c r="P472" s="111">
        <f t="shared" si="199"/>
        <v>150000</v>
      </c>
      <c r="Q472" s="111"/>
      <c r="R472" s="111">
        <f t="shared" si="199"/>
        <v>68095.55</v>
      </c>
      <c r="S472" s="209">
        <f t="shared" si="190"/>
        <v>101.40985288653491</v>
      </c>
      <c r="T472" s="209">
        <f t="shared" si="194"/>
        <v>45.39703333333334</v>
      </c>
    </row>
    <row r="473" spans="1:20" s="1" customFormat="1" x14ac:dyDescent="0.2">
      <c r="A473" s="14"/>
      <c r="B473" s="173">
        <v>1</v>
      </c>
      <c r="C473" s="14"/>
      <c r="D473" s="46"/>
      <c r="E473" s="46">
        <v>4</v>
      </c>
      <c r="F473" s="14"/>
      <c r="G473" s="14"/>
      <c r="H473" s="14"/>
      <c r="I473" s="199"/>
      <c r="J473" s="198">
        <v>9</v>
      </c>
      <c r="K473" s="199"/>
      <c r="L473" s="15" t="s">
        <v>178</v>
      </c>
      <c r="M473" s="69">
        <v>32</v>
      </c>
      <c r="N473" s="68" t="s">
        <v>3</v>
      </c>
      <c r="O473" s="112">
        <f t="shared" si="199"/>
        <v>67148.850000000006</v>
      </c>
      <c r="P473" s="112">
        <f t="shared" si="199"/>
        <v>150000</v>
      </c>
      <c r="Q473" s="112"/>
      <c r="R473" s="112">
        <f t="shared" si="199"/>
        <v>68095.55</v>
      </c>
      <c r="S473" s="209">
        <f t="shared" si="190"/>
        <v>101.40985288653491</v>
      </c>
      <c r="T473" s="209">
        <f t="shared" si="194"/>
        <v>45.39703333333334</v>
      </c>
    </row>
    <row r="474" spans="1:20" s="41" customFormat="1" x14ac:dyDescent="0.2">
      <c r="A474" s="35"/>
      <c r="B474" s="173">
        <v>1</v>
      </c>
      <c r="D474" s="46"/>
      <c r="E474" s="46">
        <v>4</v>
      </c>
      <c r="I474" s="199"/>
      <c r="J474" s="198">
        <v>9</v>
      </c>
      <c r="K474" s="199"/>
      <c r="L474" s="15" t="s">
        <v>178</v>
      </c>
      <c r="M474" s="70">
        <v>323</v>
      </c>
      <c r="N474" s="94" t="s">
        <v>6</v>
      </c>
      <c r="O474" s="111">
        <f>SUM(O475)</f>
        <v>67148.850000000006</v>
      </c>
      <c r="P474" s="111">
        <v>150000</v>
      </c>
      <c r="Q474" s="111"/>
      <c r="R474" s="111">
        <f>SUM(R475)</f>
        <v>68095.55</v>
      </c>
      <c r="S474" s="209">
        <f t="shared" si="190"/>
        <v>101.40985288653491</v>
      </c>
      <c r="T474" s="209">
        <f t="shared" si="194"/>
        <v>45.39703333333334</v>
      </c>
    </row>
    <row r="475" spans="1:20" s="328" customFormat="1" ht="25.5" x14ac:dyDescent="0.2">
      <c r="A475" s="35"/>
      <c r="B475" s="379"/>
      <c r="D475" s="379"/>
      <c r="E475" s="379"/>
      <c r="J475" s="379"/>
      <c r="L475" s="15"/>
      <c r="M475" s="378">
        <v>3232</v>
      </c>
      <c r="N475" s="376" t="s">
        <v>436</v>
      </c>
      <c r="O475" s="111">
        <v>67148.850000000006</v>
      </c>
      <c r="P475" s="111"/>
      <c r="Q475" s="111"/>
      <c r="R475" s="111">
        <v>68095.55</v>
      </c>
      <c r="S475" s="209">
        <f t="shared" si="190"/>
        <v>101.40985288653491</v>
      </c>
      <c r="T475" s="209"/>
    </row>
    <row r="476" spans="1:20" s="237" customFormat="1" x14ac:dyDescent="0.2">
      <c r="A476" s="35"/>
      <c r="B476" s="236"/>
      <c r="D476" s="236"/>
      <c r="E476" s="236"/>
      <c r="J476" s="236"/>
      <c r="L476" s="15"/>
      <c r="M476" s="238"/>
      <c r="N476" s="94"/>
      <c r="O476" s="111"/>
      <c r="P476" s="111"/>
      <c r="Q476" s="111"/>
      <c r="R476" s="111"/>
      <c r="S476" s="209"/>
      <c r="T476" s="209"/>
    </row>
    <row r="477" spans="1:20" s="1" customFormat="1" ht="25.5" x14ac:dyDescent="0.2">
      <c r="A477" s="49" t="s">
        <v>245</v>
      </c>
      <c r="B477" s="53">
        <v>1</v>
      </c>
      <c r="C477" s="14"/>
      <c r="D477" s="14"/>
      <c r="E477" s="14"/>
      <c r="F477" s="53">
        <v>5</v>
      </c>
      <c r="G477" s="14"/>
      <c r="H477" s="14"/>
      <c r="I477" s="199"/>
      <c r="J477" s="199"/>
      <c r="K477" s="199"/>
      <c r="L477" s="15"/>
      <c r="M477" s="94"/>
      <c r="N477" s="71" t="s">
        <v>248</v>
      </c>
      <c r="O477" s="113">
        <f t="shared" ref="O477" si="200">SUM(O479)</f>
        <v>11700</v>
      </c>
      <c r="P477" s="113">
        <f t="shared" ref="P477" si="201">SUM(P479)</f>
        <v>30000</v>
      </c>
      <c r="Q477" s="113"/>
      <c r="R477" s="113">
        <f t="shared" ref="R477" si="202">SUM(R479)</f>
        <v>13620</v>
      </c>
      <c r="S477" s="209">
        <f t="shared" si="190"/>
        <v>116.41025641025642</v>
      </c>
      <c r="T477" s="209">
        <f t="shared" si="194"/>
        <v>45.4</v>
      </c>
    </row>
    <row r="478" spans="1:20" s="1" customFormat="1" x14ac:dyDescent="0.2">
      <c r="A478" s="14"/>
      <c r="B478" s="14"/>
      <c r="C478" s="14"/>
      <c r="D478" s="14"/>
      <c r="E478" s="14"/>
      <c r="F478" s="14"/>
      <c r="G478" s="14"/>
      <c r="H478" s="14"/>
      <c r="I478" s="199"/>
      <c r="J478" s="199"/>
      <c r="K478" s="199"/>
      <c r="L478" s="15"/>
      <c r="M478" s="94"/>
      <c r="N478" s="81"/>
      <c r="O478" s="140"/>
      <c r="P478" s="140"/>
      <c r="Q478" s="140"/>
      <c r="R478" s="140"/>
      <c r="S478" s="209"/>
      <c r="T478" s="209"/>
    </row>
    <row r="479" spans="1:20" s="1" customFormat="1" ht="25.5" x14ac:dyDescent="0.2">
      <c r="A479" s="51" t="s">
        <v>152</v>
      </c>
      <c r="B479" s="45"/>
      <c r="C479" s="45"/>
      <c r="D479" s="45"/>
      <c r="E479" s="45"/>
      <c r="F479" s="45"/>
      <c r="G479" s="45"/>
      <c r="H479" s="45"/>
      <c r="I479" s="199"/>
      <c r="J479" s="199"/>
      <c r="K479" s="199"/>
      <c r="L479" s="29" t="s">
        <v>196</v>
      </c>
      <c r="M479" s="101"/>
      <c r="N479" s="102" t="s">
        <v>145</v>
      </c>
      <c r="O479" s="114">
        <f t="shared" ref="O479" si="203">SUM(O481)</f>
        <v>11700</v>
      </c>
      <c r="P479" s="114">
        <f t="shared" ref="P479" si="204">SUM(P481)</f>
        <v>30000</v>
      </c>
      <c r="Q479" s="114"/>
      <c r="R479" s="114">
        <f t="shared" ref="R479" si="205">SUM(R481)</f>
        <v>13620</v>
      </c>
      <c r="S479" s="209">
        <f t="shared" si="190"/>
        <v>116.41025641025642</v>
      </c>
      <c r="T479" s="209">
        <f t="shared" si="194"/>
        <v>45.4</v>
      </c>
    </row>
    <row r="480" spans="1:20" s="1" customFormat="1" x14ac:dyDescent="0.2">
      <c r="A480" s="45"/>
      <c r="B480" s="45"/>
      <c r="C480" s="45"/>
      <c r="D480" s="45"/>
      <c r="E480" s="45"/>
      <c r="F480" s="45"/>
      <c r="G480" s="45"/>
      <c r="H480" s="45"/>
      <c r="I480" s="199"/>
      <c r="J480" s="199"/>
      <c r="K480" s="199"/>
      <c r="L480" s="15"/>
      <c r="M480" s="94"/>
      <c r="N480" s="81"/>
      <c r="O480" s="140"/>
      <c r="P480" s="140"/>
      <c r="Q480" s="140"/>
      <c r="R480" s="140"/>
      <c r="S480" s="209"/>
      <c r="T480" s="209"/>
    </row>
    <row r="481" spans="1:20" s="1" customFormat="1" x14ac:dyDescent="0.2">
      <c r="A481" s="25" t="s">
        <v>249</v>
      </c>
      <c r="B481" s="14"/>
      <c r="C481" s="14"/>
      <c r="D481" s="14"/>
      <c r="E481" s="14"/>
      <c r="F481" s="14"/>
      <c r="G481" s="14"/>
      <c r="H481" s="14"/>
      <c r="I481" s="199"/>
      <c r="J481" s="199"/>
      <c r="K481" s="199"/>
      <c r="L481" s="34" t="s">
        <v>140</v>
      </c>
      <c r="M481" s="104"/>
      <c r="N481" s="105" t="s">
        <v>226</v>
      </c>
      <c r="O481" s="141">
        <f t="shared" ref="O481" si="206">SUM(O487)</f>
        <v>11700</v>
      </c>
      <c r="P481" s="141">
        <f t="shared" ref="P481" si="207">SUM(P487)</f>
        <v>30000</v>
      </c>
      <c r="Q481" s="141"/>
      <c r="R481" s="141">
        <f t="shared" ref="R481" si="208">SUM(R487)</f>
        <v>13620</v>
      </c>
      <c r="S481" s="209">
        <f t="shared" si="190"/>
        <v>116.41025641025642</v>
      </c>
      <c r="T481" s="209">
        <f t="shared" si="194"/>
        <v>45.4</v>
      </c>
    </row>
    <row r="482" spans="1:20" s="1" customFormat="1" x14ac:dyDescent="0.2">
      <c r="A482" s="14"/>
      <c r="B482" s="14"/>
      <c r="C482" s="14"/>
      <c r="D482" s="14"/>
      <c r="E482" s="14"/>
      <c r="F482" s="14"/>
      <c r="G482" s="14"/>
      <c r="H482" s="14"/>
      <c r="I482" s="199"/>
      <c r="J482" s="199"/>
      <c r="K482" s="199"/>
      <c r="L482" s="15"/>
      <c r="M482" s="116"/>
      <c r="N482" s="117"/>
      <c r="O482" s="140"/>
      <c r="P482" s="140"/>
      <c r="Q482" s="140"/>
      <c r="R482" s="140"/>
      <c r="S482" s="209"/>
      <c r="T482" s="209"/>
    </row>
    <row r="483" spans="1:20" s="1" customFormat="1" x14ac:dyDescent="0.2">
      <c r="A483" s="174"/>
      <c r="B483" s="174"/>
      <c r="C483" s="174"/>
      <c r="D483" s="174"/>
      <c r="E483" s="174"/>
      <c r="F483" s="174"/>
      <c r="G483" s="174"/>
      <c r="H483" s="174"/>
      <c r="I483" s="199"/>
      <c r="J483" s="199"/>
      <c r="K483" s="199"/>
      <c r="L483" s="15"/>
      <c r="M483" s="116"/>
      <c r="N483" s="177" t="s">
        <v>288</v>
      </c>
      <c r="O483" s="185">
        <f t="shared" ref="O483" si="209">SUM(O484:O485)</f>
        <v>11700</v>
      </c>
      <c r="P483" s="185">
        <f t="shared" ref="P483" si="210">SUM(P484:P485)</f>
        <v>30000</v>
      </c>
      <c r="Q483" s="185"/>
      <c r="R483" s="185">
        <f t="shared" ref="R483" si="211">SUM(R484:R485)</f>
        <v>13620</v>
      </c>
      <c r="S483" s="209">
        <f t="shared" si="190"/>
        <v>116.41025641025642</v>
      </c>
      <c r="T483" s="209">
        <f t="shared" si="194"/>
        <v>45.4</v>
      </c>
    </row>
    <row r="484" spans="1:20" s="1" customFormat="1" x14ac:dyDescent="0.2">
      <c r="A484" s="174"/>
      <c r="B484" s="174"/>
      <c r="C484" s="174"/>
      <c r="D484" s="174"/>
      <c r="E484" s="174"/>
      <c r="F484" s="174"/>
      <c r="G484" s="174"/>
      <c r="H484" s="174"/>
      <c r="I484" s="199"/>
      <c r="J484" s="199"/>
      <c r="K484" s="199"/>
      <c r="L484" s="15"/>
      <c r="M484" s="186" t="s">
        <v>362</v>
      </c>
      <c r="N484" s="177" t="s">
        <v>289</v>
      </c>
      <c r="O484" s="185">
        <v>6700</v>
      </c>
      <c r="P484" s="185">
        <v>15000</v>
      </c>
      <c r="Q484" s="185"/>
      <c r="R484" s="185">
        <v>8620</v>
      </c>
      <c r="S484" s="209">
        <f t="shared" si="190"/>
        <v>128.65671641791045</v>
      </c>
      <c r="T484" s="209">
        <f t="shared" si="194"/>
        <v>57.466666666666669</v>
      </c>
    </row>
    <row r="485" spans="1:20" s="1" customFormat="1" x14ac:dyDescent="0.2">
      <c r="A485" s="174"/>
      <c r="B485" s="174"/>
      <c r="C485" s="174"/>
      <c r="D485" s="174"/>
      <c r="E485" s="174"/>
      <c r="F485" s="174"/>
      <c r="G485" s="174"/>
      <c r="H485" s="174"/>
      <c r="I485" s="199"/>
      <c r="J485" s="199"/>
      <c r="K485" s="199"/>
      <c r="L485" s="15"/>
      <c r="M485" s="186" t="s">
        <v>363</v>
      </c>
      <c r="N485" s="177" t="s">
        <v>103</v>
      </c>
      <c r="O485" s="185">
        <v>5000</v>
      </c>
      <c r="P485" s="185">
        <v>15000</v>
      </c>
      <c r="Q485" s="185"/>
      <c r="R485" s="185">
        <v>5000</v>
      </c>
      <c r="S485" s="209">
        <f t="shared" si="190"/>
        <v>100</v>
      </c>
      <c r="T485" s="209">
        <f t="shared" si="194"/>
        <v>33.333333333333329</v>
      </c>
    </row>
    <row r="486" spans="1:20" s="1" customFormat="1" x14ac:dyDescent="0.2">
      <c r="A486" s="174"/>
      <c r="B486" s="174"/>
      <c r="C486" s="174"/>
      <c r="D486" s="174"/>
      <c r="E486" s="174"/>
      <c r="F486" s="174"/>
      <c r="G486" s="174"/>
      <c r="H486" s="174"/>
      <c r="I486" s="199"/>
      <c r="J486" s="199"/>
      <c r="K486" s="199"/>
      <c r="L486" s="15"/>
      <c r="M486" s="116"/>
      <c r="N486" s="117"/>
      <c r="O486" s="140"/>
      <c r="P486" s="140"/>
      <c r="Q486" s="140"/>
      <c r="R486" s="140"/>
      <c r="S486" s="209"/>
      <c r="T486" s="209"/>
    </row>
    <row r="487" spans="1:20" s="1" customFormat="1" x14ac:dyDescent="0.2">
      <c r="A487" s="14"/>
      <c r="B487" s="46">
        <v>1</v>
      </c>
      <c r="C487" s="14"/>
      <c r="D487" s="14"/>
      <c r="E487" s="14"/>
      <c r="F487" s="173">
        <v>5</v>
      </c>
      <c r="G487" s="14"/>
      <c r="H487" s="14"/>
      <c r="I487" s="199"/>
      <c r="J487" s="199"/>
      <c r="K487" s="199"/>
      <c r="L487" s="15" t="s">
        <v>140</v>
      </c>
      <c r="M487" s="70">
        <v>3</v>
      </c>
      <c r="N487" s="82" t="s">
        <v>116</v>
      </c>
      <c r="O487" s="111">
        <f t="shared" ref="O487:R488" si="212">SUM(O488)</f>
        <v>11700</v>
      </c>
      <c r="P487" s="111">
        <f t="shared" si="212"/>
        <v>30000</v>
      </c>
      <c r="Q487" s="111"/>
      <c r="R487" s="111">
        <f t="shared" si="212"/>
        <v>13620</v>
      </c>
      <c r="S487" s="209">
        <f t="shared" si="190"/>
        <v>116.41025641025642</v>
      </c>
      <c r="T487" s="209">
        <f t="shared" si="194"/>
        <v>45.4</v>
      </c>
    </row>
    <row r="488" spans="1:20" s="1" customFormat="1" x14ac:dyDescent="0.2">
      <c r="A488" s="14"/>
      <c r="B488" s="46">
        <v>1</v>
      </c>
      <c r="C488" s="14"/>
      <c r="D488" s="14"/>
      <c r="E488" s="14"/>
      <c r="F488" s="173">
        <v>5</v>
      </c>
      <c r="G488" s="14"/>
      <c r="H488" s="14"/>
      <c r="I488" s="199"/>
      <c r="J488" s="199"/>
      <c r="K488" s="199"/>
      <c r="L488" s="15" t="s">
        <v>140</v>
      </c>
      <c r="M488" s="90" t="s">
        <v>68</v>
      </c>
      <c r="N488" s="68" t="s">
        <v>17</v>
      </c>
      <c r="O488" s="112">
        <f t="shared" si="212"/>
        <v>11700</v>
      </c>
      <c r="P488" s="112">
        <f t="shared" si="212"/>
        <v>30000</v>
      </c>
      <c r="Q488" s="112"/>
      <c r="R488" s="112">
        <f t="shared" si="212"/>
        <v>13620</v>
      </c>
      <c r="S488" s="209">
        <f t="shared" si="190"/>
        <v>116.41025641025642</v>
      </c>
      <c r="T488" s="209">
        <f t="shared" si="194"/>
        <v>45.4</v>
      </c>
    </row>
    <row r="489" spans="1:20" s="1" customFormat="1" ht="51" x14ac:dyDescent="0.2">
      <c r="A489" s="14"/>
      <c r="B489" s="46">
        <v>1</v>
      </c>
      <c r="C489" s="14"/>
      <c r="D489" s="14"/>
      <c r="E489" s="14"/>
      <c r="F489" s="173">
        <v>5</v>
      </c>
      <c r="G489" s="14"/>
      <c r="H489" s="14"/>
      <c r="I489" s="199"/>
      <c r="J489" s="199"/>
      <c r="K489" s="199"/>
      <c r="L489" s="15" t="s">
        <v>140</v>
      </c>
      <c r="M489" s="81" t="s">
        <v>69</v>
      </c>
      <c r="N489" s="225" t="s">
        <v>128</v>
      </c>
      <c r="O489" s="111">
        <f>SUM(O490)</f>
        <v>11700</v>
      </c>
      <c r="P489" s="111">
        <v>30000</v>
      </c>
      <c r="Q489" s="111"/>
      <c r="R489" s="111">
        <f>SUM(R490)</f>
        <v>13620</v>
      </c>
      <c r="S489" s="209">
        <f t="shared" si="190"/>
        <v>116.41025641025642</v>
      </c>
      <c r="T489" s="209">
        <f t="shared" si="194"/>
        <v>45.4</v>
      </c>
    </row>
    <row r="490" spans="1:20" s="1" customFormat="1" ht="25.5" x14ac:dyDescent="0.2">
      <c r="A490" s="328"/>
      <c r="B490" s="379"/>
      <c r="C490" s="328"/>
      <c r="D490" s="328"/>
      <c r="E490" s="328"/>
      <c r="F490" s="379"/>
      <c r="G490" s="328"/>
      <c r="H490" s="328"/>
      <c r="I490" s="328"/>
      <c r="J490" s="328"/>
      <c r="K490" s="328"/>
      <c r="L490" s="15"/>
      <c r="M490" s="377" t="s">
        <v>453</v>
      </c>
      <c r="N490" s="376" t="s">
        <v>454</v>
      </c>
      <c r="O490" s="111">
        <v>11700</v>
      </c>
      <c r="P490" s="111"/>
      <c r="Q490" s="111"/>
      <c r="R490" s="111">
        <v>13620</v>
      </c>
      <c r="S490" s="209">
        <f t="shared" si="190"/>
        <v>116.41025641025642</v>
      </c>
      <c r="T490" s="209"/>
    </row>
    <row r="491" spans="1:20" s="1" customFormat="1" x14ac:dyDescent="0.2">
      <c r="A491" s="152"/>
      <c r="B491" s="149"/>
      <c r="C491" s="152"/>
      <c r="D491" s="152"/>
      <c r="E491" s="152"/>
      <c r="F491" s="152"/>
      <c r="G491" s="152"/>
      <c r="H491" s="152"/>
      <c r="I491" s="199"/>
      <c r="J491" s="199"/>
      <c r="K491" s="199"/>
      <c r="L491" s="15"/>
      <c r="M491" s="150"/>
      <c r="N491" s="82"/>
      <c r="O491" s="111"/>
      <c r="P491" s="111"/>
      <c r="Q491" s="111"/>
      <c r="R491" s="111"/>
      <c r="S491" s="209"/>
      <c r="T491" s="209"/>
    </row>
    <row r="492" spans="1:20" s="1" customFormat="1" ht="25.5" x14ac:dyDescent="0.2">
      <c r="A492" s="49" t="s">
        <v>250</v>
      </c>
      <c r="B492" s="53">
        <v>1</v>
      </c>
      <c r="C492" s="124"/>
      <c r="D492" s="124"/>
      <c r="E492" s="124"/>
      <c r="F492" s="124"/>
      <c r="G492" s="124"/>
      <c r="H492" s="124"/>
      <c r="I492" s="199"/>
      <c r="J492" s="53">
        <v>9</v>
      </c>
      <c r="K492" s="199"/>
      <c r="L492" s="15"/>
      <c r="M492" s="94"/>
      <c r="N492" s="71" t="s">
        <v>251</v>
      </c>
      <c r="O492" s="113">
        <f t="shared" ref="O492" si="213">SUM(O494)</f>
        <v>1200</v>
      </c>
      <c r="P492" s="113">
        <f t="shared" ref="P492" si="214">SUM(P494)</f>
        <v>1400</v>
      </c>
      <c r="Q492" s="113"/>
      <c r="R492" s="113">
        <f t="shared" ref="R492" si="215">SUM(R494)</f>
        <v>1200</v>
      </c>
      <c r="S492" s="209">
        <f t="shared" si="190"/>
        <v>100</v>
      </c>
      <c r="T492" s="209">
        <f t="shared" si="194"/>
        <v>85.714285714285708</v>
      </c>
    </row>
    <row r="493" spans="1:20" s="1" customFormat="1" x14ac:dyDescent="0.2">
      <c r="A493" s="14"/>
      <c r="B493" s="14"/>
      <c r="C493" s="14"/>
      <c r="D493" s="14"/>
      <c r="E493" s="14"/>
      <c r="F493" s="14"/>
      <c r="G493" s="14"/>
      <c r="H493" s="14"/>
      <c r="I493" s="199"/>
      <c r="J493" s="199"/>
      <c r="K493" s="199"/>
      <c r="L493" s="15"/>
      <c r="M493" s="81"/>
      <c r="N493" s="82"/>
      <c r="O493" s="142"/>
      <c r="P493" s="142"/>
      <c r="Q493" s="142"/>
      <c r="R493" s="142"/>
      <c r="S493" s="209"/>
      <c r="T493" s="209"/>
    </row>
    <row r="494" spans="1:20" s="1" customFormat="1" ht="25.5" x14ac:dyDescent="0.2">
      <c r="A494" s="51" t="s">
        <v>111</v>
      </c>
      <c r="B494" s="14"/>
      <c r="C494" s="14"/>
      <c r="D494" s="14"/>
      <c r="E494" s="14"/>
      <c r="F494" s="14"/>
      <c r="G494" s="14"/>
      <c r="H494" s="14"/>
      <c r="I494" s="199"/>
      <c r="J494" s="199"/>
      <c r="K494" s="199"/>
      <c r="L494" s="29" t="s">
        <v>190</v>
      </c>
      <c r="M494" s="101"/>
      <c r="N494" s="102" t="s">
        <v>118</v>
      </c>
      <c r="O494" s="114">
        <f t="shared" ref="O494" si="216">SUM(O496)</f>
        <v>1200</v>
      </c>
      <c r="P494" s="114">
        <f t="shared" ref="P494" si="217">SUM(P496)</f>
        <v>1400</v>
      </c>
      <c r="Q494" s="114"/>
      <c r="R494" s="114">
        <f t="shared" ref="R494" si="218">SUM(R496)</f>
        <v>1200</v>
      </c>
      <c r="S494" s="209">
        <f t="shared" si="190"/>
        <v>100</v>
      </c>
      <c r="T494" s="209">
        <f t="shared" si="194"/>
        <v>85.714285714285708</v>
      </c>
    </row>
    <row r="495" spans="1:20" s="1" customFormat="1" x14ac:dyDescent="0.2">
      <c r="A495" s="45"/>
      <c r="B495" s="45"/>
      <c r="C495" s="45"/>
      <c r="D495" s="45"/>
      <c r="E495" s="45"/>
      <c r="F495" s="45"/>
      <c r="G495" s="45"/>
      <c r="H495" s="45"/>
      <c r="I495" s="199"/>
      <c r="J495" s="199"/>
      <c r="K495" s="199"/>
      <c r="L495" s="15"/>
      <c r="M495" s="81"/>
      <c r="N495" s="82"/>
      <c r="O495" s="141"/>
      <c r="P495" s="141"/>
      <c r="Q495" s="141"/>
      <c r="R495" s="141"/>
      <c r="S495" s="209"/>
      <c r="T495" s="209"/>
    </row>
    <row r="496" spans="1:20" s="1" customFormat="1" ht="25.5" x14ac:dyDescent="0.2">
      <c r="A496" s="52" t="s">
        <v>323</v>
      </c>
      <c r="B496" s="40"/>
      <c r="C496" s="40"/>
      <c r="D496" s="40"/>
      <c r="E496" s="40"/>
      <c r="F496" s="40"/>
      <c r="G496" s="40"/>
      <c r="H496" s="40"/>
      <c r="I496" s="199"/>
      <c r="J496" s="199"/>
      <c r="K496" s="199"/>
      <c r="L496" s="34" t="s">
        <v>180</v>
      </c>
      <c r="M496" s="104"/>
      <c r="N496" s="105" t="s">
        <v>175</v>
      </c>
      <c r="O496" s="141">
        <f t="shared" ref="O496" si="219">SUM(O502)</f>
        <v>1200</v>
      </c>
      <c r="P496" s="141">
        <f t="shared" ref="P496" si="220">SUM(P502)</f>
        <v>1400</v>
      </c>
      <c r="Q496" s="141"/>
      <c r="R496" s="141">
        <f t="shared" ref="R496" si="221">SUM(R502)</f>
        <v>1200</v>
      </c>
      <c r="S496" s="209">
        <f t="shared" si="190"/>
        <v>100</v>
      </c>
      <c r="T496" s="209">
        <f t="shared" si="194"/>
        <v>85.714285714285708</v>
      </c>
    </row>
    <row r="497" spans="1:20" s="1" customFormat="1" x14ac:dyDescent="0.2">
      <c r="A497" s="42"/>
      <c r="B497" s="42"/>
      <c r="C497" s="42"/>
      <c r="D497" s="42"/>
      <c r="E497" s="42"/>
      <c r="F497" s="42"/>
      <c r="G497" s="42"/>
      <c r="H497" s="42"/>
      <c r="I497" s="199"/>
      <c r="J497" s="199"/>
      <c r="K497" s="199"/>
      <c r="L497" s="15"/>
      <c r="M497" s="81"/>
      <c r="N497" s="82"/>
      <c r="O497" s="140"/>
      <c r="P497" s="140"/>
      <c r="Q497" s="140"/>
      <c r="R497" s="140"/>
      <c r="S497" s="209"/>
      <c r="T497" s="209"/>
    </row>
    <row r="498" spans="1:20" s="1" customFormat="1" x14ac:dyDescent="0.2">
      <c r="A498" s="174"/>
      <c r="B498" s="174"/>
      <c r="C498" s="174"/>
      <c r="D498" s="174"/>
      <c r="E498" s="174"/>
      <c r="F498" s="174"/>
      <c r="G498" s="174"/>
      <c r="H498" s="174"/>
      <c r="I498" s="199"/>
      <c r="J498" s="199"/>
      <c r="K498" s="199"/>
      <c r="L498" s="15"/>
      <c r="M498" s="175"/>
      <c r="N498" s="177" t="s">
        <v>288</v>
      </c>
      <c r="O498" s="185">
        <f t="shared" ref="O498" si="222">SUM(O499:O500)</f>
        <v>1200</v>
      </c>
      <c r="P498" s="185">
        <f t="shared" ref="P498" si="223">SUM(P499:P500)</f>
        <v>1400</v>
      </c>
      <c r="Q498" s="185"/>
      <c r="R498" s="185">
        <f t="shared" ref="R498" si="224">SUM(R499:R500)</f>
        <v>1200</v>
      </c>
      <c r="S498" s="209">
        <f t="shared" si="190"/>
        <v>100</v>
      </c>
      <c r="T498" s="209">
        <f t="shared" si="194"/>
        <v>85.714285714285708</v>
      </c>
    </row>
    <row r="499" spans="1:20" s="1" customFormat="1" x14ac:dyDescent="0.2">
      <c r="A499" s="174"/>
      <c r="B499" s="174"/>
      <c r="C499" s="174"/>
      <c r="D499" s="174"/>
      <c r="E499" s="174"/>
      <c r="F499" s="174"/>
      <c r="G499" s="174"/>
      <c r="H499" s="174"/>
      <c r="I499" s="199"/>
      <c r="J499" s="199"/>
      <c r="K499" s="199"/>
      <c r="L499" s="15"/>
      <c r="M499" s="186" t="s">
        <v>362</v>
      </c>
      <c r="N499" s="177" t="s">
        <v>289</v>
      </c>
      <c r="O499" s="185">
        <v>0</v>
      </c>
      <c r="P499" s="185">
        <v>0</v>
      </c>
      <c r="Q499" s="185"/>
      <c r="R499" s="185">
        <v>1200</v>
      </c>
      <c r="S499" s="209">
        <v>0</v>
      </c>
      <c r="T499" s="209">
        <v>0</v>
      </c>
    </row>
    <row r="500" spans="1:20" s="1" customFormat="1" x14ac:dyDescent="0.2">
      <c r="A500" s="202"/>
      <c r="B500" s="202"/>
      <c r="C500" s="202"/>
      <c r="D500" s="202"/>
      <c r="E500" s="202"/>
      <c r="F500" s="202"/>
      <c r="G500" s="202"/>
      <c r="H500" s="202"/>
      <c r="I500" s="202"/>
      <c r="J500" s="202"/>
      <c r="K500" s="202"/>
      <c r="L500" s="15"/>
      <c r="M500" s="183">
        <v>91</v>
      </c>
      <c r="N500" s="177" t="s">
        <v>293</v>
      </c>
      <c r="O500" s="185">
        <v>1200</v>
      </c>
      <c r="P500" s="185">
        <v>1400</v>
      </c>
      <c r="Q500" s="185"/>
      <c r="R500" s="185">
        <v>0</v>
      </c>
      <c r="S500" s="209">
        <f t="shared" si="190"/>
        <v>0</v>
      </c>
      <c r="T500" s="209">
        <f t="shared" si="194"/>
        <v>0</v>
      </c>
    </row>
    <row r="501" spans="1:20" s="1" customFormat="1" x14ac:dyDescent="0.2">
      <c r="A501" s="174"/>
      <c r="B501" s="174"/>
      <c r="C501" s="174"/>
      <c r="D501" s="174"/>
      <c r="E501" s="174"/>
      <c r="F501" s="174"/>
      <c r="G501" s="174"/>
      <c r="H501" s="174"/>
      <c r="I501" s="199"/>
      <c r="J501" s="199"/>
      <c r="K501" s="199"/>
      <c r="L501" s="15"/>
      <c r="M501" s="175"/>
      <c r="N501" s="82"/>
      <c r="O501" s="140"/>
      <c r="P501" s="140"/>
      <c r="Q501" s="140"/>
      <c r="R501" s="140"/>
      <c r="S501" s="209"/>
      <c r="T501" s="209"/>
    </row>
    <row r="502" spans="1:20" s="1" customFormat="1" x14ac:dyDescent="0.2">
      <c r="A502" s="42"/>
      <c r="B502" s="46">
        <v>1</v>
      </c>
      <c r="C502" s="42"/>
      <c r="D502" s="42"/>
      <c r="E502" s="42"/>
      <c r="F502" s="42"/>
      <c r="G502" s="42"/>
      <c r="H502" s="42"/>
      <c r="I502" s="199"/>
      <c r="J502" s="272">
        <v>9</v>
      </c>
      <c r="K502" s="199"/>
      <c r="L502" s="15" t="s">
        <v>180</v>
      </c>
      <c r="M502" s="70">
        <v>3</v>
      </c>
      <c r="N502" s="82" t="s">
        <v>116</v>
      </c>
      <c r="O502" s="111">
        <f t="shared" ref="O502:R502" si="225">SUM(O503)</f>
        <v>1200</v>
      </c>
      <c r="P502" s="111">
        <f t="shared" si="225"/>
        <v>1400</v>
      </c>
      <c r="Q502" s="111"/>
      <c r="R502" s="111">
        <f t="shared" si="225"/>
        <v>1200</v>
      </c>
      <c r="S502" s="209">
        <f t="shared" si="190"/>
        <v>100</v>
      </c>
      <c r="T502" s="209">
        <f t="shared" si="194"/>
        <v>85.714285714285708</v>
      </c>
    </row>
    <row r="503" spans="1:20" s="36" customFormat="1" x14ac:dyDescent="0.2">
      <c r="B503" s="9">
        <v>1</v>
      </c>
      <c r="J503" s="9">
        <v>9</v>
      </c>
      <c r="L503" s="15" t="s">
        <v>180</v>
      </c>
      <c r="M503" s="90" t="s">
        <v>61</v>
      </c>
      <c r="N503" s="68" t="s">
        <v>3</v>
      </c>
      <c r="O503" s="112">
        <f t="shared" ref="O503:R503" si="226">SUM(O504)</f>
        <v>1200</v>
      </c>
      <c r="P503" s="112">
        <f t="shared" si="226"/>
        <v>1400</v>
      </c>
      <c r="Q503" s="112"/>
      <c r="R503" s="112">
        <f t="shared" si="226"/>
        <v>1200</v>
      </c>
      <c r="S503" s="209">
        <f t="shared" si="190"/>
        <v>100</v>
      </c>
      <c r="T503" s="209">
        <f t="shared" si="194"/>
        <v>85.714285714285708</v>
      </c>
    </row>
    <row r="504" spans="1:20" s="1" customFormat="1" ht="25.5" x14ac:dyDescent="0.2">
      <c r="A504" s="60"/>
      <c r="B504" s="61">
        <v>1</v>
      </c>
      <c r="C504" s="60"/>
      <c r="D504" s="60"/>
      <c r="E504" s="60"/>
      <c r="F504" s="60"/>
      <c r="G504" s="60"/>
      <c r="H504" s="60"/>
      <c r="I504" s="199"/>
      <c r="J504" s="272">
        <v>9</v>
      </c>
      <c r="K504" s="199"/>
      <c r="L504" s="15" t="s">
        <v>180</v>
      </c>
      <c r="M504" s="81" t="s">
        <v>65</v>
      </c>
      <c r="N504" s="82" t="s">
        <v>7</v>
      </c>
      <c r="O504" s="111">
        <f>SUM(O505)</f>
        <v>1200</v>
      </c>
      <c r="P504" s="111">
        <v>1400</v>
      </c>
      <c r="Q504" s="111"/>
      <c r="R504" s="111">
        <f>SUM(R505)</f>
        <v>1200</v>
      </c>
      <c r="S504" s="209">
        <f t="shared" si="190"/>
        <v>100</v>
      </c>
      <c r="T504" s="209">
        <f t="shared" si="194"/>
        <v>85.714285714285708</v>
      </c>
    </row>
    <row r="505" spans="1:20" s="1" customFormat="1" x14ac:dyDescent="0.2">
      <c r="A505" s="328"/>
      <c r="B505" s="379"/>
      <c r="C505" s="328"/>
      <c r="D505" s="328"/>
      <c r="E505" s="328"/>
      <c r="F505" s="328"/>
      <c r="G505" s="328"/>
      <c r="H505" s="328"/>
      <c r="I505" s="328"/>
      <c r="J505" s="379"/>
      <c r="K505" s="328"/>
      <c r="L505" s="15"/>
      <c r="M505" s="377" t="s">
        <v>455</v>
      </c>
      <c r="N505" s="376" t="s">
        <v>445</v>
      </c>
      <c r="O505" s="111">
        <v>1200</v>
      </c>
      <c r="P505" s="111"/>
      <c r="Q505" s="111"/>
      <c r="R505" s="111">
        <v>1200</v>
      </c>
      <c r="S505" s="209">
        <f t="shared" si="190"/>
        <v>100</v>
      </c>
      <c r="T505" s="209"/>
    </row>
    <row r="506" spans="1:20" s="1" customFormat="1" x14ac:dyDescent="0.2">
      <c r="A506" s="152"/>
      <c r="B506" s="149"/>
      <c r="C506" s="152"/>
      <c r="D506" s="152"/>
      <c r="E506" s="152"/>
      <c r="F506" s="152"/>
      <c r="G506" s="152"/>
      <c r="H506" s="152"/>
      <c r="I506" s="199"/>
      <c r="J506" s="199"/>
      <c r="K506" s="199"/>
      <c r="L506" s="15"/>
      <c r="M506" s="150"/>
      <c r="N506" s="82"/>
      <c r="O506" s="111"/>
      <c r="P506" s="111"/>
      <c r="Q506" s="111"/>
      <c r="R506" s="111"/>
      <c r="S506" s="209"/>
      <c r="T506" s="209"/>
    </row>
    <row r="507" spans="1:20" s="1" customFormat="1" x14ac:dyDescent="0.2">
      <c r="A507" s="49" t="s">
        <v>126</v>
      </c>
      <c r="B507" s="53">
        <v>1</v>
      </c>
      <c r="C507" s="53"/>
      <c r="D507" s="53"/>
      <c r="E507" s="53">
        <v>4</v>
      </c>
      <c r="F507" s="53"/>
      <c r="G507" s="53"/>
      <c r="H507" s="53">
        <v>7</v>
      </c>
      <c r="I507" s="199"/>
      <c r="J507" s="199"/>
      <c r="K507" s="199"/>
      <c r="L507" s="15"/>
      <c r="M507" s="94"/>
      <c r="N507" s="71" t="s">
        <v>252</v>
      </c>
      <c r="O507" s="113">
        <f t="shared" ref="O507" si="227">SUM(O509)</f>
        <v>14622.96</v>
      </c>
      <c r="P507" s="113">
        <f t="shared" ref="P507" si="228">SUM(P509)</f>
        <v>86000</v>
      </c>
      <c r="Q507" s="113"/>
      <c r="R507" s="113">
        <f t="shared" ref="R507" si="229">SUM(R509)</f>
        <v>52190.2</v>
      </c>
      <c r="S507" s="209">
        <f t="shared" si="190"/>
        <v>356.90585216672957</v>
      </c>
      <c r="T507" s="209">
        <f t="shared" si="194"/>
        <v>60.686279069767437</v>
      </c>
    </row>
    <row r="508" spans="1:20" s="1" customFormat="1" x14ac:dyDescent="0.2">
      <c r="A508" s="49"/>
      <c r="B508" s="53"/>
      <c r="C508" s="53"/>
      <c r="D508" s="53"/>
      <c r="E508" s="121"/>
      <c r="F508" s="53"/>
      <c r="G508" s="121"/>
      <c r="H508" s="121"/>
      <c r="I508" s="199"/>
      <c r="J508" s="199"/>
      <c r="K508" s="199"/>
      <c r="L508" s="15"/>
      <c r="M508" s="94"/>
      <c r="N508" s="71"/>
      <c r="O508" s="141"/>
      <c r="P508" s="141"/>
      <c r="Q508" s="141"/>
      <c r="R508" s="141"/>
      <c r="S508" s="209"/>
      <c r="T508" s="209"/>
    </row>
    <row r="509" spans="1:20" s="1" customFormat="1" ht="25.5" x14ac:dyDescent="0.2">
      <c r="A509" s="51" t="s">
        <v>153</v>
      </c>
      <c r="B509" s="45"/>
      <c r="C509" s="45"/>
      <c r="D509" s="45"/>
      <c r="E509" s="45"/>
      <c r="F509" s="45"/>
      <c r="G509" s="45"/>
      <c r="H509" s="45"/>
      <c r="I509" s="199"/>
      <c r="J509" s="199"/>
      <c r="K509" s="199"/>
      <c r="L509" s="29" t="s">
        <v>154</v>
      </c>
      <c r="M509" s="101"/>
      <c r="N509" s="102" t="s">
        <v>146</v>
      </c>
      <c r="O509" s="114">
        <f t="shared" ref="O509" si="230">SUM(O511+O522)</f>
        <v>14622.96</v>
      </c>
      <c r="P509" s="114">
        <f>SUM(P511+P522+P533+P545)</f>
        <v>86000</v>
      </c>
      <c r="Q509" s="114"/>
      <c r="R509" s="114">
        <f>SUM(R511+R522+R533+R545)</f>
        <v>52190.2</v>
      </c>
      <c r="S509" s="209">
        <f t="shared" si="190"/>
        <v>356.90585216672957</v>
      </c>
      <c r="T509" s="209">
        <f t="shared" si="194"/>
        <v>60.686279069767437</v>
      </c>
    </row>
    <row r="510" spans="1:20" s="1" customFormat="1" x14ac:dyDescent="0.2">
      <c r="A510" s="14"/>
      <c r="B510" s="14"/>
      <c r="C510" s="14"/>
      <c r="D510" s="14"/>
      <c r="E510" s="14"/>
      <c r="F510" s="14"/>
      <c r="G510" s="14"/>
      <c r="H510" s="14"/>
      <c r="I510" s="199"/>
      <c r="J510" s="199"/>
      <c r="K510" s="199"/>
      <c r="L510" s="15"/>
      <c r="M510" s="94"/>
      <c r="N510" s="81"/>
      <c r="O510" s="140"/>
      <c r="P510" s="140"/>
      <c r="Q510" s="140"/>
      <c r="R510" s="140"/>
      <c r="S510" s="209"/>
      <c r="T510" s="209"/>
    </row>
    <row r="511" spans="1:20" s="1" customFormat="1" ht="38.25" x14ac:dyDescent="0.2">
      <c r="A511" s="25" t="s">
        <v>253</v>
      </c>
      <c r="B511" s="14"/>
      <c r="C511" s="14"/>
      <c r="D511" s="14"/>
      <c r="E511" s="14"/>
      <c r="F511" s="14"/>
      <c r="G511" s="14"/>
      <c r="H511" s="14"/>
      <c r="I511" s="199"/>
      <c r="J511" s="199"/>
      <c r="K511" s="199"/>
      <c r="L511" s="34" t="s">
        <v>155</v>
      </c>
      <c r="M511" s="104"/>
      <c r="N511" s="105" t="s">
        <v>228</v>
      </c>
      <c r="O511" s="141">
        <f t="shared" ref="O511" si="231">SUM(O517)</f>
        <v>14622.96</v>
      </c>
      <c r="P511" s="141">
        <f t="shared" ref="P511" si="232">SUM(P517)</f>
        <v>20000</v>
      </c>
      <c r="Q511" s="141"/>
      <c r="R511" s="141">
        <f t="shared" ref="R511" si="233">SUM(R517)</f>
        <v>13765.8</v>
      </c>
      <c r="S511" s="209">
        <f t="shared" si="190"/>
        <v>94.138259285397766</v>
      </c>
      <c r="T511" s="209">
        <f t="shared" si="194"/>
        <v>68.828999999999994</v>
      </c>
    </row>
    <row r="512" spans="1:20" s="1" customFormat="1" x14ac:dyDescent="0.2">
      <c r="A512" s="25"/>
      <c r="B512" s="174"/>
      <c r="C512" s="174"/>
      <c r="D512" s="174"/>
      <c r="E512" s="174"/>
      <c r="F512" s="174"/>
      <c r="G512" s="174"/>
      <c r="H512" s="174"/>
      <c r="I512" s="199"/>
      <c r="J512" s="199"/>
      <c r="K512" s="199"/>
      <c r="L512" s="34"/>
      <c r="M512" s="104"/>
      <c r="N512" s="105"/>
      <c r="O512" s="141"/>
      <c r="P512" s="141"/>
      <c r="Q512" s="141"/>
      <c r="R512" s="141"/>
      <c r="S512" s="209"/>
      <c r="T512" s="209"/>
    </row>
    <row r="513" spans="1:20" s="1" customFormat="1" x14ac:dyDescent="0.2">
      <c r="A513" s="25"/>
      <c r="B513" s="174"/>
      <c r="C513" s="174"/>
      <c r="D513" s="174"/>
      <c r="E513" s="174"/>
      <c r="F513" s="174"/>
      <c r="G513" s="174"/>
      <c r="H513" s="174"/>
      <c r="I513" s="199"/>
      <c r="J513" s="199"/>
      <c r="K513" s="199"/>
      <c r="L513" s="34"/>
      <c r="M513" s="104"/>
      <c r="N513" s="177" t="s">
        <v>288</v>
      </c>
      <c r="O513" s="182">
        <f t="shared" ref="O513" si="234">SUM(O514:O515)</f>
        <v>14622.96</v>
      </c>
      <c r="P513" s="182">
        <f t="shared" ref="P513" si="235">SUM(P514:P515)</f>
        <v>20000</v>
      </c>
      <c r="Q513" s="182"/>
      <c r="R513" s="182">
        <f t="shared" ref="R513" si="236">SUM(R514:R515)</f>
        <v>13765.8</v>
      </c>
      <c r="S513" s="209">
        <f t="shared" si="190"/>
        <v>94.138259285397766</v>
      </c>
      <c r="T513" s="209">
        <f t="shared" si="194"/>
        <v>68.828999999999994</v>
      </c>
    </row>
    <row r="514" spans="1:20" s="1" customFormat="1" x14ac:dyDescent="0.2">
      <c r="A514" s="14"/>
      <c r="B514" s="14"/>
      <c r="C514" s="14"/>
      <c r="D514" s="14"/>
      <c r="E514" s="14"/>
      <c r="F514" s="14"/>
      <c r="G514" s="14"/>
      <c r="H514" s="14"/>
      <c r="I514" s="199"/>
      <c r="J514" s="199"/>
      <c r="K514" s="199"/>
      <c r="L514" s="15"/>
      <c r="M514" s="186" t="s">
        <v>362</v>
      </c>
      <c r="N514" s="177" t="s">
        <v>289</v>
      </c>
      <c r="O514" s="182">
        <v>10000</v>
      </c>
      <c r="P514" s="182">
        <v>0</v>
      </c>
      <c r="Q514" s="182"/>
      <c r="R514" s="182">
        <v>13765.8</v>
      </c>
      <c r="S514" s="209">
        <f t="shared" si="190"/>
        <v>137.65799999999999</v>
      </c>
      <c r="T514" s="209">
        <v>0</v>
      </c>
    </row>
    <row r="515" spans="1:20" s="1" customFormat="1" x14ac:dyDescent="0.2">
      <c r="A515" s="202"/>
      <c r="B515" s="202"/>
      <c r="C515" s="202"/>
      <c r="D515" s="202"/>
      <c r="E515" s="202"/>
      <c r="F515" s="202"/>
      <c r="G515" s="202"/>
      <c r="H515" s="202"/>
      <c r="I515" s="202"/>
      <c r="J515" s="202"/>
      <c r="K515" s="202"/>
      <c r="L515" s="15"/>
      <c r="M515" s="183">
        <v>43</v>
      </c>
      <c r="N515" s="184" t="s">
        <v>102</v>
      </c>
      <c r="O515" s="182">
        <v>4622.96</v>
      </c>
      <c r="P515" s="182">
        <v>20000</v>
      </c>
      <c r="Q515" s="182"/>
      <c r="R515" s="182">
        <v>0</v>
      </c>
      <c r="S515" s="209">
        <f t="shared" si="190"/>
        <v>0</v>
      </c>
      <c r="T515" s="209">
        <f t="shared" si="194"/>
        <v>0</v>
      </c>
    </row>
    <row r="516" spans="1:20" s="1" customFormat="1" x14ac:dyDescent="0.2">
      <c r="A516" s="174"/>
      <c r="B516" s="174"/>
      <c r="C516" s="174"/>
      <c r="D516" s="174"/>
      <c r="E516" s="174"/>
      <c r="F516" s="174"/>
      <c r="G516" s="174"/>
      <c r="H516" s="174"/>
      <c r="I516" s="199"/>
      <c r="J516" s="199"/>
      <c r="K516" s="199"/>
      <c r="L516" s="15"/>
      <c r="M516" s="116"/>
      <c r="N516" s="177"/>
      <c r="O516" s="140"/>
      <c r="P516" s="140"/>
      <c r="Q516" s="140"/>
      <c r="R516" s="140"/>
      <c r="S516" s="209"/>
      <c r="T516" s="209"/>
    </row>
    <row r="517" spans="1:20" s="1" customFormat="1" x14ac:dyDescent="0.2">
      <c r="A517" s="14"/>
      <c r="B517" s="46">
        <v>1</v>
      </c>
      <c r="C517" s="46"/>
      <c r="D517" s="46"/>
      <c r="E517" s="272">
        <v>4</v>
      </c>
      <c r="F517" s="46"/>
      <c r="G517" s="14"/>
      <c r="H517" s="14"/>
      <c r="I517" s="199"/>
      <c r="J517" s="199"/>
      <c r="K517" s="199"/>
      <c r="L517" s="15" t="s">
        <v>155</v>
      </c>
      <c r="M517" s="70">
        <v>3</v>
      </c>
      <c r="N517" s="82" t="s">
        <v>116</v>
      </c>
      <c r="O517" s="111">
        <f t="shared" ref="O517:R518" si="237">SUM(O518)</f>
        <v>14622.96</v>
      </c>
      <c r="P517" s="111">
        <f t="shared" si="237"/>
        <v>20000</v>
      </c>
      <c r="Q517" s="111"/>
      <c r="R517" s="111">
        <f t="shared" si="237"/>
        <v>13765.8</v>
      </c>
      <c r="S517" s="209">
        <f t="shared" si="190"/>
        <v>94.138259285397766</v>
      </c>
      <c r="T517" s="209">
        <f t="shared" si="194"/>
        <v>68.828999999999994</v>
      </c>
    </row>
    <row r="518" spans="1:20" s="1" customFormat="1" x14ac:dyDescent="0.2">
      <c r="A518" s="14"/>
      <c r="B518" s="46">
        <v>1</v>
      </c>
      <c r="C518" s="46"/>
      <c r="D518" s="46"/>
      <c r="E518" s="272">
        <v>4</v>
      </c>
      <c r="F518" s="46"/>
      <c r="G518" s="14"/>
      <c r="H518" s="14"/>
      <c r="I518" s="199"/>
      <c r="J518" s="199"/>
      <c r="K518" s="199"/>
      <c r="L518" s="15" t="s">
        <v>155</v>
      </c>
      <c r="M518" s="90" t="s">
        <v>61</v>
      </c>
      <c r="N518" s="68" t="s">
        <v>3</v>
      </c>
      <c r="O518" s="112">
        <f t="shared" si="237"/>
        <v>14622.96</v>
      </c>
      <c r="P518" s="112">
        <f t="shared" si="237"/>
        <v>20000</v>
      </c>
      <c r="Q518" s="112"/>
      <c r="R518" s="112">
        <f t="shared" si="237"/>
        <v>13765.8</v>
      </c>
      <c r="S518" s="209">
        <f t="shared" si="190"/>
        <v>94.138259285397766</v>
      </c>
      <c r="T518" s="209">
        <f t="shared" si="194"/>
        <v>68.828999999999994</v>
      </c>
    </row>
    <row r="519" spans="1:20" s="1" customFormat="1" x14ac:dyDescent="0.2">
      <c r="A519" s="14"/>
      <c r="B519" s="46">
        <v>1</v>
      </c>
      <c r="C519" s="46"/>
      <c r="D519" s="46"/>
      <c r="E519" s="272">
        <v>4</v>
      </c>
      <c r="F519" s="46"/>
      <c r="G519" s="14"/>
      <c r="H519" s="14"/>
      <c r="I519" s="199"/>
      <c r="J519" s="199"/>
      <c r="K519" s="199"/>
      <c r="L519" s="15" t="s">
        <v>155</v>
      </c>
      <c r="M519" s="81" t="s">
        <v>64</v>
      </c>
      <c r="N519" s="94" t="s">
        <v>6</v>
      </c>
      <c r="O519" s="111">
        <f>SUM(O520)</f>
        <v>14622.96</v>
      </c>
      <c r="P519" s="111">
        <v>20000</v>
      </c>
      <c r="Q519" s="111"/>
      <c r="R519" s="111">
        <f>SUM(R520)</f>
        <v>13765.8</v>
      </c>
      <c r="S519" s="209">
        <f t="shared" si="190"/>
        <v>94.138259285397766</v>
      </c>
      <c r="T519" s="209">
        <f t="shared" si="194"/>
        <v>68.828999999999994</v>
      </c>
    </row>
    <row r="520" spans="1:20" s="1" customFormat="1" x14ac:dyDescent="0.2">
      <c r="A520" s="328"/>
      <c r="B520" s="379"/>
      <c r="C520" s="379"/>
      <c r="D520" s="379"/>
      <c r="E520" s="379"/>
      <c r="F520" s="379"/>
      <c r="G520" s="328"/>
      <c r="H520" s="328"/>
      <c r="I520" s="328"/>
      <c r="J520" s="328"/>
      <c r="K520" s="328"/>
      <c r="L520" s="15"/>
      <c r="M520" s="377" t="s">
        <v>456</v>
      </c>
      <c r="N520" s="94" t="s">
        <v>438</v>
      </c>
      <c r="O520" s="111">
        <v>14622.96</v>
      </c>
      <c r="P520" s="111"/>
      <c r="Q520" s="111"/>
      <c r="R520" s="111">
        <v>13765.8</v>
      </c>
      <c r="S520" s="209">
        <f t="shared" si="190"/>
        <v>94.138259285397766</v>
      </c>
      <c r="T520" s="209"/>
    </row>
    <row r="521" spans="1:20" s="1" customFormat="1" x14ac:dyDescent="0.2">
      <c r="A521" s="14"/>
      <c r="B521" s="14"/>
      <c r="C521" s="14"/>
      <c r="D521" s="14"/>
      <c r="E521" s="14"/>
      <c r="F521" s="14"/>
      <c r="G521" s="14"/>
      <c r="H521" s="14"/>
      <c r="I521" s="199"/>
      <c r="J521" s="199"/>
      <c r="K521" s="199"/>
      <c r="L521" s="15"/>
      <c r="M521" s="94"/>
      <c r="N521" s="82"/>
      <c r="O521" s="142"/>
      <c r="P521" s="142"/>
      <c r="Q521" s="142"/>
      <c r="R521" s="142"/>
      <c r="S521" s="209"/>
      <c r="T521" s="209"/>
    </row>
    <row r="522" spans="1:20" s="1" customFormat="1" ht="38.25" x14ac:dyDescent="0.2">
      <c r="A522" s="25" t="s">
        <v>254</v>
      </c>
      <c r="B522" s="41"/>
      <c r="C522" s="41"/>
      <c r="D522" s="41"/>
      <c r="E522" s="41"/>
      <c r="F522" s="41"/>
      <c r="G522" s="41"/>
      <c r="H522" s="41"/>
      <c r="I522" s="199"/>
      <c r="J522" s="199"/>
      <c r="K522" s="199"/>
      <c r="L522" s="34" t="s">
        <v>155</v>
      </c>
      <c r="M522" s="104"/>
      <c r="N522" s="105" t="s">
        <v>169</v>
      </c>
      <c r="O522" s="141">
        <f t="shared" ref="O522" si="238">SUM(O528)</f>
        <v>0</v>
      </c>
      <c r="P522" s="141">
        <f t="shared" ref="P522" si="239">SUM(P528)</f>
        <v>10000</v>
      </c>
      <c r="Q522" s="141"/>
      <c r="R522" s="141">
        <f t="shared" ref="R522" si="240">SUM(R528)</f>
        <v>0</v>
      </c>
      <c r="S522" s="209">
        <v>0</v>
      </c>
      <c r="T522" s="209">
        <f t="shared" si="194"/>
        <v>0</v>
      </c>
    </row>
    <row r="523" spans="1:20" s="1" customFormat="1" x14ac:dyDescent="0.2">
      <c r="A523" s="41"/>
      <c r="B523" s="41"/>
      <c r="C523" s="41"/>
      <c r="D523" s="41"/>
      <c r="E523" s="41"/>
      <c r="F523" s="41"/>
      <c r="G523" s="41"/>
      <c r="H523" s="41"/>
      <c r="I523" s="199"/>
      <c r="J523" s="199"/>
      <c r="K523" s="199"/>
      <c r="L523" s="15"/>
      <c r="M523" s="116"/>
      <c r="N523" s="117"/>
      <c r="O523" s="142"/>
      <c r="P523" s="142"/>
      <c r="Q523" s="142"/>
      <c r="R523" s="142"/>
      <c r="S523" s="209"/>
      <c r="T523" s="209"/>
    </row>
    <row r="524" spans="1:20" s="1" customFormat="1" x14ac:dyDescent="0.2">
      <c r="A524" s="174"/>
      <c r="B524" s="174"/>
      <c r="C524" s="174"/>
      <c r="D524" s="174"/>
      <c r="E524" s="174"/>
      <c r="F524" s="174"/>
      <c r="G524" s="174"/>
      <c r="H524" s="174"/>
      <c r="I524" s="199"/>
      <c r="J524" s="199"/>
      <c r="K524" s="199"/>
      <c r="L524" s="15"/>
      <c r="M524" s="116"/>
      <c r="N524" s="177" t="s">
        <v>288</v>
      </c>
      <c r="O524" s="185">
        <f t="shared" ref="O524" si="241">SUM(O525:O526)</f>
        <v>0</v>
      </c>
      <c r="P524" s="185">
        <f t="shared" ref="P524" si="242">SUM(P525:P526)</f>
        <v>10000</v>
      </c>
      <c r="Q524" s="185"/>
      <c r="R524" s="185">
        <f t="shared" ref="R524" si="243">SUM(R525:R526)</f>
        <v>0</v>
      </c>
      <c r="S524" s="209">
        <v>0</v>
      </c>
      <c r="T524" s="209">
        <f t="shared" si="194"/>
        <v>0</v>
      </c>
    </row>
    <row r="525" spans="1:20" s="1" customFormat="1" x14ac:dyDescent="0.2">
      <c r="A525" s="174"/>
      <c r="B525" s="174"/>
      <c r="C525" s="174"/>
      <c r="D525" s="174"/>
      <c r="E525" s="174"/>
      <c r="F525" s="174"/>
      <c r="G525" s="174"/>
      <c r="H525" s="174"/>
      <c r="I525" s="199"/>
      <c r="J525" s="199"/>
      <c r="K525" s="199"/>
      <c r="L525" s="15"/>
      <c r="M525" s="186" t="s">
        <v>362</v>
      </c>
      <c r="N525" s="177" t="s">
        <v>289</v>
      </c>
      <c r="O525" s="185">
        <v>0</v>
      </c>
      <c r="P525" s="185">
        <v>10000</v>
      </c>
      <c r="Q525" s="185"/>
      <c r="R525" s="185">
        <v>0</v>
      </c>
      <c r="S525" s="209">
        <v>0</v>
      </c>
      <c r="T525" s="209">
        <f t="shared" ref="T525:T587" si="244">R525/P525*100</f>
        <v>0</v>
      </c>
    </row>
    <row r="526" spans="1:20" s="1" customFormat="1" ht="51" x14ac:dyDescent="0.2">
      <c r="A526" s="202"/>
      <c r="B526" s="202"/>
      <c r="C526" s="202"/>
      <c r="D526" s="202"/>
      <c r="E526" s="202"/>
      <c r="F526" s="202"/>
      <c r="G526" s="202"/>
      <c r="H526" s="202"/>
      <c r="I526" s="202"/>
      <c r="J526" s="202"/>
      <c r="K526" s="202"/>
      <c r="L526" s="15"/>
      <c r="M526" s="186" t="s">
        <v>52</v>
      </c>
      <c r="N526" s="187" t="s">
        <v>105</v>
      </c>
      <c r="O526" s="185">
        <v>0</v>
      </c>
      <c r="P526" s="185">
        <v>0</v>
      </c>
      <c r="Q526" s="185"/>
      <c r="R526" s="185">
        <v>0</v>
      </c>
      <c r="S526" s="209">
        <v>0</v>
      </c>
      <c r="T526" s="209">
        <v>0</v>
      </c>
    </row>
    <row r="527" spans="1:20" s="1" customFormat="1" x14ac:dyDescent="0.2">
      <c r="A527" s="174"/>
      <c r="B527" s="174"/>
      <c r="C527" s="174"/>
      <c r="D527" s="174"/>
      <c r="E527" s="174"/>
      <c r="F527" s="174"/>
      <c r="G527" s="174"/>
      <c r="H527" s="174"/>
      <c r="I527" s="199"/>
      <c r="J527" s="199"/>
      <c r="K527" s="199"/>
      <c r="L527" s="15"/>
      <c r="M527" s="116"/>
      <c r="N527" s="177"/>
      <c r="O527" s="142"/>
      <c r="P527" s="142"/>
      <c r="Q527" s="142"/>
      <c r="R527" s="142"/>
      <c r="S527" s="209"/>
      <c r="T527" s="209"/>
    </row>
    <row r="528" spans="1:20" s="1" customFormat="1" x14ac:dyDescent="0.2">
      <c r="A528" s="41"/>
      <c r="B528" s="46">
        <v>1</v>
      </c>
      <c r="C528" s="41"/>
      <c r="D528" s="46"/>
      <c r="E528" s="45"/>
      <c r="F528" s="46"/>
      <c r="G528" s="41"/>
      <c r="H528" s="272">
        <v>7</v>
      </c>
      <c r="I528" s="199"/>
      <c r="J528" s="199"/>
      <c r="K528" s="199"/>
      <c r="L528" s="15" t="s">
        <v>155</v>
      </c>
      <c r="M528" s="70">
        <v>3</v>
      </c>
      <c r="N528" s="82" t="s">
        <v>116</v>
      </c>
      <c r="O528" s="111">
        <f t="shared" ref="O528:R529" si="245">SUM(O529)</f>
        <v>0</v>
      </c>
      <c r="P528" s="111">
        <f t="shared" si="245"/>
        <v>10000</v>
      </c>
      <c r="Q528" s="111"/>
      <c r="R528" s="111">
        <f t="shared" si="245"/>
        <v>0</v>
      </c>
      <c r="S528" s="209">
        <v>0</v>
      </c>
      <c r="T528" s="209">
        <f t="shared" si="244"/>
        <v>0</v>
      </c>
    </row>
    <row r="529" spans="1:20" s="1" customFormat="1" x14ac:dyDescent="0.2">
      <c r="A529" s="41"/>
      <c r="B529" s="46">
        <v>1</v>
      </c>
      <c r="C529" s="41"/>
      <c r="D529" s="46"/>
      <c r="E529" s="45"/>
      <c r="F529" s="46"/>
      <c r="G529" s="41"/>
      <c r="H529" s="272">
        <v>7</v>
      </c>
      <c r="I529" s="199"/>
      <c r="J529" s="199"/>
      <c r="K529" s="199"/>
      <c r="L529" s="15" t="s">
        <v>155</v>
      </c>
      <c r="M529" s="90" t="s">
        <v>61</v>
      </c>
      <c r="N529" s="68" t="s">
        <v>3</v>
      </c>
      <c r="O529" s="112">
        <f t="shared" si="245"/>
        <v>0</v>
      </c>
      <c r="P529" s="112">
        <f t="shared" si="245"/>
        <v>10000</v>
      </c>
      <c r="Q529" s="112"/>
      <c r="R529" s="112">
        <f t="shared" si="245"/>
        <v>0</v>
      </c>
      <c r="S529" s="209">
        <v>0</v>
      </c>
      <c r="T529" s="209">
        <f t="shared" si="244"/>
        <v>0</v>
      </c>
    </row>
    <row r="530" spans="1:20" s="1" customFormat="1" x14ac:dyDescent="0.2">
      <c r="A530" s="41"/>
      <c r="B530" s="46">
        <v>1</v>
      </c>
      <c r="C530" s="41"/>
      <c r="D530" s="46"/>
      <c r="E530" s="45"/>
      <c r="F530" s="46"/>
      <c r="G530" s="41"/>
      <c r="H530" s="272">
        <v>7</v>
      </c>
      <c r="I530" s="199"/>
      <c r="J530" s="199"/>
      <c r="K530" s="199"/>
      <c r="L530" s="15" t="s">
        <v>155</v>
      </c>
      <c r="M530" s="81" t="s">
        <v>64</v>
      </c>
      <c r="N530" s="94" t="s">
        <v>6</v>
      </c>
      <c r="O530" s="111">
        <v>0</v>
      </c>
      <c r="P530" s="111">
        <v>10000</v>
      </c>
      <c r="Q530" s="111"/>
      <c r="R530" s="111">
        <v>0</v>
      </c>
      <c r="S530" s="209">
        <v>0</v>
      </c>
      <c r="T530" s="209">
        <f t="shared" si="244"/>
        <v>0</v>
      </c>
    </row>
    <row r="531" spans="1:20" s="1" customFormat="1" x14ac:dyDescent="0.2">
      <c r="A531" s="328"/>
      <c r="B531" s="337"/>
      <c r="C531" s="328"/>
      <c r="D531" s="337"/>
      <c r="E531" s="328"/>
      <c r="F531" s="337"/>
      <c r="G531" s="328"/>
      <c r="H531" s="337"/>
      <c r="I531" s="328"/>
      <c r="J531" s="328"/>
      <c r="K531" s="328"/>
      <c r="L531" s="15"/>
      <c r="M531" s="336"/>
      <c r="N531" s="94"/>
      <c r="O531" s="111"/>
      <c r="P531" s="111"/>
      <c r="Q531" s="111"/>
      <c r="R531" s="111"/>
      <c r="S531" s="209"/>
      <c r="T531" s="209"/>
    </row>
    <row r="532" spans="1:20" s="1" customFormat="1" x14ac:dyDescent="0.2">
      <c r="A532" s="328"/>
      <c r="B532" s="337"/>
      <c r="C532" s="328"/>
      <c r="D532" s="337"/>
      <c r="E532" s="328"/>
      <c r="F532" s="337"/>
      <c r="G532" s="328"/>
      <c r="H532" s="337"/>
      <c r="I532" s="328"/>
      <c r="J532" s="328"/>
      <c r="K532" s="328"/>
      <c r="L532" s="15"/>
      <c r="M532" s="336"/>
      <c r="N532" s="94"/>
      <c r="O532" s="111"/>
      <c r="P532" s="111"/>
      <c r="Q532" s="111"/>
      <c r="R532" s="111"/>
      <c r="S532" s="209"/>
      <c r="T532" s="209"/>
    </row>
    <row r="533" spans="1:20" s="1" customFormat="1" ht="25.5" x14ac:dyDescent="0.2">
      <c r="A533" s="25" t="s">
        <v>380</v>
      </c>
      <c r="B533" s="328"/>
      <c r="C533" s="328"/>
      <c r="D533" s="328"/>
      <c r="E533" s="328"/>
      <c r="F533" s="328"/>
      <c r="G533" s="328"/>
      <c r="H533" s="328"/>
      <c r="I533" s="328"/>
      <c r="J533" s="328"/>
      <c r="K533" s="328"/>
      <c r="L533" s="34" t="s">
        <v>155</v>
      </c>
      <c r="M533" s="104"/>
      <c r="N533" s="105" t="s">
        <v>381</v>
      </c>
      <c r="O533" s="141">
        <f t="shared" ref="O533" si="246">SUM(O539)</f>
        <v>0</v>
      </c>
      <c r="P533" s="141">
        <f>SUM(P539)</f>
        <v>6000</v>
      </c>
      <c r="Q533" s="141"/>
      <c r="R533" s="141">
        <f t="shared" ref="R533" si="247">SUM(R539)</f>
        <v>5334.4</v>
      </c>
      <c r="S533" s="209">
        <v>0</v>
      </c>
      <c r="T533" s="209">
        <f t="shared" si="244"/>
        <v>88.906666666666652</v>
      </c>
    </row>
    <row r="534" spans="1:20" s="1" customFormat="1" x14ac:dyDescent="0.2">
      <c r="A534" s="328"/>
      <c r="B534" s="337"/>
      <c r="C534" s="328"/>
      <c r="D534" s="337"/>
      <c r="E534" s="328"/>
      <c r="F534" s="337"/>
      <c r="G534" s="328"/>
      <c r="H534" s="337"/>
      <c r="I534" s="328"/>
      <c r="J534" s="328"/>
      <c r="K534" s="328"/>
      <c r="L534" s="15"/>
      <c r="M534" s="336"/>
      <c r="N534" s="94"/>
      <c r="O534" s="185"/>
      <c r="P534" s="111"/>
      <c r="Q534" s="111"/>
      <c r="R534" s="185"/>
      <c r="S534" s="209"/>
      <c r="T534" s="209"/>
    </row>
    <row r="535" spans="1:20" s="1" customFormat="1" x14ac:dyDescent="0.2">
      <c r="A535" s="328"/>
      <c r="B535" s="337"/>
      <c r="C535" s="328"/>
      <c r="D535" s="337"/>
      <c r="E535" s="328"/>
      <c r="F535" s="337"/>
      <c r="G535" s="328"/>
      <c r="H535" s="337"/>
      <c r="I535" s="328"/>
      <c r="J535" s="328"/>
      <c r="K535" s="328"/>
      <c r="L535" s="15"/>
      <c r="M535" s="116"/>
      <c r="N535" s="177" t="s">
        <v>288</v>
      </c>
      <c r="O535" s="185">
        <f t="shared" ref="O535" si="248">SUM(O536:O537)</f>
        <v>0</v>
      </c>
      <c r="P535" s="185">
        <f>SUM(P536:P537)</f>
        <v>6000</v>
      </c>
      <c r="Q535" s="185"/>
      <c r="R535" s="185">
        <f t="shared" ref="R535" si="249">SUM(R536:R537)</f>
        <v>5334.4</v>
      </c>
      <c r="S535" s="209">
        <v>0</v>
      </c>
      <c r="T535" s="209">
        <f t="shared" si="244"/>
        <v>88.906666666666652</v>
      </c>
    </row>
    <row r="536" spans="1:20" s="1" customFormat="1" x14ac:dyDescent="0.2">
      <c r="A536" s="328"/>
      <c r="B536" s="337"/>
      <c r="C536" s="328"/>
      <c r="D536" s="337"/>
      <c r="E536" s="328"/>
      <c r="F536" s="337"/>
      <c r="G536" s="328"/>
      <c r="H536" s="337"/>
      <c r="I536" s="328"/>
      <c r="J536" s="328"/>
      <c r="K536" s="328"/>
      <c r="L536" s="15"/>
      <c r="M536" s="186" t="s">
        <v>362</v>
      </c>
      <c r="N536" s="177" t="s">
        <v>289</v>
      </c>
      <c r="O536" s="185">
        <v>0</v>
      </c>
      <c r="P536" s="185">
        <v>0</v>
      </c>
      <c r="Q536" s="185"/>
      <c r="R536" s="185">
        <v>5334.4</v>
      </c>
      <c r="S536" s="209">
        <v>0</v>
      </c>
      <c r="T536" s="209">
        <v>0</v>
      </c>
    </row>
    <row r="537" spans="1:20" s="1" customFormat="1" x14ac:dyDescent="0.2">
      <c r="A537" s="328"/>
      <c r="B537" s="337"/>
      <c r="C537" s="328"/>
      <c r="D537" s="337"/>
      <c r="E537" s="328"/>
      <c r="F537" s="337"/>
      <c r="G537" s="328"/>
      <c r="H537" s="337"/>
      <c r="I537" s="328"/>
      <c r="J537" s="328"/>
      <c r="K537" s="328"/>
      <c r="L537" s="15"/>
      <c r="M537" s="183">
        <v>43</v>
      </c>
      <c r="N537" s="184" t="s">
        <v>102</v>
      </c>
      <c r="O537" s="185">
        <v>0</v>
      </c>
      <c r="P537" s="185">
        <v>6000</v>
      </c>
      <c r="Q537" s="185"/>
      <c r="R537" s="185">
        <v>0</v>
      </c>
      <c r="S537" s="209">
        <v>0</v>
      </c>
      <c r="T537" s="209">
        <f t="shared" si="244"/>
        <v>0</v>
      </c>
    </row>
    <row r="538" spans="1:20" s="1" customFormat="1" x14ac:dyDescent="0.2">
      <c r="A538" s="328"/>
      <c r="B538" s="337"/>
      <c r="C538" s="328"/>
      <c r="D538" s="337"/>
      <c r="E538" s="328"/>
      <c r="F538" s="337"/>
      <c r="G538" s="328"/>
      <c r="H538" s="337"/>
      <c r="I538" s="328"/>
      <c r="J538" s="328"/>
      <c r="K538" s="328"/>
      <c r="L538" s="15"/>
      <c r="M538" s="116"/>
      <c r="N538" s="177"/>
      <c r="O538" s="142"/>
      <c r="P538" s="111"/>
      <c r="Q538" s="111"/>
      <c r="R538" s="142"/>
      <c r="S538" s="209"/>
      <c r="T538" s="209"/>
    </row>
    <row r="539" spans="1:20" s="1" customFormat="1" x14ac:dyDescent="0.2">
      <c r="A539" s="328"/>
      <c r="B539" s="337">
        <v>1</v>
      </c>
      <c r="C539" s="328"/>
      <c r="D539" s="337"/>
      <c r="E539" s="357">
        <v>4</v>
      </c>
      <c r="F539" s="337"/>
      <c r="G539" s="328"/>
      <c r="H539" s="337"/>
      <c r="I539" s="328"/>
      <c r="J539" s="328"/>
      <c r="K539" s="328"/>
      <c r="L539" s="15" t="s">
        <v>155</v>
      </c>
      <c r="M539" s="341">
        <v>3</v>
      </c>
      <c r="N539" s="339" t="s">
        <v>116</v>
      </c>
      <c r="O539" s="111">
        <f t="shared" ref="O539:O540" si="250">SUM(O540)</f>
        <v>0</v>
      </c>
      <c r="P539" s="111">
        <f t="shared" ref="P539:P540" si="251">SUM(P540)</f>
        <v>6000</v>
      </c>
      <c r="Q539" s="111"/>
      <c r="R539" s="111">
        <f t="shared" ref="R539:R540" si="252">SUM(R540)</f>
        <v>5334.4</v>
      </c>
      <c r="S539" s="209">
        <v>0</v>
      </c>
      <c r="T539" s="209">
        <f t="shared" si="244"/>
        <v>88.906666666666652</v>
      </c>
    </row>
    <row r="540" spans="1:20" s="1" customFormat="1" ht="25.5" x14ac:dyDescent="0.2">
      <c r="A540" s="328"/>
      <c r="B540" s="337">
        <v>1</v>
      </c>
      <c r="C540" s="328"/>
      <c r="D540" s="337"/>
      <c r="E540" s="357">
        <v>4</v>
      </c>
      <c r="F540" s="337"/>
      <c r="G540" s="328"/>
      <c r="H540" s="337"/>
      <c r="I540" s="328"/>
      <c r="J540" s="328"/>
      <c r="K540" s="328"/>
      <c r="L540" s="15" t="s">
        <v>155</v>
      </c>
      <c r="M540" s="311" t="s">
        <v>262</v>
      </c>
      <c r="N540" s="338" t="s">
        <v>282</v>
      </c>
      <c r="O540" s="112">
        <f t="shared" si="250"/>
        <v>0</v>
      </c>
      <c r="P540" s="111">
        <f t="shared" si="251"/>
        <v>6000</v>
      </c>
      <c r="Q540" s="111"/>
      <c r="R540" s="112">
        <f t="shared" si="252"/>
        <v>5334.4</v>
      </c>
      <c r="S540" s="209">
        <v>0</v>
      </c>
      <c r="T540" s="209">
        <f t="shared" si="244"/>
        <v>88.906666666666652</v>
      </c>
    </row>
    <row r="541" spans="1:20" s="1" customFormat="1" x14ac:dyDescent="0.2">
      <c r="A541" s="328"/>
      <c r="B541" s="337">
        <v>1</v>
      </c>
      <c r="C541" s="328"/>
      <c r="D541" s="337"/>
      <c r="E541" s="357">
        <v>4</v>
      </c>
      <c r="F541" s="337"/>
      <c r="G541" s="328"/>
      <c r="H541" s="337"/>
      <c r="I541" s="328"/>
      <c r="J541" s="328"/>
      <c r="K541" s="328"/>
      <c r="L541" s="15" t="s">
        <v>155</v>
      </c>
      <c r="M541" s="340" t="s">
        <v>382</v>
      </c>
      <c r="N541" s="94" t="s">
        <v>383</v>
      </c>
      <c r="O541" s="111">
        <v>0</v>
      </c>
      <c r="P541" s="111">
        <v>6000</v>
      </c>
      <c r="Q541" s="111"/>
      <c r="R541" s="111">
        <f>SUM(R542)</f>
        <v>5334.4</v>
      </c>
      <c r="S541" s="209">
        <v>0</v>
      </c>
      <c r="T541" s="209">
        <f t="shared" si="244"/>
        <v>88.906666666666652</v>
      </c>
    </row>
    <row r="542" spans="1:20" s="1" customFormat="1" ht="25.5" x14ac:dyDescent="0.2">
      <c r="A542" s="328"/>
      <c r="B542" s="391"/>
      <c r="C542" s="328"/>
      <c r="D542" s="391"/>
      <c r="E542" s="391"/>
      <c r="F542" s="391"/>
      <c r="G542" s="328"/>
      <c r="H542" s="391"/>
      <c r="I542" s="328"/>
      <c r="J542" s="328"/>
      <c r="K542" s="328"/>
      <c r="L542" s="15"/>
      <c r="M542" s="392" t="s">
        <v>530</v>
      </c>
      <c r="N542" s="397" t="s">
        <v>538</v>
      </c>
      <c r="O542" s="111">
        <v>0</v>
      </c>
      <c r="P542" s="111"/>
      <c r="Q542" s="111"/>
      <c r="R542" s="111">
        <v>5334.4</v>
      </c>
      <c r="S542" s="209">
        <v>0</v>
      </c>
      <c r="T542" s="209"/>
    </row>
    <row r="543" spans="1:20" s="1" customFormat="1" x14ac:dyDescent="0.2">
      <c r="A543" s="328"/>
      <c r="B543" s="337"/>
      <c r="C543" s="328"/>
      <c r="D543" s="337"/>
      <c r="E543" s="328"/>
      <c r="F543" s="337"/>
      <c r="G543" s="328"/>
      <c r="H543" s="337"/>
      <c r="I543" s="328"/>
      <c r="J543" s="328"/>
      <c r="K543" s="328"/>
      <c r="L543" s="15"/>
      <c r="M543" s="336"/>
      <c r="N543" s="94"/>
      <c r="O543" s="111"/>
      <c r="P543" s="111"/>
      <c r="Q543" s="111"/>
      <c r="R543" s="111"/>
      <c r="S543" s="209"/>
      <c r="T543" s="209"/>
    </row>
    <row r="544" spans="1:20" s="1" customFormat="1" x14ac:dyDescent="0.2">
      <c r="A544" s="328"/>
      <c r="B544" s="337"/>
      <c r="C544" s="328"/>
      <c r="D544" s="337"/>
      <c r="E544" s="328"/>
      <c r="F544" s="337"/>
      <c r="G544" s="328"/>
      <c r="H544" s="337"/>
      <c r="I544" s="328"/>
      <c r="J544" s="328"/>
      <c r="K544" s="328"/>
      <c r="L544" s="15"/>
      <c r="M544" s="336"/>
      <c r="N544" s="94"/>
      <c r="O544" s="111"/>
      <c r="P544" s="111"/>
      <c r="Q544" s="111"/>
      <c r="R544" s="111"/>
      <c r="S544" s="209"/>
      <c r="T544" s="209"/>
    </row>
    <row r="545" spans="1:20" s="1" customFormat="1" ht="51" x14ac:dyDescent="0.2">
      <c r="A545" s="25" t="s">
        <v>384</v>
      </c>
      <c r="B545" s="328"/>
      <c r="C545" s="328"/>
      <c r="D545" s="328"/>
      <c r="E545" s="328"/>
      <c r="F545" s="328"/>
      <c r="G545" s="328"/>
      <c r="H545" s="328"/>
      <c r="I545" s="328"/>
      <c r="J545" s="328"/>
      <c r="K545" s="328"/>
      <c r="L545" s="34" t="s">
        <v>155</v>
      </c>
      <c r="M545" s="104"/>
      <c r="N545" s="105" t="s">
        <v>385</v>
      </c>
      <c r="O545" s="141">
        <f t="shared" ref="O545" si="253">SUM(O551)</f>
        <v>0</v>
      </c>
      <c r="P545" s="141">
        <f>SUM(P551)</f>
        <v>50000</v>
      </c>
      <c r="Q545" s="141"/>
      <c r="R545" s="141">
        <f t="shared" ref="R545" si="254">SUM(R551)</f>
        <v>33090</v>
      </c>
      <c r="S545" s="209">
        <v>0</v>
      </c>
      <c r="T545" s="209">
        <f t="shared" si="244"/>
        <v>66.180000000000007</v>
      </c>
    </row>
    <row r="546" spans="1:20" s="1" customFormat="1" x14ac:dyDescent="0.2">
      <c r="A546" s="328"/>
      <c r="B546" s="337"/>
      <c r="C546" s="328"/>
      <c r="D546" s="337"/>
      <c r="E546" s="328"/>
      <c r="F546" s="337"/>
      <c r="G546" s="328"/>
      <c r="H546" s="337"/>
      <c r="I546" s="328"/>
      <c r="J546" s="328"/>
      <c r="K546" s="328"/>
      <c r="L546" s="15"/>
      <c r="M546" s="336"/>
      <c r="N546" s="94"/>
      <c r="O546" s="185"/>
      <c r="P546" s="111"/>
      <c r="Q546" s="111"/>
      <c r="R546" s="185"/>
      <c r="S546" s="209"/>
      <c r="T546" s="209"/>
    </row>
    <row r="547" spans="1:20" s="1" customFormat="1" x14ac:dyDescent="0.2">
      <c r="A547" s="328"/>
      <c r="B547" s="337"/>
      <c r="C547" s="328"/>
      <c r="D547" s="337"/>
      <c r="E547" s="328"/>
      <c r="F547" s="337"/>
      <c r="G547" s="328"/>
      <c r="H547" s="337"/>
      <c r="I547" s="328"/>
      <c r="J547" s="328"/>
      <c r="K547" s="328"/>
      <c r="L547" s="15"/>
      <c r="M547" s="116"/>
      <c r="N547" s="177" t="s">
        <v>288</v>
      </c>
      <c r="O547" s="185">
        <f t="shared" ref="O547" si="255">SUM(O548:O549)</f>
        <v>0</v>
      </c>
      <c r="P547" s="185">
        <f>SUM(P548:P549)</f>
        <v>50000</v>
      </c>
      <c r="Q547" s="185"/>
      <c r="R547" s="185">
        <f t="shared" ref="R547" si="256">SUM(R548:R549)</f>
        <v>33090</v>
      </c>
      <c r="S547" s="209">
        <v>0</v>
      </c>
      <c r="T547" s="209">
        <f t="shared" si="244"/>
        <v>66.180000000000007</v>
      </c>
    </row>
    <row r="548" spans="1:20" s="1" customFormat="1" x14ac:dyDescent="0.2">
      <c r="A548" s="328"/>
      <c r="B548" s="337"/>
      <c r="C548" s="328"/>
      <c r="D548" s="337"/>
      <c r="E548" s="328"/>
      <c r="F548" s="337"/>
      <c r="G548" s="328"/>
      <c r="H548" s="337"/>
      <c r="I548" s="328"/>
      <c r="J548" s="328"/>
      <c r="K548" s="328"/>
      <c r="L548" s="15"/>
      <c r="M548" s="186" t="s">
        <v>362</v>
      </c>
      <c r="N548" s="177" t="s">
        <v>289</v>
      </c>
      <c r="O548" s="185">
        <v>0</v>
      </c>
      <c r="P548" s="185">
        <v>50000</v>
      </c>
      <c r="Q548" s="185"/>
      <c r="R548" s="185">
        <v>33090</v>
      </c>
      <c r="S548" s="209">
        <v>0</v>
      </c>
      <c r="T548" s="209">
        <f t="shared" si="244"/>
        <v>66.180000000000007</v>
      </c>
    </row>
    <row r="549" spans="1:20" s="1" customFormat="1" x14ac:dyDescent="0.2">
      <c r="A549" s="328"/>
      <c r="B549" s="337"/>
      <c r="C549" s="328"/>
      <c r="D549" s="337"/>
      <c r="E549" s="328"/>
      <c r="F549" s="337"/>
      <c r="G549" s="328"/>
      <c r="H549" s="337"/>
      <c r="I549" s="328"/>
      <c r="J549" s="328"/>
      <c r="K549" s="328"/>
      <c r="L549" s="15"/>
      <c r="M549" s="183">
        <v>43</v>
      </c>
      <c r="N549" s="184" t="s">
        <v>102</v>
      </c>
      <c r="O549" s="185">
        <v>0</v>
      </c>
      <c r="P549" s="185">
        <v>0</v>
      </c>
      <c r="Q549" s="185"/>
      <c r="R549" s="185">
        <v>0</v>
      </c>
      <c r="S549" s="209">
        <v>0</v>
      </c>
      <c r="T549" s="209">
        <v>0</v>
      </c>
    </row>
    <row r="550" spans="1:20" s="1" customFormat="1" x14ac:dyDescent="0.2">
      <c r="A550" s="328"/>
      <c r="B550" s="351"/>
      <c r="C550" s="328"/>
      <c r="D550" s="351"/>
      <c r="E550" s="328"/>
      <c r="F550" s="351"/>
      <c r="G550" s="328"/>
      <c r="H550" s="351"/>
      <c r="I550" s="328"/>
      <c r="J550" s="328"/>
      <c r="K550" s="328"/>
      <c r="L550" s="15"/>
      <c r="M550" s="183"/>
      <c r="N550" s="184"/>
      <c r="O550" s="142"/>
      <c r="P550" s="111"/>
      <c r="Q550" s="111"/>
      <c r="R550" s="142"/>
      <c r="S550" s="209"/>
      <c r="T550" s="209"/>
    </row>
    <row r="551" spans="1:20" s="1" customFormat="1" x14ac:dyDescent="0.2">
      <c r="A551" s="328"/>
      <c r="B551" s="351">
        <v>1</v>
      </c>
      <c r="C551" s="328"/>
      <c r="D551" s="351"/>
      <c r="E551" s="357">
        <v>4</v>
      </c>
      <c r="F551" s="351"/>
      <c r="G551" s="328"/>
      <c r="H551" s="351"/>
      <c r="I551" s="328"/>
      <c r="J551" s="328"/>
      <c r="K551" s="328"/>
      <c r="L551" s="15" t="s">
        <v>155</v>
      </c>
      <c r="M551" s="350">
        <v>3</v>
      </c>
      <c r="N551" s="348" t="s">
        <v>116</v>
      </c>
      <c r="O551" s="111">
        <f t="shared" ref="O551:O552" si="257">SUM(O552)</f>
        <v>0</v>
      </c>
      <c r="P551" s="111">
        <f t="shared" ref="P551:P552" si="258">SUM(P552)</f>
        <v>50000</v>
      </c>
      <c r="Q551" s="111"/>
      <c r="R551" s="111">
        <f t="shared" ref="R551:R552" si="259">SUM(R552)</f>
        <v>33090</v>
      </c>
      <c r="S551" s="209">
        <v>0</v>
      </c>
      <c r="T551" s="209">
        <f t="shared" si="244"/>
        <v>66.180000000000007</v>
      </c>
    </row>
    <row r="552" spans="1:20" s="1" customFormat="1" x14ac:dyDescent="0.2">
      <c r="A552" s="328"/>
      <c r="B552" s="337">
        <v>1</v>
      </c>
      <c r="C552" s="328"/>
      <c r="D552" s="337"/>
      <c r="E552" s="357">
        <v>4</v>
      </c>
      <c r="F552" s="337"/>
      <c r="G552" s="328"/>
      <c r="H552" s="337"/>
      <c r="I552" s="328"/>
      <c r="J552" s="328"/>
      <c r="K552" s="328"/>
      <c r="L552" s="15" t="s">
        <v>155</v>
      </c>
      <c r="M552" s="311" t="s">
        <v>61</v>
      </c>
      <c r="N552" s="347" t="s">
        <v>3</v>
      </c>
      <c r="O552" s="112">
        <f t="shared" si="257"/>
        <v>0</v>
      </c>
      <c r="P552" s="111">
        <f t="shared" si="258"/>
        <v>50000</v>
      </c>
      <c r="Q552" s="111"/>
      <c r="R552" s="112">
        <f t="shared" si="259"/>
        <v>33090</v>
      </c>
      <c r="S552" s="209">
        <v>0</v>
      </c>
      <c r="T552" s="209">
        <f t="shared" si="244"/>
        <v>66.180000000000007</v>
      </c>
    </row>
    <row r="553" spans="1:20" s="1" customFormat="1" x14ac:dyDescent="0.2">
      <c r="A553" s="214"/>
      <c r="B553" s="215">
        <v>1</v>
      </c>
      <c r="C553" s="214"/>
      <c r="D553" s="215"/>
      <c r="E553" s="357">
        <v>4</v>
      </c>
      <c r="F553" s="215"/>
      <c r="G553" s="214"/>
      <c r="H553" s="214"/>
      <c r="I553" s="214"/>
      <c r="J553" s="214"/>
      <c r="K553" s="214"/>
      <c r="L553" s="15" t="s">
        <v>155</v>
      </c>
      <c r="M553" s="349" t="s">
        <v>64</v>
      </c>
      <c r="N553" s="94" t="s">
        <v>6</v>
      </c>
      <c r="O553" s="111">
        <v>0</v>
      </c>
      <c r="P553" s="111">
        <v>50000</v>
      </c>
      <c r="Q553" s="111"/>
      <c r="R553" s="111">
        <f>SUM(R554)</f>
        <v>33090</v>
      </c>
      <c r="S553" s="209">
        <v>0</v>
      </c>
      <c r="T553" s="209">
        <f t="shared" si="244"/>
        <v>66.180000000000007</v>
      </c>
    </row>
    <row r="554" spans="1:20" s="1" customFormat="1" x14ac:dyDescent="0.2">
      <c r="A554" s="328"/>
      <c r="B554" s="391"/>
      <c r="C554" s="328"/>
      <c r="D554" s="391"/>
      <c r="E554" s="391"/>
      <c r="F554" s="391"/>
      <c r="G554" s="328"/>
      <c r="H554" s="328"/>
      <c r="I554" s="328"/>
      <c r="J554" s="328"/>
      <c r="K554" s="328"/>
      <c r="L554" s="15"/>
      <c r="M554" s="392" t="s">
        <v>456</v>
      </c>
      <c r="N554" s="394" t="s">
        <v>438</v>
      </c>
      <c r="O554" s="111">
        <v>0</v>
      </c>
      <c r="P554" s="111"/>
      <c r="Q554" s="111"/>
      <c r="R554" s="111">
        <v>33090</v>
      </c>
      <c r="S554" s="209">
        <v>0</v>
      </c>
      <c r="T554" s="209"/>
    </row>
    <row r="555" spans="1:20" s="1" customFormat="1" x14ac:dyDescent="0.2">
      <c r="A555" s="328"/>
      <c r="B555" s="351"/>
      <c r="C555" s="328"/>
      <c r="D555" s="351"/>
      <c r="E555" s="328"/>
      <c r="F555" s="351"/>
      <c r="G555" s="328"/>
      <c r="H555" s="328"/>
      <c r="I555" s="328"/>
      <c r="J555" s="328"/>
      <c r="K555" s="328"/>
      <c r="L555" s="15"/>
      <c r="M555" s="349"/>
      <c r="N555" s="94"/>
      <c r="O555" s="111"/>
      <c r="P555" s="111"/>
      <c r="Q555" s="111"/>
      <c r="R555" s="111"/>
      <c r="S555" s="209"/>
      <c r="T555" s="209"/>
    </row>
    <row r="556" spans="1:20" s="1" customFormat="1" x14ac:dyDescent="0.2">
      <c r="A556" s="328"/>
      <c r="B556" s="351"/>
      <c r="C556" s="328"/>
      <c r="D556" s="351"/>
      <c r="E556" s="328"/>
      <c r="F556" s="351"/>
      <c r="G556" s="328"/>
      <c r="H556" s="328"/>
      <c r="I556" s="328"/>
      <c r="J556" s="328"/>
      <c r="K556" s="328"/>
      <c r="L556" s="15"/>
      <c r="M556" s="349"/>
      <c r="N556" s="94"/>
      <c r="O556" s="111"/>
      <c r="P556" s="111"/>
      <c r="Q556" s="111"/>
      <c r="R556" s="111"/>
      <c r="S556" s="209"/>
      <c r="T556" s="209"/>
    </row>
    <row r="557" spans="1:20" s="1" customFormat="1" x14ac:dyDescent="0.2">
      <c r="A557" s="49" t="s">
        <v>129</v>
      </c>
      <c r="B557" s="53">
        <v>1</v>
      </c>
      <c r="C557" s="152"/>
      <c r="D557" s="53">
        <v>3</v>
      </c>
      <c r="E557" s="152"/>
      <c r="F557" s="53"/>
      <c r="G557" s="152"/>
      <c r="H557" s="152"/>
      <c r="I557" s="199"/>
      <c r="J557" s="199"/>
      <c r="K557" s="199"/>
      <c r="L557" s="15"/>
      <c r="M557" s="150"/>
      <c r="N557" s="71" t="s">
        <v>255</v>
      </c>
      <c r="O557" s="113">
        <f t="shared" ref="O557" si="260">SUM(O559)</f>
        <v>64606</v>
      </c>
      <c r="P557" s="113">
        <f t="shared" ref="P557" si="261">SUM(P559)</f>
        <v>100000</v>
      </c>
      <c r="Q557" s="113"/>
      <c r="R557" s="113">
        <f t="shared" ref="R557" si="262">SUM(R559)</f>
        <v>77021.63</v>
      </c>
      <c r="S557" s="209">
        <f t="shared" ref="S557:S587" si="263">R557/O557*100</f>
        <v>119.21745658297991</v>
      </c>
      <c r="T557" s="209">
        <f t="shared" si="244"/>
        <v>77.021630000000002</v>
      </c>
    </row>
    <row r="558" spans="1:20" s="1" customFormat="1" x14ac:dyDescent="0.2">
      <c r="A558" s="152"/>
      <c r="B558" s="149"/>
      <c r="C558" s="152"/>
      <c r="D558" s="149"/>
      <c r="E558" s="152"/>
      <c r="F558" s="149"/>
      <c r="G558" s="152"/>
      <c r="H558" s="152"/>
      <c r="I558" s="199"/>
      <c r="J558" s="199"/>
      <c r="K558" s="199"/>
      <c r="L558" s="15"/>
      <c r="M558" s="150"/>
      <c r="N558" s="82"/>
      <c r="O558" s="111"/>
      <c r="P558" s="111"/>
      <c r="Q558" s="111"/>
      <c r="R558" s="111"/>
      <c r="S558" s="209"/>
      <c r="T558" s="209"/>
    </row>
    <row r="559" spans="1:20" s="1" customFormat="1" ht="25.5" x14ac:dyDescent="0.2">
      <c r="A559" s="51" t="s">
        <v>192</v>
      </c>
      <c r="B559" s="152"/>
      <c r="C559" s="152"/>
      <c r="D559" s="152"/>
      <c r="E559" s="152"/>
      <c r="F559" s="152"/>
      <c r="G559" s="152"/>
      <c r="H559" s="152"/>
      <c r="I559" s="199"/>
      <c r="J559" s="199"/>
      <c r="K559" s="199"/>
      <c r="L559" s="29" t="s">
        <v>198</v>
      </c>
      <c r="M559" s="101"/>
      <c r="N559" s="102" t="s">
        <v>150</v>
      </c>
      <c r="O559" s="114">
        <f t="shared" ref="O559" si="264">SUM(O561)</f>
        <v>64606</v>
      </c>
      <c r="P559" s="114">
        <f t="shared" ref="P559" si="265">SUM(P561)</f>
        <v>100000</v>
      </c>
      <c r="Q559" s="114"/>
      <c r="R559" s="114">
        <f t="shared" ref="R559" si="266">SUM(R561)</f>
        <v>77021.63</v>
      </c>
      <c r="S559" s="209">
        <f t="shared" si="263"/>
        <v>119.21745658297991</v>
      </c>
      <c r="T559" s="209">
        <f t="shared" si="244"/>
        <v>77.021630000000002</v>
      </c>
    </row>
    <row r="560" spans="1:20" s="1" customFormat="1" x14ac:dyDescent="0.2">
      <c r="A560" s="51"/>
      <c r="B560" s="152"/>
      <c r="C560" s="152"/>
      <c r="D560" s="152"/>
      <c r="E560" s="152"/>
      <c r="F560" s="152"/>
      <c r="G560" s="152"/>
      <c r="H560" s="152"/>
      <c r="I560" s="199"/>
      <c r="J560" s="199"/>
      <c r="K560" s="199"/>
      <c r="L560" s="29"/>
      <c r="M560" s="101"/>
      <c r="N560" s="102"/>
      <c r="O560" s="141"/>
      <c r="P560" s="141"/>
      <c r="Q560" s="141"/>
      <c r="R560" s="141"/>
      <c r="S560" s="209"/>
      <c r="T560" s="209"/>
    </row>
    <row r="561" spans="1:20" s="1" customFormat="1" ht="25.5" x14ac:dyDescent="0.2">
      <c r="A561" s="25" t="s">
        <v>130</v>
      </c>
      <c r="B561" s="149"/>
      <c r="C561" s="152"/>
      <c r="D561" s="152"/>
      <c r="E561" s="152"/>
      <c r="F561" s="152"/>
      <c r="G561" s="152"/>
      <c r="H561" s="152"/>
      <c r="I561" s="199"/>
      <c r="J561" s="199"/>
      <c r="K561" s="199"/>
      <c r="L561" s="64" t="s">
        <v>198</v>
      </c>
      <c r="M561" s="150"/>
      <c r="N561" s="105" t="s">
        <v>215</v>
      </c>
      <c r="O561" s="141">
        <f t="shared" ref="O561" si="267">SUM(O567)</f>
        <v>64606</v>
      </c>
      <c r="P561" s="141">
        <f t="shared" ref="P561" si="268">SUM(P567)</f>
        <v>100000</v>
      </c>
      <c r="Q561" s="141"/>
      <c r="R561" s="141">
        <f t="shared" ref="R561" si="269">SUM(R567)</f>
        <v>77021.63</v>
      </c>
      <c r="S561" s="209">
        <f t="shared" si="263"/>
        <v>119.21745658297991</v>
      </c>
      <c r="T561" s="209">
        <f t="shared" si="244"/>
        <v>77.021630000000002</v>
      </c>
    </row>
    <row r="562" spans="1:20" s="1" customFormat="1" x14ac:dyDescent="0.2">
      <c r="A562" s="25"/>
      <c r="B562" s="173"/>
      <c r="C562" s="174"/>
      <c r="D562" s="174"/>
      <c r="E562" s="174"/>
      <c r="F562" s="174"/>
      <c r="G562" s="174"/>
      <c r="H562" s="174"/>
      <c r="I562" s="199"/>
      <c r="J562" s="199"/>
      <c r="K562" s="199"/>
      <c r="L562" s="15"/>
      <c r="M562" s="175"/>
      <c r="N562" s="105"/>
      <c r="O562" s="141"/>
      <c r="P562" s="141"/>
      <c r="Q562" s="141"/>
      <c r="R562" s="141"/>
      <c r="S562" s="209"/>
      <c r="T562" s="209"/>
    </row>
    <row r="563" spans="1:20" s="1" customFormat="1" x14ac:dyDescent="0.2">
      <c r="A563" s="25"/>
      <c r="B563" s="173"/>
      <c r="C563" s="174"/>
      <c r="D563" s="174"/>
      <c r="E563" s="174"/>
      <c r="F563" s="174"/>
      <c r="G563" s="174"/>
      <c r="H563" s="174"/>
      <c r="I563" s="199"/>
      <c r="J563" s="199"/>
      <c r="K563" s="199"/>
      <c r="L563" s="15"/>
      <c r="M563" s="175"/>
      <c r="N563" s="177" t="s">
        <v>288</v>
      </c>
      <c r="O563" s="185">
        <f t="shared" ref="O563" si="270">SUM(O564:O565)</f>
        <v>64606</v>
      </c>
      <c r="P563" s="185">
        <f t="shared" ref="P563" si="271">SUM(P564:P565)</f>
        <v>100000</v>
      </c>
      <c r="Q563" s="185"/>
      <c r="R563" s="185">
        <f t="shared" ref="R563" si="272">SUM(R564:R565)</f>
        <v>77021.63</v>
      </c>
      <c r="S563" s="209">
        <f t="shared" si="263"/>
        <v>119.21745658297991</v>
      </c>
      <c r="T563" s="209">
        <f t="shared" si="244"/>
        <v>77.021630000000002</v>
      </c>
    </row>
    <row r="564" spans="1:20" s="1" customFormat="1" x14ac:dyDescent="0.2">
      <c r="A564" s="25"/>
      <c r="B564" s="173"/>
      <c r="C564" s="174"/>
      <c r="D564" s="174"/>
      <c r="E564" s="174"/>
      <c r="F564" s="174"/>
      <c r="G564" s="174"/>
      <c r="H564" s="174"/>
      <c r="I564" s="199"/>
      <c r="J564" s="199"/>
      <c r="K564" s="199"/>
      <c r="L564" s="15"/>
      <c r="M564" s="186" t="s">
        <v>362</v>
      </c>
      <c r="N564" s="177" t="s">
        <v>289</v>
      </c>
      <c r="O564" s="185">
        <v>64606</v>
      </c>
      <c r="P564" s="185">
        <v>65000</v>
      </c>
      <c r="Q564" s="185"/>
      <c r="R564" s="185">
        <v>65541.64</v>
      </c>
      <c r="S564" s="209">
        <f t="shared" si="263"/>
        <v>101.44822462310002</v>
      </c>
      <c r="T564" s="209">
        <f t="shared" si="244"/>
        <v>100.83329230769232</v>
      </c>
    </row>
    <row r="565" spans="1:20" s="1" customFormat="1" x14ac:dyDescent="0.2">
      <c r="A565" s="25"/>
      <c r="B565" s="203"/>
      <c r="C565" s="202"/>
      <c r="D565" s="202"/>
      <c r="E565" s="202"/>
      <c r="F565" s="202"/>
      <c r="G565" s="202"/>
      <c r="H565" s="202"/>
      <c r="I565" s="202"/>
      <c r="J565" s="202"/>
      <c r="K565" s="202"/>
      <c r="L565" s="15"/>
      <c r="M565" s="186" t="s">
        <v>57</v>
      </c>
      <c r="N565" s="177" t="s">
        <v>101</v>
      </c>
      <c r="O565" s="185">
        <v>0</v>
      </c>
      <c r="P565" s="185">
        <v>35000</v>
      </c>
      <c r="Q565" s="185"/>
      <c r="R565" s="185">
        <v>11479.99</v>
      </c>
      <c r="S565" s="209">
        <v>0</v>
      </c>
      <c r="T565" s="209">
        <f t="shared" si="244"/>
        <v>32.799971428571425</v>
      </c>
    </row>
    <row r="566" spans="1:20" s="1" customFormat="1" x14ac:dyDescent="0.2">
      <c r="A566" s="152"/>
      <c r="B566" s="149"/>
      <c r="C566" s="152"/>
      <c r="D566" s="152"/>
      <c r="E566" s="152"/>
      <c r="F566" s="152"/>
      <c r="G566" s="152"/>
      <c r="H566" s="152"/>
      <c r="I566" s="199"/>
      <c r="J566" s="199"/>
      <c r="K566" s="199"/>
      <c r="L566" s="15"/>
      <c r="M566" s="150"/>
      <c r="N566" s="82"/>
      <c r="O566" s="141"/>
      <c r="P566" s="141"/>
      <c r="Q566" s="141"/>
      <c r="R566" s="141"/>
      <c r="S566" s="209"/>
      <c r="T566" s="209"/>
    </row>
    <row r="567" spans="1:20" s="1" customFormat="1" x14ac:dyDescent="0.2">
      <c r="A567" s="152"/>
      <c r="B567" s="149">
        <v>1</v>
      </c>
      <c r="C567" s="152"/>
      <c r="D567" s="272">
        <v>3</v>
      </c>
      <c r="E567" s="152"/>
      <c r="F567" s="152"/>
      <c r="G567" s="152"/>
      <c r="H567" s="152"/>
      <c r="I567" s="199"/>
      <c r="J567" s="199"/>
      <c r="K567" s="199"/>
      <c r="L567" s="15" t="s">
        <v>306</v>
      </c>
      <c r="M567" s="151">
        <v>3</v>
      </c>
      <c r="N567" s="82" t="s">
        <v>116</v>
      </c>
      <c r="O567" s="111">
        <f t="shared" ref="O567:R568" si="273">SUM(O568)</f>
        <v>64606</v>
      </c>
      <c r="P567" s="111">
        <f t="shared" si="273"/>
        <v>100000</v>
      </c>
      <c r="Q567" s="111"/>
      <c r="R567" s="111">
        <f t="shared" si="273"/>
        <v>77021.63</v>
      </c>
      <c r="S567" s="209">
        <f t="shared" si="263"/>
        <v>119.21745658297991</v>
      </c>
      <c r="T567" s="209">
        <f t="shared" si="244"/>
        <v>77.021630000000002</v>
      </c>
    </row>
    <row r="568" spans="1:20" s="1" customFormat="1" ht="38.25" x14ac:dyDescent="0.2">
      <c r="A568" s="152"/>
      <c r="B568" s="149">
        <v>1</v>
      </c>
      <c r="C568" s="152"/>
      <c r="D568" s="272">
        <v>3</v>
      </c>
      <c r="E568" s="152"/>
      <c r="F568" s="152"/>
      <c r="G568" s="152"/>
      <c r="H568" s="152"/>
      <c r="I568" s="199"/>
      <c r="J568" s="199"/>
      <c r="K568" s="199"/>
      <c r="L568" s="15" t="s">
        <v>306</v>
      </c>
      <c r="M568" s="90" t="s">
        <v>70</v>
      </c>
      <c r="N568" s="68" t="s">
        <v>24</v>
      </c>
      <c r="O568" s="112">
        <f t="shared" si="273"/>
        <v>64606</v>
      </c>
      <c r="P568" s="112">
        <f t="shared" si="273"/>
        <v>100000</v>
      </c>
      <c r="Q568" s="112"/>
      <c r="R568" s="112">
        <f t="shared" si="273"/>
        <v>77021.63</v>
      </c>
      <c r="S568" s="209">
        <f t="shared" si="263"/>
        <v>119.21745658297991</v>
      </c>
      <c r="T568" s="209">
        <f t="shared" si="244"/>
        <v>77.021630000000002</v>
      </c>
    </row>
    <row r="569" spans="1:20" s="1" customFormat="1" ht="25.5" x14ac:dyDescent="0.2">
      <c r="A569" s="152"/>
      <c r="B569" s="149">
        <v>1</v>
      </c>
      <c r="C569" s="152"/>
      <c r="D569" s="272">
        <v>3</v>
      </c>
      <c r="E569" s="152"/>
      <c r="F569" s="152"/>
      <c r="G569" s="152"/>
      <c r="H569" s="152"/>
      <c r="I569" s="199"/>
      <c r="J569" s="199"/>
      <c r="K569" s="199"/>
      <c r="L569" s="15" t="s">
        <v>306</v>
      </c>
      <c r="M569" s="150" t="s">
        <v>71</v>
      </c>
      <c r="N569" s="82" t="s">
        <v>25</v>
      </c>
      <c r="O569" s="111">
        <f>SUM(O570)</f>
        <v>64606</v>
      </c>
      <c r="P569" s="111">
        <v>100000</v>
      </c>
      <c r="Q569" s="111"/>
      <c r="R569" s="111">
        <f>SUM(R570)</f>
        <v>77021.63</v>
      </c>
      <c r="S569" s="209">
        <f t="shared" si="263"/>
        <v>119.21745658297991</v>
      </c>
      <c r="T569" s="209">
        <f t="shared" si="244"/>
        <v>77.021630000000002</v>
      </c>
    </row>
    <row r="570" spans="1:20" s="1" customFormat="1" ht="25.5" x14ac:dyDescent="0.2">
      <c r="A570" s="328"/>
      <c r="B570" s="379"/>
      <c r="C570" s="328"/>
      <c r="D570" s="379"/>
      <c r="E570" s="328"/>
      <c r="F570" s="328"/>
      <c r="G570" s="328"/>
      <c r="H570" s="328"/>
      <c r="I570" s="328"/>
      <c r="J570" s="328"/>
      <c r="K570" s="328"/>
      <c r="L570" s="15"/>
      <c r="M570" s="377" t="s">
        <v>457</v>
      </c>
      <c r="N570" s="376" t="s">
        <v>458</v>
      </c>
      <c r="O570" s="111">
        <v>64606</v>
      </c>
      <c r="P570" s="111"/>
      <c r="Q570" s="111"/>
      <c r="R570" s="111">
        <v>77021.63</v>
      </c>
      <c r="S570" s="209">
        <f t="shared" si="263"/>
        <v>119.21745658297991</v>
      </c>
      <c r="T570" s="209"/>
    </row>
    <row r="571" spans="1:20" s="1" customFormat="1" x14ac:dyDescent="0.2">
      <c r="A571" s="152"/>
      <c r="B571" s="149"/>
      <c r="C571" s="152"/>
      <c r="D571" s="149"/>
      <c r="E571" s="152"/>
      <c r="F571" s="149"/>
      <c r="G571" s="152"/>
      <c r="H571" s="152"/>
      <c r="I571" s="199"/>
      <c r="J571" s="199"/>
      <c r="K571" s="199"/>
      <c r="L571" s="15"/>
      <c r="M571" s="150"/>
      <c r="N571" s="82"/>
      <c r="O571" s="111"/>
      <c r="P571" s="111"/>
      <c r="Q571" s="111"/>
      <c r="R571" s="111"/>
      <c r="S571" s="209"/>
      <c r="T571" s="209"/>
    </row>
    <row r="572" spans="1:20" s="1" customFormat="1" ht="25.5" x14ac:dyDescent="0.2">
      <c r="A572" s="49" t="s">
        <v>131</v>
      </c>
      <c r="B572" s="53">
        <v>1</v>
      </c>
      <c r="C572" s="152"/>
      <c r="D572" s="152"/>
      <c r="E572" s="152"/>
      <c r="F572" s="53"/>
      <c r="G572" s="152"/>
      <c r="H572" s="53">
        <v>7</v>
      </c>
      <c r="I572" s="53"/>
      <c r="J572" s="53">
        <v>9</v>
      </c>
      <c r="K572" s="199"/>
      <c r="L572" s="15"/>
      <c r="M572" s="150"/>
      <c r="N572" s="71" t="s">
        <v>256</v>
      </c>
      <c r="O572" s="113">
        <f t="shared" ref="O572" si="274">SUM(O574+O587+O599)</f>
        <v>21168.58</v>
      </c>
      <c r="P572" s="113">
        <f t="shared" ref="P572" si="275">SUM(P574+P587+P599)</f>
        <v>40000</v>
      </c>
      <c r="Q572" s="113"/>
      <c r="R572" s="113">
        <f t="shared" ref="R572" si="276">SUM(R574+R587+R599)</f>
        <v>18098.34</v>
      </c>
      <c r="S572" s="209">
        <f t="shared" si="263"/>
        <v>85.496240182383502</v>
      </c>
      <c r="T572" s="209">
        <f t="shared" si="244"/>
        <v>45.245849999999997</v>
      </c>
    </row>
    <row r="573" spans="1:20" s="1" customFormat="1" x14ac:dyDescent="0.2">
      <c r="A573" s="152"/>
      <c r="B573" s="149"/>
      <c r="C573" s="152"/>
      <c r="D573" s="149"/>
      <c r="E573" s="152"/>
      <c r="F573" s="149"/>
      <c r="G573" s="152"/>
      <c r="H573" s="152"/>
      <c r="I573" s="199"/>
      <c r="J573" s="199"/>
      <c r="K573" s="199"/>
      <c r="L573" s="15"/>
      <c r="M573" s="150"/>
      <c r="N573" s="82"/>
      <c r="O573" s="114"/>
      <c r="P573" s="114"/>
      <c r="Q573" s="114"/>
      <c r="R573" s="114"/>
      <c r="S573" s="209"/>
      <c r="T573" s="209"/>
    </row>
    <row r="574" spans="1:20" s="1" customFormat="1" ht="25.5" x14ac:dyDescent="0.2">
      <c r="A574" s="51" t="s">
        <v>192</v>
      </c>
      <c r="B574" s="152"/>
      <c r="C574" s="152"/>
      <c r="D574" s="152"/>
      <c r="E574" s="152"/>
      <c r="F574" s="152"/>
      <c r="G574" s="152"/>
      <c r="H574" s="152"/>
      <c r="I574" s="199"/>
      <c r="J574" s="199"/>
      <c r="K574" s="199"/>
      <c r="L574" s="29" t="s">
        <v>198</v>
      </c>
      <c r="M574" s="101"/>
      <c r="N574" s="102" t="s">
        <v>150</v>
      </c>
      <c r="O574" s="114">
        <f t="shared" ref="O574" si="277">SUM(O576)</f>
        <v>12109.1</v>
      </c>
      <c r="P574" s="114">
        <f t="shared" ref="P574" si="278">SUM(P576)</f>
        <v>20000</v>
      </c>
      <c r="Q574" s="114"/>
      <c r="R574" s="114">
        <f t="shared" ref="R574" si="279">SUM(R576)</f>
        <v>9199.19</v>
      </c>
      <c r="S574" s="209">
        <f t="shared" si="263"/>
        <v>75.969229752830515</v>
      </c>
      <c r="T574" s="209">
        <f t="shared" si="244"/>
        <v>45.995950000000001</v>
      </c>
    </row>
    <row r="575" spans="1:20" s="1" customFormat="1" x14ac:dyDescent="0.2">
      <c r="A575" s="51"/>
      <c r="B575" s="152"/>
      <c r="C575" s="152"/>
      <c r="D575" s="152"/>
      <c r="E575" s="152"/>
      <c r="F575" s="152"/>
      <c r="G575" s="152"/>
      <c r="H575" s="152"/>
      <c r="I575" s="199"/>
      <c r="J575" s="199"/>
      <c r="K575" s="199"/>
      <c r="L575" s="29"/>
      <c r="M575" s="101"/>
      <c r="N575" s="102"/>
      <c r="O575" s="141"/>
      <c r="P575" s="141"/>
      <c r="Q575" s="141"/>
      <c r="R575" s="141"/>
      <c r="S575" s="209"/>
      <c r="T575" s="209"/>
    </row>
    <row r="576" spans="1:20" s="1" customFormat="1" ht="38.25" x14ac:dyDescent="0.2">
      <c r="A576" s="25" t="s">
        <v>132</v>
      </c>
      <c r="B576" s="152"/>
      <c r="C576" s="152"/>
      <c r="D576" s="152"/>
      <c r="E576" s="152"/>
      <c r="F576" s="152"/>
      <c r="G576" s="152"/>
      <c r="H576" s="152"/>
      <c r="I576" s="199"/>
      <c r="J576" s="199"/>
      <c r="K576" s="199"/>
      <c r="L576" s="34" t="s">
        <v>165</v>
      </c>
      <c r="M576" s="104"/>
      <c r="N576" s="269" t="s">
        <v>331</v>
      </c>
      <c r="O576" s="141">
        <f t="shared" ref="O576" si="280">SUM(O582)</f>
        <v>12109.1</v>
      </c>
      <c r="P576" s="141">
        <f t="shared" ref="P576" si="281">SUM(P582)</f>
        <v>20000</v>
      </c>
      <c r="Q576" s="141"/>
      <c r="R576" s="141">
        <f t="shared" ref="R576" si="282">SUM(R582)</f>
        <v>9199.19</v>
      </c>
      <c r="S576" s="209">
        <f t="shared" si="263"/>
        <v>75.969229752830515</v>
      </c>
      <c r="T576" s="209">
        <f t="shared" si="244"/>
        <v>45.995950000000001</v>
      </c>
    </row>
    <row r="577" spans="1:20" s="1" customFormat="1" x14ac:dyDescent="0.2">
      <c r="A577" s="25"/>
      <c r="B577" s="174"/>
      <c r="C577" s="174"/>
      <c r="D577" s="174"/>
      <c r="E577" s="174"/>
      <c r="F577" s="174"/>
      <c r="G577" s="174"/>
      <c r="H577" s="174"/>
      <c r="I577" s="199"/>
      <c r="J577" s="199"/>
      <c r="K577" s="199"/>
      <c r="L577" s="34"/>
      <c r="M577" s="104"/>
      <c r="N577" s="105"/>
      <c r="O577" s="141"/>
      <c r="P577" s="141"/>
      <c r="Q577" s="141"/>
      <c r="R577" s="141"/>
      <c r="S577" s="209"/>
      <c r="T577" s="209"/>
    </row>
    <row r="578" spans="1:20" s="1" customFormat="1" x14ac:dyDescent="0.2">
      <c r="A578" s="25"/>
      <c r="B578" s="174"/>
      <c r="C578" s="174"/>
      <c r="D578" s="174"/>
      <c r="E578" s="174"/>
      <c r="F578" s="174"/>
      <c r="G578" s="174"/>
      <c r="H578" s="174"/>
      <c r="I578" s="199"/>
      <c r="J578" s="199"/>
      <c r="K578" s="199"/>
      <c r="L578" s="34"/>
      <c r="M578" s="104"/>
      <c r="N578" s="177" t="s">
        <v>288</v>
      </c>
      <c r="O578" s="185">
        <f t="shared" ref="O578" si="283">SUM(O579:O580)</f>
        <v>12109.1</v>
      </c>
      <c r="P578" s="185">
        <f t="shared" ref="P578" si="284">SUM(P579:P580)</f>
        <v>20000</v>
      </c>
      <c r="Q578" s="185"/>
      <c r="R578" s="185">
        <f t="shared" ref="R578" si="285">SUM(R579:R580)</f>
        <v>9199.19</v>
      </c>
      <c r="S578" s="209">
        <f t="shared" si="263"/>
        <v>75.969229752830515</v>
      </c>
      <c r="T578" s="209">
        <f t="shared" si="244"/>
        <v>45.995950000000001</v>
      </c>
    </row>
    <row r="579" spans="1:20" s="1" customFormat="1" x14ac:dyDescent="0.2">
      <c r="A579" s="25"/>
      <c r="B579" s="174"/>
      <c r="C579" s="174"/>
      <c r="D579" s="174"/>
      <c r="E579" s="174"/>
      <c r="F579" s="174"/>
      <c r="G579" s="174"/>
      <c r="H579" s="174"/>
      <c r="I579" s="199"/>
      <c r="J579" s="199"/>
      <c r="K579" s="199"/>
      <c r="L579" s="34"/>
      <c r="M579" s="186" t="s">
        <v>362</v>
      </c>
      <c r="N579" s="177" t="s">
        <v>289</v>
      </c>
      <c r="O579" s="185">
        <v>10000</v>
      </c>
      <c r="P579" s="185">
        <v>10000</v>
      </c>
      <c r="Q579" s="185"/>
      <c r="R579" s="185">
        <v>0</v>
      </c>
      <c r="S579" s="209">
        <f t="shared" si="263"/>
        <v>0</v>
      </c>
      <c r="T579" s="209">
        <f t="shared" si="244"/>
        <v>0</v>
      </c>
    </row>
    <row r="580" spans="1:20" s="1" customFormat="1" x14ac:dyDescent="0.2">
      <c r="A580" s="25"/>
      <c r="B580" s="245"/>
      <c r="C580" s="245"/>
      <c r="D580" s="245"/>
      <c r="E580" s="245"/>
      <c r="F580" s="245"/>
      <c r="G580" s="245"/>
      <c r="H580" s="245"/>
      <c r="I580" s="245"/>
      <c r="J580" s="245"/>
      <c r="K580" s="245"/>
      <c r="L580" s="34"/>
      <c r="M580" s="183">
        <v>91</v>
      </c>
      <c r="N580" s="177" t="s">
        <v>293</v>
      </c>
      <c r="O580" s="185">
        <v>2109.1</v>
      </c>
      <c r="P580" s="185">
        <v>10000</v>
      </c>
      <c r="Q580" s="185"/>
      <c r="R580" s="185">
        <v>9199.19</v>
      </c>
      <c r="S580" s="209">
        <f t="shared" si="263"/>
        <v>436.16661135081324</v>
      </c>
      <c r="T580" s="209">
        <f t="shared" si="244"/>
        <v>91.991900000000001</v>
      </c>
    </row>
    <row r="581" spans="1:20" s="1" customFormat="1" x14ac:dyDescent="0.2">
      <c r="A581" s="152"/>
      <c r="B581" s="152"/>
      <c r="C581" s="152"/>
      <c r="D581" s="152"/>
      <c r="E581" s="152"/>
      <c r="F581" s="152"/>
      <c r="G581" s="152"/>
      <c r="H581" s="152"/>
      <c r="I581" s="199"/>
      <c r="J581" s="199"/>
      <c r="K581" s="199"/>
      <c r="L581" s="15"/>
      <c r="M581" s="94"/>
      <c r="N581" s="82"/>
      <c r="O581" s="141"/>
      <c r="P581" s="141"/>
      <c r="Q581" s="141"/>
      <c r="R581" s="141"/>
      <c r="S581" s="209"/>
      <c r="T581" s="209"/>
    </row>
    <row r="582" spans="1:20" s="1" customFormat="1" x14ac:dyDescent="0.2">
      <c r="A582" s="152"/>
      <c r="B582" s="149">
        <v>1</v>
      </c>
      <c r="C582" s="152"/>
      <c r="D582" s="152"/>
      <c r="E582" s="152"/>
      <c r="F582" s="152"/>
      <c r="G582" s="152"/>
      <c r="H582" s="152"/>
      <c r="I582" s="199"/>
      <c r="J582" s="272">
        <v>9</v>
      </c>
      <c r="K582" s="199"/>
      <c r="L582" s="15" t="s">
        <v>165</v>
      </c>
      <c r="M582" s="151">
        <v>3</v>
      </c>
      <c r="N582" s="82" t="s">
        <v>116</v>
      </c>
      <c r="O582" s="111">
        <f t="shared" ref="O582:R583" si="286">SUM(O583)</f>
        <v>12109.1</v>
      </c>
      <c r="P582" s="111">
        <f t="shared" si="286"/>
        <v>20000</v>
      </c>
      <c r="Q582" s="111"/>
      <c r="R582" s="111">
        <f t="shared" si="286"/>
        <v>9199.19</v>
      </c>
      <c r="S582" s="209">
        <f t="shared" si="263"/>
        <v>75.969229752830515</v>
      </c>
      <c r="T582" s="209">
        <f t="shared" si="244"/>
        <v>45.995950000000001</v>
      </c>
    </row>
    <row r="583" spans="1:20" s="1" customFormat="1" ht="38.25" x14ac:dyDescent="0.2">
      <c r="A583" s="152"/>
      <c r="B583" s="149">
        <v>1</v>
      </c>
      <c r="C583" s="152"/>
      <c r="D583" s="152"/>
      <c r="E583" s="152"/>
      <c r="F583" s="152"/>
      <c r="G583" s="152"/>
      <c r="H583" s="152"/>
      <c r="I583" s="199"/>
      <c r="J583" s="272">
        <v>9</v>
      </c>
      <c r="K583" s="199"/>
      <c r="L583" s="15" t="s">
        <v>165</v>
      </c>
      <c r="M583" s="90" t="s">
        <v>70</v>
      </c>
      <c r="N583" s="68" t="s">
        <v>24</v>
      </c>
      <c r="O583" s="112">
        <f t="shared" si="286"/>
        <v>12109.1</v>
      </c>
      <c r="P583" s="112">
        <f t="shared" si="286"/>
        <v>20000</v>
      </c>
      <c r="Q583" s="112"/>
      <c r="R583" s="112">
        <f t="shared" si="286"/>
        <v>9199.19</v>
      </c>
      <c r="S583" s="209">
        <f t="shared" si="263"/>
        <v>75.969229752830515</v>
      </c>
      <c r="T583" s="209">
        <f t="shared" si="244"/>
        <v>45.995950000000001</v>
      </c>
    </row>
    <row r="584" spans="1:20" s="1" customFormat="1" ht="25.5" x14ac:dyDescent="0.2">
      <c r="A584" s="152"/>
      <c r="B584" s="149">
        <v>1</v>
      </c>
      <c r="C584" s="152"/>
      <c r="D584" s="152"/>
      <c r="E584" s="152"/>
      <c r="F584" s="152"/>
      <c r="G584" s="152"/>
      <c r="H584" s="152"/>
      <c r="I584" s="199"/>
      <c r="J584" s="272">
        <v>9</v>
      </c>
      <c r="K584" s="199"/>
      <c r="L584" s="15" t="s">
        <v>165</v>
      </c>
      <c r="M584" s="150" t="s">
        <v>71</v>
      </c>
      <c r="N584" s="82" t="s">
        <v>25</v>
      </c>
      <c r="O584" s="111">
        <f>SUM(O585)</f>
        <v>12109.1</v>
      </c>
      <c r="P584" s="111">
        <v>20000</v>
      </c>
      <c r="Q584" s="111"/>
      <c r="R584" s="111">
        <f>SUM(R585)</f>
        <v>9199.19</v>
      </c>
      <c r="S584" s="209">
        <f t="shared" si="263"/>
        <v>75.969229752830515</v>
      </c>
      <c r="T584" s="209">
        <f t="shared" si="244"/>
        <v>45.995950000000001</v>
      </c>
    </row>
    <row r="585" spans="1:20" s="1" customFormat="1" ht="25.5" x14ac:dyDescent="0.2">
      <c r="A585" s="328"/>
      <c r="B585" s="379"/>
      <c r="C585" s="328"/>
      <c r="D585" s="328"/>
      <c r="E585" s="328"/>
      <c r="F585" s="328"/>
      <c r="G585" s="328"/>
      <c r="H585" s="328"/>
      <c r="I585" s="328"/>
      <c r="J585" s="379"/>
      <c r="K585" s="328"/>
      <c r="L585" s="15"/>
      <c r="M585" s="377" t="s">
        <v>457</v>
      </c>
      <c r="N585" s="376" t="s">
        <v>458</v>
      </c>
      <c r="O585" s="111">
        <v>12109.1</v>
      </c>
      <c r="P585" s="111"/>
      <c r="Q585" s="111"/>
      <c r="R585" s="111">
        <v>9199.19</v>
      </c>
      <c r="S585" s="209">
        <f t="shared" si="263"/>
        <v>75.969229752830515</v>
      </c>
      <c r="T585" s="209"/>
    </row>
    <row r="586" spans="1:20" s="1" customFormat="1" x14ac:dyDescent="0.2">
      <c r="A586" s="152"/>
      <c r="B586" s="149"/>
      <c r="C586" s="152"/>
      <c r="D586" s="152"/>
      <c r="E586" s="152"/>
      <c r="F586" s="152"/>
      <c r="G586" s="152"/>
      <c r="H586" s="152"/>
      <c r="I586" s="199"/>
      <c r="J586" s="199"/>
      <c r="K586" s="199"/>
      <c r="L586" s="15"/>
      <c r="M586" s="150"/>
      <c r="N586" s="82"/>
      <c r="O586" s="141"/>
      <c r="P586" s="141"/>
      <c r="Q586" s="141"/>
      <c r="R586" s="141"/>
      <c r="S586" s="209"/>
      <c r="T586" s="209"/>
    </row>
    <row r="587" spans="1:20" s="1" customFormat="1" ht="25.5" x14ac:dyDescent="0.2">
      <c r="A587" s="51" t="s">
        <v>192</v>
      </c>
      <c r="B587" s="221"/>
      <c r="C587" s="221"/>
      <c r="D587" s="221"/>
      <c r="E587" s="221"/>
      <c r="F587" s="221"/>
      <c r="G587" s="221"/>
      <c r="H587" s="221"/>
      <c r="I587" s="221"/>
      <c r="J587" s="221"/>
      <c r="K587" s="221"/>
      <c r="L587" s="29" t="s">
        <v>310</v>
      </c>
      <c r="M587" s="101"/>
      <c r="N587" s="102" t="s">
        <v>150</v>
      </c>
      <c r="O587" s="114">
        <f t="shared" ref="O587" si="287">SUM(O589)</f>
        <v>9059.48</v>
      </c>
      <c r="P587" s="114">
        <f t="shared" ref="P587" si="288">SUM(P589)</f>
        <v>15000</v>
      </c>
      <c r="Q587" s="114"/>
      <c r="R587" s="114">
        <f t="shared" ref="R587" si="289">SUM(R589)</f>
        <v>8899.15</v>
      </c>
      <c r="S587" s="209">
        <f t="shared" si="263"/>
        <v>98.230251625921142</v>
      </c>
      <c r="T587" s="209">
        <f t="shared" si="244"/>
        <v>59.327666666666666</v>
      </c>
    </row>
    <row r="588" spans="1:20" s="1" customFormat="1" x14ac:dyDescent="0.2">
      <c r="A588" s="221"/>
      <c r="B588" s="220"/>
      <c r="C588" s="221"/>
      <c r="D588" s="221"/>
      <c r="E588" s="221"/>
      <c r="F588" s="221"/>
      <c r="G588" s="221"/>
      <c r="H588" s="221"/>
      <c r="I588" s="221"/>
      <c r="J588" s="221"/>
      <c r="K588" s="221"/>
      <c r="L588" s="15"/>
      <c r="M588" s="222"/>
      <c r="N588" s="223"/>
      <c r="O588" s="141"/>
      <c r="P588" s="141"/>
      <c r="Q588" s="141"/>
      <c r="R588" s="141"/>
      <c r="S588" s="209"/>
      <c r="T588" s="209"/>
    </row>
    <row r="589" spans="1:20" s="1" customFormat="1" ht="25.5" x14ac:dyDescent="0.2">
      <c r="A589" s="25" t="s">
        <v>257</v>
      </c>
      <c r="B589" s="152"/>
      <c r="C589" s="152"/>
      <c r="D589" s="152"/>
      <c r="E589" s="152"/>
      <c r="F589" s="152"/>
      <c r="G589" s="152"/>
      <c r="H589" s="152"/>
      <c r="I589" s="199"/>
      <c r="J589" s="199"/>
      <c r="K589" s="199"/>
      <c r="L589" s="34" t="s">
        <v>307</v>
      </c>
      <c r="M589" s="104"/>
      <c r="N589" s="105" t="s">
        <v>164</v>
      </c>
      <c r="O589" s="141">
        <f t="shared" ref="O589" si="290">SUM(O594)</f>
        <v>9059.48</v>
      </c>
      <c r="P589" s="141">
        <f t="shared" ref="P589" si="291">SUM(P594)</f>
        <v>15000</v>
      </c>
      <c r="Q589" s="141"/>
      <c r="R589" s="141">
        <f t="shared" ref="R589" si="292">SUM(R594)</f>
        <v>8899.15</v>
      </c>
      <c r="S589" s="209">
        <f t="shared" ref="S589:S652" si="293">R589/O589*100</f>
        <v>98.230251625921142</v>
      </c>
      <c r="T589" s="209">
        <f t="shared" ref="T589:T652" si="294">R589/P589*100</f>
        <v>59.327666666666666</v>
      </c>
    </row>
    <row r="590" spans="1:20" s="1" customFormat="1" x14ac:dyDescent="0.2">
      <c r="A590" s="152"/>
      <c r="B590" s="152"/>
      <c r="C590" s="152"/>
      <c r="D590" s="152"/>
      <c r="E590" s="152"/>
      <c r="F590" s="152"/>
      <c r="G590" s="152"/>
      <c r="H590" s="152"/>
      <c r="I590" s="199"/>
      <c r="J590" s="199"/>
      <c r="K590" s="199"/>
      <c r="L590" s="15"/>
      <c r="M590" s="94"/>
      <c r="N590" s="82"/>
      <c r="O590" s="140"/>
      <c r="P590" s="140"/>
      <c r="Q590" s="140"/>
      <c r="R590" s="140"/>
      <c r="S590" s="209"/>
      <c r="T590" s="209"/>
    </row>
    <row r="591" spans="1:20" s="1" customFormat="1" x14ac:dyDescent="0.2">
      <c r="A591" s="174"/>
      <c r="B591" s="174"/>
      <c r="C591" s="174"/>
      <c r="D591" s="174"/>
      <c r="E591" s="174"/>
      <c r="F591" s="174"/>
      <c r="G591" s="174"/>
      <c r="H591" s="174"/>
      <c r="I591" s="199"/>
      <c r="J591" s="199"/>
      <c r="K591" s="199"/>
      <c r="L591" s="15"/>
      <c r="M591" s="94"/>
      <c r="N591" s="177" t="s">
        <v>288</v>
      </c>
      <c r="O591" s="185">
        <f t="shared" ref="O591:R591" si="295">SUM(O592)</f>
        <v>9059.48</v>
      </c>
      <c r="P591" s="185">
        <f t="shared" si="295"/>
        <v>15000</v>
      </c>
      <c r="Q591" s="185"/>
      <c r="R591" s="185">
        <f t="shared" si="295"/>
        <v>8899.15</v>
      </c>
      <c r="S591" s="209">
        <f t="shared" si="293"/>
        <v>98.230251625921142</v>
      </c>
      <c r="T591" s="209">
        <f t="shared" si="294"/>
        <v>59.327666666666666</v>
      </c>
    </row>
    <row r="592" spans="1:20" s="1" customFormat="1" x14ac:dyDescent="0.2">
      <c r="A592" s="174"/>
      <c r="B592" s="174"/>
      <c r="C592" s="174"/>
      <c r="D592" s="174"/>
      <c r="E592" s="174"/>
      <c r="F592" s="174"/>
      <c r="G592" s="174"/>
      <c r="H592" s="174"/>
      <c r="I592" s="199"/>
      <c r="J592" s="199"/>
      <c r="K592" s="199"/>
      <c r="L592" s="15"/>
      <c r="M592" s="186" t="s">
        <v>362</v>
      </c>
      <c r="N592" s="177" t="s">
        <v>289</v>
      </c>
      <c r="O592" s="185">
        <v>9059.48</v>
      </c>
      <c r="P592" s="185">
        <v>15000</v>
      </c>
      <c r="Q592" s="185"/>
      <c r="R592" s="185">
        <v>8899.15</v>
      </c>
      <c r="S592" s="209">
        <f t="shared" si="293"/>
        <v>98.230251625921142</v>
      </c>
      <c r="T592" s="209">
        <f t="shared" si="294"/>
        <v>59.327666666666666</v>
      </c>
    </row>
    <row r="593" spans="1:20" s="1" customFormat="1" x14ac:dyDescent="0.2">
      <c r="A593" s="174"/>
      <c r="B593" s="174"/>
      <c r="C593" s="174"/>
      <c r="D593" s="174"/>
      <c r="E593" s="174"/>
      <c r="F593" s="174"/>
      <c r="G593" s="174"/>
      <c r="H593" s="174"/>
      <c r="I593" s="199"/>
      <c r="J593" s="199"/>
      <c r="K593" s="199"/>
      <c r="L593" s="15"/>
      <c r="M593" s="94"/>
      <c r="N593" s="82"/>
      <c r="O593" s="140"/>
      <c r="P593" s="140"/>
      <c r="Q593" s="140"/>
      <c r="R593" s="140"/>
      <c r="S593" s="209"/>
      <c r="T593" s="209"/>
    </row>
    <row r="594" spans="1:20" s="1" customFormat="1" x14ac:dyDescent="0.2">
      <c r="A594" s="152"/>
      <c r="B594" s="149">
        <v>1</v>
      </c>
      <c r="C594" s="152"/>
      <c r="D594" s="152"/>
      <c r="E594" s="152"/>
      <c r="F594" s="152"/>
      <c r="G594" s="152"/>
      <c r="H594" s="152"/>
      <c r="I594" s="199"/>
      <c r="J594" s="199"/>
      <c r="K594" s="199"/>
      <c r="L594" s="15" t="s">
        <v>307</v>
      </c>
      <c r="M594" s="151">
        <v>3</v>
      </c>
      <c r="N594" s="82" t="s">
        <v>116</v>
      </c>
      <c r="O594" s="111">
        <f t="shared" ref="O594:R595" si="296">SUM(O595)</f>
        <v>9059.48</v>
      </c>
      <c r="P594" s="111">
        <f t="shared" si="296"/>
        <v>15000</v>
      </c>
      <c r="Q594" s="111"/>
      <c r="R594" s="111">
        <f t="shared" si="296"/>
        <v>8899.15</v>
      </c>
      <c r="S594" s="209">
        <f t="shared" si="293"/>
        <v>98.230251625921142</v>
      </c>
      <c r="T594" s="209">
        <f t="shared" si="294"/>
        <v>59.327666666666666</v>
      </c>
    </row>
    <row r="595" spans="1:20" s="1" customFormat="1" ht="38.25" x14ac:dyDescent="0.2">
      <c r="A595" s="152"/>
      <c r="B595" s="149">
        <v>1</v>
      </c>
      <c r="C595" s="152"/>
      <c r="D595" s="152"/>
      <c r="E595" s="152"/>
      <c r="F595" s="152"/>
      <c r="G595" s="152"/>
      <c r="H595" s="152"/>
      <c r="I595" s="199"/>
      <c r="J595" s="199"/>
      <c r="K595" s="199"/>
      <c r="L595" s="15" t="s">
        <v>307</v>
      </c>
      <c r="M595" s="90" t="s">
        <v>70</v>
      </c>
      <c r="N595" s="68" t="s">
        <v>24</v>
      </c>
      <c r="O595" s="112">
        <f t="shared" si="296"/>
        <v>9059.48</v>
      </c>
      <c r="P595" s="112">
        <f t="shared" si="296"/>
        <v>15000</v>
      </c>
      <c r="Q595" s="112"/>
      <c r="R595" s="112">
        <f t="shared" si="296"/>
        <v>8899.15</v>
      </c>
      <c r="S595" s="209">
        <f t="shared" si="293"/>
        <v>98.230251625921142</v>
      </c>
      <c r="T595" s="209">
        <f t="shared" si="294"/>
        <v>59.327666666666666</v>
      </c>
    </row>
    <row r="596" spans="1:20" s="1" customFormat="1" ht="25.5" x14ac:dyDescent="0.2">
      <c r="A596" s="152"/>
      <c r="B596" s="149">
        <v>1</v>
      </c>
      <c r="C596" s="152"/>
      <c r="D596" s="152"/>
      <c r="E596" s="152"/>
      <c r="F596" s="152"/>
      <c r="G596" s="152"/>
      <c r="H596" s="152"/>
      <c r="I596" s="199"/>
      <c r="J596" s="199"/>
      <c r="K596" s="199"/>
      <c r="L596" s="15" t="s">
        <v>307</v>
      </c>
      <c r="M596" s="150" t="s">
        <v>71</v>
      </c>
      <c r="N596" s="82" t="s">
        <v>25</v>
      </c>
      <c r="O596" s="111">
        <f>SUM(O597)</f>
        <v>9059.48</v>
      </c>
      <c r="P596" s="111">
        <v>15000</v>
      </c>
      <c r="Q596" s="111"/>
      <c r="R596" s="111">
        <f>SUM(R597)</f>
        <v>8899.15</v>
      </c>
      <c r="S596" s="209">
        <f t="shared" si="293"/>
        <v>98.230251625921142</v>
      </c>
      <c r="T596" s="209">
        <f t="shared" si="294"/>
        <v>59.327666666666666</v>
      </c>
    </row>
    <row r="597" spans="1:20" s="1" customFormat="1" ht="25.5" x14ac:dyDescent="0.2">
      <c r="A597" s="328"/>
      <c r="B597" s="379"/>
      <c r="C597" s="328"/>
      <c r="D597" s="328"/>
      <c r="E597" s="328"/>
      <c r="F597" s="328"/>
      <c r="G597" s="328"/>
      <c r="H597" s="328"/>
      <c r="I597" s="328"/>
      <c r="J597" s="328"/>
      <c r="K597" s="328"/>
      <c r="L597" s="15"/>
      <c r="M597" s="377" t="s">
        <v>459</v>
      </c>
      <c r="N597" s="376" t="s">
        <v>460</v>
      </c>
      <c r="O597" s="111">
        <v>9059.48</v>
      </c>
      <c r="P597" s="111"/>
      <c r="Q597" s="111"/>
      <c r="R597" s="111">
        <v>8899.15</v>
      </c>
      <c r="S597" s="209">
        <f t="shared" si="293"/>
        <v>98.230251625921142</v>
      </c>
      <c r="T597" s="209"/>
    </row>
    <row r="598" spans="1:20" s="1" customFormat="1" x14ac:dyDescent="0.2">
      <c r="A598" s="221"/>
      <c r="B598" s="220"/>
      <c r="C598" s="221"/>
      <c r="D598" s="221"/>
      <c r="E598" s="221"/>
      <c r="F598" s="221"/>
      <c r="G598" s="221"/>
      <c r="H598" s="221"/>
      <c r="I598" s="221"/>
      <c r="J598" s="221"/>
      <c r="K598" s="221"/>
      <c r="L598" s="15"/>
      <c r="M598" s="222"/>
      <c r="N598" s="223"/>
      <c r="O598" s="111"/>
      <c r="P598" s="111"/>
      <c r="Q598" s="111"/>
      <c r="R598" s="111"/>
      <c r="S598" s="209"/>
      <c r="T598" s="209"/>
    </row>
    <row r="599" spans="1:20" s="1" customFormat="1" ht="25.5" x14ac:dyDescent="0.2">
      <c r="A599" s="51" t="s">
        <v>192</v>
      </c>
      <c r="B599" s="221"/>
      <c r="C599" s="221"/>
      <c r="D599" s="221"/>
      <c r="E599" s="221"/>
      <c r="F599" s="221"/>
      <c r="G599" s="221"/>
      <c r="H599" s="221"/>
      <c r="I599" s="221"/>
      <c r="J599" s="221"/>
      <c r="K599" s="221"/>
      <c r="L599" s="29" t="s">
        <v>198</v>
      </c>
      <c r="M599" s="101"/>
      <c r="N599" s="102" t="s">
        <v>150</v>
      </c>
      <c r="O599" s="114">
        <f t="shared" ref="O599" si="297">SUM(O601)</f>
        <v>0</v>
      </c>
      <c r="P599" s="114">
        <f t="shared" ref="P599" si="298">SUM(P601)</f>
        <v>5000</v>
      </c>
      <c r="Q599" s="114"/>
      <c r="R599" s="114">
        <f t="shared" ref="R599" si="299">SUM(R601)</f>
        <v>0</v>
      </c>
      <c r="S599" s="209">
        <v>0</v>
      </c>
      <c r="T599" s="209">
        <f t="shared" si="294"/>
        <v>0</v>
      </c>
    </row>
    <row r="600" spans="1:20" s="1" customFormat="1" x14ac:dyDescent="0.2">
      <c r="A600" s="156"/>
      <c r="B600" s="155"/>
      <c r="C600" s="156"/>
      <c r="D600" s="156"/>
      <c r="E600" s="156"/>
      <c r="F600" s="156"/>
      <c r="G600" s="156"/>
      <c r="H600" s="156"/>
      <c r="I600" s="199"/>
      <c r="J600" s="199"/>
      <c r="K600" s="199"/>
      <c r="L600" s="15"/>
      <c r="M600" s="157"/>
      <c r="N600" s="82"/>
      <c r="O600" s="111"/>
      <c r="P600" s="111"/>
      <c r="Q600" s="111"/>
      <c r="R600" s="111"/>
      <c r="S600" s="209"/>
      <c r="T600" s="209"/>
    </row>
    <row r="601" spans="1:20" s="125" customFormat="1" ht="25.5" x14ac:dyDescent="0.2">
      <c r="A601" s="25" t="s">
        <v>314</v>
      </c>
      <c r="L601" s="64" t="s">
        <v>165</v>
      </c>
      <c r="M601" s="138"/>
      <c r="N601" s="119" t="s">
        <v>264</v>
      </c>
      <c r="O601" s="141">
        <f t="shared" ref="O601" si="300">SUM(O607)</f>
        <v>0</v>
      </c>
      <c r="P601" s="141">
        <f>SUM(P607)</f>
        <v>5000</v>
      </c>
      <c r="Q601" s="141"/>
      <c r="R601" s="141">
        <f t="shared" ref="R601" si="301">SUM(R607)</f>
        <v>0</v>
      </c>
      <c r="S601" s="209">
        <v>0</v>
      </c>
      <c r="T601" s="209">
        <f t="shared" si="294"/>
        <v>0</v>
      </c>
    </row>
    <row r="602" spans="1:20" s="125" customFormat="1" x14ac:dyDescent="0.2">
      <c r="A602" s="25"/>
      <c r="L602" s="64"/>
      <c r="M602" s="138"/>
      <c r="N602" s="119"/>
      <c r="O602" s="141"/>
      <c r="P602" s="141"/>
      <c r="Q602" s="141"/>
      <c r="R602" s="141"/>
      <c r="S602" s="209"/>
      <c r="T602" s="209"/>
    </row>
    <row r="603" spans="1:20" s="125" customFormat="1" x14ac:dyDescent="0.2">
      <c r="A603" s="25"/>
      <c r="L603" s="64"/>
      <c r="M603" s="94"/>
      <c r="N603" s="177" t="s">
        <v>288</v>
      </c>
      <c r="O603" s="185">
        <f t="shared" ref="O603" si="302">SUM(O604:O605)</f>
        <v>0</v>
      </c>
      <c r="P603" s="185">
        <f t="shared" ref="P603" si="303">SUM(P604:P605)</f>
        <v>5000</v>
      </c>
      <c r="Q603" s="185"/>
      <c r="R603" s="185">
        <f t="shared" ref="R603" si="304">SUM(R604:R605)</f>
        <v>0</v>
      </c>
      <c r="S603" s="209">
        <v>0</v>
      </c>
      <c r="T603" s="209">
        <f t="shared" si="294"/>
        <v>0</v>
      </c>
    </row>
    <row r="604" spans="1:20" s="125" customFormat="1" x14ac:dyDescent="0.2">
      <c r="A604" s="25"/>
      <c r="L604" s="64"/>
      <c r="M604" s="186" t="s">
        <v>362</v>
      </c>
      <c r="N604" s="177" t="s">
        <v>289</v>
      </c>
      <c r="O604" s="185">
        <v>0</v>
      </c>
      <c r="P604" s="185">
        <v>5000</v>
      </c>
      <c r="Q604" s="185"/>
      <c r="R604" s="185">
        <v>0</v>
      </c>
      <c r="S604" s="209">
        <v>0</v>
      </c>
      <c r="T604" s="209">
        <f t="shared" si="294"/>
        <v>0</v>
      </c>
    </row>
    <row r="605" spans="1:20" s="125" customFormat="1" ht="51" x14ac:dyDescent="0.2">
      <c r="A605" s="25"/>
      <c r="L605" s="64"/>
      <c r="M605" s="186" t="s">
        <v>52</v>
      </c>
      <c r="N605" s="187" t="s">
        <v>105</v>
      </c>
      <c r="O605" s="185">
        <v>0</v>
      </c>
      <c r="P605" s="185">
        <v>0</v>
      </c>
      <c r="Q605" s="185"/>
      <c r="R605" s="185">
        <v>0</v>
      </c>
      <c r="S605" s="209">
        <v>0</v>
      </c>
      <c r="T605" s="209">
        <v>0</v>
      </c>
    </row>
    <row r="606" spans="1:20" s="1" customFormat="1" x14ac:dyDescent="0.2">
      <c r="A606" s="160"/>
      <c r="B606" s="160"/>
      <c r="C606" s="160"/>
      <c r="D606" s="160"/>
      <c r="E606" s="160"/>
      <c r="F606" s="160"/>
      <c r="G606" s="160"/>
      <c r="H606" s="160"/>
      <c r="I606" s="199"/>
      <c r="J606" s="199"/>
      <c r="K606" s="199"/>
      <c r="L606" s="15"/>
      <c r="M606" s="90"/>
      <c r="N606" s="68"/>
      <c r="O606" s="111"/>
      <c r="P606" s="111"/>
      <c r="Q606" s="111"/>
      <c r="R606" s="111"/>
      <c r="S606" s="209"/>
      <c r="T606" s="209"/>
    </row>
    <row r="607" spans="1:20" s="1" customFormat="1" x14ac:dyDescent="0.2">
      <c r="A607" s="160"/>
      <c r="B607" s="291">
        <v>1</v>
      </c>
      <c r="C607" s="160"/>
      <c r="D607" s="160"/>
      <c r="E607" s="160"/>
      <c r="F607" s="159"/>
      <c r="G607" s="160"/>
      <c r="H607" s="291">
        <v>7</v>
      </c>
      <c r="I607" s="199"/>
      <c r="J607" s="199"/>
      <c r="K607" s="199"/>
      <c r="L607" s="298" t="s">
        <v>165</v>
      </c>
      <c r="M607" s="162">
        <v>3</v>
      </c>
      <c r="N607" s="82" t="s">
        <v>116</v>
      </c>
      <c r="O607" s="111">
        <f t="shared" ref="O607" si="305">SUM(O608)</f>
        <v>0</v>
      </c>
      <c r="P607" s="111">
        <f>SUM(P608+P610)</f>
        <v>5000</v>
      </c>
      <c r="Q607" s="111"/>
      <c r="R607" s="111">
        <f t="shared" ref="R607" si="306">SUM(R608)</f>
        <v>0</v>
      </c>
      <c r="S607" s="209">
        <v>0</v>
      </c>
      <c r="T607" s="209">
        <f t="shared" si="294"/>
        <v>0</v>
      </c>
    </row>
    <row r="608" spans="1:20" s="36" customFormat="1" ht="25.5" x14ac:dyDescent="0.2">
      <c r="B608" s="291">
        <v>1</v>
      </c>
      <c r="F608" s="9"/>
      <c r="H608" s="291">
        <v>7</v>
      </c>
      <c r="L608" s="298" t="s">
        <v>165</v>
      </c>
      <c r="M608" s="90" t="s">
        <v>262</v>
      </c>
      <c r="N608" s="68" t="s">
        <v>282</v>
      </c>
      <c r="O608" s="112">
        <f t="shared" ref="O608:R608" si="307">SUM(O609:O609)</f>
        <v>0</v>
      </c>
      <c r="P608" s="112">
        <f t="shared" si="307"/>
        <v>0</v>
      </c>
      <c r="Q608" s="112"/>
      <c r="R608" s="112">
        <f t="shared" si="307"/>
        <v>0</v>
      </c>
      <c r="S608" s="209">
        <v>0</v>
      </c>
      <c r="T608" s="209">
        <v>0</v>
      </c>
    </row>
    <row r="609" spans="1:20" s="283" customFormat="1" ht="25.5" x14ac:dyDescent="0.2">
      <c r="B609" s="301">
        <v>1</v>
      </c>
      <c r="F609" s="284"/>
      <c r="H609" s="291">
        <v>7</v>
      </c>
      <c r="L609" s="298" t="s">
        <v>165</v>
      </c>
      <c r="M609" s="299" t="s">
        <v>261</v>
      </c>
      <c r="N609" s="300" t="s">
        <v>281</v>
      </c>
      <c r="O609" s="297">
        <v>0</v>
      </c>
      <c r="P609" s="297">
        <v>0</v>
      </c>
      <c r="Q609" s="297"/>
      <c r="R609" s="297">
        <v>0</v>
      </c>
      <c r="S609" s="209">
        <v>0</v>
      </c>
      <c r="T609" s="209">
        <v>0</v>
      </c>
    </row>
    <row r="610" spans="1:20" s="283" customFormat="1" x14ac:dyDescent="0.2">
      <c r="B610" s="301"/>
      <c r="F610" s="284"/>
      <c r="H610" s="291">
        <v>7</v>
      </c>
      <c r="L610" s="298" t="s">
        <v>165</v>
      </c>
      <c r="M610" s="286">
        <v>38</v>
      </c>
      <c r="N610" s="68" t="s">
        <v>283</v>
      </c>
      <c r="O610" s="112">
        <v>0</v>
      </c>
      <c r="P610" s="112">
        <f>SUM(P611)</f>
        <v>5000</v>
      </c>
      <c r="Q610" s="112"/>
      <c r="R610" s="112">
        <v>0</v>
      </c>
      <c r="S610" s="209">
        <v>0</v>
      </c>
      <c r="T610" s="209">
        <f t="shared" si="294"/>
        <v>0</v>
      </c>
    </row>
    <row r="611" spans="1:20" s="1" customFormat="1" x14ac:dyDescent="0.2">
      <c r="A611" s="250"/>
      <c r="B611" s="291">
        <v>1</v>
      </c>
      <c r="C611" s="250"/>
      <c r="D611" s="250"/>
      <c r="E611" s="250"/>
      <c r="F611" s="254"/>
      <c r="G611" s="250"/>
      <c r="H611" s="291">
        <v>7</v>
      </c>
      <c r="I611" s="250"/>
      <c r="J611" s="250"/>
      <c r="K611" s="250"/>
      <c r="L611" s="298" t="s">
        <v>165</v>
      </c>
      <c r="M611" s="251" t="s">
        <v>73</v>
      </c>
      <c r="N611" s="252" t="s">
        <v>8</v>
      </c>
      <c r="O611" s="111">
        <v>0</v>
      </c>
      <c r="P611" s="111">
        <v>5000</v>
      </c>
      <c r="Q611" s="111"/>
      <c r="R611" s="111">
        <v>0</v>
      </c>
      <c r="S611" s="209">
        <v>0</v>
      </c>
      <c r="T611" s="209">
        <f t="shared" si="294"/>
        <v>0</v>
      </c>
    </row>
    <row r="612" spans="1:20" s="1" customFormat="1" x14ac:dyDescent="0.2">
      <c r="A612" s="51"/>
      <c r="B612" s="152"/>
      <c r="C612" s="152"/>
      <c r="D612" s="152"/>
      <c r="E612" s="152"/>
      <c r="F612" s="152"/>
      <c r="G612" s="152"/>
      <c r="H612" s="152"/>
      <c r="I612" s="199"/>
      <c r="J612" s="199"/>
      <c r="K612" s="199"/>
      <c r="L612" s="298"/>
      <c r="M612" s="101"/>
      <c r="N612" s="102"/>
      <c r="O612" s="141"/>
      <c r="P612" s="141"/>
      <c r="Q612" s="141"/>
      <c r="R612" s="141"/>
      <c r="S612" s="209"/>
      <c r="T612" s="209"/>
    </row>
    <row r="613" spans="1:20" s="1" customFormat="1" ht="25.5" x14ac:dyDescent="0.2">
      <c r="A613" s="49" t="s">
        <v>133</v>
      </c>
      <c r="B613" s="53">
        <v>1</v>
      </c>
      <c r="C613" s="152"/>
      <c r="D613" s="152"/>
      <c r="E613" s="152"/>
      <c r="F613" s="53"/>
      <c r="G613" s="152"/>
      <c r="H613" s="152"/>
      <c r="I613" s="199"/>
      <c r="J613" s="53">
        <v>9</v>
      </c>
      <c r="K613" s="199"/>
      <c r="L613" s="15"/>
      <c r="M613" s="150"/>
      <c r="N613" s="71" t="s">
        <v>258</v>
      </c>
      <c r="O613" s="113">
        <f t="shared" ref="O613" si="308">SUM(O615)</f>
        <v>0</v>
      </c>
      <c r="P613" s="113">
        <f t="shared" ref="P613" si="309">SUM(P615)</f>
        <v>20000</v>
      </c>
      <c r="Q613" s="113"/>
      <c r="R613" s="113">
        <f t="shared" ref="R613" si="310">SUM(R615)</f>
        <v>0</v>
      </c>
      <c r="S613" s="209">
        <v>0</v>
      </c>
      <c r="T613" s="209">
        <f t="shared" si="294"/>
        <v>0</v>
      </c>
    </row>
    <row r="614" spans="1:20" s="1" customFormat="1" x14ac:dyDescent="0.2">
      <c r="A614" s="152"/>
      <c r="B614" s="149"/>
      <c r="C614" s="152"/>
      <c r="D614" s="149"/>
      <c r="E614" s="152"/>
      <c r="F614" s="149"/>
      <c r="G614" s="152"/>
      <c r="H614" s="152"/>
      <c r="I614" s="199"/>
      <c r="J614" s="199"/>
      <c r="K614" s="199"/>
      <c r="L614" s="15"/>
      <c r="M614" s="150"/>
      <c r="N614" s="82"/>
      <c r="O614" s="114"/>
      <c r="P614" s="114"/>
      <c r="Q614" s="114"/>
      <c r="R614" s="114"/>
      <c r="S614" s="209"/>
      <c r="T614" s="209"/>
    </row>
    <row r="615" spans="1:20" s="1" customFormat="1" ht="25.5" x14ac:dyDescent="0.2">
      <c r="A615" s="51" t="s">
        <v>192</v>
      </c>
      <c r="B615" s="152"/>
      <c r="C615" s="152"/>
      <c r="D615" s="152"/>
      <c r="E615" s="152"/>
      <c r="F615" s="152"/>
      <c r="G615" s="152"/>
      <c r="H615" s="152"/>
      <c r="I615" s="199"/>
      <c r="J615" s="199"/>
      <c r="K615" s="199"/>
      <c r="L615" s="29" t="s">
        <v>309</v>
      </c>
      <c r="M615" s="101"/>
      <c r="N615" s="102" t="s">
        <v>150</v>
      </c>
      <c r="O615" s="114">
        <f t="shared" ref="O615" si="311">SUM(O617+O627)</f>
        <v>0</v>
      </c>
      <c r="P615" s="114">
        <f t="shared" ref="P615" si="312">SUM(P617+P627)</f>
        <v>20000</v>
      </c>
      <c r="Q615" s="114"/>
      <c r="R615" s="114">
        <f t="shared" ref="R615" si="313">SUM(R617+R627)</f>
        <v>0</v>
      </c>
      <c r="S615" s="209">
        <v>0</v>
      </c>
      <c r="T615" s="209">
        <f t="shared" si="294"/>
        <v>0</v>
      </c>
    </row>
    <row r="616" spans="1:20" s="1" customFormat="1" x14ac:dyDescent="0.2">
      <c r="A616" s="51"/>
      <c r="B616" s="174"/>
      <c r="C616" s="174"/>
      <c r="D616" s="174"/>
      <c r="E616" s="174"/>
      <c r="F616" s="174"/>
      <c r="G616" s="174"/>
      <c r="H616" s="174"/>
      <c r="I616" s="199"/>
      <c r="J616" s="199"/>
      <c r="K616" s="199"/>
      <c r="L616" s="29"/>
      <c r="M616" s="101"/>
      <c r="N616" s="102"/>
      <c r="O616" s="114"/>
      <c r="P616" s="114"/>
      <c r="Q616" s="114"/>
      <c r="R616" s="114"/>
      <c r="S616" s="209"/>
      <c r="T616" s="209"/>
    </row>
    <row r="617" spans="1:20" s="1" customFormat="1" x14ac:dyDescent="0.2">
      <c r="A617" s="25" t="s">
        <v>134</v>
      </c>
      <c r="B617" s="152"/>
      <c r="C617" s="152"/>
      <c r="D617" s="152"/>
      <c r="E617" s="152"/>
      <c r="F617" s="152"/>
      <c r="G617" s="152"/>
      <c r="H617" s="152"/>
      <c r="I617" s="199"/>
      <c r="J617" s="199"/>
      <c r="K617" s="199"/>
      <c r="L617" s="34" t="s">
        <v>308</v>
      </c>
      <c r="M617" s="104"/>
      <c r="N617" s="105" t="s">
        <v>161</v>
      </c>
      <c r="O617" s="141">
        <f t="shared" ref="O617" si="314">SUM(O623)</f>
        <v>0</v>
      </c>
      <c r="P617" s="141">
        <f t="shared" ref="P617" si="315">SUM(P623)</f>
        <v>20000</v>
      </c>
      <c r="Q617" s="141"/>
      <c r="R617" s="141">
        <f t="shared" ref="R617" si="316">SUM(R623)</f>
        <v>0</v>
      </c>
      <c r="S617" s="209">
        <v>0</v>
      </c>
      <c r="T617" s="209">
        <f t="shared" si="294"/>
        <v>0</v>
      </c>
    </row>
    <row r="618" spans="1:20" s="1" customFormat="1" x14ac:dyDescent="0.2">
      <c r="A618" s="25"/>
      <c r="B618" s="174"/>
      <c r="C618" s="174"/>
      <c r="D618" s="174"/>
      <c r="E618" s="174"/>
      <c r="F618" s="174"/>
      <c r="G618" s="174"/>
      <c r="H618" s="174"/>
      <c r="I618" s="199"/>
      <c r="J618" s="199"/>
      <c r="K618" s="199"/>
      <c r="L618" s="34"/>
      <c r="M618" s="104"/>
      <c r="N618" s="105"/>
      <c r="O618" s="141"/>
      <c r="P618" s="141"/>
      <c r="Q618" s="141"/>
      <c r="R618" s="141"/>
      <c r="S618" s="209"/>
      <c r="T618" s="209"/>
    </row>
    <row r="619" spans="1:20" s="1" customFormat="1" x14ac:dyDescent="0.2">
      <c r="A619" s="25"/>
      <c r="B619" s="174"/>
      <c r="C619" s="174"/>
      <c r="D619" s="174"/>
      <c r="E619" s="174"/>
      <c r="F619" s="174"/>
      <c r="G619" s="174"/>
      <c r="H619" s="174"/>
      <c r="I619" s="199"/>
      <c r="J619" s="199"/>
      <c r="K619" s="199"/>
      <c r="L619" s="34"/>
      <c r="M619" s="101"/>
      <c r="N619" s="177" t="s">
        <v>288</v>
      </c>
      <c r="O619" s="185">
        <f t="shared" ref="O619" si="317">SUM(O620:O621)</f>
        <v>0</v>
      </c>
      <c r="P619" s="185">
        <f t="shared" ref="P619" si="318">SUM(P620:P621)</f>
        <v>20000</v>
      </c>
      <c r="Q619" s="185"/>
      <c r="R619" s="185">
        <f t="shared" ref="R619" si="319">SUM(R620:R621)</f>
        <v>0</v>
      </c>
      <c r="S619" s="209">
        <v>0</v>
      </c>
      <c r="T619" s="209">
        <f t="shared" si="294"/>
        <v>0</v>
      </c>
    </row>
    <row r="620" spans="1:20" s="1" customFormat="1" x14ac:dyDescent="0.2">
      <c r="A620" s="25"/>
      <c r="B620" s="174"/>
      <c r="C620" s="174"/>
      <c r="D620" s="174"/>
      <c r="E620" s="174"/>
      <c r="F620" s="174"/>
      <c r="G620" s="174"/>
      <c r="H620" s="174"/>
      <c r="I620" s="199"/>
      <c r="J620" s="199"/>
      <c r="K620" s="199"/>
      <c r="L620" s="34"/>
      <c r="M620" s="186" t="s">
        <v>362</v>
      </c>
      <c r="N620" s="177" t="s">
        <v>289</v>
      </c>
      <c r="O620" s="185">
        <v>0</v>
      </c>
      <c r="P620" s="185">
        <v>0</v>
      </c>
      <c r="Q620" s="185"/>
      <c r="R620" s="185">
        <v>0</v>
      </c>
      <c r="S620" s="209">
        <v>0</v>
      </c>
      <c r="T620" s="209">
        <v>0</v>
      </c>
    </row>
    <row r="621" spans="1:20" s="1" customFormat="1" x14ac:dyDescent="0.2">
      <c r="A621" s="25"/>
      <c r="B621" s="202"/>
      <c r="C621" s="202"/>
      <c r="D621" s="202"/>
      <c r="E621" s="202"/>
      <c r="F621" s="202"/>
      <c r="G621" s="202"/>
      <c r="H621" s="202"/>
      <c r="I621" s="202"/>
      <c r="J621" s="202"/>
      <c r="K621" s="202"/>
      <c r="L621" s="34"/>
      <c r="M621" s="183">
        <v>91</v>
      </c>
      <c r="N621" s="177" t="s">
        <v>293</v>
      </c>
      <c r="O621" s="185">
        <v>0</v>
      </c>
      <c r="P621" s="185">
        <v>20000</v>
      </c>
      <c r="Q621" s="185"/>
      <c r="R621" s="185">
        <v>0</v>
      </c>
      <c r="S621" s="209">
        <v>0</v>
      </c>
      <c r="T621" s="209">
        <f t="shared" si="294"/>
        <v>0</v>
      </c>
    </row>
    <row r="622" spans="1:20" s="1" customFormat="1" x14ac:dyDescent="0.2">
      <c r="A622" s="152"/>
      <c r="B622" s="152"/>
      <c r="C622" s="152"/>
      <c r="D622" s="152"/>
      <c r="E622" s="152"/>
      <c r="F622" s="152"/>
      <c r="G622" s="152"/>
      <c r="H622" s="152"/>
      <c r="I622" s="199"/>
      <c r="J622" s="199"/>
      <c r="K622" s="199"/>
      <c r="L622" s="15"/>
      <c r="M622" s="94"/>
      <c r="N622" s="82"/>
      <c r="O622" s="143"/>
      <c r="P622" s="143"/>
      <c r="Q622" s="143"/>
      <c r="R622" s="143"/>
      <c r="S622" s="209"/>
      <c r="T622" s="209"/>
    </row>
    <row r="623" spans="1:20" s="1" customFormat="1" x14ac:dyDescent="0.2">
      <c r="A623" s="152"/>
      <c r="B623" s="149">
        <v>1</v>
      </c>
      <c r="C623" s="152"/>
      <c r="D623" s="152"/>
      <c r="E623" s="152"/>
      <c r="F623" s="53"/>
      <c r="G623" s="152"/>
      <c r="H623" s="152"/>
      <c r="I623" s="199"/>
      <c r="J623" s="272">
        <v>9</v>
      </c>
      <c r="K623" s="199"/>
      <c r="L623" s="15" t="s">
        <v>308</v>
      </c>
      <c r="M623" s="151">
        <v>3</v>
      </c>
      <c r="N623" s="82" t="s">
        <v>116</v>
      </c>
      <c r="O623" s="111">
        <f t="shared" ref="O623:R624" si="320">SUM(O624)</f>
        <v>0</v>
      </c>
      <c r="P623" s="111">
        <f t="shared" si="320"/>
        <v>20000</v>
      </c>
      <c r="Q623" s="111"/>
      <c r="R623" s="111">
        <f t="shared" si="320"/>
        <v>0</v>
      </c>
      <c r="S623" s="209">
        <v>0</v>
      </c>
      <c r="T623" s="209">
        <f t="shared" si="294"/>
        <v>0</v>
      </c>
    </row>
    <row r="624" spans="1:20" s="1" customFormat="1" ht="38.25" x14ac:dyDescent="0.2">
      <c r="A624" s="152"/>
      <c r="B624" s="149">
        <v>1</v>
      </c>
      <c r="C624" s="152"/>
      <c r="D624" s="152"/>
      <c r="E624" s="152"/>
      <c r="F624" s="152"/>
      <c r="G624" s="152"/>
      <c r="H624" s="152"/>
      <c r="I624" s="199"/>
      <c r="J624" s="272">
        <v>9</v>
      </c>
      <c r="K624" s="199"/>
      <c r="L624" s="15" t="s">
        <v>308</v>
      </c>
      <c r="M624" s="90" t="s">
        <v>70</v>
      </c>
      <c r="N624" s="68" t="s">
        <v>24</v>
      </c>
      <c r="O624" s="112">
        <f t="shared" si="320"/>
        <v>0</v>
      </c>
      <c r="P624" s="112">
        <f t="shared" si="320"/>
        <v>20000</v>
      </c>
      <c r="Q624" s="112"/>
      <c r="R624" s="112">
        <f t="shared" si="320"/>
        <v>0</v>
      </c>
      <c r="S624" s="209">
        <v>0</v>
      </c>
      <c r="T624" s="209">
        <f t="shared" si="294"/>
        <v>0</v>
      </c>
    </row>
    <row r="625" spans="1:20" s="1" customFormat="1" ht="25.5" x14ac:dyDescent="0.2">
      <c r="A625" s="152"/>
      <c r="B625" s="149">
        <v>1</v>
      </c>
      <c r="C625" s="152"/>
      <c r="D625" s="152"/>
      <c r="E625" s="152"/>
      <c r="F625" s="152"/>
      <c r="G625" s="152"/>
      <c r="H625" s="152"/>
      <c r="I625" s="199"/>
      <c r="J625" s="272">
        <v>9</v>
      </c>
      <c r="K625" s="199"/>
      <c r="L625" s="15" t="s">
        <v>308</v>
      </c>
      <c r="M625" s="150" t="s">
        <v>71</v>
      </c>
      <c r="N625" s="82" t="s">
        <v>25</v>
      </c>
      <c r="O625" s="111">
        <v>0</v>
      </c>
      <c r="P625" s="111">
        <v>20000</v>
      </c>
      <c r="Q625" s="111"/>
      <c r="R625" s="111">
        <v>0</v>
      </c>
      <c r="S625" s="209">
        <v>0</v>
      </c>
      <c r="T625" s="209">
        <f t="shared" si="294"/>
        <v>0</v>
      </c>
    </row>
    <row r="626" spans="1:20" s="1" customFormat="1" x14ac:dyDescent="0.2">
      <c r="A626" s="247"/>
      <c r="B626" s="246"/>
      <c r="C626" s="247"/>
      <c r="D626" s="247"/>
      <c r="E626" s="247"/>
      <c r="F626" s="247"/>
      <c r="G626" s="247"/>
      <c r="H626" s="247"/>
      <c r="I626" s="247"/>
      <c r="J626" s="247"/>
      <c r="K626" s="247"/>
      <c r="L626" s="15"/>
      <c r="M626" s="248"/>
      <c r="N626" s="249"/>
      <c r="O626" s="111"/>
      <c r="P626" s="111"/>
      <c r="Q626" s="111"/>
      <c r="R626" s="111"/>
      <c r="S626" s="209"/>
      <c r="T626" s="209"/>
    </row>
    <row r="627" spans="1:20" s="1" customFormat="1" x14ac:dyDescent="0.2">
      <c r="A627" s="51"/>
      <c r="B627" s="152"/>
      <c r="C627" s="152"/>
      <c r="D627" s="152"/>
      <c r="E627" s="152"/>
      <c r="F627" s="152"/>
      <c r="G627" s="152"/>
      <c r="H627" s="152"/>
      <c r="I627" s="199"/>
      <c r="J627" s="199"/>
      <c r="K627" s="199"/>
      <c r="L627" s="29"/>
      <c r="M627" s="101"/>
      <c r="N627" s="102"/>
      <c r="O627" s="141"/>
      <c r="P627" s="141"/>
      <c r="Q627" s="141"/>
      <c r="R627" s="141"/>
      <c r="S627" s="209"/>
      <c r="T627" s="209"/>
    </row>
    <row r="628" spans="1:20" s="1" customFormat="1" x14ac:dyDescent="0.2">
      <c r="A628" s="49" t="s">
        <v>135</v>
      </c>
      <c r="B628" s="53">
        <v>1</v>
      </c>
      <c r="C628" s="152"/>
      <c r="D628" s="152"/>
      <c r="E628" s="152"/>
      <c r="F628" s="53">
        <v>5</v>
      </c>
      <c r="G628" s="152"/>
      <c r="H628" s="152"/>
      <c r="I628" s="199"/>
      <c r="J628" s="53">
        <v>9</v>
      </c>
      <c r="K628" s="199"/>
      <c r="L628" s="15"/>
      <c r="M628" s="150"/>
      <c r="N628" s="71" t="s">
        <v>259</v>
      </c>
      <c r="O628" s="113">
        <f t="shared" ref="O628" si="321">SUM(O630+O643)</f>
        <v>23232.440000000002</v>
      </c>
      <c r="P628" s="113">
        <f t="shared" ref="P628" si="322">SUM(P630+P643)</f>
        <v>34000</v>
      </c>
      <c r="Q628" s="113"/>
      <c r="R628" s="113">
        <f t="shared" ref="R628" si="323">SUM(R630+R643)</f>
        <v>19620.77</v>
      </c>
      <c r="S628" s="209">
        <f t="shared" si="293"/>
        <v>84.454194221528169</v>
      </c>
      <c r="T628" s="209">
        <f t="shared" si="294"/>
        <v>57.708147058823535</v>
      </c>
    </row>
    <row r="629" spans="1:20" s="1" customFormat="1" x14ac:dyDescent="0.2">
      <c r="A629" s="152"/>
      <c r="B629" s="152"/>
      <c r="C629" s="152"/>
      <c r="D629" s="152"/>
      <c r="E629" s="152"/>
      <c r="F629" s="152"/>
      <c r="G629" s="152"/>
      <c r="H629" s="152"/>
      <c r="I629" s="199"/>
      <c r="J629" s="199"/>
      <c r="K629" s="199"/>
      <c r="L629" s="15"/>
      <c r="M629" s="150"/>
      <c r="N629" s="82"/>
      <c r="O629" s="143"/>
      <c r="P629" s="143"/>
      <c r="Q629" s="143"/>
      <c r="R629" s="143"/>
      <c r="S629" s="209"/>
      <c r="T629" s="209"/>
    </row>
    <row r="630" spans="1:20" s="1" customFormat="1" ht="25.5" x14ac:dyDescent="0.2">
      <c r="A630" s="51" t="s">
        <v>191</v>
      </c>
      <c r="B630" s="152"/>
      <c r="C630" s="152"/>
      <c r="D630" s="152"/>
      <c r="E630" s="152"/>
      <c r="F630" s="152"/>
      <c r="G630" s="152"/>
      <c r="H630" s="152"/>
      <c r="I630" s="199"/>
      <c r="J630" s="199"/>
      <c r="K630" s="199"/>
      <c r="L630" s="29" t="s">
        <v>311</v>
      </c>
      <c r="M630" s="101"/>
      <c r="N630" s="102" t="s">
        <v>151</v>
      </c>
      <c r="O630" s="114">
        <f t="shared" ref="O630" si="324">SUM(O632)</f>
        <v>4000</v>
      </c>
      <c r="P630" s="114">
        <f t="shared" ref="P630" si="325">SUM(P632)</f>
        <v>4000</v>
      </c>
      <c r="Q630" s="114"/>
      <c r="R630" s="114">
        <f t="shared" ref="R630" si="326">SUM(R632)</f>
        <v>4000</v>
      </c>
      <c r="S630" s="209">
        <f t="shared" si="293"/>
        <v>100</v>
      </c>
      <c r="T630" s="209">
        <f t="shared" si="294"/>
        <v>100</v>
      </c>
    </row>
    <row r="631" spans="1:20" s="1" customFormat="1" x14ac:dyDescent="0.2">
      <c r="A631" s="51"/>
      <c r="B631" s="152"/>
      <c r="C631" s="152"/>
      <c r="D631" s="152"/>
      <c r="E631" s="152"/>
      <c r="F631" s="152"/>
      <c r="G631" s="152"/>
      <c r="H631" s="152"/>
      <c r="I631" s="199"/>
      <c r="J631" s="199"/>
      <c r="K631" s="199"/>
      <c r="L631" s="29"/>
      <c r="M631" s="101"/>
      <c r="N631" s="102"/>
      <c r="O631" s="141"/>
      <c r="P631" s="141"/>
      <c r="Q631" s="141"/>
      <c r="R631" s="141"/>
      <c r="S631" s="209"/>
      <c r="T631" s="209"/>
    </row>
    <row r="632" spans="1:20" s="1" customFormat="1" ht="25.5" x14ac:dyDescent="0.2">
      <c r="A632" s="25" t="s">
        <v>136</v>
      </c>
      <c r="B632" s="152"/>
      <c r="C632" s="152"/>
      <c r="D632" s="152"/>
      <c r="E632" s="152"/>
      <c r="F632" s="152"/>
      <c r="G632" s="152"/>
      <c r="H632" s="152"/>
      <c r="I632" s="199"/>
      <c r="J632" s="199"/>
      <c r="K632" s="199"/>
      <c r="L632" s="34" t="s">
        <v>163</v>
      </c>
      <c r="M632" s="104"/>
      <c r="N632" s="105" t="s">
        <v>162</v>
      </c>
      <c r="O632" s="141">
        <f t="shared" ref="O632" si="327">SUM(O638)</f>
        <v>4000</v>
      </c>
      <c r="P632" s="141">
        <f t="shared" ref="P632" si="328">SUM(P638)</f>
        <v>4000</v>
      </c>
      <c r="Q632" s="141"/>
      <c r="R632" s="141">
        <f t="shared" ref="R632" si="329">SUM(R638)</f>
        <v>4000</v>
      </c>
      <c r="S632" s="209">
        <f t="shared" si="293"/>
        <v>100</v>
      </c>
      <c r="T632" s="209">
        <f t="shared" si="294"/>
        <v>100</v>
      </c>
    </row>
    <row r="633" spans="1:20" s="1" customFormat="1" x14ac:dyDescent="0.2">
      <c r="A633" s="25"/>
      <c r="B633" s="174"/>
      <c r="C633" s="174"/>
      <c r="D633" s="174"/>
      <c r="E633" s="174"/>
      <c r="F633" s="174"/>
      <c r="G633" s="174"/>
      <c r="H633" s="174"/>
      <c r="I633" s="199"/>
      <c r="J633" s="199"/>
      <c r="K633" s="199"/>
      <c r="L633" s="34"/>
      <c r="M633" s="104"/>
      <c r="N633" s="105"/>
      <c r="O633" s="141"/>
      <c r="P633" s="141"/>
      <c r="Q633" s="141"/>
      <c r="R633" s="141"/>
      <c r="S633" s="209"/>
      <c r="T633" s="209"/>
    </row>
    <row r="634" spans="1:20" s="1" customFormat="1" x14ac:dyDescent="0.2">
      <c r="A634" s="25"/>
      <c r="B634" s="174"/>
      <c r="C634" s="174"/>
      <c r="D634" s="174"/>
      <c r="E634" s="174"/>
      <c r="F634" s="174"/>
      <c r="G634" s="174"/>
      <c r="H634" s="174"/>
      <c r="I634" s="199"/>
      <c r="J634" s="199"/>
      <c r="K634" s="199"/>
      <c r="L634" s="34"/>
      <c r="M634" s="104"/>
      <c r="N634" s="177" t="s">
        <v>288</v>
      </c>
      <c r="O634" s="185">
        <f t="shared" ref="O634" si="330">SUM(O635:O636)</f>
        <v>4000</v>
      </c>
      <c r="P634" s="185">
        <f t="shared" ref="P634" si="331">SUM(P635:P636)</f>
        <v>4000</v>
      </c>
      <c r="Q634" s="185"/>
      <c r="R634" s="185">
        <f t="shared" ref="R634" si="332">SUM(R635:R636)</f>
        <v>4000</v>
      </c>
      <c r="S634" s="209">
        <f t="shared" si="293"/>
        <v>100</v>
      </c>
      <c r="T634" s="209">
        <f t="shared" si="294"/>
        <v>100</v>
      </c>
    </row>
    <row r="635" spans="1:20" s="1" customFormat="1" x14ac:dyDescent="0.2">
      <c r="A635" s="25"/>
      <c r="B635" s="174"/>
      <c r="C635" s="174"/>
      <c r="D635" s="174"/>
      <c r="E635" s="174"/>
      <c r="F635" s="174"/>
      <c r="G635" s="174"/>
      <c r="H635" s="174"/>
      <c r="I635" s="199"/>
      <c r="J635" s="199"/>
      <c r="K635" s="199"/>
      <c r="L635" s="34"/>
      <c r="M635" s="186" t="s">
        <v>362</v>
      </c>
      <c r="N635" s="177" t="s">
        <v>289</v>
      </c>
      <c r="O635" s="185">
        <v>4000</v>
      </c>
      <c r="P635" s="185">
        <v>3500</v>
      </c>
      <c r="Q635" s="185"/>
      <c r="R635" s="185">
        <v>3500</v>
      </c>
      <c r="S635" s="209">
        <f t="shared" si="293"/>
        <v>87.5</v>
      </c>
      <c r="T635" s="209">
        <f t="shared" si="294"/>
        <v>100</v>
      </c>
    </row>
    <row r="636" spans="1:20" s="1" customFormat="1" x14ac:dyDescent="0.2">
      <c r="A636" s="152"/>
      <c r="B636" s="152"/>
      <c r="C636" s="152"/>
      <c r="D636" s="152"/>
      <c r="E636" s="152"/>
      <c r="F636" s="152"/>
      <c r="G636" s="152"/>
      <c r="H636" s="152"/>
      <c r="I636" s="199"/>
      <c r="J636" s="199"/>
      <c r="K636" s="199"/>
      <c r="L636" s="15"/>
      <c r="M636" s="183">
        <v>91</v>
      </c>
      <c r="N636" s="177" t="s">
        <v>293</v>
      </c>
      <c r="O636" s="185">
        <v>0</v>
      </c>
      <c r="P636" s="185">
        <v>500</v>
      </c>
      <c r="Q636" s="185"/>
      <c r="R636" s="185">
        <v>500</v>
      </c>
      <c r="S636" s="209">
        <v>0</v>
      </c>
      <c r="T636" s="209">
        <f t="shared" si="294"/>
        <v>100</v>
      </c>
    </row>
    <row r="637" spans="1:20" s="1" customFormat="1" x14ac:dyDescent="0.2">
      <c r="A637" s="204"/>
      <c r="B637" s="204"/>
      <c r="C637" s="204"/>
      <c r="D637" s="204"/>
      <c r="E637" s="204"/>
      <c r="F637" s="204"/>
      <c r="G637" s="204"/>
      <c r="H637" s="204"/>
      <c r="I637" s="204"/>
      <c r="J637" s="204"/>
      <c r="K637" s="204"/>
      <c r="L637" s="15"/>
      <c r="M637" s="183"/>
      <c r="N637" s="177"/>
      <c r="O637" s="141"/>
      <c r="P637" s="141"/>
      <c r="Q637" s="141"/>
      <c r="R637" s="141"/>
      <c r="S637" s="209"/>
      <c r="T637" s="209"/>
    </row>
    <row r="638" spans="1:20" s="1" customFormat="1" x14ac:dyDescent="0.2">
      <c r="A638" s="152"/>
      <c r="B638" s="149">
        <v>1</v>
      </c>
      <c r="C638" s="152"/>
      <c r="D638" s="152"/>
      <c r="E638" s="152"/>
      <c r="F638" s="152"/>
      <c r="G638" s="152"/>
      <c r="H638" s="152"/>
      <c r="I638" s="199"/>
      <c r="J638" s="272">
        <v>9</v>
      </c>
      <c r="K638" s="199"/>
      <c r="L638" s="15" t="s">
        <v>163</v>
      </c>
      <c r="M638" s="151">
        <v>3</v>
      </c>
      <c r="N638" s="82" t="s">
        <v>116</v>
      </c>
      <c r="O638" s="111">
        <f t="shared" ref="O638:R639" si="333">SUM(O639)</f>
        <v>4000</v>
      </c>
      <c r="P638" s="111">
        <f t="shared" si="333"/>
        <v>4000</v>
      </c>
      <c r="Q638" s="111"/>
      <c r="R638" s="111">
        <f t="shared" si="333"/>
        <v>4000</v>
      </c>
      <c r="S638" s="209">
        <f t="shared" si="293"/>
        <v>100</v>
      </c>
      <c r="T638" s="209">
        <f t="shared" si="294"/>
        <v>100</v>
      </c>
    </row>
    <row r="639" spans="1:20" s="1" customFormat="1" ht="38.25" x14ac:dyDescent="0.2">
      <c r="A639" s="152"/>
      <c r="B639" s="149">
        <v>1</v>
      </c>
      <c r="C639" s="152"/>
      <c r="D639" s="152"/>
      <c r="E639" s="152"/>
      <c r="F639" s="152"/>
      <c r="G639" s="152"/>
      <c r="H639" s="152"/>
      <c r="I639" s="199"/>
      <c r="J639" s="272">
        <v>9</v>
      </c>
      <c r="K639" s="199"/>
      <c r="L639" s="15" t="s">
        <v>163</v>
      </c>
      <c r="M639" s="90" t="s">
        <v>70</v>
      </c>
      <c r="N639" s="68" t="s">
        <v>24</v>
      </c>
      <c r="O639" s="112">
        <f t="shared" si="333"/>
        <v>4000</v>
      </c>
      <c r="P639" s="112">
        <f t="shared" si="333"/>
        <v>4000</v>
      </c>
      <c r="Q639" s="112"/>
      <c r="R639" s="112">
        <f t="shared" si="333"/>
        <v>4000</v>
      </c>
      <c r="S639" s="209">
        <f t="shared" si="293"/>
        <v>100</v>
      </c>
      <c r="T639" s="209">
        <f t="shared" si="294"/>
        <v>100</v>
      </c>
    </row>
    <row r="640" spans="1:20" s="1" customFormat="1" ht="25.5" x14ac:dyDescent="0.2">
      <c r="A640" s="152"/>
      <c r="B640" s="149">
        <v>1</v>
      </c>
      <c r="C640" s="152"/>
      <c r="D640" s="152"/>
      <c r="E640" s="152"/>
      <c r="F640" s="152"/>
      <c r="G640" s="152"/>
      <c r="H640" s="152"/>
      <c r="I640" s="199"/>
      <c r="J640" s="272">
        <v>9</v>
      </c>
      <c r="K640" s="199"/>
      <c r="L640" s="15" t="s">
        <v>163</v>
      </c>
      <c r="M640" s="150" t="s">
        <v>71</v>
      </c>
      <c r="N640" s="82" t="s">
        <v>25</v>
      </c>
      <c r="O640" s="111">
        <f>SUM(O641)</f>
        <v>4000</v>
      </c>
      <c r="P640" s="111">
        <v>4000</v>
      </c>
      <c r="Q640" s="111"/>
      <c r="R640" s="111">
        <f>SUM(R641)</f>
        <v>4000</v>
      </c>
      <c r="S640" s="209">
        <f t="shared" si="293"/>
        <v>100</v>
      </c>
      <c r="T640" s="209">
        <f t="shared" si="294"/>
        <v>100</v>
      </c>
    </row>
    <row r="641" spans="1:20" s="1" customFormat="1" ht="25.5" x14ac:dyDescent="0.2">
      <c r="A641" s="328"/>
      <c r="B641" s="379"/>
      <c r="C641" s="328"/>
      <c r="D641" s="328"/>
      <c r="E641" s="328"/>
      <c r="F641" s="328"/>
      <c r="G641" s="328"/>
      <c r="H641" s="328"/>
      <c r="I641" s="328"/>
      <c r="J641" s="379"/>
      <c r="K641" s="328"/>
      <c r="L641" s="15"/>
      <c r="M641" s="377" t="s">
        <v>457</v>
      </c>
      <c r="N641" s="376" t="s">
        <v>458</v>
      </c>
      <c r="O641" s="111">
        <v>4000</v>
      </c>
      <c r="P641" s="111"/>
      <c r="Q641" s="111"/>
      <c r="R641" s="111">
        <v>4000</v>
      </c>
      <c r="S641" s="209">
        <f t="shared" si="293"/>
        <v>100</v>
      </c>
      <c r="T641" s="209"/>
    </row>
    <row r="642" spans="1:20" s="1" customFormat="1" x14ac:dyDescent="0.2">
      <c r="A642" s="51"/>
      <c r="B642" s="152"/>
      <c r="C642" s="152"/>
      <c r="D642" s="152"/>
      <c r="E642" s="152"/>
      <c r="F642" s="152"/>
      <c r="G642" s="152"/>
      <c r="H642" s="152"/>
      <c r="I642" s="199"/>
      <c r="J642" s="199"/>
      <c r="K642" s="199"/>
      <c r="L642" s="29"/>
      <c r="M642" s="101"/>
      <c r="N642" s="102"/>
      <c r="O642" s="141"/>
      <c r="P642" s="141"/>
      <c r="Q642" s="141"/>
      <c r="R642" s="141"/>
      <c r="S642" s="209"/>
      <c r="T642" s="209"/>
    </row>
    <row r="643" spans="1:20" s="1" customFormat="1" ht="25.5" x14ac:dyDescent="0.2">
      <c r="A643" s="51" t="s">
        <v>191</v>
      </c>
      <c r="B643" s="221"/>
      <c r="C643" s="221"/>
      <c r="D643" s="221"/>
      <c r="E643" s="221"/>
      <c r="F643" s="221"/>
      <c r="G643" s="221"/>
      <c r="H643" s="221"/>
      <c r="I643" s="221"/>
      <c r="J643" s="221"/>
      <c r="K643" s="221"/>
      <c r="L643" s="29" t="s">
        <v>197</v>
      </c>
      <c r="M643" s="101"/>
      <c r="N643" s="102" t="s">
        <v>151</v>
      </c>
      <c r="O643" s="114">
        <f t="shared" ref="O643" si="334">SUM(O645+O657)</f>
        <v>19232.440000000002</v>
      </c>
      <c r="P643" s="114">
        <f t="shared" ref="P643" si="335">SUM(P645+P657)</f>
        <v>30000</v>
      </c>
      <c r="Q643" s="114"/>
      <c r="R643" s="114">
        <f t="shared" ref="R643" si="336">SUM(R645+R657)</f>
        <v>15620.77</v>
      </c>
      <c r="S643" s="209">
        <f t="shared" si="293"/>
        <v>81.220947524079108</v>
      </c>
      <c r="T643" s="209">
        <f t="shared" si="294"/>
        <v>52.069233333333329</v>
      </c>
    </row>
    <row r="644" spans="1:20" s="1" customFormat="1" x14ac:dyDescent="0.2">
      <c r="A644" s="51"/>
      <c r="B644" s="221"/>
      <c r="C644" s="221"/>
      <c r="D644" s="221"/>
      <c r="E644" s="221"/>
      <c r="F644" s="221"/>
      <c r="G644" s="221"/>
      <c r="H644" s="221"/>
      <c r="I644" s="221"/>
      <c r="J644" s="221"/>
      <c r="K644" s="221"/>
      <c r="L644" s="29"/>
      <c r="M644" s="101"/>
      <c r="N644" s="102"/>
      <c r="O644" s="141"/>
      <c r="P644" s="141"/>
      <c r="Q644" s="141"/>
      <c r="R644" s="141"/>
      <c r="S644" s="209"/>
      <c r="T644" s="209"/>
    </row>
    <row r="645" spans="1:20" s="1" customFormat="1" ht="38.25" customHeight="1" x14ac:dyDescent="0.2">
      <c r="A645" s="25" t="s">
        <v>205</v>
      </c>
      <c r="B645" s="39"/>
      <c r="C645" s="39"/>
      <c r="D645" s="39"/>
      <c r="E645" s="39"/>
      <c r="F645" s="39"/>
      <c r="G645" s="39"/>
      <c r="H645" s="39"/>
      <c r="I645" s="199"/>
      <c r="J645" s="199"/>
      <c r="K645" s="199"/>
      <c r="L645" s="34" t="s">
        <v>141</v>
      </c>
      <c r="M645" s="104"/>
      <c r="N645" s="105" t="s">
        <v>167</v>
      </c>
      <c r="O645" s="141">
        <f t="shared" ref="O645" si="337">SUM(O652)</f>
        <v>13532.44</v>
      </c>
      <c r="P645" s="141">
        <f t="shared" ref="P645" si="338">SUM(P652)</f>
        <v>20000</v>
      </c>
      <c r="Q645" s="141"/>
      <c r="R645" s="141">
        <f t="shared" ref="R645" si="339">SUM(R652)</f>
        <v>11820.77</v>
      </c>
      <c r="S645" s="209">
        <f t="shared" si="293"/>
        <v>87.351357183183524</v>
      </c>
      <c r="T645" s="209">
        <f t="shared" si="294"/>
        <v>59.103850000000001</v>
      </c>
    </row>
    <row r="646" spans="1:20" s="1" customFormat="1" x14ac:dyDescent="0.2">
      <c r="A646" s="25"/>
      <c r="B646" s="174"/>
      <c r="C646" s="174"/>
      <c r="D646" s="174"/>
      <c r="E646" s="174"/>
      <c r="F646" s="174"/>
      <c r="G646" s="174"/>
      <c r="H646" s="174"/>
      <c r="I646" s="199"/>
      <c r="J646" s="199"/>
      <c r="K646" s="199"/>
      <c r="L646" s="34"/>
      <c r="M646" s="104"/>
      <c r="N646" s="105"/>
      <c r="O646" s="141"/>
      <c r="P646" s="141"/>
      <c r="Q646" s="141"/>
      <c r="R646" s="141"/>
      <c r="S646" s="209"/>
      <c r="T646" s="209"/>
    </row>
    <row r="647" spans="1:20" s="1" customFormat="1" x14ac:dyDescent="0.2">
      <c r="A647" s="25"/>
      <c r="B647" s="231"/>
      <c r="C647" s="231"/>
      <c r="D647" s="231"/>
      <c r="E647" s="231"/>
      <c r="F647" s="231"/>
      <c r="G647" s="231"/>
      <c r="H647" s="231"/>
      <c r="I647" s="231"/>
      <c r="J647" s="231"/>
      <c r="K647" s="231"/>
      <c r="L647" s="34"/>
      <c r="M647" s="104"/>
      <c r="N647" s="105"/>
      <c r="O647" s="141"/>
      <c r="P647" s="141"/>
      <c r="Q647" s="141"/>
      <c r="R647" s="141"/>
      <c r="S647" s="209"/>
      <c r="T647" s="209"/>
    </row>
    <row r="648" spans="1:20" s="1" customFormat="1" x14ac:dyDescent="0.2">
      <c r="A648" s="25"/>
      <c r="B648" s="174"/>
      <c r="C648" s="174"/>
      <c r="D648" s="174"/>
      <c r="E648" s="174"/>
      <c r="F648" s="174"/>
      <c r="G648" s="174"/>
      <c r="H648" s="174"/>
      <c r="I648" s="199"/>
      <c r="J648" s="199"/>
      <c r="K648" s="199"/>
      <c r="L648" s="34"/>
      <c r="M648" s="104"/>
      <c r="N648" s="177" t="s">
        <v>288</v>
      </c>
      <c r="O648" s="185">
        <f>SUM(O649:O650)</f>
        <v>13532.44</v>
      </c>
      <c r="P648" s="185">
        <f>SUM(P649:P650)</f>
        <v>20000</v>
      </c>
      <c r="Q648" s="185"/>
      <c r="R648" s="185">
        <f>SUM(R649:R650)</f>
        <v>11820.77</v>
      </c>
      <c r="S648" s="209">
        <f t="shared" si="293"/>
        <v>87.351357183183524</v>
      </c>
      <c r="T648" s="209">
        <f t="shared" si="294"/>
        <v>59.103850000000001</v>
      </c>
    </row>
    <row r="649" spans="1:20" s="1" customFormat="1" x14ac:dyDescent="0.2">
      <c r="A649" s="25"/>
      <c r="B649" s="174"/>
      <c r="C649" s="174"/>
      <c r="D649" s="174"/>
      <c r="E649" s="174"/>
      <c r="F649" s="174"/>
      <c r="G649" s="174"/>
      <c r="H649" s="174"/>
      <c r="I649" s="199"/>
      <c r="J649" s="199"/>
      <c r="K649" s="199"/>
      <c r="L649" s="34"/>
      <c r="M649" s="186" t="s">
        <v>362</v>
      </c>
      <c r="N649" s="177" t="s">
        <v>289</v>
      </c>
      <c r="O649" s="185">
        <v>5000</v>
      </c>
      <c r="P649" s="185">
        <v>5000</v>
      </c>
      <c r="Q649" s="185"/>
      <c r="R649" s="185">
        <v>0</v>
      </c>
      <c r="S649" s="209">
        <f t="shared" si="293"/>
        <v>0</v>
      </c>
      <c r="T649" s="209">
        <f t="shared" si="294"/>
        <v>0</v>
      </c>
    </row>
    <row r="650" spans="1:20" s="1" customFormat="1" x14ac:dyDescent="0.2">
      <c r="A650" s="25"/>
      <c r="B650" s="239"/>
      <c r="C650" s="239"/>
      <c r="D650" s="239"/>
      <c r="E650" s="239"/>
      <c r="F650" s="239"/>
      <c r="G650" s="239"/>
      <c r="H650" s="239"/>
      <c r="I650" s="239"/>
      <c r="J650" s="239"/>
      <c r="K650" s="239"/>
      <c r="L650" s="34"/>
      <c r="M650" s="183">
        <v>91</v>
      </c>
      <c r="N650" s="177" t="s">
        <v>293</v>
      </c>
      <c r="O650" s="185">
        <v>8532.44</v>
      </c>
      <c r="P650" s="185">
        <v>15000</v>
      </c>
      <c r="Q650" s="185"/>
      <c r="R650" s="185">
        <v>11820.77</v>
      </c>
      <c r="S650" s="209">
        <f t="shared" si="293"/>
        <v>138.53915175494936</v>
      </c>
      <c r="T650" s="209">
        <f t="shared" si="294"/>
        <v>78.80513333333333</v>
      </c>
    </row>
    <row r="651" spans="1:20" s="1" customFormat="1" x14ac:dyDescent="0.2">
      <c r="A651" s="25"/>
      <c r="B651" s="121"/>
      <c r="C651" s="121"/>
      <c r="D651" s="121"/>
      <c r="E651" s="121"/>
      <c r="F651" s="121"/>
      <c r="G651" s="121"/>
      <c r="H651" s="121"/>
      <c r="I651" s="199"/>
      <c r="J651" s="199"/>
      <c r="K651" s="199"/>
      <c r="L651" s="34"/>
      <c r="M651" s="104"/>
      <c r="N651" s="105"/>
      <c r="O651" s="141"/>
      <c r="P651" s="141"/>
      <c r="Q651" s="141"/>
      <c r="R651" s="141"/>
      <c r="S651" s="209"/>
      <c r="T651" s="209"/>
    </row>
    <row r="652" spans="1:20" s="1" customFormat="1" x14ac:dyDescent="0.2">
      <c r="A652" s="39"/>
      <c r="B652" s="46">
        <v>1</v>
      </c>
      <c r="C652" s="39"/>
      <c r="D652" s="39"/>
      <c r="E652" s="39"/>
      <c r="F652" s="39"/>
      <c r="G652" s="39"/>
      <c r="H652" s="39"/>
      <c r="I652" s="199"/>
      <c r="J652" s="272">
        <v>9</v>
      </c>
      <c r="K652" s="199"/>
      <c r="L652" s="15" t="s">
        <v>141</v>
      </c>
      <c r="M652" s="70">
        <v>3</v>
      </c>
      <c r="N652" s="82" t="s">
        <v>116</v>
      </c>
      <c r="O652" s="111">
        <f t="shared" ref="O652:R653" si="340">SUM(O653)</f>
        <v>13532.44</v>
      </c>
      <c r="P652" s="111">
        <f t="shared" si="340"/>
        <v>20000</v>
      </c>
      <c r="Q652" s="111"/>
      <c r="R652" s="111">
        <f t="shared" si="340"/>
        <v>11820.77</v>
      </c>
      <c r="S652" s="209">
        <f t="shared" si="293"/>
        <v>87.351357183183524</v>
      </c>
      <c r="T652" s="209">
        <f t="shared" si="294"/>
        <v>59.103850000000001</v>
      </c>
    </row>
    <row r="653" spans="1:20" s="1" customFormat="1" ht="38.25" x14ac:dyDescent="0.2">
      <c r="A653" s="39"/>
      <c r="B653" s="46">
        <v>1</v>
      </c>
      <c r="C653" s="39"/>
      <c r="D653" s="39"/>
      <c r="E653" s="39"/>
      <c r="F653" s="39"/>
      <c r="G653" s="39"/>
      <c r="H653" s="39"/>
      <c r="I653" s="199"/>
      <c r="J653" s="272">
        <v>9</v>
      </c>
      <c r="K653" s="199"/>
      <c r="L653" s="15" t="s">
        <v>141</v>
      </c>
      <c r="M653" s="90" t="s">
        <v>70</v>
      </c>
      <c r="N653" s="68" t="s">
        <v>24</v>
      </c>
      <c r="O653" s="112">
        <f t="shared" si="340"/>
        <v>13532.44</v>
      </c>
      <c r="P653" s="112">
        <f t="shared" si="340"/>
        <v>20000</v>
      </c>
      <c r="Q653" s="112"/>
      <c r="R653" s="112">
        <f t="shared" si="340"/>
        <v>11820.77</v>
      </c>
      <c r="S653" s="209">
        <f t="shared" ref="S653:S716" si="341">R653/O653*100</f>
        <v>87.351357183183524</v>
      </c>
      <c r="T653" s="209">
        <f t="shared" ref="T653:T715" si="342">R653/P653*100</f>
        <v>59.103850000000001</v>
      </c>
    </row>
    <row r="654" spans="1:20" s="1" customFormat="1" ht="25.5" x14ac:dyDescent="0.2">
      <c r="A654" s="39"/>
      <c r="B654" s="46">
        <v>1</v>
      </c>
      <c r="C654" s="39"/>
      <c r="D654" s="39"/>
      <c r="E654" s="39"/>
      <c r="F654" s="39"/>
      <c r="G654" s="39"/>
      <c r="H654" s="39"/>
      <c r="I654" s="199"/>
      <c r="J654" s="272">
        <v>9</v>
      </c>
      <c r="K654" s="199"/>
      <c r="L654" s="15" t="s">
        <v>141</v>
      </c>
      <c r="M654" s="81" t="s">
        <v>71</v>
      </c>
      <c r="N654" s="82" t="s">
        <v>25</v>
      </c>
      <c r="O654" s="111">
        <f>SUM(O655)</f>
        <v>13532.44</v>
      </c>
      <c r="P654" s="111">
        <v>20000</v>
      </c>
      <c r="Q654" s="111"/>
      <c r="R654" s="111">
        <f>SUM(R655)</f>
        <v>11820.77</v>
      </c>
      <c r="S654" s="209">
        <f t="shared" si="341"/>
        <v>87.351357183183524</v>
      </c>
      <c r="T654" s="209">
        <f t="shared" si="342"/>
        <v>59.103850000000001</v>
      </c>
    </row>
    <row r="655" spans="1:20" s="1" customFormat="1" ht="25.5" x14ac:dyDescent="0.2">
      <c r="A655" s="328"/>
      <c r="B655" s="379"/>
      <c r="C655" s="328"/>
      <c r="D655" s="328"/>
      <c r="E655" s="328"/>
      <c r="F655" s="328"/>
      <c r="G655" s="328"/>
      <c r="H655" s="328"/>
      <c r="I655" s="328"/>
      <c r="J655" s="379"/>
      <c r="K655" s="328"/>
      <c r="L655" s="15"/>
      <c r="M655" s="377" t="s">
        <v>457</v>
      </c>
      <c r="N655" s="376" t="s">
        <v>458</v>
      </c>
      <c r="O655" s="111">
        <v>13532.44</v>
      </c>
      <c r="P655" s="111"/>
      <c r="Q655" s="111"/>
      <c r="R655" s="111">
        <v>11820.77</v>
      </c>
      <c r="S655" s="209">
        <f t="shared" si="341"/>
        <v>87.351357183183524</v>
      </c>
      <c r="T655" s="209"/>
    </row>
    <row r="656" spans="1:20" s="1" customFormat="1" x14ac:dyDescent="0.2">
      <c r="A656" s="221"/>
      <c r="B656" s="220"/>
      <c r="C656" s="221"/>
      <c r="D656" s="221"/>
      <c r="E656" s="221"/>
      <c r="F656" s="221"/>
      <c r="G656" s="221"/>
      <c r="H656" s="221"/>
      <c r="I656" s="221"/>
      <c r="J656" s="221"/>
      <c r="K656" s="221"/>
      <c r="L656" s="15"/>
      <c r="M656" s="222"/>
      <c r="N656" s="223"/>
      <c r="O656" s="111"/>
      <c r="P656" s="111"/>
      <c r="Q656" s="111"/>
      <c r="R656" s="111"/>
      <c r="S656" s="209"/>
      <c r="T656" s="209"/>
    </row>
    <row r="657" spans="1:20" s="1" customFormat="1" ht="38.25" x14ac:dyDescent="0.2">
      <c r="A657" s="25" t="s">
        <v>206</v>
      </c>
      <c r="B657" s="40"/>
      <c r="C657" s="40"/>
      <c r="D657" s="40"/>
      <c r="E657" s="40"/>
      <c r="F657" s="40"/>
      <c r="G657" s="40"/>
      <c r="H657" s="40"/>
      <c r="I657" s="199"/>
      <c r="J657" s="199"/>
      <c r="K657" s="199"/>
      <c r="L657" s="34" t="s">
        <v>141</v>
      </c>
      <c r="M657" s="104"/>
      <c r="N657" s="105" t="s">
        <v>166</v>
      </c>
      <c r="O657" s="141">
        <f t="shared" ref="O657" si="343">SUM(O662)</f>
        <v>5700</v>
      </c>
      <c r="P657" s="141">
        <f t="shared" ref="P657" si="344">SUM(P662)</f>
        <v>10000</v>
      </c>
      <c r="Q657" s="141"/>
      <c r="R657" s="141">
        <f t="shared" ref="R657" si="345">SUM(R662)</f>
        <v>3800</v>
      </c>
      <c r="S657" s="209">
        <f t="shared" si="341"/>
        <v>66.666666666666657</v>
      </c>
      <c r="T657" s="209">
        <f t="shared" si="342"/>
        <v>38</v>
      </c>
    </row>
    <row r="658" spans="1:20" s="1" customFormat="1" x14ac:dyDescent="0.2">
      <c r="A658" s="25"/>
      <c r="B658" s="54"/>
      <c r="C658" s="54"/>
      <c r="D658" s="54"/>
      <c r="E658" s="54"/>
      <c r="F658" s="54"/>
      <c r="G658" s="54"/>
      <c r="H658" s="54"/>
      <c r="I658" s="199"/>
      <c r="J658" s="199"/>
      <c r="K658" s="199"/>
      <c r="L658" s="34"/>
      <c r="M658" s="104"/>
      <c r="N658" s="105"/>
      <c r="O658" s="141"/>
      <c r="P658" s="141"/>
      <c r="Q658" s="141"/>
      <c r="R658" s="141"/>
      <c r="S658" s="209"/>
      <c r="T658" s="209"/>
    </row>
    <row r="659" spans="1:20" s="1" customFormat="1" x14ac:dyDescent="0.2">
      <c r="A659" s="25"/>
      <c r="B659" s="174"/>
      <c r="C659" s="174"/>
      <c r="D659" s="174"/>
      <c r="E659" s="174"/>
      <c r="F659" s="174"/>
      <c r="G659" s="174"/>
      <c r="H659" s="174"/>
      <c r="I659" s="199"/>
      <c r="J659" s="199"/>
      <c r="K659" s="199"/>
      <c r="L659" s="34"/>
      <c r="M659" s="104"/>
      <c r="N659" s="177" t="s">
        <v>288</v>
      </c>
      <c r="O659" s="185">
        <f t="shared" ref="O659:R659" si="346">SUM(O660)</f>
        <v>5700</v>
      </c>
      <c r="P659" s="185">
        <f t="shared" si="346"/>
        <v>10000</v>
      </c>
      <c r="Q659" s="185"/>
      <c r="R659" s="185">
        <f t="shared" si="346"/>
        <v>3800</v>
      </c>
      <c r="S659" s="209">
        <f t="shared" si="341"/>
        <v>66.666666666666657</v>
      </c>
      <c r="T659" s="209">
        <f t="shared" si="342"/>
        <v>38</v>
      </c>
    </row>
    <row r="660" spans="1:20" s="1" customFormat="1" x14ac:dyDescent="0.2">
      <c r="A660" s="25"/>
      <c r="B660" s="174"/>
      <c r="C660" s="174"/>
      <c r="D660" s="174"/>
      <c r="E660" s="174"/>
      <c r="F660" s="174"/>
      <c r="G660" s="174"/>
      <c r="H660" s="174"/>
      <c r="I660" s="199"/>
      <c r="J660" s="199"/>
      <c r="K660" s="199"/>
      <c r="L660" s="34"/>
      <c r="M660" s="183">
        <v>52</v>
      </c>
      <c r="N660" s="177" t="s">
        <v>103</v>
      </c>
      <c r="O660" s="185">
        <v>5700</v>
      </c>
      <c r="P660" s="185">
        <v>10000</v>
      </c>
      <c r="Q660" s="185"/>
      <c r="R660" s="185">
        <v>3800</v>
      </c>
      <c r="S660" s="209">
        <f t="shared" si="341"/>
        <v>66.666666666666657</v>
      </c>
      <c r="T660" s="209">
        <f t="shared" si="342"/>
        <v>38</v>
      </c>
    </row>
    <row r="661" spans="1:20" s="1" customFormat="1" x14ac:dyDescent="0.2">
      <c r="A661" s="25"/>
      <c r="B661" s="174"/>
      <c r="C661" s="174"/>
      <c r="D661" s="174"/>
      <c r="E661" s="174"/>
      <c r="F661" s="174"/>
      <c r="G661" s="174"/>
      <c r="H661" s="174"/>
      <c r="I661" s="199"/>
      <c r="J661" s="199"/>
      <c r="K661" s="199"/>
      <c r="L661" s="34"/>
      <c r="M661" s="104"/>
      <c r="N661" s="177"/>
      <c r="O661" s="141"/>
      <c r="P661" s="141"/>
      <c r="Q661" s="141"/>
      <c r="R661" s="141"/>
      <c r="S661" s="209"/>
      <c r="T661" s="209"/>
    </row>
    <row r="662" spans="1:20" s="1" customFormat="1" x14ac:dyDescent="0.2">
      <c r="A662" s="40"/>
      <c r="B662" s="46"/>
      <c r="C662" s="40"/>
      <c r="D662" s="40"/>
      <c r="E662" s="40"/>
      <c r="F662" s="198">
        <v>5</v>
      </c>
      <c r="G662" s="40"/>
      <c r="H662" s="40"/>
      <c r="I662" s="199"/>
      <c r="J662" s="199"/>
      <c r="K662" s="199"/>
      <c r="L662" s="15" t="s">
        <v>141</v>
      </c>
      <c r="M662" s="70">
        <v>3</v>
      </c>
      <c r="N662" s="82" t="s">
        <v>116</v>
      </c>
      <c r="O662" s="111">
        <f t="shared" ref="O662:R663" si="347">SUM(O663)</f>
        <v>5700</v>
      </c>
      <c r="P662" s="111">
        <f t="shared" si="347"/>
        <v>10000</v>
      </c>
      <c r="Q662" s="111"/>
      <c r="R662" s="111">
        <f t="shared" si="347"/>
        <v>3800</v>
      </c>
      <c r="S662" s="209">
        <f t="shared" si="341"/>
        <v>66.666666666666657</v>
      </c>
      <c r="T662" s="209">
        <f t="shared" si="342"/>
        <v>38</v>
      </c>
    </row>
    <row r="663" spans="1:20" s="1" customFormat="1" ht="38.25" x14ac:dyDescent="0.2">
      <c r="A663" s="40"/>
      <c r="B663" s="46"/>
      <c r="C663" s="40"/>
      <c r="D663" s="40"/>
      <c r="E663" s="40"/>
      <c r="F663" s="198">
        <v>5</v>
      </c>
      <c r="G663" s="40"/>
      <c r="H663" s="40"/>
      <c r="I663" s="199"/>
      <c r="J663" s="199"/>
      <c r="K663" s="199"/>
      <c r="L663" s="15" t="s">
        <v>141</v>
      </c>
      <c r="M663" s="90" t="s">
        <v>70</v>
      </c>
      <c r="N663" s="68" t="s">
        <v>24</v>
      </c>
      <c r="O663" s="112">
        <f t="shared" si="347"/>
        <v>5700</v>
      </c>
      <c r="P663" s="112">
        <f t="shared" si="347"/>
        <v>10000</v>
      </c>
      <c r="Q663" s="112"/>
      <c r="R663" s="112">
        <f t="shared" si="347"/>
        <v>3800</v>
      </c>
      <c r="S663" s="209">
        <f t="shared" si="341"/>
        <v>66.666666666666657</v>
      </c>
      <c r="T663" s="209">
        <f t="shared" si="342"/>
        <v>38</v>
      </c>
    </row>
    <row r="664" spans="1:20" s="1" customFormat="1" ht="25.5" x14ac:dyDescent="0.2">
      <c r="A664" s="40"/>
      <c r="B664" s="46"/>
      <c r="C664" s="40"/>
      <c r="D664" s="40"/>
      <c r="E664" s="40"/>
      <c r="F664" s="198">
        <v>5</v>
      </c>
      <c r="G664" s="40"/>
      <c r="H664" s="40"/>
      <c r="I664" s="199"/>
      <c r="J664" s="199"/>
      <c r="K664" s="199"/>
      <c r="L664" s="15" t="s">
        <v>141</v>
      </c>
      <c r="M664" s="81" t="s">
        <v>71</v>
      </c>
      <c r="N664" s="82" t="s">
        <v>25</v>
      </c>
      <c r="O664" s="111">
        <f>SUM(O665)</f>
        <v>5700</v>
      </c>
      <c r="P664" s="111">
        <v>10000</v>
      </c>
      <c r="Q664" s="111"/>
      <c r="R664" s="111">
        <f>SUM(R665)</f>
        <v>3800</v>
      </c>
      <c r="S664" s="209">
        <f t="shared" si="341"/>
        <v>66.666666666666657</v>
      </c>
      <c r="T664" s="209">
        <f t="shared" si="342"/>
        <v>38</v>
      </c>
    </row>
    <row r="665" spans="1:20" s="1" customFormat="1" ht="25.5" x14ac:dyDescent="0.2">
      <c r="A665" s="328"/>
      <c r="B665" s="379"/>
      <c r="C665" s="328"/>
      <c r="D665" s="328"/>
      <c r="E665" s="328"/>
      <c r="F665" s="379"/>
      <c r="G665" s="328"/>
      <c r="H665" s="328"/>
      <c r="I665" s="328"/>
      <c r="J665" s="328"/>
      <c r="K665" s="328"/>
      <c r="L665" s="15"/>
      <c r="M665" s="377" t="s">
        <v>457</v>
      </c>
      <c r="N665" s="376" t="s">
        <v>458</v>
      </c>
      <c r="O665" s="111">
        <v>5700</v>
      </c>
      <c r="P665" s="111"/>
      <c r="Q665" s="111"/>
      <c r="R665" s="111">
        <v>3800</v>
      </c>
      <c r="S665" s="209">
        <f t="shared" si="341"/>
        <v>66.666666666666657</v>
      </c>
      <c r="T665" s="209"/>
    </row>
    <row r="666" spans="1:20" s="1" customFormat="1" x14ac:dyDescent="0.2">
      <c r="A666" s="58"/>
      <c r="B666" s="59"/>
      <c r="C666" s="58"/>
      <c r="D666" s="58"/>
      <c r="E666" s="58"/>
      <c r="F666" s="58"/>
      <c r="G666" s="58"/>
      <c r="H666" s="58"/>
      <c r="I666" s="199"/>
      <c r="J666" s="199"/>
      <c r="K666" s="199"/>
      <c r="L666" s="15"/>
      <c r="M666" s="81"/>
      <c r="N666" s="82"/>
      <c r="O666" s="141"/>
      <c r="P666" s="141"/>
      <c r="Q666" s="141"/>
      <c r="R666" s="141"/>
      <c r="S666" s="209"/>
      <c r="T666" s="209"/>
    </row>
    <row r="667" spans="1:20" s="1" customFormat="1" ht="25.5" x14ac:dyDescent="0.2">
      <c r="A667" s="49" t="s">
        <v>138</v>
      </c>
      <c r="B667" s="53">
        <v>1</v>
      </c>
      <c r="C667" s="42"/>
      <c r="D667" s="53">
        <v>3</v>
      </c>
      <c r="E667" s="53"/>
      <c r="F667" s="53">
        <v>5</v>
      </c>
      <c r="G667" s="42"/>
      <c r="H667" s="42"/>
      <c r="I667" s="199"/>
      <c r="J667" s="53">
        <v>9</v>
      </c>
      <c r="K667" s="199"/>
      <c r="L667" s="15"/>
      <c r="M667" s="81"/>
      <c r="N667" s="71" t="s">
        <v>273</v>
      </c>
      <c r="O667" s="113">
        <f t="shared" ref="O667" si="348">SUM(O669+O688)</f>
        <v>86963.49</v>
      </c>
      <c r="P667" s="113">
        <f t="shared" ref="P667" si="349">SUM(P669+P688)</f>
        <v>77000</v>
      </c>
      <c r="Q667" s="113"/>
      <c r="R667" s="113">
        <f t="shared" ref="R667" si="350">SUM(R669+R688)</f>
        <v>70008.290000000008</v>
      </c>
      <c r="S667" s="209">
        <f t="shared" si="341"/>
        <v>80.503082385493045</v>
      </c>
      <c r="T667" s="209">
        <f t="shared" si="342"/>
        <v>90.919857142857154</v>
      </c>
    </row>
    <row r="668" spans="1:20" s="1" customFormat="1" x14ac:dyDescent="0.2">
      <c r="A668" s="45"/>
      <c r="B668" s="45"/>
      <c r="C668" s="45"/>
      <c r="D668" s="45"/>
      <c r="E668" s="45"/>
      <c r="F668" s="45"/>
      <c r="G668" s="45"/>
      <c r="H668" s="45"/>
      <c r="I668" s="199"/>
      <c r="J668" s="199"/>
      <c r="K668" s="199"/>
      <c r="L668" s="15"/>
      <c r="M668" s="81"/>
      <c r="N668" s="107"/>
      <c r="O668" s="140"/>
      <c r="P668" s="140"/>
      <c r="Q668" s="140"/>
      <c r="R668" s="140"/>
      <c r="S668" s="209"/>
      <c r="T668" s="209"/>
    </row>
    <row r="669" spans="1:20" s="1" customFormat="1" ht="25.5" x14ac:dyDescent="0.2">
      <c r="A669" s="51" t="s">
        <v>193</v>
      </c>
      <c r="B669" s="45"/>
      <c r="C669" s="45"/>
      <c r="D669" s="45"/>
      <c r="E669" s="45"/>
      <c r="F669" s="45"/>
      <c r="G669" s="45"/>
      <c r="H669" s="45"/>
      <c r="I669" s="199"/>
      <c r="J669" s="199"/>
      <c r="K669" s="199"/>
      <c r="L669" s="29" t="s">
        <v>199</v>
      </c>
      <c r="M669" s="101"/>
      <c r="N669" s="102" t="s">
        <v>144</v>
      </c>
      <c r="O669" s="114">
        <f t="shared" ref="O669" si="351">SUM(O671)</f>
        <v>80361.450000000012</v>
      </c>
      <c r="P669" s="114">
        <f t="shared" ref="P669" si="352">SUM(P671)</f>
        <v>70000</v>
      </c>
      <c r="Q669" s="114"/>
      <c r="R669" s="114">
        <f t="shared" ref="R669" si="353">SUM(R671)</f>
        <v>63021.94</v>
      </c>
      <c r="S669" s="209">
        <f t="shared" si="341"/>
        <v>78.423099632970775</v>
      </c>
      <c r="T669" s="209">
        <f t="shared" si="342"/>
        <v>90.03134285714286</v>
      </c>
    </row>
    <row r="670" spans="1:20" s="1" customFormat="1" x14ac:dyDescent="0.2">
      <c r="A670" s="42"/>
      <c r="B670" s="42"/>
      <c r="C670" s="42"/>
      <c r="D670" s="42"/>
      <c r="E670" s="42"/>
      <c r="F670" s="42"/>
      <c r="G670" s="42"/>
      <c r="H670" s="42"/>
      <c r="I670" s="199"/>
      <c r="J670" s="199"/>
      <c r="K670" s="199"/>
      <c r="L670" s="15"/>
      <c r="M670" s="81"/>
      <c r="N670" s="82"/>
      <c r="O670" s="140"/>
      <c r="P670" s="140"/>
      <c r="Q670" s="140"/>
      <c r="R670" s="140"/>
      <c r="S670" s="209"/>
      <c r="T670" s="209"/>
    </row>
    <row r="671" spans="1:20" s="1" customFormat="1" ht="25.5" x14ac:dyDescent="0.2">
      <c r="A671" s="25" t="s">
        <v>139</v>
      </c>
      <c r="B671" s="42"/>
      <c r="C671" s="42"/>
      <c r="D671" s="42"/>
      <c r="E671" s="42"/>
      <c r="F671" s="42"/>
      <c r="G671" s="42"/>
      <c r="H671" s="42"/>
      <c r="I671" s="199"/>
      <c r="J671" s="199"/>
      <c r="K671" s="199"/>
      <c r="L671" s="34" t="s">
        <v>181</v>
      </c>
      <c r="M671" s="104"/>
      <c r="N671" s="105" t="s">
        <v>168</v>
      </c>
      <c r="O671" s="141">
        <f t="shared" ref="O671" si="354">SUM(O679)</f>
        <v>80361.450000000012</v>
      </c>
      <c r="P671" s="141">
        <f t="shared" ref="P671" si="355">SUM(P679)</f>
        <v>70000</v>
      </c>
      <c r="Q671" s="141"/>
      <c r="R671" s="141">
        <f t="shared" ref="R671" si="356">SUM(R679)</f>
        <v>63021.94</v>
      </c>
      <c r="S671" s="209">
        <f t="shared" si="341"/>
        <v>78.423099632970775</v>
      </c>
      <c r="T671" s="209">
        <f t="shared" si="342"/>
        <v>90.03134285714286</v>
      </c>
    </row>
    <row r="672" spans="1:20" s="1" customFormat="1" x14ac:dyDescent="0.2">
      <c r="A672" s="25"/>
      <c r="B672" s="152"/>
      <c r="C672" s="152"/>
      <c r="D672" s="152"/>
      <c r="E672" s="152"/>
      <c r="F672" s="152"/>
      <c r="G672" s="152"/>
      <c r="H672" s="152"/>
      <c r="I672" s="199"/>
      <c r="J672" s="199"/>
      <c r="K672" s="199"/>
      <c r="L672" s="34"/>
      <c r="M672" s="104"/>
      <c r="N672" s="105"/>
      <c r="O672" s="141"/>
      <c r="P672" s="141"/>
      <c r="Q672" s="141"/>
      <c r="R672" s="141"/>
      <c r="S672" s="209"/>
      <c r="T672" s="209"/>
    </row>
    <row r="673" spans="1:20" s="1" customFormat="1" x14ac:dyDescent="0.2">
      <c r="A673" s="25"/>
      <c r="B673" s="174"/>
      <c r="C673" s="174"/>
      <c r="D673" s="174"/>
      <c r="E673" s="174"/>
      <c r="F673" s="174"/>
      <c r="G673" s="174"/>
      <c r="H673" s="174"/>
      <c r="I673" s="199"/>
      <c r="J673" s="199"/>
      <c r="K673" s="199"/>
      <c r="L673" s="34"/>
      <c r="M673" s="104"/>
      <c r="N673" s="177" t="s">
        <v>288</v>
      </c>
      <c r="O673" s="185">
        <f t="shared" ref="O673" si="357">SUM(O674:O677)</f>
        <v>80361.450000000012</v>
      </c>
      <c r="P673" s="185">
        <f t="shared" ref="P673" si="358">SUM(P674:P677)</f>
        <v>70000</v>
      </c>
      <c r="Q673" s="185"/>
      <c r="R673" s="185">
        <f t="shared" ref="R673" si="359">SUM(R674:R677)</f>
        <v>63021.94</v>
      </c>
      <c r="S673" s="209">
        <f t="shared" si="341"/>
        <v>78.423099632970775</v>
      </c>
      <c r="T673" s="209">
        <f t="shared" si="342"/>
        <v>90.03134285714286</v>
      </c>
    </row>
    <row r="674" spans="1:20" s="1" customFormat="1" x14ac:dyDescent="0.2">
      <c r="A674" s="25"/>
      <c r="B674" s="174"/>
      <c r="C674" s="174"/>
      <c r="D674" s="174"/>
      <c r="E674" s="174"/>
      <c r="F674" s="174"/>
      <c r="G674" s="174"/>
      <c r="H674" s="174"/>
      <c r="I674" s="199"/>
      <c r="J674" s="199"/>
      <c r="K674" s="199"/>
      <c r="L674" s="34"/>
      <c r="M674" s="186" t="s">
        <v>362</v>
      </c>
      <c r="N674" s="177" t="s">
        <v>289</v>
      </c>
      <c r="O674" s="185">
        <v>41835.480000000003</v>
      </c>
      <c r="P674" s="185">
        <v>50000</v>
      </c>
      <c r="Q674" s="185"/>
      <c r="R674" s="185">
        <v>50000</v>
      </c>
      <c r="S674" s="209">
        <f t="shared" si="341"/>
        <v>119.5157794293265</v>
      </c>
      <c r="T674" s="209">
        <f t="shared" si="342"/>
        <v>100</v>
      </c>
    </row>
    <row r="675" spans="1:20" s="1" customFormat="1" x14ac:dyDescent="0.2">
      <c r="A675" s="25"/>
      <c r="B675" s="231"/>
      <c r="C675" s="231"/>
      <c r="D675" s="231"/>
      <c r="E675" s="231"/>
      <c r="F675" s="231"/>
      <c r="G675" s="231"/>
      <c r="H675" s="231"/>
      <c r="I675" s="231"/>
      <c r="J675" s="231"/>
      <c r="K675" s="231"/>
      <c r="L675" s="34"/>
      <c r="M675" s="186" t="s">
        <v>57</v>
      </c>
      <c r="N675" s="177" t="s">
        <v>101</v>
      </c>
      <c r="O675" s="185">
        <v>18525.97</v>
      </c>
      <c r="P675" s="185">
        <v>20000</v>
      </c>
      <c r="Q675" s="185"/>
      <c r="R675" s="185">
        <v>0</v>
      </c>
      <c r="S675" s="209">
        <f t="shared" si="341"/>
        <v>0</v>
      </c>
      <c r="T675" s="209">
        <f t="shared" si="342"/>
        <v>0</v>
      </c>
    </row>
    <row r="676" spans="1:20" s="1" customFormat="1" x14ac:dyDescent="0.2">
      <c r="A676" s="25"/>
      <c r="B676" s="201"/>
      <c r="C676" s="201"/>
      <c r="D676" s="201"/>
      <c r="E676" s="201"/>
      <c r="F676" s="201"/>
      <c r="G676" s="201"/>
      <c r="H676" s="201"/>
      <c r="I676" s="201"/>
      <c r="J676" s="201"/>
      <c r="K676" s="201"/>
      <c r="L676" s="34"/>
      <c r="M676" s="183">
        <v>52</v>
      </c>
      <c r="N676" s="177" t="s">
        <v>103</v>
      </c>
      <c r="O676" s="185">
        <v>0</v>
      </c>
      <c r="P676" s="185">
        <v>0</v>
      </c>
      <c r="Q676" s="185"/>
      <c r="R676" s="185">
        <v>13021.94</v>
      </c>
      <c r="S676" s="209">
        <v>0</v>
      </c>
      <c r="T676" s="209">
        <v>0</v>
      </c>
    </row>
    <row r="677" spans="1:20" s="1" customFormat="1" x14ac:dyDescent="0.2">
      <c r="A677" s="25"/>
      <c r="B677" s="174"/>
      <c r="C677" s="174"/>
      <c r="D677" s="174"/>
      <c r="E677" s="174"/>
      <c r="F677" s="174"/>
      <c r="G677" s="174"/>
      <c r="H677" s="174"/>
      <c r="I677" s="199"/>
      <c r="J677" s="199"/>
      <c r="K677" s="199"/>
      <c r="L677" s="34"/>
      <c r="M677" s="183">
        <v>91</v>
      </c>
      <c r="N677" s="177" t="s">
        <v>293</v>
      </c>
      <c r="O677" s="185">
        <v>20000</v>
      </c>
      <c r="P677" s="185">
        <v>0</v>
      </c>
      <c r="Q677" s="185"/>
      <c r="R677" s="185">
        <v>0</v>
      </c>
      <c r="S677" s="209">
        <f t="shared" si="341"/>
        <v>0</v>
      </c>
      <c r="T677" s="209">
        <v>0</v>
      </c>
    </row>
    <row r="678" spans="1:20" s="1" customFormat="1" x14ac:dyDescent="0.2">
      <c r="A678" s="25"/>
      <c r="B678" s="199"/>
      <c r="C678" s="199"/>
      <c r="D678" s="199"/>
      <c r="E678" s="199"/>
      <c r="F678" s="199"/>
      <c r="G678" s="199"/>
      <c r="H678" s="199"/>
      <c r="I678" s="199"/>
      <c r="J678" s="199"/>
      <c r="K678" s="199"/>
      <c r="L678" s="34"/>
      <c r="M678" s="183"/>
      <c r="N678" s="177"/>
      <c r="O678" s="141"/>
      <c r="P678" s="141"/>
      <c r="Q678" s="141"/>
      <c r="R678" s="141"/>
      <c r="S678" s="209"/>
      <c r="T678" s="209"/>
    </row>
    <row r="679" spans="1:20" s="1" customFormat="1" x14ac:dyDescent="0.2">
      <c r="A679" s="42"/>
      <c r="B679" s="46">
        <v>1</v>
      </c>
      <c r="C679" s="42"/>
      <c r="D679" s="272">
        <v>3</v>
      </c>
      <c r="E679" s="272"/>
      <c r="F679" s="272">
        <v>5</v>
      </c>
      <c r="G679" s="272"/>
      <c r="H679" s="272"/>
      <c r="I679" s="272"/>
      <c r="J679" s="272">
        <v>9</v>
      </c>
      <c r="K679" s="199"/>
      <c r="L679" s="15" t="s">
        <v>181</v>
      </c>
      <c r="M679" s="70">
        <v>3</v>
      </c>
      <c r="N679" s="82" t="s">
        <v>116</v>
      </c>
      <c r="O679" s="111">
        <f t="shared" ref="O679" si="360">SUM(O680+O682)</f>
        <v>80361.450000000012</v>
      </c>
      <c r="P679" s="111">
        <f t="shared" ref="P679" si="361">SUM(P680+P682)</f>
        <v>70000</v>
      </c>
      <c r="Q679" s="111"/>
      <c r="R679" s="111">
        <f t="shared" ref="R679" si="362">SUM(R680+R682)</f>
        <v>63021.94</v>
      </c>
      <c r="S679" s="209">
        <f t="shared" si="341"/>
        <v>78.423099632970775</v>
      </c>
      <c r="T679" s="209">
        <f t="shared" si="342"/>
        <v>90.03134285714286</v>
      </c>
    </row>
    <row r="680" spans="1:20" s="1" customFormat="1" x14ac:dyDescent="0.2">
      <c r="A680" s="171"/>
      <c r="B680" s="170">
        <v>1</v>
      </c>
      <c r="C680" s="171"/>
      <c r="D680" s="272">
        <v>3</v>
      </c>
      <c r="E680" s="272"/>
      <c r="F680" s="272">
        <v>5</v>
      </c>
      <c r="G680" s="272"/>
      <c r="H680" s="272"/>
      <c r="I680" s="272"/>
      <c r="J680" s="272">
        <v>9</v>
      </c>
      <c r="K680" s="199"/>
      <c r="L680" s="15" t="s">
        <v>181</v>
      </c>
      <c r="M680" s="69">
        <v>32</v>
      </c>
      <c r="N680" s="68" t="s">
        <v>3</v>
      </c>
      <c r="O680" s="112">
        <f t="shared" ref="O680:R680" si="363">SUM(O681)</f>
        <v>0</v>
      </c>
      <c r="P680" s="112">
        <f t="shared" si="363"/>
        <v>0</v>
      </c>
      <c r="Q680" s="112"/>
      <c r="R680" s="112">
        <f t="shared" si="363"/>
        <v>0</v>
      </c>
      <c r="S680" s="209">
        <v>0</v>
      </c>
      <c r="T680" s="209">
        <v>0</v>
      </c>
    </row>
    <row r="681" spans="1:20" s="1" customFormat="1" x14ac:dyDescent="0.2">
      <c r="A681" s="171"/>
      <c r="B681" s="170">
        <v>1</v>
      </c>
      <c r="C681" s="171"/>
      <c r="D681" s="272">
        <v>3</v>
      </c>
      <c r="E681" s="272"/>
      <c r="F681" s="272">
        <v>5</v>
      </c>
      <c r="G681" s="272"/>
      <c r="H681" s="272"/>
      <c r="I681" s="272"/>
      <c r="J681" s="272">
        <v>9</v>
      </c>
      <c r="K681" s="199"/>
      <c r="L681" s="15" t="s">
        <v>181</v>
      </c>
      <c r="M681" s="172">
        <v>323</v>
      </c>
      <c r="N681" s="94" t="s">
        <v>6</v>
      </c>
      <c r="O681" s="111">
        <v>0</v>
      </c>
      <c r="P681" s="111">
        <v>0</v>
      </c>
      <c r="Q681" s="111"/>
      <c r="R681" s="111">
        <v>0</v>
      </c>
      <c r="S681" s="209">
        <v>0</v>
      </c>
      <c r="T681" s="209">
        <v>0</v>
      </c>
    </row>
    <row r="682" spans="1:20" s="1" customFormat="1" x14ac:dyDescent="0.2">
      <c r="A682" s="42"/>
      <c r="B682" s="46">
        <v>1</v>
      </c>
      <c r="C682" s="42"/>
      <c r="D682" s="272">
        <v>3</v>
      </c>
      <c r="E682" s="272"/>
      <c r="F682" s="272">
        <v>5</v>
      </c>
      <c r="G682" s="272"/>
      <c r="H682" s="272"/>
      <c r="I682" s="272"/>
      <c r="J682" s="272">
        <v>9</v>
      </c>
      <c r="K682" s="199"/>
      <c r="L682" s="15" t="s">
        <v>181</v>
      </c>
      <c r="M682" s="90" t="s">
        <v>72</v>
      </c>
      <c r="N682" s="68" t="s">
        <v>137</v>
      </c>
      <c r="O682" s="112">
        <f>SUM(O683+O685)</f>
        <v>80361.450000000012</v>
      </c>
      <c r="P682" s="112">
        <f t="shared" ref="P682" si="364">SUM(P683:P685)</f>
        <v>70000</v>
      </c>
      <c r="Q682" s="112"/>
      <c r="R682" s="112">
        <f>SUM(R683+R685)</f>
        <v>63021.94</v>
      </c>
      <c r="S682" s="209">
        <f t="shared" si="341"/>
        <v>78.423099632970775</v>
      </c>
      <c r="T682" s="209">
        <f t="shared" si="342"/>
        <v>90.03134285714286</v>
      </c>
    </row>
    <row r="683" spans="1:20" s="1" customFormat="1" x14ac:dyDescent="0.2">
      <c r="A683" s="42"/>
      <c r="B683" s="46">
        <v>1</v>
      </c>
      <c r="C683" s="42"/>
      <c r="D683" s="272">
        <v>3</v>
      </c>
      <c r="E683" s="272"/>
      <c r="F683" s="272">
        <v>5</v>
      </c>
      <c r="G683" s="272"/>
      <c r="H683" s="272"/>
      <c r="I683" s="272"/>
      <c r="J683" s="272">
        <v>9</v>
      </c>
      <c r="K683" s="199"/>
      <c r="L683" s="15" t="s">
        <v>181</v>
      </c>
      <c r="M683" s="81" t="s">
        <v>73</v>
      </c>
      <c r="N683" s="82" t="s">
        <v>452</v>
      </c>
      <c r="O683" s="111">
        <f>SUM(O684)</f>
        <v>39283.910000000003</v>
      </c>
      <c r="P683" s="111">
        <v>50000</v>
      </c>
      <c r="Q683" s="111"/>
      <c r="R683" s="111">
        <f>SUM(R684)</f>
        <v>43021.94</v>
      </c>
      <c r="S683" s="209">
        <f t="shared" si="341"/>
        <v>109.51542247194843</v>
      </c>
      <c r="T683" s="209">
        <f t="shared" si="342"/>
        <v>86.043880000000001</v>
      </c>
    </row>
    <row r="684" spans="1:20" s="1" customFormat="1" x14ac:dyDescent="0.2">
      <c r="A684" s="328"/>
      <c r="B684" s="379"/>
      <c r="C684" s="328"/>
      <c r="D684" s="379"/>
      <c r="E684" s="379"/>
      <c r="F684" s="379"/>
      <c r="G684" s="379"/>
      <c r="H684" s="379"/>
      <c r="I684" s="379"/>
      <c r="J684" s="379"/>
      <c r="K684" s="328"/>
      <c r="L684" s="15"/>
      <c r="M684" s="377" t="s">
        <v>461</v>
      </c>
      <c r="N684" s="376" t="s">
        <v>8</v>
      </c>
      <c r="O684" s="111">
        <v>39283.910000000003</v>
      </c>
      <c r="P684" s="111"/>
      <c r="Q684" s="111"/>
      <c r="R684" s="111">
        <v>43021.94</v>
      </c>
      <c r="S684" s="209">
        <f t="shared" si="341"/>
        <v>109.51542247194843</v>
      </c>
      <c r="T684" s="209"/>
    </row>
    <row r="685" spans="1:20" s="1" customFormat="1" x14ac:dyDescent="0.2">
      <c r="A685" s="42"/>
      <c r="B685" s="46">
        <v>1</v>
      </c>
      <c r="C685" s="42"/>
      <c r="D685" s="272">
        <v>3</v>
      </c>
      <c r="E685" s="272"/>
      <c r="F685" s="272">
        <v>5</v>
      </c>
      <c r="G685" s="272"/>
      <c r="H685" s="272"/>
      <c r="I685" s="272"/>
      <c r="J685" s="272">
        <v>9</v>
      </c>
      <c r="K685" s="199"/>
      <c r="L685" s="15" t="s">
        <v>181</v>
      </c>
      <c r="M685" s="81" t="s">
        <v>74</v>
      </c>
      <c r="N685" s="82" t="s">
        <v>30</v>
      </c>
      <c r="O685" s="111">
        <f>SUM(O686)</f>
        <v>41077.54</v>
      </c>
      <c r="P685" s="111">
        <v>20000</v>
      </c>
      <c r="Q685" s="111"/>
      <c r="R685" s="111">
        <f>SUM(R686)</f>
        <v>20000</v>
      </c>
      <c r="S685" s="209">
        <f t="shared" si="341"/>
        <v>48.688407338901015</v>
      </c>
      <c r="T685" s="209">
        <f t="shared" si="342"/>
        <v>100</v>
      </c>
    </row>
    <row r="686" spans="1:20" s="1" customFormat="1" ht="25.5" x14ac:dyDescent="0.2">
      <c r="A686" s="328"/>
      <c r="B686" s="379"/>
      <c r="C686" s="328"/>
      <c r="D686" s="379"/>
      <c r="E686" s="379"/>
      <c r="F686" s="379"/>
      <c r="G686" s="379"/>
      <c r="H686" s="379"/>
      <c r="I686" s="379"/>
      <c r="J686" s="379"/>
      <c r="K686" s="328"/>
      <c r="L686" s="15"/>
      <c r="M686" s="377" t="s">
        <v>462</v>
      </c>
      <c r="N686" s="376" t="s">
        <v>463</v>
      </c>
      <c r="O686" s="111">
        <v>41077.54</v>
      </c>
      <c r="P686" s="111"/>
      <c r="Q686" s="111"/>
      <c r="R686" s="111">
        <v>20000</v>
      </c>
      <c r="S686" s="209">
        <f t="shared" si="341"/>
        <v>48.688407338901015</v>
      </c>
      <c r="T686" s="209"/>
    </row>
    <row r="687" spans="1:20" s="1" customFormat="1" x14ac:dyDescent="0.2">
      <c r="A687" s="221"/>
      <c r="B687" s="220"/>
      <c r="C687" s="221"/>
      <c r="D687" s="221"/>
      <c r="E687" s="221"/>
      <c r="F687" s="221"/>
      <c r="G687" s="221"/>
      <c r="H687" s="221"/>
      <c r="I687" s="221"/>
      <c r="J687" s="220"/>
      <c r="K687" s="221"/>
      <c r="L687" s="15"/>
      <c r="M687" s="222"/>
      <c r="N687" s="223"/>
      <c r="O687" s="111"/>
      <c r="P687" s="111"/>
      <c r="Q687" s="111"/>
      <c r="R687" s="111"/>
      <c r="S687" s="209"/>
      <c r="T687" s="209"/>
    </row>
    <row r="688" spans="1:20" s="1" customFormat="1" ht="25.5" x14ac:dyDescent="0.2">
      <c r="A688" s="51" t="s">
        <v>193</v>
      </c>
      <c r="B688" s="221"/>
      <c r="C688" s="221"/>
      <c r="D688" s="221"/>
      <c r="E688" s="221"/>
      <c r="F688" s="221"/>
      <c r="G688" s="221"/>
      <c r="H688" s="221"/>
      <c r="I688" s="221"/>
      <c r="J688" s="221"/>
      <c r="K688" s="221"/>
      <c r="L688" s="29" t="s">
        <v>312</v>
      </c>
      <c r="M688" s="101"/>
      <c r="N688" s="102" t="s">
        <v>144</v>
      </c>
      <c r="O688" s="114">
        <f t="shared" ref="O688" si="365">SUM(O690)</f>
        <v>6602.04</v>
      </c>
      <c r="P688" s="114">
        <f t="shared" ref="P688" si="366">SUM(P690)</f>
        <v>7000</v>
      </c>
      <c r="Q688" s="114"/>
      <c r="R688" s="114">
        <f t="shared" ref="R688" si="367">SUM(R690)</f>
        <v>6986.35</v>
      </c>
      <c r="S688" s="209">
        <f t="shared" si="341"/>
        <v>105.82107954511031</v>
      </c>
      <c r="T688" s="209">
        <f t="shared" si="342"/>
        <v>99.805000000000007</v>
      </c>
    </row>
    <row r="689" spans="1:20" s="1" customFormat="1" x14ac:dyDescent="0.2">
      <c r="A689" s="127"/>
      <c r="B689" s="126"/>
      <c r="C689" s="127"/>
      <c r="D689" s="127"/>
      <c r="E689" s="127"/>
      <c r="F689" s="127"/>
      <c r="G689" s="127"/>
      <c r="H689" s="127"/>
      <c r="I689" s="199"/>
      <c r="J689" s="199"/>
      <c r="K689" s="199"/>
      <c r="L689" s="15"/>
      <c r="M689" s="128"/>
      <c r="N689" s="82"/>
      <c r="O689" s="141"/>
      <c r="P689" s="141"/>
      <c r="Q689" s="141"/>
      <c r="R689" s="141"/>
      <c r="S689" s="209"/>
      <c r="T689" s="209"/>
    </row>
    <row r="690" spans="1:20" s="1" customFormat="1" ht="38.25" x14ac:dyDescent="0.2">
      <c r="A690" s="25" t="s">
        <v>207</v>
      </c>
      <c r="B690" s="42"/>
      <c r="C690" s="42"/>
      <c r="D690" s="42"/>
      <c r="E690" s="42"/>
      <c r="F690" s="42"/>
      <c r="G690" s="42"/>
      <c r="H690" s="42"/>
      <c r="I690" s="199"/>
      <c r="J690" s="199"/>
      <c r="K690" s="199"/>
      <c r="L690" s="34" t="s">
        <v>182</v>
      </c>
      <c r="M690" s="104"/>
      <c r="N690" s="105" t="s">
        <v>326</v>
      </c>
      <c r="O690" s="141">
        <f t="shared" ref="O690" si="368">SUM(O695)</f>
        <v>6602.04</v>
      </c>
      <c r="P690" s="141">
        <f>SUM(P695)</f>
        <v>7000</v>
      </c>
      <c r="Q690" s="141"/>
      <c r="R690" s="141">
        <f t="shared" ref="R690" si="369">SUM(R695)</f>
        <v>6986.35</v>
      </c>
      <c r="S690" s="209">
        <f t="shared" si="341"/>
        <v>105.82107954511031</v>
      </c>
      <c r="T690" s="209">
        <f t="shared" si="342"/>
        <v>99.805000000000007</v>
      </c>
    </row>
    <row r="691" spans="1:20" s="1" customFormat="1" x14ac:dyDescent="0.2">
      <c r="A691" s="25"/>
      <c r="B691" s="152"/>
      <c r="C691" s="152"/>
      <c r="D691" s="152"/>
      <c r="E691" s="152"/>
      <c r="F691" s="152"/>
      <c r="G691" s="152"/>
      <c r="H691" s="152"/>
      <c r="I691" s="199"/>
      <c r="J691" s="199"/>
      <c r="K691" s="199"/>
      <c r="L691" s="34"/>
      <c r="M691" s="104"/>
      <c r="N691" s="105"/>
      <c r="O691" s="141"/>
      <c r="P691" s="141"/>
      <c r="Q691" s="141"/>
      <c r="R691" s="141"/>
      <c r="S691" s="209"/>
      <c r="T691" s="209"/>
    </row>
    <row r="692" spans="1:20" s="1" customFormat="1" x14ac:dyDescent="0.2">
      <c r="A692" s="25"/>
      <c r="B692" s="174"/>
      <c r="C692" s="174"/>
      <c r="D692" s="174"/>
      <c r="E692" s="174"/>
      <c r="F692" s="174"/>
      <c r="G692" s="174"/>
      <c r="H692" s="174"/>
      <c r="I692" s="199"/>
      <c r="J692" s="199"/>
      <c r="K692" s="199"/>
      <c r="L692" s="34"/>
      <c r="M692" s="104"/>
      <c r="N692" s="177" t="s">
        <v>288</v>
      </c>
      <c r="O692" s="185">
        <f t="shared" ref="O692:R692" si="370">SUM(O693)</f>
        <v>6602.04</v>
      </c>
      <c r="P692" s="185">
        <f t="shared" si="370"/>
        <v>7000</v>
      </c>
      <c r="Q692" s="185"/>
      <c r="R692" s="185">
        <f t="shared" si="370"/>
        <v>6986.35</v>
      </c>
      <c r="S692" s="209">
        <f t="shared" si="341"/>
        <v>105.82107954511031</v>
      </c>
      <c r="T692" s="209">
        <f t="shared" si="342"/>
        <v>99.805000000000007</v>
      </c>
    </row>
    <row r="693" spans="1:20" s="1" customFormat="1" x14ac:dyDescent="0.2">
      <c r="A693" s="25"/>
      <c r="B693" s="174"/>
      <c r="C693" s="174"/>
      <c r="D693" s="174"/>
      <c r="E693" s="174"/>
      <c r="F693" s="174"/>
      <c r="G693" s="174"/>
      <c r="H693" s="174"/>
      <c r="I693" s="199"/>
      <c r="J693" s="199"/>
      <c r="K693" s="199"/>
      <c r="L693" s="34"/>
      <c r="M693" s="186" t="s">
        <v>362</v>
      </c>
      <c r="N693" s="177" t="s">
        <v>289</v>
      </c>
      <c r="O693" s="185">
        <v>6602.04</v>
      </c>
      <c r="P693" s="185">
        <v>7000</v>
      </c>
      <c r="Q693" s="185"/>
      <c r="R693" s="185">
        <v>6986.35</v>
      </c>
      <c r="S693" s="209">
        <f t="shared" si="341"/>
        <v>105.82107954511031</v>
      </c>
      <c r="T693" s="209">
        <f t="shared" si="342"/>
        <v>99.805000000000007</v>
      </c>
    </row>
    <row r="694" spans="1:20" s="1" customFormat="1" x14ac:dyDescent="0.2">
      <c r="A694" s="25"/>
      <c r="B694" s="174"/>
      <c r="C694" s="174"/>
      <c r="D694" s="174"/>
      <c r="E694" s="174"/>
      <c r="F694" s="174"/>
      <c r="G694" s="174"/>
      <c r="H694" s="174"/>
      <c r="I694" s="199"/>
      <c r="J694" s="199"/>
      <c r="K694" s="199"/>
      <c r="L694" s="34"/>
      <c r="M694" s="104"/>
      <c r="N694" s="177"/>
      <c r="O694" s="141"/>
      <c r="P694" s="141"/>
      <c r="Q694" s="141"/>
      <c r="R694" s="141"/>
      <c r="S694" s="209"/>
      <c r="T694" s="209"/>
    </row>
    <row r="695" spans="1:20" s="1" customFormat="1" x14ac:dyDescent="0.2">
      <c r="A695" s="39"/>
      <c r="B695" s="46">
        <v>1</v>
      </c>
      <c r="C695" s="39"/>
      <c r="D695" s="39"/>
      <c r="E695" s="39"/>
      <c r="F695" s="39"/>
      <c r="G695" s="39"/>
      <c r="H695" s="39"/>
      <c r="I695" s="199"/>
      <c r="J695" s="199"/>
      <c r="K695" s="199"/>
      <c r="L695" s="15" t="s">
        <v>182</v>
      </c>
      <c r="M695" s="70">
        <v>3</v>
      </c>
      <c r="N695" s="82" t="s">
        <v>116</v>
      </c>
      <c r="O695" s="111">
        <f>SUM(O696+O700)</f>
        <v>6602.04</v>
      </c>
      <c r="P695" s="111">
        <f>SUM(P696+P700)</f>
        <v>7000</v>
      </c>
      <c r="Q695" s="111"/>
      <c r="R695" s="111">
        <f>SUM(R696+R700)</f>
        <v>6986.35</v>
      </c>
      <c r="S695" s="209">
        <f t="shared" si="341"/>
        <v>105.82107954511031</v>
      </c>
      <c r="T695" s="209">
        <f t="shared" si="342"/>
        <v>99.805000000000007</v>
      </c>
    </row>
    <row r="696" spans="1:20" s="1" customFormat="1" x14ac:dyDescent="0.2">
      <c r="A696" s="307"/>
      <c r="B696" s="306"/>
      <c r="C696" s="307"/>
      <c r="D696" s="307"/>
      <c r="E696" s="307"/>
      <c r="F696" s="307"/>
      <c r="G696" s="307"/>
      <c r="H696" s="307"/>
      <c r="I696" s="307"/>
      <c r="J696" s="307"/>
      <c r="K696" s="307"/>
      <c r="L696" s="34"/>
      <c r="M696" s="311" t="s">
        <v>61</v>
      </c>
      <c r="N696" s="68" t="s">
        <v>3</v>
      </c>
      <c r="O696" s="112">
        <f>SUM(O697)</f>
        <v>1602.04</v>
      </c>
      <c r="P696" s="112">
        <f>SUM(P697)</f>
        <v>2000</v>
      </c>
      <c r="Q696" s="112"/>
      <c r="R696" s="112">
        <f>SUM(R697)</f>
        <v>1986.35</v>
      </c>
      <c r="S696" s="209">
        <f t="shared" si="341"/>
        <v>123.9887892936506</v>
      </c>
      <c r="T696" s="209">
        <f t="shared" si="342"/>
        <v>99.317499999999995</v>
      </c>
    </row>
    <row r="697" spans="1:20" s="1" customFormat="1" ht="25.5" x14ac:dyDescent="0.2">
      <c r="A697" s="307"/>
      <c r="B697" s="306"/>
      <c r="C697" s="307"/>
      <c r="D697" s="307"/>
      <c r="E697" s="307"/>
      <c r="F697" s="307"/>
      <c r="G697" s="307"/>
      <c r="H697" s="307"/>
      <c r="I697" s="307"/>
      <c r="J697" s="307"/>
      <c r="K697" s="307"/>
      <c r="L697" s="15"/>
      <c r="M697" s="308" t="s">
        <v>65</v>
      </c>
      <c r="N697" s="310" t="s">
        <v>7</v>
      </c>
      <c r="O697" s="111">
        <f>SUM(O698)</f>
        <v>1602.04</v>
      </c>
      <c r="P697" s="111">
        <v>2000</v>
      </c>
      <c r="Q697" s="111"/>
      <c r="R697" s="111">
        <f>SUM(R698:R699)</f>
        <v>1986.35</v>
      </c>
      <c r="S697" s="209">
        <f t="shared" si="341"/>
        <v>123.9887892936506</v>
      </c>
      <c r="T697" s="209">
        <f t="shared" si="342"/>
        <v>99.317499999999995</v>
      </c>
    </row>
    <row r="698" spans="1:20" s="1" customFormat="1" x14ac:dyDescent="0.2">
      <c r="A698" s="328"/>
      <c r="B698" s="379"/>
      <c r="C698" s="328"/>
      <c r="D698" s="328"/>
      <c r="E698" s="328"/>
      <c r="F698" s="328"/>
      <c r="G698" s="328"/>
      <c r="H698" s="328"/>
      <c r="I698" s="328"/>
      <c r="J698" s="328"/>
      <c r="K698" s="328"/>
      <c r="L698" s="15"/>
      <c r="M698" s="377" t="s">
        <v>464</v>
      </c>
      <c r="N698" s="376" t="s">
        <v>444</v>
      </c>
      <c r="O698" s="111">
        <v>1602.04</v>
      </c>
      <c r="P698" s="111"/>
      <c r="Q698" s="111"/>
      <c r="R698" s="111">
        <v>1906.35</v>
      </c>
      <c r="S698" s="209">
        <f t="shared" si="341"/>
        <v>118.99515617587575</v>
      </c>
      <c r="T698" s="209"/>
    </row>
    <row r="699" spans="1:20" s="1" customFormat="1" x14ac:dyDescent="0.2">
      <c r="A699" s="328"/>
      <c r="B699" s="391"/>
      <c r="C699" s="328"/>
      <c r="D699" s="328"/>
      <c r="E699" s="328"/>
      <c r="F699" s="328"/>
      <c r="G699" s="328"/>
      <c r="H699" s="328"/>
      <c r="I699" s="328"/>
      <c r="J699" s="328"/>
      <c r="K699" s="328"/>
      <c r="L699" s="15"/>
      <c r="M699" s="392" t="s">
        <v>494</v>
      </c>
      <c r="N699" s="394" t="s">
        <v>540</v>
      </c>
      <c r="O699" s="111">
        <v>0</v>
      </c>
      <c r="P699" s="111"/>
      <c r="Q699" s="111"/>
      <c r="R699" s="111">
        <v>80</v>
      </c>
      <c r="S699" s="209">
        <v>0</v>
      </c>
      <c r="T699" s="209"/>
    </row>
    <row r="700" spans="1:20" s="1" customFormat="1" x14ac:dyDescent="0.2">
      <c r="A700" s="39"/>
      <c r="B700" s="46">
        <v>1</v>
      </c>
      <c r="C700" s="39"/>
      <c r="D700" s="39"/>
      <c r="E700" s="39"/>
      <c r="F700" s="39"/>
      <c r="G700" s="39"/>
      <c r="H700" s="39"/>
      <c r="I700" s="199"/>
      <c r="J700" s="199"/>
      <c r="K700" s="199"/>
      <c r="L700" s="15" t="s">
        <v>182</v>
      </c>
      <c r="M700" s="90" t="s">
        <v>72</v>
      </c>
      <c r="N700" s="68" t="s">
        <v>137</v>
      </c>
      <c r="O700" s="112">
        <f t="shared" ref="O700:R700" si="371">SUM(O701:O701)</f>
        <v>5000</v>
      </c>
      <c r="P700" s="112">
        <f t="shared" si="371"/>
        <v>5000</v>
      </c>
      <c r="Q700" s="112"/>
      <c r="R700" s="112">
        <f t="shared" si="371"/>
        <v>5000</v>
      </c>
      <c r="S700" s="209">
        <f t="shared" si="341"/>
        <v>100</v>
      </c>
      <c r="T700" s="209">
        <f t="shared" si="342"/>
        <v>100</v>
      </c>
    </row>
    <row r="701" spans="1:20" s="1" customFormat="1" x14ac:dyDescent="0.2">
      <c r="A701" s="39"/>
      <c r="B701" s="46">
        <v>1</v>
      </c>
      <c r="C701" s="39"/>
      <c r="D701" s="39"/>
      <c r="E701" s="39"/>
      <c r="F701" s="39"/>
      <c r="G701" s="39"/>
      <c r="H701" s="39"/>
      <c r="I701" s="199"/>
      <c r="J701" s="199"/>
      <c r="K701" s="199"/>
      <c r="L701" s="15" t="s">
        <v>182</v>
      </c>
      <c r="M701" s="81" t="s">
        <v>73</v>
      </c>
      <c r="N701" s="82" t="s">
        <v>8</v>
      </c>
      <c r="O701" s="111">
        <f>SUM(O702)</f>
        <v>5000</v>
      </c>
      <c r="P701" s="111">
        <v>5000</v>
      </c>
      <c r="Q701" s="111"/>
      <c r="R701" s="111">
        <f>SUM(R702)</f>
        <v>5000</v>
      </c>
      <c r="S701" s="209">
        <f t="shared" si="341"/>
        <v>100</v>
      </c>
      <c r="T701" s="209">
        <f t="shared" si="342"/>
        <v>100</v>
      </c>
    </row>
    <row r="702" spans="1:20" s="1" customFormat="1" x14ac:dyDescent="0.2">
      <c r="A702" s="328"/>
      <c r="B702" s="379"/>
      <c r="C702" s="328"/>
      <c r="D702" s="328"/>
      <c r="E702" s="328"/>
      <c r="F702" s="328"/>
      <c r="G702" s="328"/>
      <c r="H702" s="328"/>
      <c r="I702" s="328"/>
      <c r="J702" s="328"/>
      <c r="K702" s="328"/>
      <c r="L702" s="15"/>
      <c r="M702" s="377" t="s">
        <v>461</v>
      </c>
      <c r="N702" s="376" t="s">
        <v>452</v>
      </c>
      <c r="O702" s="111">
        <v>5000</v>
      </c>
      <c r="P702" s="111"/>
      <c r="Q702" s="111"/>
      <c r="R702" s="111">
        <v>5000</v>
      </c>
      <c r="S702" s="209">
        <f t="shared" si="341"/>
        <v>100</v>
      </c>
      <c r="T702" s="209"/>
    </row>
    <row r="703" spans="1:20" s="1" customFormat="1" x14ac:dyDescent="0.2">
      <c r="A703" s="63"/>
      <c r="B703" s="62"/>
      <c r="C703" s="63"/>
      <c r="D703" s="63"/>
      <c r="E703" s="63"/>
      <c r="F703" s="63"/>
      <c r="G703" s="63"/>
      <c r="H703" s="63"/>
      <c r="I703" s="199"/>
      <c r="J703" s="199"/>
      <c r="K703" s="199"/>
      <c r="L703" s="15"/>
      <c r="M703" s="81"/>
      <c r="N703" s="82"/>
      <c r="O703" s="141"/>
      <c r="P703" s="141"/>
      <c r="Q703" s="141"/>
      <c r="R703" s="141"/>
      <c r="S703" s="209"/>
      <c r="T703" s="209"/>
    </row>
    <row r="704" spans="1:20" s="1" customFormat="1" ht="25.5" x14ac:dyDescent="0.2">
      <c r="A704" s="49" t="s">
        <v>204</v>
      </c>
      <c r="B704" s="53">
        <v>1</v>
      </c>
      <c r="C704" s="30"/>
      <c r="D704" s="30"/>
      <c r="E704" s="30"/>
      <c r="F704" s="53"/>
      <c r="G704" s="30"/>
      <c r="H704" s="30"/>
      <c r="I704" s="30"/>
      <c r="J704" s="53">
        <v>9</v>
      </c>
      <c r="K704" s="30"/>
      <c r="L704" s="31"/>
      <c r="M704" s="99"/>
      <c r="N704" s="71" t="s">
        <v>260</v>
      </c>
      <c r="O704" s="113">
        <f t="shared" ref="O704:P704" si="372">SUM(O706+O719+O732)</f>
        <v>4130</v>
      </c>
      <c r="P704" s="113">
        <f t="shared" si="372"/>
        <v>16000</v>
      </c>
      <c r="Q704" s="113"/>
      <c r="R704" s="113">
        <f t="shared" ref="R704" si="373">SUM(R706+R719+R732)</f>
        <v>7357.67</v>
      </c>
      <c r="S704" s="209">
        <f t="shared" si="341"/>
        <v>178.15181598062955</v>
      </c>
      <c r="T704" s="209">
        <f t="shared" si="342"/>
        <v>45.985437499999996</v>
      </c>
    </row>
    <row r="705" spans="1:20" s="1" customFormat="1" x14ac:dyDescent="0.2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1"/>
      <c r="M705" s="99"/>
      <c r="N705" s="71"/>
      <c r="O705" s="143"/>
      <c r="P705" s="143"/>
      <c r="Q705" s="143"/>
      <c r="R705" s="143"/>
      <c r="S705" s="209"/>
      <c r="T705" s="209"/>
    </row>
    <row r="706" spans="1:20" s="1" customFormat="1" ht="25.5" x14ac:dyDescent="0.2">
      <c r="A706" s="51" t="s">
        <v>194</v>
      </c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29" t="s">
        <v>200</v>
      </c>
      <c r="M706" s="101"/>
      <c r="N706" s="102" t="s">
        <v>149</v>
      </c>
      <c r="O706" s="114">
        <f t="shared" ref="O706" si="374">SUM(O708)</f>
        <v>1000</v>
      </c>
      <c r="P706" s="114">
        <f t="shared" ref="P706" si="375">SUM(P708)</f>
        <v>5000</v>
      </c>
      <c r="Q706" s="114"/>
      <c r="R706" s="114">
        <f t="shared" ref="R706" si="376">SUM(R708)</f>
        <v>1857</v>
      </c>
      <c r="S706" s="209">
        <f t="shared" si="341"/>
        <v>185.7</v>
      </c>
      <c r="T706" s="209">
        <f t="shared" si="342"/>
        <v>37.14</v>
      </c>
    </row>
    <row r="707" spans="1:20" s="1" customFormat="1" x14ac:dyDescent="0.2">
      <c r="A707" s="51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29"/>
      <c r="M707" s="101"/>
      <c r="N707" s="102"/>
      <c r="O707" s="141"/>
      <c r="P707" s="141"/>
      <c r="Q707" s="141"/>
      <c r="R707" s="141"/>
      <c r="S707" s="209"/>
      <c r="T707" s="209"/>
    </row>
    <row r="708" spans="1:20" s="1" customFormat="1" ht="25.5" x14ac:dyDescent="0.2">
      <c r="A708" s="25" t="s">
        <v>208</v>
      </c>
      <c r="B708" s="14"/>
      <c r="C708" s="14"/>
      <c r="D708" s="14"/>
      <c r="E708" s="14"/>
      <c r="F708" s="14"/>
      <c r="G708" s="14"/>
      <c r="H708" s="14"/>
      <c r="I708" s="199"/>
      <c r="J708" s="199"/>
      <c r="K708" s="199"/>
      <c r="L708" s="34" t="s">
        <v>183</v>
      </c>
      <c r="M708" s="104"/>
      <c r="N708" s="105" t="s">
        <v>227</v>
      </c>
      <c r="O708" s="141">
        <f t="shared" ref="O708" si="377">SUM(O713)</f>
        <v>1000</v>
      </c>
      <c r="P708" s="141">
        <f t="shared" ref="P708" si="378">SUM(P713)</f>
        <v>5000</v>
      </c>
      <c r="Q708" s="141"/>
      <c r="R708" s="141">
        <f t="shared" ref="R708" si="379">SUM(R713)</f>
        <v>1857</v>
      </c>
      <c r="S708" s="209">
        <f t="shared" si="341"/>
        <v>185.7</v>
      </c>
      <c r="T708" s="209">
        <f t="shared" si="342"/>
        <v>37.14</v>
      </c>
    </row>
    <row r="709" spans="1:20" s="14" customFormat="1" x14ac:dyDescent="0.2">
      <c r="I709" s="199"/>
      <c r="J709" s="199"/>
      <c r="K709" s="199"/>
      <c r="L709" s="15"/>
      <c r="M709" s="90"/>
      <c r="N709" s="68"/>
      <c r="O709" s="143"/>
      <c r="P709" s="143"/>
      <c r="Q709" s="143"/>
      <c r="R709" s="143"/>
      <c r="S709" s="209"/>
      <c r="T709" s="209"/>
    </row>
    <row r="710" spans="1:20" s="174" customFormat="1" x14ac:dyDescent="0.2">
      <c r="I710" s="199"/>
      <c r="J710" s="199"/>
      <c r="K710" s="199"/>
      <c r="L710" s="15"/>
      <c r="M710" s="90"/>
      <c r="N710" s="177" t="s">
        <v>288</v>
      </c>
      <c r="O710" s="185">
        <f t="shared" ref="O710:R710" si="380">SUM(O711)</f>
        <v>1000</v>
      </c>
      <c r="P710" s="185">
        <f t="shared" si="380"/>
        <v>5000</v>
      </c>
      <c r="Q710" s="185"/>
      <c r="R710" s="185">
        <f t="shared" si="380"/>
        <v>1857</v>
      </c>
      <c r="S710" s="209">
        <f t="shared" si="341"/>
        <v>185.7</v>
      </c>
      <c r="T710" s="209">
        <f t="shared" si="342"/>
        <v>37.14</v>
      </c>
    </row>
    <row r="711" spans="1:20" s="199" customFormat="1" x14ac:dyDescent="0.2">
      <c r="L711" s="15"/>
      <c r="M711" s="183">
        <v>91</v>
      </c>
      <c r="N711" s="177" t="s">
        <v>293</v>
      </c>
      <c r="O711" s="185">
        <v>1000</v>
      </c>
      <c r="P711" s="185">
        <v>5000</v>
      </c>
      <c r="Q711" s="185"/>
      <c r="R711" s="185">
        <v>1857</v>
      </c>
      <c r="S711" s="209">
        <f t="shared" si="341"/>
        <v>185.7</v>
      </c>
      <c r="T711" s="209">
        <f t="shared" si="342"/>
        <v>37.14</v>
      </c>
    </row>
    <row r="712" spans="1:20" s="174" customFormat="1" x14ac:dyDescent="0.2">
      <c r="I712" s="199"/>
      <c r="J712" s="199"/>
      <c r="K712" s="199"/>
      <c r="L712" s="15"/>
      <c r="M712" s="90"/>
      <c r="N712" s="177"/>
      <c r="O712" s="143"/>
      <c r="P712" s="143"/>
      <c r="Q712" s="143"/>
      <c r="R712" s="143"/>
      <c r="S712" s="209"/>
      <c r="T712" s="209"/>
    </row>
    <row r="713" spans="1:20" s="14" customFormat="1" x14ac:dyDescent="0.2">
      <c r="B713" s="46"/>
      <c r="I713" s="199"/>
      <c r="J713" s="198">
        <v>9</v>
      </c>
      <c r="K713" s="199"/>
      <c r="L713" s="15" t="s">
        <v>183</v>
      </c>
      <c r="M713" s="70">
        <v>3</v>
      </c>
      <c r="N713" s="82" t="s">
        <v>116</v>
      </c>
      <c r="O713" s="111">
        <f t="shared" ref="O713:R713" si="381">SUM(O714)</f>
        <v>1000</v>
      </c>
      <c r="P713" s="111">
        <f t="shared" si="381"/>
        <v>5000</v>
      </c>
      <c r="Q713" s="111"/>
      <c r="R713" s="111">
        <f t="shared" si="381"/>
        <v>1857</v>
      </c>
      <c r="S713" s="209">
        <f t="shared" si="341"/>
        <v>185.7</v>
      </c>
      <c r="T713" s="209">
        <f t="shared" si="342"/>
        <v>37.14</v>
      </c>
    </row>
    <row r="714" spans="1:20" s="36" customFormat="1" x14ac:dyDescent="0.2">
      <c r="B714" s="46"/>
      <c r="J714" s="9">
        <v>9</v>
      </c>
      <c r="L714" s="15" t="s">
        <v>183</v>
      </c>
      <c r="M714" s="90" t="s">
        <v>72</v>
      </c>
      <c r="N714" s="68" t="s">
        <v>137</v>
      </c>
      <c r="O714" s="112">
        <f>SUM(O715+O717)</f>
        <v>1000</v>
      </c>
      <c r="P714" s="112">
        <f t="shared" ref="P714" si="382">SUM(P715:P717)</f>
        <v>5000</v>
      </c>
      <c r="Q714" s="112"/>
      <c r="R714" s="112">
        <f>SUM(R715+R717)</f>
        <v>1857</v>
      </c>
      <c r="S714" s="209">
        <f t="shared" si="341"/>
        <v>185.7</v>
      </c>
      <c r="T714" s="209">
        <f t="shared" si="342"/>
        <v>37.14</v>
      </c>
    </row>
    <row r="715" spans="1:20" s="14" customFormat="1" x14ac:dyDescent="0.2">
      <c r="B715" s="46"/>
      <c r="I715" s="199"/>
      <c r="J715" s="198">
        <v>9</v>
      </c>
      <c r="K715" s="199"/>
      <c r="L715" s="15" t="s">
        <v>183</v>
      </c>
      <c r="M715" s="81" t="s">
        <v>73</v>
      </c>
      <c r="N715" s="82" t="s">
        <v>8</v>
      </c>
      <c r="O715" s="111">
        <f>SUM(O716)</f>
        <v>1000</v>
      </c>
      <c r="P715" s="111">
        <v>5000</v>
      </c>
      <c r="Q715" s="111"/>
      <c r="R715" s="111">
        <f>SUM(R716)</f>
        <v>1857</v>
      </c>
      <c r="S715" s="209">
        <f t="shared" si="341"/>
        <v>185.7</v>
      </c>
      <c r="T715" s="209">
        <f t="shared" si="342"/>
        <v>37.14</v>
      </c>
    </row>
    <row r="716" spans="1:20" s="328" customFormat="1" x14ac:dyDescent="0.2">
      <c r="B716" s="379"/>
      <c r="J716" s="379"/>
      <c r="L716" s="15"/>
      <c r="M716" s="377" t="s">
        <v>461</v>
      </c>
      <c r="N716" s="376" t="s">
        <v>452</v>
      </c>
      <c r="O716" s="111">
        <v>1000</v>
      </c>
      <c r="P716" s="111"/>
      <c r="Q716" s="111"/>
      <c r="R716" s="111">
        <v>1857</v>
      </c>
      <c r="S716" s="209">
        <f t="shared" si="341"/>
        <v>185.7</v>
      </c>
      <c r="T716" s="209"/>
    </row>
    <row r="717" spans="1:20" s="14" customFormat="1" x14ac:dyDescent="0.2">
      <c r="B717" s="46"/>
      <c r="I717" s="199"/>
      <c r="J717" s="198">
        <v>9</v>
      </c>
      <c r="K717" s="199"/>
      <c r="L717" s="15" t="s">
        <v>183</v>
      </c>
      <c r="M717" s="81" t="s">
        <v>74</v>
      </c>
      <c r="N717" s="82" t="s">
        <v>30</v>
      </c>
      <c r="O717" s="111">
        <v>0</v>
      </c>
      <c r="P717" s="111">
        <v>0</v>
      </c>
      <c r="Q717" s="111"/>
      <c r="R717" s="111">
        <v>0</v>
      </c>
      <c r="S717" s="209">
        <v>0</v>
      </c>
      <c r="T717" s="209">
        <v>0</v>
      </c>
    </row>
    <row r="718" spans="1:20" s="205" customFormat="1" x14ac:dyDescent="0.2">
      <c r="B718" s="206"/>
      <c r="J718" s="206"/>
      <c r="L718" s="15"/>
      <c r="M718" s="207"/>
      <c r="N718" s="208"/>
      <c r="O718" s="111"/>
      <c r="P718" s="111"/>
      <c r="Q718" s="111"/>
      <c r="R718" s="111"/>
      <c r="S718" s="209"/>
      <c r="T718" s="209"/>
    </row>
    <row r="719" spans="1:20" s="152" customFormat="1" ht="25.5" x14ac:dyDescent="0.2">
      <c r="A719" s="65">
        <v>10</v>
      </c>
      <c r="B719" s="149"/>
      <c r="I719" s="199"/>
      <c r="J719" s="199"/>
      <c r="K719" s="199"/>
      <c r="L719" s="29" t="s">
        <v>197</v>
      </c>
      <c r="M719" s="150"/>
      <c r="N719" s="102" t="s">
        <v>151</v>
      </c>
      <c r="O719" s="114">
        <f t="shared" ref="O719" si="383">SUM(O721)</f>
        <v>3130</v>
      </c>
      <c r="P719" s="114">
        <f t="shared" ref="P719" si="384">SUM(P721)</f>
        <v>6000</v>
      </c>
      <c r="Q719" s="114"/>
      <c r="R719" s="114">
        <f t="shared" ref="R719" si="385">SUM(R721)</f>
        <v>5500.67</v>
      </c>
      <c r="S719" s="209">
        <f t="shared" ref="S719:S780" si="386">R719/O719*100</f>
        <v>175.74025559105431</v>
      </c>
      <c r="T719" s="209">
        <f t="shared" ref="T719:T779" si="387">R719/P719*100</f>
        <v>91.677833333333339</v>
      </c>
    </row>
    <row r="720" spans="1:20" s="152" customFormat="1" x14ac:dyDescent="0.2">
      <c r="A720" s="65"/>
      <c r="B720" s="149"/>
      <c r="I720" s="199"/>
      <c r="J720" s="199"/>
      <c r="K720" s="199"/>
      <c r="L720" s="29"/>
      <c r="M720" s="150"/>
      <c r="N720" s="102"/>
      <c r="O720" s="141"/>
      <c r="P720" s="141"/>
      <c r="Q720" s="141"/>
      <c r="R720" s="141"/>
      <c r="S720" s="209"/>
      <c r="T720" s="209"/>
    </row>
    <row r="721" spans="1:20" s="152" customFormat="1" ht="25.5" x14ac:dyDescent="0.2">
      <c r="A721" s="25" t="s">
        <v>324</v>
      </c>
      <c r="B721" s="149"/>
      <c r="I721" s="199"/>
      <c r="J721" s="199"/>
      <c r="K721" s="199"/>
      <c r="L721" s="64" t="s">
        <v>141</v>
      </c>
      <c r="M721" s="118"/>
      <c r="N721" s="119" t="s">
        <v>218</v>
      </c>
      <c r="O721" s="141">
        <f t="shared" ref="O721" si="388">SUM(O727)</f>
        <v>3130</v>
      </c>
      <c r="P721" s="141">
        <f t="shared" ref="P721" si="389">SUM(P727)</f>
        <v>6000</v>
      </c>
      <c r="Q721" s="141"/>
      <c r="R721" s="141">
        <f t="shared" ref="R721" si="390">SUM(R727)</f>
        <v>5500.67</v>
      </c>
      <c r="S721" s="209">
        <f t="shared" si="386"/>
        <v>175.74025559105431</v>
      </c>
      <c r="T721" s="209">
        <f t="shared" si="387"/>
        <v>91.677833333333339</v>
      </c>
    </row>
    <row r="722" spans="1:20" s="152" customFormat="1" x14ac:dyDescent="0.2">
      <c r="B722" s="149"/>
      <c r="I722" s="199"/>
      <c r="J722" s="199"/>
      <c r="K722" s="199"/>
      <c r="L722" s="15"/>
      <c r="M722" s="150"/>
      <c r="N722" s="82"/>
      <c r="O722" s="141"/>
      <c r="P722" s="141"/>
      <c r="Q722" s="141"/>
      <c r="R722" s="141"/>
      <c r="S722" s="209"/>
      <c r="T722" s="209"/>
    </row>
    <row r="723" spans="1:20" s="174" customFormat="1" x14ac:dyDescent="0.2">
      <c r="B723" s="173"/>
      <c r="I723" s="199"/>
      <c r="J723" s="199"/>
      <c r="K723" s="199"/>
      <c r="L723" s="15"/>
      <c r="M723" s="175"/>
      <c r="N723" s="177" t="s">
        <v>288</v>
      </c>
      <c r="O723" s="185">
        <f t="shared" ref="O723" si="391">SUM(O724:O725)</f>
        <v>3130</v>
      </c>
      <c r="P723" s="185">
        <f t="shared" ref="P723" si="392">SUM(P724:P725)</f>
        <v>6000</v>
      </c>
      <c r="Q723" s="185"/>
      <c r="R723" s="185">
        <f t="shared" ref="R723" si="393">SUM(R724:R725)</f>
        <v>5500.67</v>
      </c>
      <c r="S723" s="209">
        <f t="shared" si="386"/>
        <v>175.74025559105431</v>
      </c>
      <c r="T723" s="209">
        <f t="shared" si="387"/>
        <v>91.677833333333339</v>
      </c>
    </row>
    <row r="724" spans="1:20" s="174" customFormat="1" x14ac:dyDescent="0.2">
      <c r="B724" s="173"/>
      <c r="I724" s="199"/>
      <c r="J724" s="199"/>
      <c r="K724" s="199"/>
      <c r="L724" s="15"/>
      <c r="M724" s="186" t="s">
        <v>362</v>
      </c>
      <c r="N724" s="177" t="s">
        <v>289</v>
      </c>
      <c r="O724" s="185">
        <v>3130</v>
      </c>
      <c r="P724" s="185">
        <v>6000</v>
      </c>
      <c r="Q724" s="185"/>
      <c r="R724" s="185">
        <v>5500.67</v>
      </c>
      <c r="S724" s="209">
        <f t="shared" si="386"/>
        <v>175.74025559105431</v>
      </c>
      <c r="T724" s="209">
        <f t="shared" si="387"/>
        <v>91.677833333333339</v>
      </c>
    </row>
    <row r="725" spans="1:20" s="174" customFormat="1" x14ac:dyDescent="0.2">
      <c r="B725" s="173"/>
      <c r="I725" s="199"/>
      <c r="J725" s="199"/>
      <c r="K725" s="199"/>
      <c r="L725" s="15"/>
      <c r="M725" s="183">
        <v>91</v>
      </c>
      <c r="N725" s="177" t="s">
        <v>293</v>
      </c>
      <c r="O725" s="185">
        <v>0</v>
      </c>
      <c r="P725" s="185">
        <v>0</v>
      </c>
      <c r="Q725" s="185"/>
      <c r="R725" s="185">
        <v>0</v>
      </c>
      <c r="S725" s="209">
        <v>0</v>
      </c>
      <c r="T725" s="209">
        <v>0</v>
      </c>
    </row>
    <row r="726" spans="1:20" s="202" customFormat="1" x14ac:dyDescent="0.2">
      <c r="B726" s="203"/>
      <c r="L726" s="15"/>
      <c r="M726" s="183"/>
      <c r="N726" s="177"/>
      <c r="O726" s="141"/>
      <c r="P726" s="141"/>
      <c r="Q726" s="141"/>
      <c r="R726" s="141"/>
      <c r="S726" s="209"/>
      <c r="T726" s="209"/>
    </row>
    <row r="727" spans="1:20" s="152" customFormat="1" x14ac:dyDescent="0.2">
      <c r="B727" s="149">
        <v>1</v>
      </c>
      <c r="I727" s="199"/>
      <c r="J727" s="272">
        <v>9</v>
      </c>
      <c r="K727" s="199"/>
      <c r="L727" s="15" t="s">
        <v>141</v>
      </c>
      <c r="M727" s="150" t="s">
        <v>56</v>
      </c>
      <c r="N727" s="82" t="s">
        <v>116</v>
      </c>
      <c r="O727" s="111">
        <f t="shared" ref="O727:R728" si="394">SUM(O728)</f>
        <v>3130</v>
      </c>
      <c r="P727" s="111">
        <f t="shared" si="394"/>
        <v>6000</v>
      </c>
      <c r="Q727" s="111"/>
      <c r="R727" s="111">
        <f t="shared" si="394"/>
        <v>5500.67</v>
      </c>
      <c r="S727" s="209">
        <f t="shared" si="386"/>
        <v>175.74025559105431</v>
      </c>
      <c r="T727" s="209">
        <f t="shared" si="387"/>
        <v>91.677833333333339</v>
      </c>
    </row>
    <row r="728" spans="1:20" s="152" customFormat="1" x14ac:dyDescent="0.2">
      <c r="A728" s="36"/>
      <c r="B728" s="149">
        <v>1</v>
      </c>
      <c r="C728" s="36"/>
      <c r="D728" s="36"/>
      <c r="E728" s="36"/>
      <c r="F728" s="36"/>
      <c r="G728" s="36"/>
      <c r="H728" s="36"/>
      <c r="I728" s="36"/>
      <c r="J728" s="9">
        <v>9</v>
      </c>
      <c r="K728" s="36"/>
      <c r="L728" s="15" t="s">
        <v>141</v>
      </c>
      <c r="M728" s="90" t="s">
        <v>72</v>
      </c>
      <c r="N728" s="68" t="s">
        <v>137</v>
      </c>
      <c r="O728" s="112">
        <f t="shared" si="394"/>
        <v>3130</v>
      </c>
      <c r="P728" s="112">
        <f t="shared" si="394"/>
        <v>6000</v>
      </c>
      <c r="Q728" s="112"/>
      <c r="R728" s="112">
        <f t="shared" si="394"/>
        <v>5500.67</v>
      </c>
      <c r="S728" s="209">
        <f t="shared" si="386"/>
        <v>175.74025559105431</v>
      </c>
      <c r="T728" s="209">
        <f t="shared" si="387"/>
        <v>91.677833333333339</v>
      </c>
    </row>
    <row r="729" spans="1:20" s="152" customFormat="1" x14ac:dyDescent="0.2">
      <c r="B729" s="149">
        <v>1</v>
      </c>
      <c r="I729" s="199"/>
      <c r="J729" s="272">
        <v>9</v>
      </c>
      <c r="K729" s="199"/>
      <c r="L729" s="15" t="s">
        <v>141</v>
      </c>
      <c r="M729" s="150" t="s">
        <v>73</v>
      </c>
      <c r="N729" s="82" t="s">
        <v>8</v>
      </c>
      <c r="O729" s="111">
        <f>SUM(O730)</f>
        <v>3130</v>
      </c>
      <c r="P729" s="111">
        <v>6000</v>
      </c>
      <c r="Q729" s="111"/>
      <c r="R729" s="111">
        <f>SUM(R730)</f>
        <v>5500.67</v>
      </c>
      <c r="S729" s="209">
        <f t="shared" si="386"/>
        <v>175.74025559105431</v>
      </c>
      <c r="T729" s="209">
        <f t="shared" si="387"/>
        <v>91.677833333333339</v>
      </c>
    </row>
    <row r="730" spans="1:20" s="328" customFormat="1" x14ac:dyDescent="0.2">
      <c r="B730" s="379"/>
      <c r="J730" s="379"/>
      <c r="L730" s="15"/>
      <c r="M730" s="377" t="s">
        <v>461</v>
      </c>
      <c r="N730" s="376" t="s">
        <v>452</v>
      </c>
      <c r="O730" s="111">
        <v>3130</v>
      </c>
      <c r="P730" s="111"/>
      <c r="Q730" s="111"/>
      <c r="R730" s="111">
        <v>5500.67</v>
      </c>
      <c r="S730" s="209">
        <f t="shared" si="386"/>
        <v>175.74025559105431</v>
      </c>
      <c r="T730" s="209"/>
    </row>
    <row r="731" spans="1:20" s="273" customFormat="1" x14ac:dyDescent="0.2">
      <c r="B731" s="272"/>
      <c r="L731" s="15"/>
      <c r="M731" s="274"/>
      <c r="N731" s="275"/>
      <c r="O731" s="111"/>
      <c r="P731" s="111"/>
      <c r="Q731" s="111"/>
      <c r="R731" s="111"/>
      <c r="S731" s="209"/>
      <c r="T731" s="209"/>
    </row>
    <row r="732" spans="1:20" s="273" customFormat="1" ht="25.5" x14ac:dyDescent="0.2">
      <c r="A732" s="277" t="s">
        <v>194</v>
      </c>
      <c r="B732" s="272"/>
      <c r="L732" s="29" t="s">
        <v>339</v>
      </c>
      <c r="M732" s="274"/>
      <c r="N732" s="102" t="s">
        <v>149</v>
      </c>
      <c r="O732" s="114">
        <f t="shared" ref="O732:P732" si="395">SUM(O734)</f>
        <v>0</v>
      </c>
      <c r="P732" s="114">
        <f t="shared" si="395"/>
        <v>5000</v>
      </c>
      <c r="Q732" s="114"/>
      <c r="R732" s="114">
        <f t="shared" ref="R732" si="396">SUM(R734)</f>
        <v>0</v>
      </c>
      <c r="S732" s="209">
        <v>0</v>
      </c>
      <c r="T732" s="209">
        <f t="shared" si="387"/>
        <v>0</v>
      </c>
    </row>
    <row r="733" spans="1:20" s="273" customFormat="1" x14ac:dyDescent="0.2">
      <c r="B733" s="272"/>
      <c r="L733" s="15"/>
      <c r="M733" s="274"/>
      <c r="N733" s="275"/>
      <c r="O733" s="111"/>
      <c r="P733" s="111"/>
      <c r="Q733" s="111"/>
      <c r="R733" s="111"/>
      <c r="S733" s="209"/>
      <c r="T733" s="209"/>
    </row>
    <row r="734" spans="1:20" s="273" customFormat="1" ht="25.5" x14ac:dyDescent="0.2">
      <c r="A734" s="25" t="s">
        <v>336</v>
      </c>
      <c r="B734" s="272"/>
      <c r="L734" s="64" t="s">
        <v>337</v>
      </c>
      <c r="M734" s="118"/>
      <c r="N734" s="119" t="s">
        <v>338</v>
      </c>
      <c r="O734" s="235">
        <f t="shared" ref="O734:P734" si="397">SUM(O740)</f>
        <v>0</v>
      </c>
      <c r="P734" s="235">
        <f t="shared" si="397"/>
        <v>5000</v>
      </c>
      <c r="Q734" s="235"/>
      <c r="R734" s="235">
        <f t="shared" ref="R734" si="398">SUM(R740)</f>
        <v>0</v>
      </c>
      <c r="S734" s="209">
        <v>0</v>
      </c>
      <c r="T734" s="209">
        <f t="shared" si="387"/>
        <v>0</v>
      </c>
    </row>
    <row r="735" spans="1:20" s="273" customFormat="1" x14ac:dyDescent="0.2">
      <c r="B735" s="272"/>
      <c r="L735" s="15"/>
      <c r="M735" s="274"/>
      <c r="N735" s="275"/>
      <c r="O735" s="111"/>
      <c r="P735" s="111"/>
      <c r="Q735" s="111"/>
      <c r="R735" s="111"/>
      <c r="S735" s="209"/>
      <c r="T735" s="209"/>
    </row>
    <row r="736" spans="1:20" s="273" customFormat="1" x14ac:dyDescent="0.2">
      <c r="B736" s="272"/>
      <c r="L736" s="15"/>
      <c r="M736" s="274"/>
      <c r="N736" s="177" t="s">
        <v>288</v>
      </c>
      <c r="O736" s="185">
        <f>SUM(O737)</f>
        <v>0</v>
      </c>
      <c r="P736" s="185">
        <f>SUM(P737:P738)</f>
        <v>5000</v>
      </c>
      <c r="Q736" s="185"/>
      <c r="R736" s="185">
        <f>SUM(R737)</f>
        <v>0</v>
      </c>
      <c r="S736" s="209">
        <v>0</v>
      </c>
      <c r="T736" s="209">
        <f t="shared" si="387"/>
        <v>0</v>
      </c>
    </row>
    <row r="737" spans="1:20" s="273" customFormat="1" x14ac:dyDescent="0.2">
      <c r="B737" s="272"/>
      <c r="L737" s="15"/>
      <c r="M737" s="186" t="s">
        <v>362</v>
      </c>
      <c r="N737" s="177" t="s">
        <v>289</v>
      </c>
      <c r="O737" s="185">
        <v>0</v>
      </c>
      <c r="P737" s="185">
        <v>5000</v>
      </c>
      <c r="Q737" s="185"/>
      <c r="R737" s="185">
        <v>0</v>
      </c>
      <c r="S737" s="209">
        <v>0</v>
      </c>
      <c r="T737" s="209">
        <f t="shared" si="387"/>
        <v>0</v>
      </c>
    </row>
    <row r="738" spans="1:20" s="273" customFormat="1" x14ac:dyDescent="0.2">
      <c r="B738" s="272"/>
      <c r="L738" s="15"/>
      <c r="M738" s="183">
        <v>91</v>
      </c>
      <c r="N738" s="177" t="s">
        <v>293</v>
      </c>
      <c r="O738" s="185">
        <v>0</v>
      </c>
      <c r="P738" s="185">
        <v>0</v>
      </c>
      <c r="Q738" s="185"/>
      <c r="R738" s="185">
        <v>0</v>
      </c>
      <c r="S738" s="209">
        <v>0</v>
      </c>
      <c r="T738" s="209">
        <v>0</v>
      </c>
    </row>
    <row r="739" spans="1:20" s="273" customFormat="1" x14ac:dyDescent="0.2">
      <c r="B739" s="272"/>
      <c r="L739" s="15"/>
      <c r="M739" s="274"/>
      <c r="N739" s="275"/>
      <c r="O739" s="111"/>
      <c r="P739" s="111"/>
      <c r="Q739" s="111"/>
      <c r="R739" s="111"/>
      <c r="S739" s="209"/>
      <c r="T739" s="209"/>
    </row>
    <row r="740" spans="1:20" s="273" customFormat="1" x14ac:dyDescent="0.2">
      <c r="B740" s="272">
        <v>1</v>
      </c>
      <c r="J740" s="272">
        <v>9</v>
      </c>
      <c r="L740" s="15" t="s">
        <v>337</v>
      </c>
      <c r="M740" s="274" t="s">
        <v>56</v>
      </c>
      <c r="N740" s="275" t="s">
        <v>116</v>
      </c>
      <c r="O740" s="111">
        <f>SUM(O741)</f>
        <v>0</v>
      </c>
      <c r="P740" s="111">
        <f t="shared" ref="P740:P741" si="399">SUM(P741)</f>
        <v>5000</v>
      </c>
      <c r="Q740" s="111"/>
      <c r="R740" s="111">
        <f>SUM(R741)</f>
        <v>0</v>
      </c>
      <c r="S740" s="209">
        <v>0</v>
      </c>
      <c r="T740" s="209">
        <f t="shared" si="387"/>
        <v>0</v>
      </c>
    </row>
    <row r="741" spans="1:20" s="273" customFormat="1" x14ac:dyDescent="0.2">
      <c r="B741" s="272">
        <v>1</v>
      </c>
      <c r="J741" s="272">
        <v>9</v>
      </c>
      <c r="L741" s="15" t="s">
        <v>337</v>
      </c>
      <c r="M741" s="276" t="s">
        <v>72</v>
      </c>
      <c r="N741" s="68" t="s">
        <v>137</v>
      </c>
      <c r="O741" s="112">
        <f>SUM(O742)</f>
        <v>0</v>
      </c>
      <c r="P741" s="112">
        <f t="shared" si="399"/>
        <v>5000</v>
      </c>
      <c r="Q741" s="112"/>
      <c r="R741" s="112">
        <f>SUM(R742)</f>
        <v>0</v>
      </c>
      <c r="S741" s="209">
        <v>0</v>
      </c>
      <c r="T741" s="209">
        <f t="shared" si="387"/>
        <v>0</v>
      </c>
    </row>
    <row r="742" spans="1:20" s="273" customFormat="1" x14ac:dyDescent="0.2">
      <c r="B742" s="272">
        <v>1</v>
      </c>
      <c r="J742" s="272">
        <v>9</v>
      </c>
      <c r="L742" s="15" t="s">
        <v>337</v>
      </c>
      <c r="M742" s="274" t="s">
        <v>74</v>
      </c>
      <c r="N742" s="275" t="s">
        <v>30</v>
      </c>
      <c r="O742" s="111">
        <v>0</v>
      </c>
      <c r="P742" s="111">
        <v>5000</v>
      </c>
      <c r="Q742" s="111"/>
      <c r="R742" s="111">
        <v>0</v>
      </c>
      <c r="S742" s="209">
        <v>0</v>
      </c>
      <c r="T742" s="209">
        <f t="shared" si="387"/>
        <v>0</v>
      </c>
    </row>
    <row r="743" spans="1:20" s="152" customFormat="1" x14ac:dyDescent="0.2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17"/>
      <c r="M743" s="90"/>
      <c r="N743" s="68"/>
      <c r="O743" s="143"/>
      <c r="P743" s="143"/>
      <c r="Q743" s="143"/>
      <c r="R743" s="143"/>
      <c r="S743" s="209"/>
      <c r="T743" s="209"/>
    </row>
    <row r="744" spans="1:20" s="156" customFormat="1" x14ac:dyDescent="0.2">
      <c r="A744" s="49" t="s">
        <v>265</v>
      </c>
      <c r="B744" s="53">
        <v>1</v>
      </c>
      <c r="C744" s="30"/>
      <c r="D744" s="30"/>
      <c r="E744" s="30"/>
      <c r="F744" s="53"/>
      <c r="G744" s="30"/>
      <c r="H744" s="30"/>
      <c r="I744" s="30"/>
      <c r="J744" s="30"/>
      <c r="K744" s="30"/>
      <c r="L744" s="31"/>
      <c r="M744" s="99"/>
      <c r="N744" s="71" t="s">
        <v>266</v>
      </c>
      <c r="O744" s="113">
        <f t="shared" ref="O744" si="400">SUM(O746)</f>
        <v>0</v>
      </c>
      <c r="P744" s="113">
        <f t="shared" ref="P744" si="401">SUM(P746)</f>
        <v>5000</v>
      </c>
      <c r="Q744" s="113"/>
      <c r="R744" s="113">
        <f t="shared" ref="R744" si="402">SUM(R746)</f>
        <v>5000</v>
      </c>
      <c r="S744" s="209">
        <v>0</v>
      </c>
      <c r="T744" s="209">
        <f t="shared" si="387"/>
        <v>100</v>
      </c>
    </row>
    <row r="745" spans="1:20" s="156" customFormat="1" x14ac:dyDescent="0.2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17"/>
      <c r="M745" s="90"/>
      <c r="N745" s="68"/>
      <c r="O745" s="143"/>
      <c r="P745" s="143"/>
      <c r="Q745" s="143"/>
      <c r="R745" s="143"/>
      <c r="S745" s="209"/>
      <c r="T745" s="209"/>
    </row>
    <row r="746" spans="1:20" s="40" customFormat="1" ht="25.5" x14ac:dyDescent="0.2">
      <c r="A746" s="51" t="s">
        <v>195</v>
      </c>
      <c r="I746" s="199"/>
      <c r="J746" s="199"/>
      <c r="K746" s="199"/>
      <c r="L746" s="29" t="s">
        <v>203</v>
      </c>
      <c r="M746" s="101"/>
      <c r="N746" s="102" t="s">
        <v>148</v>
      </c>
      <c r="O746" s="114">
        <f t="shared" ref="O746" si="403">SUM(O748)</f>
        <v>0</v>
      </c>
      <c r="P746" s="114">
        <f t="shared" ref="P746" si="404">SUM(P748)</f>
        <v>5000</v>
      </c>
      <c r="Q746" s="114"/>
      <c r="R746" s="114">
        <f t="shared" ref="R746" si="405">SUM(R748)</f>
        <v>5000</v>
      </c>
      <c r="S746" s="209">
        <v>0</v>
      </c>
      <c r="T746" s="209">
        <f t="shared" si="387"/>
        <v>100</v>
      </c>
    </row>
    <row r="747" spans="1:20" s="174" customFormat="1" x14ac:dyDescent="0.2">
      <c r="A747" s="51"/>
      <c r="I747" s="199"/>
      <c r="J747" s="199"/>
      <c r="K747" s="199"/>
      <c r="L747" s="29"/>
      <c r="M747" s="101"/>
      <c r="N747" s="102"/>
      <c r="O747" s="114"/>
      <c r="P747" s="114"/>
      <c r="Q747" s="114"/>
      <c r="R747" s="114"/>
      <c r="S747" s="209"/>
      <c r="T747" s="209"/>
    </row>
    <row r="748" spans="1:20" s="125" customFormat="1" ht="25.5" x14ac:dyDescent="0.2">
      <c r="A748" s="25" t="s">
        <v>313</v>
      </c>
      <c r="L748" s="64" t="s">
        <v>186</v>
      </c>
      <c r="M748" s="138"/>
      <c r="N748" s="119" t="s">
        <v>263</v>
      </c>
      <c r="O748" s="141">
        <f t="shared" ref="O748" si="406">SUM(O753)</f>
        <v>0</v>
      </c>
      <c r="P748" s="141">
        <f>SUM(P753)</f>
        <v>5000</v>
      </c>
      <c r="Q748" s="141"/>
      <c r="R748" s="141">
        <f t="shared" ref="R748" si="407">SUM(R753)</f>
        <v>5000</v>
      </c>
      <c r="S748" s="209">
        <v>0</v>
      </c>
      <c r="T748" s="209">
        <f t="shared" si="387"/>
        <v>100</v>
      </c>
    </row>
    <row r="749" spans="1:20" s="125" customFormat="1" x14ac:dyDescent="0.2">
      <c r="A749" s="25"/>
      <c r="L749" s="64"/>
      <c r="M749" s="138"/>
      <c r="N749" s="119"/>
      <c r="O749" s="141"/>
      <c r="P749" s="141"/>
      <c r="Q749" s="141"/>
      <c r="R749" s="141"/>
      <c r="S749" s="209"/>
      <c r="T749" s="209"/>
    </row>
    <row r="750" spans="1:20" s="191" customFormat="1" x14ac:dyDescent="0.2">
      <c r="I750" s="199"/>
      <c r="J750" s="199"/>
      <c r="K750" s="199"/>
      <c r="L750" s="15"/>
      <c r="M750" s="101"/>
      <c r="N750" s="177" t="s">
        <v>288</v>
      </c>
      <c r="O750" s="182">
        <f t="shared" ref="O750:R750" si="408">SUM(O751)</f>
        <v>0</v>
      </c>
      <c r="P750" s="182">
        <f t="shared" si="408"/>
        <v>5000</v>
      </c>
      <c r="Q750" s="182"/>
      <c r="R750" s="182">
        <f t="shared" si="408"/>
        <v>5000</v>
      </c>
      <c r="S750" s="209">
        <v>0</v>
      </c>
      <c r="T750" s="209">
        <f t="shared" si="387"/>
        <v>100</v>
      </c>
    </row>
    <row r="751" spans="1:20" s="191" customFormat="1" x14ac:dyDescent="0.2">
      <c r="I751" s="199"/>
      <c r="J751" s="199"/>
      <c r="K751" s="199"/>
      <c r="L751" s="15"/>
      <c r="M751" s="186" t="s">
        <v>362</v>
      </c>
      <c r="N751" s="177" t="s">
        <v>289</v>
      </c>
      <c r="O751" s="182">
        <v>0</v>
      </c>
      <c r="P751" s="182">
        <v>5000</v>
      </c>
      <c r="Q751" s="182"/>
      <c r="R751" s="182">
        <v>5000</v>
      </c>
      <c r="S751" s="209">
        <v>0</v>
      </c>
      <c r="T751" s="209">
        <f t="shared" si="387"/>
        <v>100</v>
      </c>
    </row>
    <row r="752" spans="1:20" s="191" customFormat="1" x14ac:dyDescent="0.2">
      <c r="I752" s="199"/>
      <c r="J752" s="199"/>
      <c r="K752" s="199"/>
      <c r="L752" s="15"/>
      <c r="M752" s="193"/>
      <c r="N752" s="68"/>
      <c r="O752" s="115"/>
      <c r="P752" s="115"/>
      <c r="Q752" s="115"/>
      <c r="R752" s="115"/>
      <c r="S752" s="209"/>
      <c r="T752" s="209"/>
    </row>
    <row r="753" spans="1:20" s="42" customFormat="1" x14ac:dyDescent="0.2">
      <c r="A753" s="160"/>
      <c r="B753" s="159">
        <v>1</v>
      </c>
      <c r="C753" s="160"/>
      <c r="D753" s="160"/>
      <c r="E753" s="160"/>
      <c r="F753" s="160"/>
      <c r="G753" s="160"/>
      <c r="H753" s="160"/>
      <c r="I753" s="199"/>
      <c r="J753" s="199"/>
      <c r="K753" s="199"/>
      <c r="L753" s="15" t="s">
        <v>186</v>
      </c>
      <c r="M753" s="162">
        <v>3</v>
      </c>
      <c r="N753" s="82" t="s">
        <v>116</v>
      </c>
      <c r="O753" s="111">
        <f t="shared" ref="O753" si="409">SUM(O754)</f>
        <v>0</v>
      </c>
      <c r="P753" s="111">
        <f>SUM(P754+P756)</f>
        <v>5000</v>
      </c>
      <c r="Q753" s="111"/>
      <c r="R753" s="111">
        <f>SUM(R754+R756)</f>
        <v>5000</v>
      </c>
      <c r="S753" s="209">
        <v>0</v>
      </c>
      <c r="T753" s="209">
        <f t="shared" si="387"/>
        <v>100</v>
      </c>
    </row>
    <row r="754" spans="1:20" s="42" customFormat="1" ht="25.5" x14ac:dyDescent="0.2">
      <c r="A754" s="160"/>
      <c r="B754" s="159">
        <v>1</v>
      </c>
      <c r="C754" s="160"/>
      <c r="D754" s="160"/>
      <c r="E754" s="160"/>
      <c r="F754" s="160"/>
      <c r="G754" s="160"/>
      <c r="H754" s="160"/>
      <c r="I754" s="199"/>
      <c r="J754" s="199"/>
      <c r="K754" s="199"/>
      <c r="L754" s="15" t="s">
        <v>186</v>
      </c>
      <c r="M754" s="90" t="s">
        <v>262</v>
      </c>
      <c r="N754" s="68" t="s">
        <v>282</v>
      </c>
      <c r="O754" s="112">
        <f t="shared" ref="O754:R754" si="410">SUM(O755:O755)</f>
        <v>0</v>
      </c>
      <c r="P754" s="112">
        <f t="shared" si="410"/>
        <v>0</v>
      </c>
      <c r="Q754" s="112"/>
      <c r="R754" s="112">
        <f t="shared" si="410"/>
        <v>0</v>
      </c>
      <c r="S754" s="209">
        <v>0</v>
      </c>
      <c r="T754" s="209">
        <v>0</v>
      </c>
    </row>
    <row r="755" spans="1:20" s="42" customFormat="1" ht="25.5" x14ac:dyDescent="0.2">
      <c r="A755" s="160"/>
      <c r="B755" s="159">
        <v>1</v>
      </c>
      <c r="C755" s="160"/>
      <c r="D755" s="160"/>
      <c r="E755" s="160"/>
      <c r="F755" s="160"/>
      <c r="G755" s="160"/>
      <c r="H755" s="160"/>
      <c r="I755" s="199"/>
      <c r="J755" s="199"/>
      <c r="K755" s="199"/>
      <c r="L755" s="15" t="s">
        <v>186</v>
      </c>
      <c r="M755" s="287" t="s">
        <v>261</v>
      </c>
      <c r="N755" s="289" t="s">
        <v>281</v>
      </c>
      <c r="O755" s="111">
        <v>0</v>
      </c>
      <c r="P755" s="111">
        <v>0</v>
      </c>
      <c r="Q755" s="111"/>
      <c r="R755" s="111">
        <v>0</v>
      </c>
      <c r="S755" s="209">
        <v>0</v>
      </c>
      <c r="T755" s="209">
        <v>0</v>
      </c>
    </row>
    <row r="756" spans="1:20" s="288" customFormat="1" x14ac:dyDescent="0.2">
      <c r="B756" s="291">
        <v>1</v>
      </c>
      <c r="L756" s="15" t="s">
        <v>186</v>
      </c>
      <c r="M756" s="286">
        <v>38</v>
      </c>
      <c r="N756" s="68" t="s">
        <v>283</v>
      </c>
      <c r="O756" s="112">
        <v>0</v>
      </c>
      <c r="P756" s="112">
        <f>SUM(P757:P758)</f>
        <v>5000</v>
      </c>
      <c r="Q756" s="112"/>
      <c r="R756" s="112">
        <f>SUM(R757+R758)</f>
        <v>5000</v>
      </c>
      <c r="S756" s="209">
        <v>0</v>
      </c>
      <c r="T756" s="209">
        <f t="shared" si="387"/>
        <v>100</v>
      </c>
    </row>
    <row r="757" spans="1:20" s="282" customFormat="1" x14ac:dyDescent="0.2">
      <c r="B757" s="281">
        <v>1</v>
      </c>
      <c r="L757" s="15" t="s">
        <v>186</v>
      </c>
      <c r="M757" s="287" t="s">
        <v>73</v>
      </c>
      <c r="N757" s="289" t="s">
        <v>8</v>
      </c>
      <c r="O757" s="111">
        <v>0</v>
      </c>
      <c r="P757" s="111">
        <v>0</v>
      </c>
      <c r="Q757" s="111"/>
      <c r="R757" s="111">
        <v>0</v>
      </c>
      <c r="S757" s="209">
        <v>0</v>
      </c>
      <c r="T757" s="209">
        <v>0</v>
      </c>
    </row>
    <row r="758" spans="1:20" s="328" customFormat="1" x14ac:dyDescent="0.2">
      <c r="B758" s="366">
        <v>1</v>
      </c>
      <c r="L758" s="15" t="s">
        <v>186</v>
      </c>
      <c r="M758" s="367" t="s">
        <v>74</v>
      </c>
      <c r="N758" s="368" t="s">
        <v>30</v>
      </c>
      <c r="O758" s="111">
        <v>0</v>
      </c>
      <c r="P758" s="111">
        <v>5000</v>
      </c>
      <c r="Q758" s="111"/>
      <c r="R758" s="111">
        <f>SUM(R759)</f>
        <v>5000</v>
      </c>
      <c r="S758" s="209">
        <v>0</v>
      </c>
      <c r="T758" s="209">
        <f t="shared" si="387"/>
        <v>100</v>
      </c>
    </row>
    <row r="759" spans="1:20" s="328" customFormat="1" ht="25.5" x14ac:dyDescent="0.2">
      <c r="B759" s="391"/>
      <c r="L759" s="15"/>
      <c r="M759" s="392" t="s">
        <v>462</v>
      </c>
      <c r="N759" s="397" t="s">
        <v>463</v>
      </c>
      <c r="O759" s="111">
        <v>0</v>
      </c>
      <c r="P759" s="111"/>
      <c r="Q759" s="111"/>
      <c r="R759" s="111">
        <v>5000</v>
      </c>
      <c r="S759" s="209">
        <v>0</v>
      </c>
      <c r="T759" s="209"/>
    </row>
    <row r="760" spans="1:20" s="221" customFormat="1" x14ac:dyDescent="0.2">
      <c r="B760" s="220"/>
      <c r="L760" s="15"/>
      <c r="M760" s="222"/>
      <c r="N760" s="223"/>
      <c r="O760" s="111"/>
      <c r="P760" s="111"/>
      <c r="Q760" s="111"/>
      <c r="R760" s="111"/>
      <c r="S760" s="209"/>
      <c r="T760" s="209"/>
    </row>
    <row r="761" spans="1:20" s="14" customFormat="1" ht="25.5" x14ac:dyDescent="0.2">
      <c r="A761" s="49" t="s">
        <v>229</v>
      </c>
      <c r="B761" s="53"/>
      <c r="C761" s="53"/>
      <c r="D761" s="53"/>
      <c r="E761" s="53"/>
      <c r="F761" s="53">
        <v>5</v>
      </c>
      <c r="G761" s="30"/>
      <c r="H761" s="30"/>
      <c r="I761" s="30"/>
      <c r="J761" s="53">
        <v>9</v>
      </c>
      <c r="K761" s="30"/>
      <c r="L761" s="31"/>
      <c r="M761" s="99"/>
      <c r="N761" s="71" t="s">
        <v>267</v>
      </c>
      <c r="O761" s="113">
        <f>SUM(O765+O777+O802)</f>
        <v>122966.09</v>
      </c>
      <c r="P761" s="113">
        <f>SUM(P765+P777+P802)</f>
        <v>65000</v>
      </c>
      <c r="Q761" s="113"/>
      <c r="R761" s="113">
        <f>SUM(R765+R777+R802)</f>
        <v>19007.61</v>
      </c>
      <c r="S761" s="209">
        <f t="shared" si="386"/>
        <v>15.457602986319237</v>
      </c>
      <c r="T761" s="209">
        <f t="shared" si="387"/>
        <v>29.242476923076925</v>
      </c>
    </row>
    <row r="762" spans="1:20" s="45" customFormat="1" x14ac:dyDescent="0.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1"/>
      <c r="M762" s="99"/>
      <c r="N762" s="71"/>
      <c r="O762" s="143"/>
      <c r="P762" s="143"/>
      <c r="Q762" s="143"/>
      <c r="R762" s="143"/>
      <c r="S762" s="209"/>
      <c r="T762" s="209"/>
    </row>
    <row r="763" spans="1:20" s="45" customFormat="1" ht="25.5" x14ac:dyDescent="0.2">
      <c r="A763" s="51" t="s">
        <v>153</v>
      </c>
      <c r="B763" s="156"/>
      <c r="C763" s="156"/>
      <c r="D763" s="156"/>
      <c r="E763" s="156"/>
      <c r="F763" s="156"/>
      <c r="G763" s="156"/>
      <c r="H763" s="156"/>
      <c r="I763" s="199"/>
      <c r="J763" s="199"/>
      <c r="K763" s="199"/>
      <c r="L763" s="29" t="s">
        <v>187</v>
      </c>
      <c r="M763" s="101"/>
      <c r="N763" s="102" t="s">
        <v>188</v>
      </c>
      <c r="O763" s="114">
        <f t="shared" ref="O763" si="411">SUM(O765)</f>
        <v>0</v>
      </c>
      <c r="P763" s="114">
        <f t="shared" ref="P763" si="412">SUM(P765)</f>
        <v>10000</v>
      </c>
      <c r="Q763" s="114"/>
      <c r="R763" s="114">
        <f t="shared" ref="R763" si="413">SUM(R765)</f>
        <v>0</v>
      </c>
      <c r="S763" s="209">
        <v>0</v>
      </c>
      <c r="T763" s="209">
        <f t="shared" si="387"/>
        <v>0</v>
      </c>
    </row>
    <row r="764" spans="1:20" s="174" customFormat="1" x14ac:dyDescent="0.2">
      <c r="A764" s="51"/>
      <c r="I764" s="199"/>
      <c r="J764" s="199"/>
      <c r="K764" s="199"/>
      <c r="L764" s="29"/>
      <c r="M764" s="101"/>
      <c r="N764" s="102"/>
      <c r="O764" s="114"/>
      <c r="P764" s="114"/>
      <c r="Q764" s="114"/>
      <c r="R764" s="114"/>
      <c r="S764" s="209"/>
      <c r="T764" s="209"/>
    </row>
    <row r="765" spans="1:20" s="14" customFormat="1" ht="25.5" x14ac:dyDescent="0.2">
      <c r="A765" s="25" t="s">
        <v>230</v>
      </c>
      <c r="I765" s="199"/>
      <c r="J765" s="199"/>
      <c r="K765" s="199"/>
      <c r="L765" s="34" t="s">
        <v>179</v>
      </c>
      <c r="M765" s="104"/>
      <c r="N765" s="105" t="s">
        <v>268</v>
      </c>
      <c r="O765" s="141">
        <f t="shared" ref="O765" si="414">SUM(O770)</f>
        <v>0</v>
      </c>
      <c r="P765" s="141">
        <f t="shared" ref="P765" si="415">SUM(P770)</f>
        <v>10000</v>
      </c>
      <c r="Q765" s="141"/>
      <c r="R765" s="141">
        <f t="shared" ref="R765" si="416">SUM(R770)</f>
        <v>0</v>
      </c>
      <c r="S765" s="209">
        <v>0</v>
      </c>
      <c r="T765" s="209">
        <f t="shared" si="387"/>
        <v>0</v>
      </c>
    </row>
    <row r="766" spans="1:20" s="14" customFormat="1" x14ac:dyDescent="0.2">
      <c r="I766" s="199"/>
      <c r="J766" s="199"/>
      <c r="K766" s="199"/>
      <c r="L766" s="15"/>
      <c r="M766" s="81"/>
      <c r="N766" s="82"/>
      <c r="O766" s="143"/>
      <c r="P766" s="143"/>
      <c r="Q766" s="143"/>
      <c r="R766" s="143"/>
      <c r="S766" s="209"/>
      <c r="T766" s="209"/>
    </row>
    <row r="767" spans="1:20" s="174" customFormat="1" x14ac:dyDescent="0.2">
      <c r="I767" s="199"/>
      <c r="J767" s="199"/>
      <c r="K767" s="199"/>
      <c r="L767" s="15"/>
      <c r="M767" s="101"/>
      <c r="N767" s="177" t="s">
        <v>288</v>
      </c>
      <c r="O767" s="185">
        <f t="shared" ref="O767:R767" si="417">SUM(O768)</f>
        <v>0</v>
      </c>
      <c r="P767" s="185">
        <f t="shared" si="417"/>
        <v>10000</v>
      </c>
      <c r="Q767" s="185"/>
      <c r="R767" s="185">
        <f t="shared" si="417"/>
        <v>0</v>
      </c>
      <c r="S767" s="209">
        <v>0</v>
      </c>
      <c r="T767" s="209">
        <f t="shared" si="387"/>
        <v>0</v>
      </c>
    </row>
    <row r="768" spans="1:20" s="174" customFormat="1" x14ac:dyDescent="0.2">
      <c r="I768" s="199"/>
      <c r="J768" s="199"/>
      <c r="K768" s="199"/>
      <c r="L768" s="15"/>
      <c r="M768" s="183">
        <v>91</v>
      </c>
      <c r="N768" s="177" t="s">
        <v>293</v>
      </c>
      <c r="O768" s="185">
        <v>0</v>
      </c>
      <c r="P768" s="185">
        <v>10000</v>
      </c>
      <c r="Q768" s="185"/>
      <c r="R768" s="185">
        <v>0</v>
      </c>
      <c r="S768" s="209">
        <v>0</v>
      </c>
      <c r="T768" s="209">
        <f t="shared" si="387"/>
        <v>0</v>
      </c>
    </row>
    <row r="769" spans="1:20" s="174" customFormat="1" x14ac:dyDescent="0.2">
      <c r="I769" s="199"/>
      <c r="J769" s="199"/>
      <c r="K769" s="199"/>
      <c r="L769" s="15"/>
      <c r="M769" s="183"/>
      <c r="N769" s="184"/>
      <c r="O769" s="185"/>
      <c r="P769" s="185"/>
      <c r="Q769" s="185"/>
      <c r="R769" s="185"/>
      <c r="S769" s="209"/>
      <c r="T769" s="209"/>
    </row>
    <row r="770" spans="1:20" s="14" customFormat="1" x14ac:dyDescent="0.2">
      <c r="A770" s="156"/>
      <c r="B770" s="173"/>
      <c r="C770" s="156"/>
      <c r="D770" s="155"/>
      <c r="E770" s="155"/>
      <c r="F770" s="156"/>
      <c r="G770" s="156"/>
      <c r="H770" s="156"/>
      <c r="I770" s="199"/>
      <c r="J770" s="198">
        <v>9</v>
      </c>
      <c r="K770" s="199"/>
      <c r="L770" s="15" t="s">
        <v>179</v>
      </c>
      <c r="M770" s="158">
        <v>3</v>
      </c>
      <c r="N770" s="82" t="s">
        <v>116</v>
      </c>
      <c r="O770" s="111">
        <f t="shared" ref="O770:R771" si="418">SUM(O771)</f>
        <v>0</v>
      </c>
      <c r="P770" s="111">
        <f t="shared" si="418"/>
        <v>10000</v>
      </c>
      <c r="Q770" s="111"/>
      <c r="R770" s="111">
        <f t="shared" si="418"/>
        <v>0</v>
      </c>
      <c r="S770" s="209">
        <v>0</v>
      </c>
      <c r="T770" s="209">
        <f t="shared" si="387"/>
        <v>0</v>
      </c>
    </row>
    <row r="771" spans="1:20" s="14" customFormat="1" x14ac:dyDescent="0.2">
      <c r="A771" s="156"/>
      <c r="B771" s="173"/>
      <c r="C771" s="156"/>
      <c r="D771" s="155"/>
      <c r="E771" s="155"/>
      <c r="F771" s="156"/>
      <c r="G771" s="156"/>
      <c r="H771" s="156"/>
      <c r="I771" s="199"/>
      <c r="J771" s="198">
        <v>9</v>
      </c>
      <c r="K771" s="199"/>
      <c r="L771" s="15" t="s">
        <v>179</v>
      </c>
      <c r="M771" s="69">
        <v>32</v>
      </c>
      <c r="N771" s="68" t="s">
        <v>3</v>
      </c>
      <c r="O771" s="112">
        <f t="shared" si="418"/>
        <v>0</v>
      </c>
      <c r="P771" s="112">
        <f t="shared" si="418"/>
        <v>10000</v>
      </c>
      <c r="Q771" s="112"/>
      <c r="R771" s="112">
        <f t="shared" si="418"/>
        <v>0</v>
      </c>
      <c r="S771" s="209">
        <v>0</v>
      </c>
      <c r="T771" s="209">
        <f t="shared" si="387"/>
        <v>0</v>
      </c>
    </row>
    <row r="772" spans="1:20" s="14" customFormat="1" x14ac:dyDescent="0.2">
      <c r="A772" s="156"/>
      <c r="B772" s="173"/>
      <c r="C772" s="156"/>
      <c r="D772" s="155"/>
      <c r="E772" s="155"/>
      <c r="F772" s="156"/>
      <c r="G772" s="156"/>
      <c r="H772" s="156"/>
      <c r="I772" s="199"/>
      <c r="J772" s="198">
        <v>9</v>
      </c>
      <c r="K772" s="199"/>
      <c r="L772" s="15" t="s">
        <v>179</v>
      </c>
      <c r="M772" s="158">
        <v>323</v>
      </c>
      <c r="N772" s="94" t="s">
        <v>6</v>
      </c>
      <c r="O772" s="111">
        <v>0</v>
      </c>
      <c r="P772" s="111">
        <v>10000</v>
      </c>
      <c r="Q772" s="111"/>
      <c r="R772" s="111">
        <v>0</v>
      </c>
      <c r="S772" s="209">
        <v>0</v>
      </c>
      <c r="T772" s="209">
        <f t="shared" si="387"/>
        <v>0</v>
      </c>
    </row>
    <row r="773" spans="1:20" s="288" customFormat="1" x14ac:dyDescent="0.2">
      <c r="B773" s="291"/>
      <c r="D773" s="291"/>
      <c r="E773" s="291"/>
      <c r="J773" s="291"/>
      <c r="L773" s="15"/>
      <c r="M773" s="290"/>
      <c r="N773" s="94"/>
      <c r="O773" s="111"/>
      <c r="P773" s="111"/>
      <c r="Q773" s="111"/>
      <c r="R773" s="111"/>
      <c r="S773" s="209"/>
      <c r="T773" s="209"/>
    </row>
    <row r="774" spans="1:20" s="288" customFormat="1" x14ac:dyDescent="0.2">
      <c r="B774" s="291"/>
      <c r="D774" s="291"/>
      <c r="E774" s="291"/>
      <c r="J774" s="291"/>
      <c r="L774" s="15"/>
      <c r="M774" s="290"/>
      <c r="N774" s="94"/>
      <c r="O774" s="111"/>
      <c r="P774" s="111"/>
      <c r="Q774" s="111"/>
      <c r="R774" s="111"/>
      <c r="S774" s="209"/>
      <c r="T774" s="209"/>
    </row>
    <row r="775" spans="1:20" s="288" customFormat="1" ht="25.5" x14ac:dyDescent="0.2">
      <c r="A775" s="51" t="s">
        <v>194</v>
      </c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29" t="s">
        <v>352</v>
      </c>
      <c r="M775" s="101"/>
      <c r="N775" s="102" t="s">
        <v>149</v>
      </c>
      <c r="O775" s="114">
        <f>SUM(O777)</f>
        <v>122966.09</v>
      </c>
      <c r="P775" s="114">
        <f>SUM(P777)</f>
        <v>25000</v>
      </c>
      <c r="Q775" s="114"/>
      <c r="R775" s="114">
        <f>SUM(R777)</f>
        <v>19007.61</v>
      </c>
      <c r="S775" s="209">
        <f t="shared" si="386"/>
        <v>15.457602986319237</v>
      </c>
      <c r="T775" s="209">
        <f t="shared" si="387"/>
        <v>76.030439999999999</v>
      </c>
    </row>
    <row r="776" spans="1:20" s="288" customFormat="1" x14ac:dyDescent="0.2">
      <c r="A776" s="51"/>
      <c r="L776" s="29"/>
      <c r="M776" s="101"/>
      <c r="N776" s="102"/>
      <c r="O776" s="111"/>
      <c r="P776" s="111"/>
      <c r="Q776" s="111"/>
      <c r="R776" s="111"/>
      <c r="S776" s="209"/>
      <c r="T776" s="209"/>
    </row>
    <row r="777" spans="1:20" s="288" customFormat="1" ht="38.25" x14ac:dyDescent="0.2">
      <c r="A777" s="25" t="s">
        <v>344</v>
      </c>
      <c r="L777" s="34" t="s">
        <v>351</v>
      </c>
      <c r="M777" s="104"/>
      <c r="N777" s="105" t="s">
        <v>353</v>
      </c>
      <c r="O777" s="235">
        <f>SUM(O783+O793)</f>
        <v>122966.09</v>
      </c>
      <c r="P777" s="235">
        <f>SUM(P783)</f>
        <v>25000</v>
      </c>
      <c r="Q777" s="235"/>
      <c r="R777" s="235">
        <f>SUM(R783+R793)</f>
        <v>19007.61</v>
      </c>
      <c r="S777" s="209">
        <f t="shared" si="386"/>
        <v>15.457602986319237</v>
      </c>
      <c r="T777" s="209">
        <f t="shared" si="387"/>
        <v>76.030439999999999</v>
      </c>
    </row>
    <row r="778" spans="1:20" s="288" customFormat="1" x14ac:dyDescent="0.2">
      <c r="L778" s="15"/>
      <c r="M778" s="287"/>
      <c r="N778" s="289"/>
      <c r="O778" s="111"/>
      <c r="P778" s="111"/>
      <c r="Q778" s="111"/>
      <c r="R778" s="111"/>
      <c r="S778" s="209"/>
      <c r="T778" s="209"/>
    </row>
    <row r="779" spans="1:20" s="288" customFormat="1" x14ac:dyDescent="0.2">
      <c r="L779" s="15"/>
      <c r="M779" s="101"/>
      <c r="N779" s="177" t="s">
        <v>288</v>
      </c>
      <c r="O779" s="185">
        <f>SUM(O780:O781)</f>
        <v>122966.09</v>
      </c>
      <c r="P779" s="185">
        <f>SUM(P780:P781)</f>
        <v>25000</v>
      </c>
      <c r="Q779" s="185"/>
      <c r="R779" s="185">
        <f>SUM(R780:R781)</f>
        <v>19007.61</v>
      </c>
      <c r="S779" s="209">
        <f t="shared" si="386"/>
        <v>15.457602986319237</v>
      </c>
      <c r="T779" s="209">
        <f t="shared" si="387"/>
        <v>76.030439999999999</v>
      </c>
    </row>
    <row r="780" spans="1:20" s="288" customFormat="1" x14ac:dyDescent="0.2">
      <c r="L780" s="15"/>
      <c r="M780" s="186" t="s">
        <v>363</v>
      </c>
      <c r="N780" s="177" t="s">
        <v>290</v>
      </c>
      <c r="O780" s="185">
        <v>59113.38</v>
      </c>
      <c r="P780" s="185">
        <v>0</v>
      </c>
      <c r="Q780" s="185"/>
      <c r="R780" s="185">
        <v>0</v>
      </c>
      <c r="S780" s="209">
        <f t="shared" si="386"/>
        <v>0</v>
      </c>
      <c r="T780" s="209">
        <v>0</v>
      </c>
    </row>
    <row r="781" spans="1:20" s="328" customFormat="1" x14ac:dyDescent="0.2">
      <c r="L781" s="15"/>
      <c r="M781" s="183">
        <v>91</v>
      </c>
      <c r="N781" s="177" t="s">
        <v>293</v>
      </c>
      <c r="O781" s="185">
        <v>63852.71</v>
      </c>
      <c r="P781" s="185">
        <v>25000</v>
      </c>
      <c r="Q781" s="185"/>
      <c r="R781" s="185">
        <v>19007.61</v>
      </c>
      <c r="S781" s="209">
        <f t="shared" ref="S781:S844" si="419">R781/O781*100</f>
        <v>29.767898653009407</v>
      </c>
      <c r="T781" s="209">
        <f t="shared" ref="T781:T844" si="420">R781/P781*100</f>
        <v>76.030439999999999</v>
      </c>
    </row>
    <row r="782" spans="1:20" s="288" customFormat="1" x14ac:dyDescent="0.2">
      <c r="L782" s="15"/>
      <c r="M782" s="183"/>
      <c r="N782" s="177"/>
      <c r="O782" s="111"/>
      <c r="P782" s="111"/>
      <c r="Q782" s="111"/>
      <c r="R782" s="111"/>
      <c r="S782" s="209"/>
      <c r="T782" s="209"/>
    </row>
    <row r="783" spans="1:20" s="288" customFormat="1" x14ac:dyDescent="0.2">
      <c r="B783" s="291"/>
      <c r="D783" s="291"/>
      <c r="E783" s="291"/>
      <c r="F783" s="357">
        <v>5</v>
      </c>
      <c r="J783" s="291">
        <v>9</v>
      </c>
      <c r="L783" s="15" t="s">
        <v>351</v>
      </c>
      <c r="M783" s="290">
        <v>3</v>
      </c>
      <c r="N783" s="289" t="s">
        <v>116</v>
      </c>
      <c r="O783" s="111">
        <f>SUM(O784)</f>
        <v>73852.709999999992</v>
      </c>
      <c r="P783" s="111">
        <f>SUM(P784)</f>
        <v>25000</v>
      </c>
      <c r="Q783" s="111"/>
      <c r="R783" s="111">
        <f>SUM(R784)</f>
        <v>19007.61</v>
      </c>
      <c r="S783" s="209">
        <f t="shared" si="419"/>
        <v>25.737186895375945</v>
      </c>
      <c r="T783" s="209">
        <f t="shared" si="420"/>
        <v>76.030439999999999</v>
      </c>
    </row>
    <row r="784" spans="1:20" s="288" customFormat="1" x14ac:dyDescent="0.2">
      <c r="B784" s="291"/>
      <c r="D784" s="291"/>
      <c r="E784" s="291"/>
      <c r="F784" s="357">
        <v>5</v>
      </c>
      <c r="J784" s="291">
        <v>9</v>
      </c>
      <c r="L784" s="15" t="s">
        <v>351</v>
      </c>
      <c r="M784" s="286">
        <v>32</v>
      </c>
      <c r="N784" s="68" t="s">
        <v>3</v>
      </c>
      <c r="O784" s="112">
        <f>SUM(O785+O790)</f>
        <v>73852.709999999992</v>
      </c>
      <c r="P784" s="112">
        <f>SUM(P785:P790)</f>
        <v>25000</v>
      </c>
      <c r="Q784" s="112"/>
      <c r="R784" s="112">
        <f>SUM(R785+R790)</f>
        <v>19007.61</v>
      </c>
      <c r="S784" s="209">
        <f t="shared" si="419"/>
        <v>25.737186895375945</v>
      </c>
      <c r="T784" s="209">
        <f t="shared" si="420"/>
        <v>76.030439999999999</v>
      </c>
    </row>
    <row r="785" spans="1:20" s="288" customFormat="1" x14ac:dyDescent="0.2">
      <c r="B785" s="291"/>
      <c r="D785" s="291"/>
      <c r="E785" s="291"/>
      <c r="F785" s="357">
        <v>5</v>
      </c>
      <c r="J785" s="291">
        <v>9</v>
      </c>
      <c r="L785" s="15" t="s">
        <v>351</v>
      </c>
      <c r="M785" s="290">
        <v>323</v>
      </c>
      <c r="N785" s="94" t="s">
        <v>6</v>
      </c>
      <c r="O785" s="111">
        <f>SUM(O786:O789)</f>
        <v>52931.979999999996</v>
      </c>
      <c r="P785" s="111">
        <v>15000</v>
      </c>
      <c r="Q785" s="111"/>
      <c r="R785" s="111">
        <f>SUM(R786:R789)</f>
        <v>10000</v>
      </c>
      <c r="S785" s="209">
        <f t="shared" si="419"/>
        <v>18.892170668847079</v>
      </c>
      <c r="T785" s="209">
        <f t="shared" si="420"/>
        <v>66.666666666666657</v>
      </c>
    </row>
    <row r="786" spans="1:20" s="328" customFormat="1" ht="25.5" x14ac:dyDescent="0.2">
      <c r="B786" s="379"/>
      <c r="D786" s="379"/>
      <c r="E786" s="379"/>
      <c r="F786" s="379"/>
      <c r="J786" s="379"/>
      <c r="L786" s="15"/>
      <c r="M786" s="378">
        <v>3231</v>
      </c>
      <c r="N786" s="376" t="s">
        <v>435</v>
      </c>
      <c r="O786" s="111">
        <v>4900</v>
      </c>
      <c r="P786" s="111"/>
      <c r="Q786" s="111"/>
      <c r="R786" s="111">
        <v>10000</v>
      </c>
      <c r="S786" s="209">
        <f t="shared" si="419"/>
        <v>204.08163265306123</v>
      </c>
      <c r="T786" s="209"/>
    </row>
    <row r="787" spans="1:20" s="328" customFormat="1" x14ac:dyDescent="0.2">
      <c r="B787" s="379"/>
      <c r="D787" s="379"/>
      <c r="E787" s="379"/>
      <c r="F787" s="379"/>
      <c r="J787" s="379"/>
      <c r="L787" s="15"/>
      <c r="M787" s="378">
        <v>3233</v>
      </c>
      <c r="N787" s="94" t="s">
        <v>437</v>
      </c>
      <c r="O787" s="111">
        <v>23675</v>
      </c>
      <c r="P787" s="111"/>
      <c r="Q787" s="111"/>
      <c r="R787" s="111">
        <v>0</v>
      </c>
      <c r="S787" s="209">
        <f t="shared" si="419"/>
        <v>0</v>
      </c>
      <c r="T787" s="209"/>
    </row>
    <row r="788" spans="1:20" s="328" customFormat="1" x14ac:dyDescent="0.2">
      <c r="B788" s="379"/>
      <c r="D788" s="379"/>
      <c r="E788" s="379"/>
      <c r="F788" s="379"/>
      <c r="J788" s="379"/>
      <c r="L788" s="15"/>
      <c r="M788" s="378">
        <v>3237</v>
      </c>
      <c r="N788" s="94" t="s">
        <v>440</v>
      </c>
      <c r="O788" s="111">
        <v>6299.85</v>
      </c>
      <c r="P788" s="111"/>
      <c r="Q788" s="111"/>
      <c r="R788" s="111">
        <v>0</v>
      </c>
      <c r="S788" s="209">
        <f t="shared" si="419"/>
        <v>0</v>
      </c>
      <c r="T788" s="209"/>
    </row>
    <row r="789" spans="1:20" s="328" customFormat="1" x14ac:dyDescent="0.2">
      <c r="B789" s="379"/>
      <c r="D789" s="379"/>
      <c r="E789" s="379"/>
      <c r="F789" s="379"/>
      <c r="J789" s="379"/>
      <c r="L789" s="15"/>
      <c r="M789" s="378">
        <v>3239</v>
      </c>
      <c r="N789" s="94" t="s">
        <v>442</v>
      </c>
      <c r="O789" s="111">
        <v>18057.13</v>
      </c>
      <c r="P789" s="111"/>
      <c r="Q789" s="111"/>
      <c r="R789" s="111">
        <v>0</v>
      </c>
      <c r="S789" s="209">
        <f t="shared" si="419"/>
        <v>0</v>
      </c>
      <c r="T789" s="209"/>
    </row>
    <row r="790" spans="1:20" s="288" customFormat="1" ht="25.5" x14ac:dyDescent="0.2">
      <c r="B790" s="291"/>
      <c r="D790" s="291"/>
      <c r="E790" s="291"/>
      <c r="F790" s="357">
        <v>5</v>
      </c>
      <c r="J790" s="291">
        <v>9</v>
      </c>
      <c r="L790" s="15" t="s">
        <v>351</v>
      </c>
      <c r="M790" s="290">
        <v>329</v>
      </c>
      <c r="N790" s="302" t="s">
        <v>7</v>
      </c>
      <c r="O790" s="111">
        <f>SUM(O791:O792)</f>
        <v>20920.73</v>
      </c>
      <c r="P790" s="111">
        <v>10000</v>
      </c>
      <c r="Q790" s="111"/>
      <c r="R790" s="111">
        <f>SUM(R791:R792)</f>
        <v>9007.61</v>
      </c>
      <c r="S790" s="209">
        <f t="shared" si="419"/>
        <v>43.055906748951884</v>
      </c>
      <c r="T790" s="209">
        <f t="shared" si="420"/>
        <v>90.076099999999997</v>
      </c>
    </row>
    <row r="791" spans="1:20" s="328" customFormat="1" x14ac:dyDescent="0.2">
      <c r="B791" s="379"/>
      <c r="D791" s="379"/>
      <c r="E791" s="379"/>
      <c r="F791" s="379"/>
      <c r="J791" s="379"/>
      <c r="L791" s="15"/>
      <c r="M791" s="378">
        <v>3293</v>
      </c>
      <c r="N791" s="376" t="s">
        <v>444</v>
      </c>
      <c r="O791" s="111">
        <v>9053.23</v>
      </c>
      <c r="P791" s="111"/>
      <c r="Q791" s="111"/>
      <c r="R791" s="111">
        <v>9007.61</v>
      </c>
      <c r="S791" s="209">
        <f t="shared" si="419"/>
        <v>99.496091450233791</v>
      </c>
      <c r="T791" s="209"/>
    </row>
    <row r="792" spans="1:20" s="328" customFormat="1" ht="25.5" x14ac:dyDescent="0.2">
      <c r="B792" s="379"/>
      <c r="D792" s="379"/>
      <c r="E792" s="379"/>
      <c r="F792" s="379"/>
      <c r="J792" s="379"/>
      <c r="L792" s="15"/>
      <c r="M792" s="378">
        <v>3299</v>
      </c>
      <c r="N792" s="376" t="s">
        <v>7</v>
      </c>
      <c r="O792" s="111">
        <v>11867.5</v>
      </c>
      <c r="P792" s="111"/>
      <c r="Q792" s="111"/>
      <c r="R792" s="111">
        <v>0</v>
      </c>
      <c r="S792" s="209">
        <f t="shared" si="419"/>
        <v>0</v>
      </c>
      <c r="T792" s="209"/>
    </row>
    <row r="793" spans="1:20" s="328" customFormat="1" ht="25.5" x14ac:dyDescent="0.2">
      <c r="B793" s="380"/>
      <c r="D793" s="380"/>
      <c r="E793" s="380"/>
      <c r="F793" s="380">
        <v>5</v>
      </c>
      <c r="J793" s="380">
        <v>9</v>
      </c>
      <c r="L793" s="15" t="s">
        <v>351</v>
      </c>
      <c r="M793" s="382">
        <v>4</v>
      </c>
      <c r="N793" s="383" t="s">
        <v>170</v>
      </c>
      <c r="O793" s="111">
        <f>SUM(O794)</f>
        <v>49113.38</v>
      </c>
      <c r="P793" s="111"/>
      <c r="Q793" s="111"/>
      <c r="R793" s="111">
        <f>SUM(R794)</f>
        <v>0</v>
      </c>
      <c r="S793" s="209">
        <f t="shared" si="419"/>
        <v>0</v>
      </c>
      <c r="T793" s="209"/>
    </row>
    <row r="794" spans="1:20" s="36" customFormat="1" ht="38.25" x14ac:dyDescent="0.2">
      <c r="B794" s="9"/>
      <c r="D794" s="9"/>
      <c r="E794" s="9"/>
      <c r="F794" s="9">
        <v>5</v>
      </c>
      <c r="J794" s="9">
        <v>9</v>
      </c>
      <c r="L794" s="17" t="s">
        <v>351</v>
      </c>
      <c r="M794" s="326">
        <v>42</v>
      </c>
      <c r="N794" s="384" t="s">
        <v>9</v>
      </c>
      <c r="O794" s="112">
        <f>SUM(O795)</f>
        <v>49113.38</v>
      </c>
      <c r="P794" s="112"/>
      <c r="Q794" s="112"/>
      <c r="R794" s="112">
        <f>SUM(R795)</f>
        <v>0</v>
      </c>
      <c r="S794" s="209">
        <f t="shared" si="419"/>
        <v>0</v>
      </c>
      <c r="T794" s="209"/>
    </row>
    <row r="795" spans="1:20" s="328" customFormat="1" x14ac:dyDescent="0.2">
      <c r="B795" s="380"/>
      <c r="D795" s="380"/>
      <c r="E795" s="380"/>
      <c r="F795" s="380">
        <v>5</v>
      </c>
      <c r="J795" s="380">
        <v>9</v>
      </c>
      <c r="L795" s="15" t="s">
        <v>351</v>
      </c>
      <c r="M795" s="382">
        <v>421</v>
      </c>
      <c r="N795" s="383" t="s">
        <v>172</v>
      </c>
      <c r="O795" s="111">
        <f>SUM(O796)</f>
        <v>49113.38</v>
      </c>
      <c r="P795" s="111"/>
      <c r="Q795" s="111"/>
      <c r="R795" s="111">
        <f>SUM(R796)</f>
        <v>0</v>
      </c>
      <c r="S795" s="209">
        <f t="shared" si="419"/>
        <v>0</v>
      </c>
      <c r="T795" s="209"/>
    </row>
    <row r="796" spans="1:20" s="328" customFormat="1" x14ac:dyDescent="0.2">
      <c r="B796" s="380"/>
      <c r="D796" s="380"/>
      <c r="E796" s="380"/>
      <c r="F796" s="380">
        <v>5</v>
      </c>
      <c r="J796" s="380">
        <v>9</v>
      </c>
      <c r="L796" s="15" t="s">
        <v>351</v>
      </c>
      <c r="M796" s="382">
        <v>4214</v>
      </c>
      <c r="N796" s="383" t="s">
        <v>465</v>
      </c>
      <c r="O796" s="111">
        <v>49113.38</v>
      </c>
      <c r="P796" s="111"/>
      <c r="Q796" s="111"/>
      <c r="R796" s="111">
        <v>0</v>
      </c>
      <c r="S796" s="209">
        <f t="shared" si="419"/>
        <v>0</v>
      </c>
      <c r="T796" s="209"/>
    </row>
    <row r="797" spans="1:20" s="328" customFormat="1" x14ac:dyDescent="0.2">
      <c r="B797" s="380"/>
      <c r="D797" s="380"/>
      <c r="E797" s="380"/>
      <c r="F797" s="380"/>
      <c r="J797" s="380"/>
      <c r="L797" s="15"/>
      <c r="M797" s="382"/>
      <c r="N797" s="383"/>
      <c r="O797" s="111"/>
      <c r="P797" s="111"/>
      <c r="Q797" s="111"/>
      <c r="R797" s="111"/>
      <c r="S797" s="209"/>
      <c r="T797" s="209"/>
    </row>
    <row r="798" spans="1:20" s="318" customFormat="1" x14ac:dyDescent="0.2">
      <c r="B798" s="321"/>
      <c r="D798" s="321"/>
      <c r="E798" s="321"/>
      <c r="J798" s="321"/>
      <c r="L798" s="15"/>
      <c r="M798" s="320"/>
      <c r="N798" s="319"/>
      <c r="O798" s="111"/>
      <c r="P798" s="111"/>
      <c r="Q798" s="111"/>
      <c r="R798" s="111"/>
      <c r="S798" s="209"/>
      <c r="T798" s="209"/>
    </row>
    <row r="799" spans="1:20" s="318" customFormat="1" x14ac:dyDescent="0.2">
      <c r="B799" s="321"/>
      <c r="D799" s="321"/>
      <c r="E799" s="321"/>
      <c r="J799" s="321"/>
      <c r="L799" s="15"/>
      <c r="M799" s="320"/>
      <c r="N799" s="319"/>
      <c r="O799" s="111"/>
      <c r="P799" s="111"/>
      <c r="Q799" s="111"/>
      <c r="R799" s="111"/>
      <c r="S799" s="209"/>
      <c r="T799" s="209"/>
    </row>
    <row r="800" spans="1:20" s="318" customFormat="1" ht="25.5" x14ac:dyDescent="0.2">
      <c r="A800" s="51" t="s">
        <v>194</v>
      </c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29" t="s">
        <v>352</v>
      </c>
      <c r="M800" s="101"/>
      <c r="N800" s="102" t="s">
        <v>149</v>
      </c>
      <c r="O800" s="114">
        <v>0</v>
      </c>
      <c r="P800" s="114">
        <f>SUM(P802)</f>
        <v>30000</v>
      </c>
      <c r="Q800" s="114"/>
      <c r="R800" s="114">
        <v>0</v>
      </c>
      <c r="S800" s="209">
        <v>0</v>
      </c>
      <c r="T800" s="209">
        <f t="shared" si="420"/>
        <v>0</v>
      </c>
    </row>
    <row r="801" spans="1:20" s="318" customFormat="1" x14ac:dyDescent="0.2">
      <c r="A801" s="51"/>
      <c r="L801" s="29"/>
      <c r="M801" s="101"/>
      <c r="N801" s="102"/>
      <c r="O801" s="111"/>
      <c r="P801" s="111"/>
      <c r="Q801" s="111"/>
      <c r="R801" s="111"/>
      <c r="S801" s="209"/>
      <c r="T801" s="209"/>
    </row>
    <row r="802" spans="1:20" s="318" customFormat="1" ht="38.25" x14ac:dyDescent="0.2">
      <c r="A802" s="25" t="s">
        <v>355</v>
      </c>
      <c r="L802" s="34" t="s">
        <v>351</v>
      </c>
      <c r="M802" s="104"/>
      <c r="N802" s="270" t="s">
        <v>354</v>
      </c>
      <c r="O802" s="235">
        <v>0</v>
      </c>
      <c r="P802" s="141">
        <f>SUM(P808+P812)</f>
        <v>30000</v>
      </c>
      <c r="Q802" s="141"/>
      <c r="R802" s="235">
        <v>0</v>
      </c>
      <c r="S802" s="209">
        <v>0</v>
      </c>
      <c r="T802" s="209">
        <f t="shared" si="420"/>
        <v>0</v>
      </c>
    </row>
    <row r="803" spans="1:20" s="318" customFormat="1" x14ac:dyDescent="0.2">
      <c r="L803" s="15"/>
      <c r="M803" s="317"/>
      <c r="N803" s="319"/>
      <c r="O803" s="111"/>
      <c r="P803" s="111"/>
      <c r="Q803" s="111"/>
      <c r="R803" s="111"/>
      <c r="S803" s="209"/>
      <c r="T803" s="209"/>
    </row>
    <row r="804" spans="1:20" s="318" customFormat="1" x14ac:dyDescent="0.2">
      <c r="L804" s="15"/>
      <c r="M804" s="101"/>
      <c r="N804" s="177" t="s">
        <v>288</v>
      </c>
      <c r="O804" s="185">
        <v>0</v>
      </c>
      <c r="P804" s="185">
        <f>SUM(P805:P806)</f>
        <v>30000</v>
      </c>
      <c r="Q804" s="185"/>
      <c r="R804" s="185">
        <v>0</v>
      </c>
      <c r="S804" s="209">
        <v>0</v>
      </c>
      <c r="T804" s="209">
        <f t="shared" si="420"/>
        <v>0</v>
      </c>
    </row>
    <row r="805" spans="1:20" s="318" customFormat="1" x14ac:dyDescent="0.2">
      <c r="L805" s="15"/>
      <c r="M805" s="186" t="s">
        <v>363</v>
      </c>
      <c r="N805" s="177" t="s">
        <v>290</v>
      </c>
      <c r="O805" s="185">
        <v>0</v>
      </c>
      <c r="P805" s="185">
        <v>10000</v>
      </c>
      <c r="Q805" s="185"/>
      <c r="R805" s="185">
        <v>0</v>
      </c>
      <c r="S805" s="209">
        <v>0</v>
      </c>
      <c r="T805" s="209">
        <f t="shared" si="420"/>
        <v>0</v>
      </c>
    </row>
    <row r="806" spans="1:20" s="328" customFormat="1" x14ac:dyDescent="0.2">
      <c r="L806" s="15"/>
      <c r="M806" s="183">
        <v>91</v>
      </c>
      <c r="N806" s="177" t="s">
        <v>293</v>
      </c>
      <c r="O806" s="185">
        <v>0</v>
      </c>
      <c r="P806" s="185">
        <v>20000</v>
      </c>
      <c r="Q806" s="185"/>
      <c r="R806" s="185">
        <v>0</v>
      </c>
      <c r="S806" s="209">
        <v>0</v>
      </c>
      <c r="T806" s="209">
        <f t="shared" si="420"/>
        <v>0</v>
      </c>
    </row>
    <row r="807" spans="1:20" s="318" customFormat="1" x14ac:dyDescent="0.2">
      <c r="L807" s="15"/>
      <c r="M807" s="183"/>
      <c r="N807" s="177"/>
      <c r="O807" s="111"/>
      <c r="P807" s="111"/>
      <c r="Q807" s="111"/>
      <c r="R807" s="111"/>
      <c r="S807" s="209"/>
      <c r="T807" s="209"/>
    </row>
    <row r="808" spans="1:20" s="318" customFormat="1" x14ac:dyDescent="0.2">
      <c r="B808" s="321"/>
      <c r="D808" s="321"/>
      <c r="E808" s="321"/>
      <c r="F808" s="357">
        <v>5</v>
      </c>
      <c r="G808" s="328"/>
      <c r="H808" s="328"/>
      <c r="I808" s="328"/>
      <c r="J808" s="357">
        <v>9</v>
      </c>
      <c r="L808" s="15" t="s">
        <v>351</v>
      </c>
      <c r="M808" s="320">
        <v>3</v>
      </c>
      <c r="N808" s="319" t="s">
        <v>116</v>
      </c>
      <c r="O808" s="111">
        <v>0</v>
      </c>
      <c r="P808" s="111">
        <f>SUM(P809)</f>
        <v>10000</v>
      </c>
      <c r="Q808" s="111"/>
      <c r="R808" s="111">
        <v>0</v>
      </c>
      <c r="S808" s="209">
        <v>0</v>
      </c>
      <c r="T808" s="209">
        <f t="shared" si="420"/>
        <v>0</v>
      </c>
    </row>
    <row r="809" spans="1:20" s="36" customFormat="1" x14ac:dyDescent="0.2">
      <c r="B809" s="9"/>
      <c r="D809" s="9"/>
      <c r="E809" s="9"/>
      <c r="F809" s="357">
        <v>5</v>
      </c>
      <c r="G809" s="328"/>
      <c r="H809" s="328"/>
      <c r="I809" s="328"/>
      <c r="J809" s="357">
        <v>9</v>
      </c>
      <c r="L809" s="17" t="s">
        <v>351</v>
      </c>
      <c r="M809" s="326">
        <v>32</v>
      </c>
      <c r="N809" s="68" t="s">
        <v>3</v>
      </c>
      <c r="O809" s="112">
        <v>0</v>
      </c>
      <c r="P809" s="112">
        <f>SUM(P810:P811)</f>
        <v>10000</v>
      </c>
      <c r="Q809" s="112"/>
      <c r="R809" s="112">
        <v>0</v>
      </c>
      <c r="S809" s="209">
        <v>0</v>
      </c>
      <c r="T809" s="209">
        <f t="shared" si="420"/>
        <v>0</v>
      </c>
    </row>
    <row r="810" spans="1:20" s="318" customFormat="1" x14ac:dyDescent="0.2">
      <c r="B810" s="321"/>
      <c r="D810" s="321"/>
      <c r="E810" s="321"/>
      <c r="F810" s="357">
        <v>5</v>
      </c>
      <c r="G810" s="328"/>
      <c r="H810" s="328"/>
      <c r="I810" s="328"/>
      <c r="J810" s="357">
        <v>9</v>
      </c>
      <c r="L810" s="15" t="s">
        <v>351</v>
      </c>
      <c r="M810" s="320">
        <v>323</v>
      </c>
      <c r="N810" s="94" t="s">
        <v>6</v>
      </c>
      <c r="O810" s="111">
        <v>0</v>
      </c>
      <c r="P810" s="111">
        <v>10000</v>
      </c>
      <c r="Q810" s="111"/>
      <c r="R810" s="111">
        <v>0</v>
      </c>
      <c r="S810" s="209">
        <v>0</v>
      </c>
      <c r="T810" s="209">
        <f t="shared" si="420"/>
        <v>0</v>
      </c>
    </row>
    <row r="811" spans="1:20" s="318" customFormat="1" ht="25.5" x14ac:dyDescent="0.2">
      <c r="B811" s="321"/>
      <c r="D811" s="321"/>
      <c r="E811" s="321"/>
      <c r="F811" s="357">
        <v>5</v>
      </c>
      <c r="G811" s="328"/>
      <c r="H811" s="328"/>
      <c r="I811" s="328"/>
      <c r="J811" s="357">
        <v>9</v>
      </c>
      <c r="L811" s="15" t="s">
        <v>351</v>
      </c>
      <c r="M811" s="320">
        <v>329</v>
      </c>
      <c r="N811" s="319" t="s">
        <v>7</v>
      </c>
      <c r="O811" s="111">
        <v>0</v>
      </c>
      <c r="P811" s="111">
        <v>0</v>
      </c>
      <c r="Q811" s="111"/>
      <c r="R811" s="111">
        <v>0</v>
      </c>
      <c r="S811" s="209">
        <v>0</v>
      </c>
      <c r="T811" s="209"/>
    </row>
    <row r="812" spans="1:20" s="323" customFormat="1" ht="25.5" x14ac:dyDescent="0.2">
      <c r="B812" s="322"/>
      <c r="D812" s="322"/>
      <c r="E812" s="322"/>
      <c r="F812" s="357">
        <v>5</v>
      </c>
      <c r="G812" s="328"/>
      <c r="H812" s="328"/>
      <c r="I812" s="328"/>
      <c r="J812" s="357">
        <v>9</v>
      </c>
      <c r="L812" s="15" t="s">
        <v>351</v>
      </c>
      <c r="M812" s="324">
        <v>4</v>
      </c>
      <c r="N812" s="325" t="s">
        <v>170</v>
      </c>
      <c r="O812" s="111">
        <v>0</v>
      </c>
      <c r="P812" s="111">
        <f t="shared" ref="P812:P813" si="421">SUM(P813)</f>
        <v>20000</v>
      </c>
      <c r="Q812" s="111"/>
      <c r="R812" s="111">
        <v>0</v>
      </c>
      <c r="S812" s="209">
        <v>0</v>
      </c>
      <c r="T812" s="209">
        <f t="shared" si="420"/>
        <v>0</v>
      </c>
    </row>
    <row r="813" spans="1:20" s="36" customFormat="1" ht="38.25" x14ac:dyDescent="0.2">
      <c r="B813" s="9"/>
      <c r="D813" s="9"/>
      <c r="E813" s="9"/>
      <c r="F813" s="357">
        <v>5</v>
      </c>
      <c r="G813" s="328"/>
      <c r="H813" s="328"/>
      <c r="I813" s="328"/>
      <c r="J813" s="357">
        <v>9</v>
      </c>
      <c r="L813" s="17" t="s">
        <v>351</v>
      </c>
      <c r="M813" s="326">
        <v>41</v>
      </c>
      <c r="N813" s="68" t="s">
        <v>171</v>
      </c>
      <c r="O813" s="112">
        <v>0</v>
      </c>
      <c r="P813" s="112">
        <f t="shared" si="421"/>
        <v>20000</v>
      </c>
      <c r="Q813" s="112"/>
      <c r="R813" s="112">
        <v>0</v>
      </c>
      <c r="S813" s="209">
        <v>0</v>
      </c>
      <c r="T813" s="209">
        <f t="shared" si="420"/>
        <v>0</v>
      </c>
    </row>
    <row r="814" spans="1:20" s="318" customFormat="1" x14ac:dyDescent="0.2">
      <c r="B814" s="321"/>
      <c r="D814" s="321"/>
      <c r="E814" s="321"/>
      <c r="F814" s="357">
        <v>5</v>
      </c>
      <c r="G814" s="328"/>
      <c r="H814" s="328"/>
      <c r="I814" s="328"/>
      <c r="J814" s="357">
        <v>9</v>
      </c>
      <c r="L814" s="15" t="s">
        <v>351</v>
      </c>
      <c r="M814" s="320">
        <v>411</v>
      </c>
      <c r="N814" s="319" t="s">
        <v>26</v>
      </c>
      <c r="O814" s="111">
        <v>0</v>
      </c>
      <c r="P814" s="111">
        <v>20000</v>
      </c>
      <c r="Q814" s="111"/>
      <c r="R814" s="111">
        <v>0</v>
      </c>
      <c r="S814" s="209">
        <v>0</v>
      </c>
      <c r="T814" s="209">
        <f t="shared" si="420"/>
        <v>0</v>
      </c>
    </row>
    <row r="815" spans="1:20" s="318" customFormat="1" x14ac:dyDescent="0.2">
      <c r="B815" s="321"/>
      <c r="D815" s="321"/>
      <c r="E815" s="321"/>
      <c r="J815" s="321"/>
      <c r="L815" s="15"/>
      <c r="M815" s="320"/>
      <c r="N815" s="319"/>
      <c r="O815" s="111"/>
      <c r="P815" s="111"/>
      <c r="Q815" s="111"/>
      <c r="R815" s="111"/>
      <c r="S815" s="209"/>
      <c r="T815" s="209"/>
    </row>
    <row r="816" spans="1:20" s="250" customFormat="1" x14ac:dyDescent="0.2">
      <c r="B816" s="254"/>
      <c r="D816" s="254"/>
      <c r="E816" s="254"/>
      <c r="J816" s="254"/>
      <c r="L816" s="15"/>
      <c r="M816" s="253"/>
      <c r="N816" s="94"/>
      <c r="O816" s="111"/>
      <c r="P816" s="111"/>
      <c r="Q816" s="111"/>
      <c r="R816" s="111"/>
      <c r="S816" s="209"/>
      <c r="T816" s="209"/>
    </row>
    <row r="817" spans="1:20" s="156" customFormat="1" ht="25.5" x14ac:dyDescent="0.2">
      <c r="A817" s="49" t="s">
        <v>231</v>
      </c>
      <c r="B817" s="53"/>
      <c r="C817" s="30"/>
      <c r="D817" s="30"/>
      <c r="E817" s="30"/>
      <c r="F817" s="53">
        <v>5</v>
      </c>
      <c r="G817" s="53">
        <v>6</v>
      </c>
      <c r="H817" s="53"/>
      <c r="I817" s="53"/>
      <c r="J817" s="53">
        <v>9</v>
      </c>
      <c r="K817" s="30"/>
      <c r="L817" s="31"/>
      <c r="M817" s="99"/>
      <c r="N817" s="71" t="s">
        <v>269</v>
      </c>
      <c r="O817" s="113">
        <f t="shared" ref="O817" si="422">SUM(O819)</f>
        <v>1642.5</v>
      </c>
      <c r="P817" s="113">
        <f t="shared" ref="P817" si="423">SUM(P819)</f>
        <v>15000</v>
      </c>
      <c r="Q817" s="113"/>
      <c r="R817" s="113">
        <f t="shared" ref="R817" si="424">SUM(R819)</f>
        <v>0</v>
      </c>
      <c r="S817" s="209">
        <f t="shared" si="419"/>
        <v>0</v>
      </c>
      <c r="T817" s="209">
        <f t="shared" si="420"/>
        <v>0</v>
      </c>
    </row>
    <row r="818" spans="1:20" s="156" customFormat="1" x14ac:dyDescent="0.2">
      <c r="A818" s="49"/>
      <c r="B818" s="53"/>
      <c r="C818" s="30"/>
      <c r="D818" s="30"/>
      <c r="E818" s="30"/>
      <c r="F818" s="30"/>
      <c r="G818" s="30"/>
      <c r="H818" s="30"/>
      <c r="I818" s="30"/>
      <c r="J818" s="30"/>
      <c r="K818" s="30"/>
      <c r="L818" s="31"/>
      <c r="M818" s="99"/>
      <c r="N818" s="71"/>
      <c r="O818" s="113"/>
      <c r="P818" s="113"/>
      <c r="Q818" s="113"/>
      <c r="R818" s="113"/>
      <c r="S818" s="209"/>
      <c r="T818" s="209"/>
    </row>
    <row r="819" spans="1:20" s="156" customFormat="1" ht="25.5" x14ac:dyDescent="0.2">
      <c r="A819" s="51" t="s">
        <v>152</v>
      </c>
      <c r="I819" s="199"/>
      <c r="J819" s="199"/>
      <c r="K819" s="199"/>
      <c r="L819" s="29" t="s">
        <v>201</v>
      </c>
      <c r="M819" s="101"/>
      <c r="N819" s="102" t="s">
        <v>145</v>
      </c>
      <c r="O819" s="114">
        <f t="shared" ref="O819" si="425">SUM(O821+O836)</f>
        <v>1642.5</v>
      </c>
      <c r="P819" s="114">
        <f t="shared" ref="P819" si="426">SUM(P821+P836)</f>
        <v>15000</v>
      </c>
      <c r="Q819" s="114"/>
      <c r="R819" s="114">
        <f t="shared" ref="R819" si="427">SUM(R821+R836)</f>
        <v>0</v>
      </c>
      <c r="S819" s="209">
        <f t="shared" si="419"/>
        <v>0</v>
      </c>
      <c r="T819" s="209">
        <f t="shared" si="420"/>
        <v>0</v>
      </c>
    </row>
    <row r="820" spans="1:20" s="156" customFormat="1" x14ac:dyDescent="0.2">
      <c r="A820" s="51"/>
      <c r="I820" s="199"/>
      <c r="J820" s="199"/>
      <c r="K820" s="199"/>
      <c r="L820" s="29"/>
      <c r="M820" s="101"/>
      <c r="N820" s="102"/>
      <c r="O820" s="141"/>
      <c r="P820" s="141"/>
      <c r="Q820" s="141"/>
      <c r="R820" s="141"/>
      <c r="S820" s="209"/>
      <c r="T820" s="209"/>
    </row>
    <row r="821" spans="1:20" s="156" customFormat="1" ht="25.5" x14ac:dyDescent="0.2">
      <c r="A821" s="125" t="s">
        <v>209</v>
      </c>
      <c r="B821" s="155"/>
      <c r="C821" s="155"/>
      <c r="D821" s="155"/>
      <c r="E821" s="155"/>
      <c r="F821" s="155"/>
      <c r="G821" s="155"/>
      <c r="H821" s="155"/>
      <c r="I821" s="198"/>
      <c r="J821" s="198"/>
      <c r="K821" s="198"/>
      <c r="L821" s="34" t="s">
        <v>184</v>
      </c>
      <c r="M821" s="104"/>
      <c r="N821" s="105" t="s">
        <v>391</v>
      </c>
      <c r="O821" s="141">
        <f t="shared" ref="O821" si="428">SUM(O832)</f>
        <v>0</v>
      </c>
      <c r="P821" s="141">
        <f>SUM(P828+P832)</f>
        <v>10000</v>
      </c>
      <c r="Q821" s="141"/>
      <c r="R821" s="141">
        <f t="shared" ref="R821" si="429">SUM(R832)</f>
        <v>0</v>
      </c>
      <c r="S821" s="209">
        <v>0</v>
      </c>
      <c r="T821" s="209">
        <f t="shared" si="420"/>
        <v>0</v>
      </c>
    </row>
    <row r="822" spans="1:20" s="156" customFormat="1" x14ac:dyDescent="0.2">
      <c r="B822" s="155"/>
      <c r="C822" s="155"/>
      <c r="D822" s="155"/>
      <c r="E822" s="155"/>
      <c r="F822" s="155"/>
      <c r="G822" s="155"/>
      <c r="H822" s="155"/>
      <c r="I822" s="198"/>
      <c r="J822" s="198"/>
      <c r="K822" s="198"/>
      <c r="L822" s="15"/>
      <c r="M822" s="157"/>
      <c r="N822" s="82"/>
      <c r="O822" s="141"/>
      <c r="P822" s="141"/>
      <c r="Q822" s="141"/>
      <c r="R822" s="141"/>
      <c r="S822" s="209"/>
      <c r="T822" s="209"/>
    </row>
    <row r="823" spans="1:20" s="174" customFormat="1" x14ac:dyDescent="0.2">
      <c r="B823" s="173"/>
      <c r="C823" s="173"/>
      <c r="D823" s="173"/>
      <c r="E823" s="173"/>
      <c r="F823" s="173"/>
      <c r="G823" s="173"/>
      <c r="H823" s="173"/>
      <c r="I823" s="198"/>
      <c r="J823" s="198"/>
      <c r="K823" s="198"/>
      <c r="L823" s="15"/>
      <c r="M823" s="175"/>
      <c r="N823" s="177" t="s">
        <v>288</v>
      </c>
      <c r="O823" s="185">
        <f t="shared" ref="O823" si="430">SUM(O824:O826)</f>
        <v>0</v>
      </c>
      <c r="P823" s="185">
        <f t="shared" ref="P823" si="431">SUM(P824:P826)</f>
        <v>10000</v>
      </c>
      <c r="Q823" s="185"/>
      <c r="R823" s="185">
        <f t="shared" ref="R823" si="432">SUM(R824:R826)</f>
        <v>0</v>
      </c>
      <c r="S823" s="209">
        <v>0</v>
      </c>
      <c r="T823" s="209">
        <f t="shared" si="420"/>
        <v>0</v>
      </c>
    </row>
    <row r="824" spans="1:20" s="174" customFormat="1" x14ac:dyDescent="0.2">
      <c r="B824" s="173"/>
      <c r="C824" s="173"/>
      <c r="D824" s="173"/>
      <c r="E824" s="173"/>
      <c r="F824" s="173"/>
      <c r="G824" s="173"/>
      <c r="H824" s="173"/>
      <c r="I824" s="198"/>
      <c r="J824" s="198"/>
      <c r="K824" s="198"/>
      <c r="L824" s="15"/>
      <c r="M824" s="186" t="s">
        <v>39</v>
      </c>
      <c r="N824" s="184" t="s">
        <v>104</v>
      </c>
      <c r="O824" s="185">
        <v>0</v>
      </c>
      <c r="P824" s="185">
        <v>10000</v>
      </c>
      <c r="Q824" s="185"/>
      <c r="R824" s="185">
        <v>0</v>
      </c>
      <c r="S824" s="209">
        <v>0</v>
      </c>
      <c r="T824" s="209">
        <f t="shared" si="420"/>
        <v>0</v>
      </c>
    </row>
    <row r="825" spans="1:20" s="202" customFormat="1" x14ac:dyDescent="0.2">
      <c r="B825" s="203"/>
      <c r="C825" s="203"/>
      <c r="D825" s="203"/>
      <c r="E825" s="203"/>
      <c r="F825" s="203"/>
      <c r="G825" s="203"/>
      <c r="H825" s="203"/>
      <c r="I825" s="203"/>
      <c r="J825" s="203"/>
      <c r="K825" s="203"/>
      <c r="L825" s="15"/>
      <c r="M825" s="186" t="s">
        <v>363</v>
      </c>
      <c r="N825" s="177" t="s">
        <v>290</v>
      </c>
      <c r="O825" s="185">
        <v>0</v>
      </c>
      <c r="P825" s="185">
        <v>0</v>
      </c>
      <c r="Q825" s="185"/>
      <c r="R825" s="185">
        <v>0</v>
      </c>
      <c r="S825" s="209">
        <v>0</v>
      </c>
      <c r="T825" s="209">
        <v>0</v>
      </c>
    </row>
    <row r="826" spans="1:20" s="199" customFormat="1" x14ac:dyDescent="0.2">
      <c r="B826" s="198"/>
      <c r="C826" s="198"/>
      <c r="D826" s="198"/>
      <c r="E826" s="198"/>
      <c r="F826" s="198"/>
      <c r="G826" s="198"/>
      <c r="H826" s="198"/>
      <c r="I826" s="198"/>
      <c r="J826" s="198"/>
      <c r="K826" s="198"/>
      <c r="L826" s="15"/>
      <c r="M826" s="183">
        <v>91</v>
      </c>
      <c r="N826" s="177" t="s">
        <v>293</v>
      </c>
      <c r="O826" s="185">
        <v>0</v>
      </c>
      <c r="P826" s="185">
        <v>0</v>
      </c>
      <c r="Q826" s="185"/>
      <c r="R826" s="185">
        <v>0</v>
      </c>
      <c r="S826" s="209">
        <v>0</v>
      </c>
      <c r="T826" s="209">
        <v>0</v>
      </c>
    </row>
    <row r="827" spans="1:20" s="174" customFormat="1" x14ac:dyDescent="0.2">
      <c r="B827" s="173"/>
      <c r="C827" s="173"/>
      <c r="D827" s="173"/>
      <c r="E827" s="173"/>
      <c r="F827" s="173"/>
      <c r="G827" s="173"/>
      <c r="H827" s="173"/>
      <c r="I827" s="198"/>
      <c r="J827" s="198"/>
      <c r="K827" s="198"/>
      <c r="L827" s="15"/>
      <c r="M827" s="175"/>
      <c r="N827" s="82"/>
      <c r="O827" s="141"/>
      <c r="P827" s="141"/>
      <c r="Q827" s="141"/>
      <c r="R827" s="141"/>
      <c r="S827" s="209"/>
      <c r="T827" s="209"/>
    </row>
    <row r="828" spans="1:20" s="288" customFormat="1" x14ac:dyDescent="0.2">
      <c r="B828" s="291"/>
      <c r="C828" s="291"/>
      <c r="D828" s="291"/>
      <c r="E828" s="291"/>
      <c r="F828" s="291">
        <v>5</v>
      </c>
      <c r="G828" s="291">
        <v>6</v>
      </c>
      <c r="H828" s="291"/>
      <c r="I828" s="291"/>
      <c r="J828" s="291">
        <v>9</v>
      </c>
      <c r="K828" s="291"/>
      <c r="L828" s="15" t="s">
        <v>184</v>
      </c>
      <c r="M828" s="287" t="s">
        <v>56</v>
      </c>
      <c r="N828" s="289" t="s">
        <v>116</v>
      </c>
      <c r="O828" s="111">
        <v>0</v>
      </c>
      <c r="P828" s="111">
        <f t="shared" ref="P828:P829" si="433">SUM(P829)</f>
        <v>10000</v>
      </c>
      <c r="Q828" s="111"/>
      <c r="R828" s="111">
        <v>0</v>
      </c>
      <c r="S828" s="209">
        <v>0</v>
      </c>
      <c r="T828" s="209">
        <f t="shared" si="420"/>
        <v>0</v>
      </c>
    </row>
    <row r="829" spans="1:20" s="36" customFormat="1" x14ac:dyDescent="0.2">
      <c r="B829" s="9"/>
      <c r="C829" s="9"/>
      <c r="D829" s="9"/>
      <c r="E829" s="9"/>
      <c r="F829" s="357">
        <v>5</v>
      </c>
      <c r="G829" s="9">
        <v>6</v>
      </c>
      <c r="H829" s="9"/>
      <c r="I829" s="9"/>
      <c r="J829" s="291">
        <v>9</v>
      </c>
      <c r="K829" s="9"/>
      <c r="L829" s="17" t="s">
        <v>184</v>
      </c>
      <c r="M829" s="285" t="s">
        <v>61</v>
      </c>
      <c r="N829" s="68" t="s">
        <v>3</v>
      </c>
      <c r="O829" s="112">
        <v>0</v>
      </c>
      <c r="P829" s="112">
        <f t="shared" si="433"/>
        <v>10000</v>
      </c>
      <c r="Q829" s="112"/>
      <c r="R829" s="112">
        <v>0</v>
      </c>
      <c r="S829" s="209">
        <v>0</v>
      </c>
      <c r="T829" s="209">
        <f t="shared" si="420"/>
        <v>0</v>
      </c>
    </row>
    <row r="830" spans="1:20" s="288" customFormat="1" x14ac:dyDescent="0.2">
      <c r="B830" s="291"/>
      <c r="C830" s="291"/>
      <c r="D830" s="291"/>
      <c r="E830" s="291"/>
      <c r="F830" s="291">
        <v>5</v>
      </c>
      <c r="G830" s="291">
        <v>6</v>
      </c>
      <c r="H830" s="291"/>
      <c r="I830" s="291"/>
      <c r="J830" s="291">
        <v>9</v>
      </c>
      <c r="K830" s="291"/>
      <c r="L830" s="15" t="s">
        <v>184</v>
      </c>
      <c r="M830" s="287" t="s">
        <v>64</v>
      </c>
      <c r="N830" s="289" t="s">
        <v>6</v>
      </c>
      <c r="O830" s="111">
        <v>0</v>
      </c>
      <c r="P830" s="111">
        <v>10000</v>
      </c>
      <c r="Q830" s="111"/>
      <c r="R830" s="111">
        <v>0</v>
      </c>
      <c r="S830" s="209">
        <v>0</v>
      </c>
      <c r="T830" s="209">
        <f t="shared" si="420"/>
        <v>0</v>
      </c>
    </row>
    <row r="831" spans="1:20" s="288" customFormat="1" x14ac:dyDescent="0.2">
      <c r="B831" s="291"/>
      <c r="C831" s="291"/>
      <c r="D831" s="291"/>
      <c r="E831" s="291"/>
      <c r="F831" s="291">
        <v>5</v>
      </c>
      <c r="G831" s="291">
        <v>6</v>
      </c>
      <c r="H831" s="291"/>
      <c r="I831" s="291"/>
      <c r="J831" s="291"/>
      <c r="K831" s="291"/>
      <c r="L831" s="15"/>
      <c r="M831" s="287"/>
      <c r="N831" s="289"/>
      <c r="O831" s="141"/>
      <c r="P831" s="141"/>
      <c r="Q831" s="141"/>
      <c r="R831" s="141"/>
      <c r="S831" s="209"/>
      <c r="T831" s="209"/>
    </row>
    <row r="832" spans="1:20" s="156" customFormat="1" ht="25.5" x14ac:dyDescent="0.2">
      <c r="B832" s="155"/>
      <c r="C832" s="155"/>
      <c r="D832" s="155"/>
      <c r="E832" s="155"/>
      <c r="F832" s="155">
        <v>5</v>
      </c>
      <c r="G832" s="155">
        <v>6</v>
      </c>
      <c r="H832" s="155"/>
      <c r="I832" s="198"/>
      <c r="J832" s="198">
        <v>9</v>
      </c>
      <c r="K832" s="198"/>
      <c r="L832" s="15" t="s">
        <v>184</v>
      </c>
      <c r="M832" s="157" t="s">
        <v>76</v>
      </c>
      <c r="N832" s="82" t="s">
        <v>170</v>
      </c>
      <c r="O832" s="111">
        <f t="shared" ref="O832:R833" si="434">SUM(O833)</f>
        <v>0</v>
      </c>
      <c r="P832" s="111">
        <f t="shared" si="434"/>
        <v>0</v>
      </c>
      <c r="Q832" s="111"/>
      <c r="R832" s="111">
        <f t="shared" si="434"/>
        <v>0</v>
      </c>
      <c r="S832" s="209">
        <v>0</v>
      </c>
      <c r="T832" s="209">
        <v>0</v>
      </c>
    </row>
    <row r="833" spans="1:20" s="156" customFormat="1" ht="38.25" x14ac:dyDescent="0.2">
      <c r="A833" s="36"/>
      <c r="B833" s="155"/>
      <c r="C833" s="155"/>
      <c r="D833" s="155"/>
      <c r="E833" s="155"/>
      <c r="F833" s="155">
        <v>5</v>
      </c>
      <c r="G833" s="155">
        <v>6</v>
      </c>
      <c r="H833" s="155"/>
      <c r="I833" s="198"/>
      <c r="J833" s="198">
        <v>9</v>
      </c>
      <c r="K833" s="198"/>
      <c r="L833" s="15" t="s">
        <v>184</v>
      </c>
      <c r="M833" s="90" t="s">
        <v>80</v>
      </c>
      <c r="N833" s="68" t="s">
        <v>9</v>
      </c>
      <c r="O833" s="112">
        <f t="shared" si="434"/>
        <v>0</v>
      </c>
      <c r="P833" s="112">
        <f t="shared" si="434"/>
        <v>0</v>
      </c>
      <c r="Q833" s="112"/>
      <c r="R833" s="112">
        <f t="shared" si="434"/>
        <v>0</v>
      </c>
      <c r="S833" s="209">
        <v>0</v>
      </c>
      <c r="T833" s="209">
        <v>0</v>
      </c>
    </row>
    <row r="834" spans="1:20" s="156" customFormat="1" x14ac:dyDescent="0.2">
      <c r="B834" s="155"/>
      <c r="C834" s="155"/>
      <c r="D834" s="155"/>
      <c r="E834" s="155"/>
      <c r="F834" s="155">
        <v>5</v>
      </c>
      <c r="G834" s="155">
        <v>6</v>
      </c>
      <c r="H834" s="155"/>
      <c r="I834" s="198"/>
      <c r="J834" s="198">
        <v>9</v>
      </c>
      <c r="K834" s="198"/>
      <c r="L834" s="15" t="s">
        <v>184</v>
      </c>
      <c r="M834" s="157" t="s">
        <v>81</v>
      </c>
      <c r="N834" s="82" t="s">
        <v>172</v>
      </c>
      <c r="O834" s="111">
        <v>0</v>
      </c>
      <c r="P834" s="111">
        <v>0</v>
      </c>
      <c r="Q834" s="111"/>
      <c r="R834" s="111">
        <v>0</v>
      </c>
      <c r="S834" s="209">
        <v>0</v>
      </c>
      <c r="T834" s="209">
        <v>0</v>
      </c>
    </row>
    <row r="835" spans="1:20" s="221" customFormat="1" x14ac:dyDescent="0.2">
      <c r="B835" s="220"/>
      <c r="C835" s="220"/>
      <c r="D835" s="220"/>
      <c r="E835" s="220"/>
      <c r="F835" s="220"/>
      <c r="G835" s="220"/>
      <c r="H835" s="220"/>
      <c r="I835" s="220"/>
      <c r="J835" s="220"/>
      <c r="K835" s="220"/>
      <c r="L835" s="291"/>
      <c r="M835" s="288"/>
      <c r="N835" s="288"/>
      <c r="O835" s="288"/>
      <c r="P835" s="328"/>
      <c r="Q835" s="328"/>
      <c r="R835" s="328"/>
      <c r="S835" s="209"/>
      <c r="T835" s="209"/>
    </row>
    <row r="836" spans="1:20" s="156" customFormat="1" ht="25.5" x14ac:dyDescent="0.2">
      <c r="A836" s="125" t="s">
        <v>270</v>
      </c>
      <c r="B836" s="155"/>
      <c r="C836" s="155"/>
      <c r="D836" s="155"/>
      <c r="E836" s="155"/>
      <c r="F836" s="155"/>
      <c r="G836" s="155"/>
      <c r="H836" s="155"/>
      <c r="I836" s="198"/>
      <c r="J836" s="198"/>
      <c r="K836" s="198"/>
      <c r="L836" s="34" t="s">
        <v>184</v>
      </c>
      <c r="M836" s="104"/>
      <c r="N836" s="105" t="s">
        <v>271</v>
      </c>
      <c r="O836" s="141">
        <f t="shared" ref="O836" si="435">SUM(O843)</f>
        <v>1642.5</v>
      </c>
      <c r="P836" s="141">
        <f t="shared" ref="P836" si="436">SUM(P843)</f>
        <v>5000</v>
      </c>
      <c r="Q836" s="141"/>
      <c r="R836" s="141">
        <f t="shared" ref="R836" si="437">SUM(R843)</f>
        <v>0</v>
      </c>
      <c r="S836" s="209">
        <f t="shared" si="419"/>
        <v>0</v>
      </c>
      <c r="T836" s="209">
        <f t="shared" si="420"/>
        <v>0</v>
      </c>
    </row>
    <row r="837" spans="1:20" s="156" customFormat="1" x14ac:dyDescent="0.2">
      <c r="B837" s="155"/>
      <c r="C837" s="155"/>
      <c r="D837" s="155"/>
      <c r="E837" s="155"/>
      <c r="F837" s="155"/>
      <c r="G837" s="155"/>
      <c r="H837" s="155"/>
      <c r="I837" s="198"/>
      <c r="J837" s="198"/>
      <c r="K837" s="198"/>
      <c r="L837" s="15"/>
      <c r="M837" s="157"/>
      <c r="N837" s="82"/>
      <c r="O837" s="141"/>
      <c r="P837" s="141"/>
      <c r="Q837" s="141"/>
      <c r="R837" s="141"/>
      <c r="S837" s="209"/>
      <c r="T837" s="209"/>
    </row>
    <row r="838" spans="1:20" s="174" customFormat="1" x14ac:dyDescent="0.2">
      <c r="B838" s="173"/>
      <c r="C838" s="173"/>
      <c r="D838" s="173"/>
      <c r="E838" s="173"/>
      <c r="F838" s="173"/>
      <c r="G838" s="173"/>
      <c r="H838" s="173"/>
      <c r="I838" s="198"/>
      <c r="J838" s="198"/>
      <c r="K838" s="198"/>
      <c r="L838" s="15"/>
      <c r="M838" s="175"/>
      <c r="N838" s="177" t="s">
        <v>288</v>
      </c>
      <c r="O838" s="185">
        <f t="shared" ref="O838" si="438">SUM(O839:O841)</f>
        <v>1642.5</v>
      </c>
      <c r="P838" s="185">
        <f t="shared" ref="P838" si="439">SUM(P839:P841)</f>
        <v>5000</v>
      </c>
      <c r="Q838" s="185"/>
      <c r="R838" s="185">
        <f t="shared" ref="R838" si="440">SUM(R839:R841)</f>
        <v>0</v>
      </c>
      <c r="S838" s="209">
        <f t="shared" si="419"/>
        <v>0</v>
      </c>
      <c r="T838" s="209">
        <f t="shared" si="420"/>
        <v>0</v>
      </c>
    </row>
    <row r="839" spans="1:20" s="231" customFormat="1" x14ac:dyDescent="0.2">
      <c r="B839" s="230"/>
      <c r="C839" s="230"/>
      <c r="D839" s="230"/>
      <c r="E839" s="230"/>
      <c r="F839" s="230"/>
      <c r="G839" s="230"/>
      <c r="H839" s="230"/>
      <c r="I839" s="230"/>
      <c r="J839" s="230"/>
      <c r="K839" s="230"/>
      <c r="L839" s="15"/>
      <c r="M839" s="183">
        <v>43</v>
      </c>
      <c r="N839" s="184" t="s">
        <v>102</v>
      </c>
      <c r="O839" s="185">
        <v>0</v>
      </c>
      <c r="P839" s="185">
        <v>0</v>
      </c>
      <c r="Q839" s="185"/>
      <c r="R839" s="185">
        <v>0</v>
      </c>
      <c r="S839" s="209">
        <v>0</v>
      </c>
      <c r="T839" s="209">
        <v>0</v>
      </c>
    </row>
    <row r="840" spans="1:20" s="273" customFormat="1" x14ac:dyDescent="0.2">
      <c r="B840" s="272"/>
      <c r="C840" s="272"/>
      <c r="D840" s="272"/>
      <c r="E840" s="272"/>
      <c r="F840" s="272"/>
      <c r="G840" s="272"/>
      <c r="H840" s="272"/>
      <c r="I840" s="272"/>
      <c r="J840" s="272"/>
      <c r="K840" s="272"/>
      <c r="L840" s="15"/>
      <c r="M840" s="186" t="s">
        <v>363</v>
      </c>
      <c r="N840" s="177" t="s">
        <v>290</v>
      </c>
      <c r="O840" s="185">
        <v>1642.5</v>
      </c>
      <c r="P840" s="185">
        <v>5000</v>
      </c>
      <c r="Q840" s="185"/>
      <c r="R840" s="185">
        <v>0</v>
      </c>
      <c r="S840" s="209">
        <f t="shared" si="419"/>
        <v>0</v>
      </c>
      <c r="T840" s="209">
        <f t="shared" si="420"/>
        <v>0</v>
      </c>
    </row>
    <row r="841" spans="1:20" s="174" customFormat="1" x14ac:dyDescent="0.2">
      <c r="B841" s="173"/>
      <c r="C841" s="173"/>
      <c r="D841" s="173"/>
      <c r="E841" s="173"/>
      <c r="F841" s="173"/>
      <c r="G841" s="173"/>
      <c r="H841" s="173"/>
      <c r="I841" s="198"/>
      <c r="J841" s="198"/>
      <c r="K841" s="198"/>
      <c r="L841" s="15"/>
      <c r="M841" s="183">
        <v>91</v>
      </c>
      <c r="N841" s="177" t="s">
        <v>293</v>
      </c>
      <c r="O841" s="185">
        <v>0</v>
      </c>
      <c r="P841" s="185">
        <v>0</v>
      </c>
      <c r="Q841" s="185"/>
      <c r="R841" s="185">
        <v>0</v>
      </c>
      <c r="S841" s="209">
        <v>0</v>
      </c>
      <c r="T841" s="209">
        <v>0</v>
      </c>
    </row>
    <row r="842" spans="1:20" s="174" customFormat="1" x14ac:dyDescent="0.2">
      <c r="B842" s="173"/>
      <c r="C842" s="173"/>
      <c r="D842" s="173"/>
      <c r="E842" s="173"/>
      <c r="F842" s="173"/>
      <c r="G842" s="173"/>
      <c r="H842" s="173"/>
      <c r="I842" s="198"/>
      <c r="J842" s="198"/>
      <c r="K842" s="198"/>
      <c r="L842" s="15"/>
      <c r="M842" s="175"/>
      <c r="N842" s="177"/>
      <c r="O842" s="141"/>
      <c r="P842" s="141"/>
      <c r="Q842" s="141"/>
      <c r="R842" s="141"/>
      <c r="S842" s="209"/>
      <c r="T842" s="209"/>
    </row>
    <row r="843" spans="1:20" s="156" customFormat="1" x14ac:dyDescent="0.2">
      <c r="D843" s="155"/>
      <c r="E843" s="272">
        <v>4</v>
      </c>
      <c r="F843" s="272">
        <v>5</v>
      </c>
      <c r="I843" s="199"/>
      <c r="J843" s="198">
        <v>9</v>
      </c>
      <c r="K843" s="199"/>
      <c r="L843" s="15" t="s">
        <v>184</v>
      </c>
      <c r="M843" s="158">
        <v>3</v>
      </c>
      <c r="N843" s="82" t="s">
        <v>116</v>
      </c>
      <c r="O843" s="111">
        <f t="shared" ref="O843:R844" si="441">SUM(O844)</f>
        <v>1642.5</v>
      </c>
      <c r="P843" s="111">
        <f t="shared" si="441"/>
        <v>5000</v>
      </c>
      <c r="Q843" s="111"/>
      <c r="R843" s="111">
        <f t="shared" si="441"/>
        <v>0</v>
      </c>
      <c r="S843" s="209">
        <f t="shared" si="419"/>
        <v>0</v>
      </c>
      <c r="T843" s="209">
        <f t="shared" si="420"/>
        <v>0</v>
      </c>
    </row>
    <row r="844" spans="1:20" s="156" customFormat="1" x14ac:dyDescent="0.2">
      <c r="D844" s="155"/>
      <c r="E844" s="272">
        <v>4</v>
      </c>
      <c r="F844" s="272">
        <v>5</v>
      </c>
      <c r="I844" s="199"/>
      <c r="J844" s="198">
        <v>9</v>
      </c>
      <c r="K844" s="199"/>
      <c r="L844" s="15" t="s">
        <v>184</v>
      </c>
      <c r="M844" s="69">
        <v>32</v>
      </c>
      <c r="N844" s="68" t="s">
        <v>3</v>
      </c>
      <c r="O844" s="112">
        <f t="shared" si="441"/>
        <v>1642.5</v>
      </c>
      <c r="P844" s="112">
        <f t="shared" si="441"/>
        <v>5000</v>
      </c>
      <c r="Q844" s="112"/>
      <c r="R844" s="112">
        <f t="shared" si="441"/>
        <v>0</v>
      </c>
      <c r="S844" s="209">
        <f t="shared" si="419"/>
        <v>0</v>
      </c>
      <c r="T844" s="209">
        <f t="shared" si="420"/>
        <v>0</v>
      </c>
    </row>
    <row r="845" spans="1:20" s="156" customFormat="1" x14ac:dyDescent="0.2">
      <c r="D845" s="155"/>
      <c r="E845" s="272">
        <v>4</v>
      </c>
      <c r="F845" s="272">
        <v>5</v>
      </c>
      <c r="I845" s="199"/>
      <c r="J845" s="198">
        <v>9</v>
      </c>
      <c r="K845" s="199"/>
      <c r="L845" s="15" t="s">
        <v>184</v>
      </c>
      <c r="M845" s="158">
        <v>323</v>
      </c>
      <c r="N845" s="94" t="s">
        <v>6</v>
      </c>
      <c r="O845" s="111">
        <f>SUM(O846)</f>
        <v>1642.5</v>
      </c>
      <c r="P845" s="111">
        <v>5000</v>
      </c>
      <c r="Q845" s="111"/>
      <c r="R845" s="111">
        <f>SUM(R846)</f>
        <v>0</v>
      </c>
      <c r="S845" s="209">
        <f t="shared" ref="S845:S906" si="442">R845/O845*100</f>
        <v>0</v>
      </c>
      <c r="T845" s="209">
        <f t="shared" ref="T845:T906" si="443">R845/P845*100</f>
        <v>0</v>
      </c>
    </row>
    <row r="846" spans="1:20" s="328" customFormat="1" x14ac:dyDescent="0.2">
      <c r="D846" s="380"/>
      <c r="E846" s="380"/>
      <c r="F846" s="380"/>
      <c r="J846" s="380"/>
      <c r="L846" s="15"/>
      <c r="M846" s="382">
        <v>3233</v>
      </c>
      <c r="N846" s="94" t="s">
        <v>437</v>
      </c>
      <c r="O846" s="111">
        <v>1642.5</v>
      </c>
      <c r="P846" s="111"/>
      <c r="Q846" s="111"/>
      <c r="R846" s="111">
        <v>0</v>
      </c>
      <c r="S846" s="209">
        <f t="shared" si="442"/>
        <v>0</v>
      </c>
      <c r="T846" s="209"/>
    </row>
    <row r="847" spans="1:20" s="156" customFormat="1" x14ac:dyDescent="0.2">
      <c r="D847" s="155"/>
      <c r="E847" s="155"/>
      <c r="I847" s="199"/>
      <c r="J847" s="199"/>
      <c r="K847" s="199"/>
      <c r="L847" s="15"/>
      <c r="M847" s="158"/>
      <c r="N847" s="94"/>
      <c r="O847" s="111"/>
      <c r="P847" s="111"/>
      <c r="Q847" s="111"/>
      <c r="R847" s="111"/>
      <c r="S847" s="209"/>
      <c r="T847" s="209"/>
    </row>
    <row r="848" spans="1:20" s="14" customFormat="1" ht="38.25" x14ac:dyDescent="0.2">
      <c r="A848" s="49" t="s">
        <v>232</v>
      </c>
      <c r="B848" s="53"/>
      <c r="C848" s="30"/>
      <c r="D848" s="53">
        <v>3</v>
      </c>
      <c r="E848" s="53"/>
      <c r="F848" s="53">
        <v>5</v>
      </c>
      <c r="G848" s="53"/>
      <c r="H848" s="53">
        <v>7</v>
      </c>
      <c r="I848" s="30"/>
      <c r="J848" s="53">
        <v>9</v>
      </c>
      <c r="K848" s="30"/>
      <c r="L848" s="31"/>
      <c r="M848" s="99"/>
      <c r="N848" s="71" t="s">
        <v>272</v>
      </c>
      <c r="O848" s="113">
        <f t="shared" ref="O848" si="444">SUM(O850)</f>
        <v>0</v>
      </c>
      <c r="P848" s="113">
        <f t="shared" ref="P848" si="445">SUM(P850)</f>
        <v>40000</v>
      </c>
      <c r="Q848" s="113"/>
      <c r="R848" s="113">
        <f t="shared" ref="R848" si="446">SUM(R850)</f>
        <v>0</v>
      </c>
      <c r="S848" s="209">
        <v>0</v>
      </c>
      <c r="T848" s="209">
        <f t="shared" si="443"/>
        <v>0</v>
      </c>
    </row>
    <row r="849" spans="1:20" s="14" customFormat="1" x14ac:dyDescent="0.2">
      <c r="A849" s="51"/>
      <c r="I849" s="199"/>
      <c r="J849" s="199"/>
      <c r="K849" s="199"/>
      <c r="L849" s="29"/>
      <c r="M849" s="101"/>
      <c r="N849" s="102"/>
      <c r="O849" s="141"/>
      <c r="P849" s="141"/>
      <c r="Q849" s="141"/>
      <c r="R849" s="141"/>
      <c r="S849" s="209"/>
      <c r="T849" s="209"/>
    </row>
    <row r="850" spans="1:20" s="63" customFormat="1" ht="25.5" x14ac:dyDescent="0.2">
      <c r="A850" s="51" t="s">
        <v>152</v>
      </c>
      <c r="I850" s="199"/>
      <c r="J850" s="199"/>
      <c r="K850" s="199"/>
      <c r="L850" s="29" t="s">
        <v>201</v>
      </c>
      <c r="M850" s="101"/>
      <c r="N850" s="102" t="s">
        <v>145</v>
      </c>
      <c r="O850" s="114">
        <f t="shared" ref="O850" si="447">SUM(O852)</f>
        <v>0</v>
      </c>
      <c r="P850" s="114">
        <f t="shared" ref="P850" si="448">SUM(P852)</f>
        <v>40000</v>
      </c>
      <c r="Q850" s="114"/>
      <c r="R850" s="114">
        <f t="shared" ref="R850" si="449">SUM(R852)</f>
        <v>0</v>
      </c>
      <c r="S850" s="209">
        <v>0</v>
      </c>
      <c r="T850" s="209">
        <f t="shared" si="443"/>
        <v>0</v>
      </c>
    </row>
    <row r="851" spans="1:20" s="14" customFormat="1" x14ac:dyDescent="0.2">
      <c r="I851" s="199"/>
      <c r="J851" s="199"/>
      <c r="K851" s="199"/>
      <c r="L851" s="15"/>
      <c r="M851" s="81"/>
      <c r="N851" s="82"/>
      <c r="O851" s="144"/>
      <c r="P851" s="144"/>
      <c r="Q851" s="144"/>
      <c r="R851" s="144"/>
      <c r="S851" s="209"/>
      <c r="T851" s="209"/>
    </row>
    <row r="852" spans="1:20" s="14" customFormat="1" ht="38.25" x14ac:dyDescent="0.2">
      <c r="A852" s="52" t="s">
        <v>233</v>
      </c>
      <c r="I852" s="199"/>
      <c r="J852" s="199"/>
      <c r="K852" s="199"/>
      <c r="L852" s="34" t="s">
        <v>327</v>
      </c>
      <c r="M852" s="104"/>
      <c r="N852" s="270" t="s">
        <v>345</v>
      </c>
      <c r="O852" s="141">
        <f t="shared" ref="O852" si="450">SUM(O860+O863)</f>
        <v>0</v>
      </c>
      <c r="P852" s="141">
        <f>SUM(P860+P863)</f>
        <v>40000</v>
      </c>
      <c r="Q852" s="141"/>
      <c r="R852" s="141">
        <f t="shared" ref="R852" si="451">SUM(R860+R863)</f>
        <v>0</v>
      </c>
      <c r="S852" s="209">
        <v>0</v>
      </c>
      <c r="T852" s="209">
        <f t="shared" si="443"/>
        <v>0</v>
      </c>
    </row>
    <row r="853" spans="1:20" s="14" customFormat="1" x14ac:dyDescent="0.2">
      <c r="I853" s="199"/>
      <c r="J853" s="199"/>
      <c r="K853" s="199"/>
      <c r="L853" s="15"/>
      <c r="M853" s="81"/>
      <c r="N853" s="82"/>
      <c r="O853" s="144"/>
      <c r="P853" s="144"/>
      <c r="Q853" s="144"/>
      <c r="R853" s="144"/>
      <c r="S853" s="209"/>
      <c r="T853" s="209"/>
    </row>
    <row r="854" spans="1:20" s="174" customFormat="1" x14ac:dyDescent="0.2">
      <c r="I854" s="199"/>
      <c r="J854" s="199"/>
      <c r="K854" s="199"/>
      <c r="L854" s="15"/>
      <c r="M854" s="175"/>
      <c r="N854" s="177" t="s">
        <v>288</v>
      </c>
      <c r="O854" s="185">
        <f t="shared" ref="O854" si="452">SUM(O855:O858)</f>
        <v>0</v>
      </c>
      <c r="P854" s="185">
        <f>SUM(P855:P858)</f>
        <v>40000</v>
      </c>
      <c r="Q854" s="185"/>
      <c r="R854" s="185">
        <f t="shared" ref="R854" si="453">SUM(R855:R858)</f>
        <v>0</v>
      </c>
      <c r="S854" s="209">
        <v>0</v>
      </c>
      <c r="T854" s="209">
        <f t="shared" si="443"/>
        <v>0</v>
      </c>
    </row>
    <row r="855" spans="1:20" s="174" customFormat="1" x14ac:dyDescent="0.2">
      <c r="I855" s="199"/>
      <c r="J855" s="199"/>
      <c r="K855" s="199"/>
      <c r="L855" s="15"/>
      <c r="M855" s="186" t="s">
        <v>57</v>
      </c>
      <c r="N855" s="177" t="s">
        <v>101</v>
      </c>
      <c r="O855" s="185">
        <v>0</v>
      </c>
      <c r="P855" s="185">
        <v>0</v>
      </c>
      <c r="Q855" s="185"/>
      <c r="R855" s="185">
        <v>0</v>
      </c>
      <c r="S855" s="209">
        <v>0</v>
      </c>
      <c r="T855" s="209">
        <v>0</v>
      </c>
    </row>
    <row r="856" spans="1:20" s="174" customFormat="1" ht="39" customHeight="1" x14ac:dyDescent="0.2">
      <c r="I856" s="199"/>
      <c r="J856" s="199"/>
      <c r="K856" s="199"/>
      <c r="L856" s="15"/>
      <c r="M856" s="186" t="s">
        <v>52</v>
      </c>
      <c r="N856" s="187" t="s">
        <v>105</v>
      </c>
      <c r="O856" s="185">
        <v>0</v>
      </c>
      <c r="P856" s="185">
        <v>0</v>
      </c>
      <c r="Q856" s="185"/>
      <c r="R856" s="185">
        <v>0</v>
      </c>
      <c r="S856" s="209">
        <v>0</v>
      </c>
      <c r="T856" s="209">
        <v>0</v>
      </c>
    </row>
    <row r="857" spans="1:20" s="201" customFormat="1" ht="13.5" customHeight="1" x14ac:dyDescent="0.2">
      <c r="L857" s="15"/>
      <c r="M857" s="186" t="s">
        <v>363</v>
      </c>
      <c r="N857" s="177" t="s">
        <v>290</v>
      </c>
      <c r="O857" s="185">
        <v>0</v>
      </c>
      <c r="P857" s="185">
        <v>40000</v>
      </c>
      <c r="Q857" s="185"/>
      <c r="R857" s="185">
        <v>0</v>
      </c>
      <c r="S857" s="209">
        <v>0</v>
      </c>
      <c r="T857" s="209">
        <f t="shared" si="443"/>
        <v>0</v>
      </c>
    </row>
    <row r="858" spans="1:20" s="245" customFormat="1" ht="13.5" customHeight="1" x14ac:dyDescent="0.2">
      <c r="L858" s="15"/>
      <c r="M858" s="186" t="s">
        <v>361</v>
      </c>
      <c r="N858" s="184" t="s">
        <v>292</v>
      </c>
      <c r="O858" s="185">
        <v>0</v>
      </c>
      <c r="P858" s="185">
        <v>0</v>
      </c>
      <c r="Q858" s="185"/>
      <c r="R858" s="185">
        <v>0</v>
      </c>
      <c r="S858" s="209">
        <v>0</v>
      </c>
      <c r="T858" s="209">
        <v>0</v>
      </c>
    </row>
    <row r="859" spans="1:20" s="174" customFormat="1" x14ac:dyDescent="0.2">
      <c r="I859" s="199"/>
      <c r="J859" s="199"/>
      <c r="K859" s="199"/>
      <c r="L859" s="15"/>
      <c r="M859" s="175"/>
      <c r="N859" s="82"/>
      <c r="O859" s="144"/>
      <c r="P859" s="144"/>
      <c r="Q859" s="144"/>
      <c r="R859" s="144"/>
      <c r="S859" s="209"/>
      <c r="T859" s="209"/>
    </row>
    <row r="860" spans="1:20" s="240" customFormat="1" x14ac:dyDescent="0.2">
      <c r="D860" s="291">
        <v>3</v>
      </c>
      <c r="E860" s="288"/>
      <c r="F860" s="291">
        <v>5</v>
      </c>
      <c r="G860" s="288"/>
      <c r="H860" s="357">
        <v>7</v>
      </c>
      <c r="I860" s="288"/>
      <c r="J860" s="291">
        <v>9</v>
      </c>
      <c r="K860" s="288"/>
      <c r="L860" s="15" t="s">
        <v>327</v>
      </c>
      <c r="M860" s="241" t="s">
        <v>56</v>
      </c>
      <c r="N860" s="242" t="s">
        <v>116</v>
      </c>
      <c r="O860" s="111">
        <f t="shared" ref="O860:R861" si="454">SUM(O861)</f>
        <v>0</v>
      </c>
      <c r="P860" s="111">
        <f t="shared" si="454"/>
        <v>20000</v>
      </c>
      <c r="Q860" s="111"/>
      <c r="R860" s="111">
        <f t="shared" si="454"/>
        <v>0</v>
      </c>
      <c r="S860" s="209">
        <v>0</v>
      </c>
      <c r="T860" s="209">
        <f t="shared" si="443"/>
        <v>0</v>
      </c>
    </row>
    <row r="861" spans="1:20" s="36" customFormat="1" x14ac:dyDescent="0.2">
      <c r="D861" s="291">
        <v>3</v>
      </c>
      <c r="E861" s="288"/>
      <c r="F861" s="291">
        <v>5</v>
      </c>
      <c r="H861" s="357">
        <v>7</v>
      </c>
      <c r="J861" s="291">
        <v>9</v>
      </c>
      <c r="L861" s="15" t="s">
        <v>327</v>
      </c>
      <c r="M861" s="243" t="s">
        <v>61</v>
      </c>
      <c r="N861" s="68" t="s">
        <v>3</v>
      </c>
      <c r="O861" s="112">
        <f t="shared" si="454"/>
        <v>0</v>
      </c>
      <c r="P861" s="112">
        <f t="shared" si="454"/>
        <v>20000</v>
      </c>
      <c r="Q861" s="112"/>
      <c r="R861" s="112">
        <f t="shared" si="454"/>
        <v>0</v>
      </c>
      <c r="S861" s="209">
        <v>0</v>
      </c>
      <c r="T861" s="209">
        <f t="shared" si="443"/>
        <v>0</v>
      </c>
    </row>
    <row r="862" spans="1:20" s="240" customFormat="1" x14ac:dyDescent="0.2">
      <c r="D862" s="291">
        <v>3</v>
      </c>
      <c r="E862" s="288"/>
      <c r="F862" s="291">
        <v>5</v>
      </c>
      <c r="G862" s="288"/>
      <c r="H862" s="357">
        <v>7</v>
      </c>
      <c r="I862" s="288"/>
      <c r="J862" s="291">
        <v>9</v>
      </c>
      <c r="K862" s="288"/>
      <c r="L862" s="15" t="s">
        <v>327</v>
      </c>
      <c r="M862" s="241" t="s">
        <v>64</v>
      </c>
      <c r="N862" s="94" t="s">
        <v>6</v>
      </c>
      <c r="O862" s="111">
        <v>0</v>
      </c>
      <c r="P862" s="111">
        <v>20000</v>
      </c>
      <c r="Q862" s="111"/>
      <c r="R862" s="111">
        <v>0</v>
      </c>
      <c r="S862" s="209">
        <v>0</v>
      </c>
      <c r="T862" s="209">
        <f t="shared" si="443"/>
        <v>0</v>
      </c>
    </row>
    <row r="863" spans="1:20" s="41" customFormat="1" ht="25.5" x14ac:dyDescent="0.2">
      <c r="B863" s="46"/>
      <c r="C863" s="46"/>
      <c r="D863" s="291">
        <v>3</v>
      </c>
      <c r="E863" s="291"/>
      <c r="F863" s="291">
        <v>5</v>
      </c>
      <c r="G863" s="46"/>
      <c r="H863" s="357">
        <v>7</v>
      </c>
      <c r="I863" s="198"/>
      <c r="J863" s="291">
        <v>9</v>
      </c>
      <c r="K863" s="198"/>
      <c r="L863" s="15" t="s">
        <v>327</v>
      </c>
      <c r="M863" s="81" t="s">
        <v>76</v>
      </c>
      <c r="N863" s="82" t="s">
        <v>170</v>
      </c>
      <c r="O863" s="111">
        <f t="shared" ref="O863" si="455">SUM(O864)</f>
        <v>0</v>
      </c>
      <c r="P863" s="111">
        <f>SUM(P864+P867)</f>
        <v>20000</v>
      </c>
      <c r="Q863" s="111"/>
      <c r="R863" s="111">
        <f t="shared" ref="R863" si="456">SUM(R864)</f>
        <v>0</v>
      </c>
      <c r="S863" s="209">
        <v>0</v>
      </c>
      <c r="T863" s="209">
        <f t="shared" si="443"/>
        <v>0</v>
      </c>
    </row>
    <row r="864" spans="1:20" s="14" customFormat="1" ht="38.25" x14ac:dyDescent="0.2">
      <c r="B864" s="46"/>
      <c r="C864" s="46"/>
      <c r="D864" s="291">
        <v>3</v>
      </c>
      <c r="E864" s="291"/>
      <c r="F864" s="291">
        <v>5</v>
      </c>
      <c r="G864" s="46"/>
      <c r="H864" s="357">
        <v>7</v>
      </c>
      <c r="I864" s="198"/>
      <c r="J864" s="291">
        <v>9</v>
      </c>
      <c r="K864" s="198"/>
      <c r="L864" s="15" t="s">
        <v>327</v>
      </c>
      <c r="M864" s="90" t="s">
        <v>77</v>
      </c>
      <c r="N864" s="68" t="s">
        <v>171</v>
      </c>
      <c r="O864" s="112">
        <f t="shared" ref="O864" si="457">SUM(O865:O866)</f>
        <v>0</v>
      </c>
      <c r="P864" s="112">
        <f t="shared" ref="P864" si="458">SUM(P865:P866)</f>
        <v>0</v>
      </c>
      <c r="Q864" s="112"/>
      <c r="R864" s="112">
        <f t="shared" ref="R864" si="459">SUM(R865:R866)</f>
        <v>0</v>
      </c>
      <c r="S864" s="209">
        <v>0</v>
      </c>
      <c r="T864" s="209">
        <v>0</v>
      </c>
    </row>
    <row r="865" spans="1:20" s="14" customFormat="1" x14ac:dyDescent="0.2">
      <c r="B865" s="46"/>
      <c r="C865" s="46"/>
      <c r="D865" s="291">
        <v>3</v>
      </c>
      <c r="E865" s="291"/>
      <c r="F865" s="291">
        <v>5</v>
      </c>
      <c r="G865" s="46"/>
      <c r="H865" s="357">
        <v>7</v>
      </c>
      <c r="I865" s="198"/>
      <c r="J865" s="291">
        <v>9</v>
      </c>
      <c r="K865" s="198"/>
      <c r="L865" s="15" t="s">
        <v>327</v>
      </c>
      <c r="M865" s="81" t="s">
        <v>78</v>
      </c>
      <c r="N865" s="82" t="s">
        <v>26</v>
      </c>
      <c r="O865" s="111">
        <v>0</v>
      </c>
      <c r="P865" s="111">
        <v>0</v>
      </c>
      <c r="Q865" s="111"/>
      <c r="R865" s="111">
        <v>0</v>
      </c>
      <c r="S865" s="209">
        <v>0</v>
      </c>
      <c r="T865" s="209">
        <v>0</v>
      </c>
    </row>
    <row r="866" spans="1:20" s="43" customFormat="1" x14ac:dyDescent="0.2">
      <c r="B866" s="46"/>
      <c r="C866" s="46"/>
      <c r="D866" s="291">
        <v>3</v>
      </c>
      <c r="E866" s="291"/>
      <c r="F866" s="291">
        <v>5</v>
      </c>
      <c r="G866" s="46"/>
      <c r="H866" s="357">
        <v>7</v>
      </c>
      <c r="I866" s="198"/>
      <c r="J866" s="291">
        <v>9</v>
      </c>
      <c r="K866" s="198"/>
      <c r="L866" s="15" t="s">
        <v>327</v>
      </c>
      <c r="M866" s="81" t="s">
        <v>79</v>
      </c>
      <c r="N866" s="82" t="s">
        <v>32</v>
      </c>
      <c r="O866" s="111">
        <v>0</v>
      </c>
      <c r="P866" s="111">
        <v>0</v>
      </c>
      <c r="Q866" s="111"/>
      <c r="R866" s="111">
        <v>0</v>
      </c>
      <c r="S866" s="209">
        <v>0</v>
      </c>
      <c r="T866" s="209">
        <v>0</v>
      </c>
    </row>
    <row r="867" spans="1:20" s="288" customFormat="1" ht="38.25" x14ac:dyDescent="0.2">
      <c r="B867" s="291"/>
      <c r="C867" s="291"/>
      <c r="D867" s="291">
        <v>3</v>
      </c>
      <c r="E867" s="291"/>
      <c r="F867" s="291">
        <v>5</v>
      </c>
      <c r="G867" s="291"/>
      <c r="H867" s="357">
        <v>7</v>
      </c>
      <c r="I867" s="291"/>
      <c r="J867" s="291">
        <v>9</v>
      </c>
      <c r="K867" s="291"/>
      <c r="L867" s="15" t="s">
        <v>327</v>
      </c>
      <c r="M867" s="285" t="s">
        <v>80</v>
      </c>
      <c r="N867" s="68" t="s">
        <v>9</v>
      </c>
      <c r="O867" s="112">
        <v>0</v>
      </c>
      <c r="P867" s="112">
        <f>SUM(P868)</f>
        <v>20000</v>
      </c>
      <c r="Q867" s="112"/>
      <c r="R867" s="112">
        <v>0</v>
      </c>
      <c r="S867" s="209">
        <v>0</v>
      </c>
      <c r="T867" s="209">
        <f t="shared" si="443"/>
        <v>0</v>
      </c>
    </row>
    <row r="868" spans="1:20" s="288" customFormat="1" x14ac:dyDescent="0.2">
      <c r="B868" s="291"/>
      <c r="C868" s="291"/>
      <c r="D868" s="291">
        <v>3</v>
      </c>
      <c r="E868" s="291"/>
      <c r="F868" s="291">
        <v>5</v>
      </c>
      <c r="G868" s="291"/>
      <c r="H868" s="357">
        <v>7</v>
      </c>
      <c r="I868" s="291"/>
      <c r="J868" s="291">
        <v>9</v>
      </c>
      <c r="K868" s="291"/>
      <c r="L868" s="15" t="s">
        <v>327</v>
      </c>
      <c r="M868" s="287" t="s">
        <v>81</v>
      </c>
      <c r="N868" s="289" t="s">
        <v>172</v>
      </c>
      <c r="O868" s="111">
        <v>0</v>
      </c>
      <c r="P868" s="111">
        <v>20000</v>
      </c>
      <c r="Q868" s="111"/>
      <c r="R868" s="111">
        <v>0</v>
      </c>
      <c r="S868" s="209">
        <v>0</v>
      </c>
      <c r="T868" s="209">
        <f t="shared" si="443"/>
        <v>0</v>
      </c>
    </row>
    <row r="869" spans="1:20" s="314" customFormat="1" x14ac:dyDescent="0.2">
      <c r="B869" s="316"/>
      <c r="C869" s="316"/>
      <c r="D869" s="316"/>
      <c r="E869" s="316"/>
      <c r="F869" s="316"/>
      <c r="G869" s="316"/>
      <c r="H869" s="316"/>
      <c r="I869" s="316"/>
      <c r="J869" s="316"/>
      <c r="K869" s="316"/>
      <c r="L869" s="15"/>
      <c r="M869" s="313"/>
      <c r="N869" s="315"/>
      <c r="O869" s="111"/>
      <c r="P869" s="111"/>
      <c r="Q869" s="111"/>
      <c r="R869" s="111"/>
      <c r="S869" s="209"/>
      <c r="T869" s="209"/>
    </row>
    <row r="870" spans="1:20" s="174" customFormat="1" x14ac:dyDescent="0.2">
      <c r="B870" s="173"/>
      <c r="C870" s="173"/>
      <c r="D870" s="173"/>
      <c r="E870" s="173"/>
      <c r="F870" s="173"/>
      <c r="G870" s="173"/>
      <c r="H870" s="173"/>
      <c r="I870" s="198"/>
      <c r="J870" s="198"/>
      <c r="K870" s="198"/>
      <c r="L870" s="15"/>
      <c r="M870" s="175"/>
      <c r="N870" s="82"/>
      <c r="O870" s="111"/>
      <c r="P870" s="111"/>
      <c r="Q870" s="111"/>
      <c r="R870" s="111"/>
      <c r="S870" s="209"/>
      <c r="T870" s="209"/>
    </row>
    <row r="871" spans="1:20" s="124" customFormat="1" ht="25.5" x14ac:dyDescent="0.2">
      <c r="A871" s="49" t="s">
        <v>274</v>
      </c>
      <c r="B871" s="53">
        <v>1</v>
      </c>
      <c r="C871" s="53"/>
      <c r="D871" s="53">
        <v>3</v>
      </c>
      <c r="E871" s="53">
        <v>4</v>
      </c>
      <c r="F871" s="53">
        <v>5</v>
      </c>
      <c r="G871" s="53"/>
      <c r="H871" s="53">
        <v>7</v>
      </c>
      <c r="I871" s="53"/>
      <c r="J871" s="53">
        <v>9</v>
      </c>
      <c r="K871" s="53"/>
      <c r="L871" s="31"/>
      <c r="M871" s="99"/>
      <c r="N871" s="71" t="s">
        <v>275</v>
      </c>
      <c r="O871" s="113">
        <f>SUM(O873+O900+O914+O926+O943+O969+O987)</f>
        <v>613797.41</v>
      </c>
      <c r="P871" s="113">
        <f>SUM(P873+P900+P914+P926+P943+P955+P969+P987+P999)</f>
        <v>640000</v>
      </c>
      <c r="Q871" s="113"/>
      <c r="R871" s="113">
        <f>SUM(R873+R900+R914+R926+R943+R955+R969+R987+R999)</f>
        <v>467798.11</v>
      </c>
      <c r="S871" s="209">
        <f t="shared" si="442"/>
        <v>76.213764082191219</v>
      </c>
      <c r="T871" s="209">
        <f t="shared" si="443"/>
        <v>73.093454687499985</v>
      </c>
    </row>
    <row r="872" spans="1:20" s="124" customFormat="1" x14ac:dyDescent="0.2">
      <c r="B872" s="122"/>
      <c r="C872" s="122"/>
      <c r="D872" s="122"/>
      <c r="E872" s="122"/>
      <c r="F872" s="122"/>
      <c r="G872" s="122"/>
      <c r="H872" s="122"/>
      <c r="I872" s="198"/>
      <c r="J872" s="198"/>
      <c r="K872" s="198"/>
      <c r="L872" s="15"/>
      <c r="M872" s="123"/>
      <c r="N872" s="82"/>
      <c r="O872" s="141"/>
      <c r="P872" s="141"/>
      <c r="Q872" s="141"/>
      <c r="R872" s="141"/>
      <c r="S872" s="209"/>
      <c r="T872" s="209"/>
    </row>
    <row r="873" spans="1:20" s="45" customFormat="1" ht="25.5" x14ac:dyDescent="0.2">
      <c r="A873" s="51" t="s">
        <v>152</v>
      </c>
      <c r="I873" s="199"/>
      <c r="J873" s="199"/>
      <c r="K873" s="199"/>
      <c r="L873" s="29" t="s">
        <v>189</v>
      </c>
      <c r="M873" s="101"/>
      <c r="N873" s="102" t="s">
        <v>145</v>
      </c>
      <c r="O873" s="114">
        <f t="shared" ref="O873" si="460">SUM(O875+O886)</f>
        <v>588078.66</v>
      </c>
      <c r="P873" s="114">
        <f t="shared" ref="P873:R873" si="461">SUM(P875+P886)</f>
        <v>225000</v>
      </c>
      <c r="Q873" s="114"/>
      <c r="R873" s="114">
        <f t="shared" si="461"/>
        <v>204786.36</v>
      </c>
      <c r="S873" s="209">
        <f t="shared" si="442"/>
        <v>34.822953786488355</v>
      </c>
      <c r="T873" s="209">
        <f t="shared" si="443"/>
        <v>91.016159999999985</v>
      </c>
    </row>
    <row r="874" spans="1:20" s="63" customFormat="1" x14ac:dyDescent="0.2">
      <c r="A874" s="51"/>
      <c r="I874" s="199"/>
      <c r="J874" s="199"/>
      <c r="K874" s="199"/>
      <c r="L874" s="29"/>
      <c r="M874" s="101"/>
      <c r="N874" s="102"/>
      <c r="O874" s="141"/>
      <c r="P874" s="141"/>
      <c r="Q874" s="141"/>
      <c r="R874" s="141"/>
      <c r="S874" s="209"/>
      <c r="T874" s="209"/>
    </row>
    <row r="875" spans="1:20" s="41" customFormat="1" ht="38.25" x14ac:dyDescent="0.2">
      <c r="A875" s="52" t="s">
        <v>325</v>
      </c>
      <c r="I875" s="199"/>
      <c r="J875" s="199"/>
      <c r="K875" s="199"/>
      <c r="L875" s="34" t="s">
        <v>178</v>
      </c>
      <c r="M875" s="81"/>
      <c r="N875" s="105" t="s">
        <v>315</v>
      </c>
      <c r="O875" s="141">
        <f t="shared" ref="O875" si="462">SUM(O882)</f>
        <v>0</v>
      </c>
      <c r="P875" s="141">
        <f t="shared" ref="P875" si="463">SUM(P882)</f>
        <v>5000</v>
      </c>
      <c r="Q875" s="141"/>
      <c r="R875" s="141">
        <f t="shared" ref="R875" si="464">SUM(R882)</f>
        <v>0</v>
      </c>
      <c r="S875" s="209">
        <v>0</v>
      </c>
      <c r="T875" s="209">
        <f t="shared" si="443"/>
        <v>0</v>
      </c>
    </row>
    <row r="876" spans="1:20" s="41" customFormat="1" x14ac:dyDescent="0.2">
      <c r="I876" s="199"/>
      <c r="J876" s="199"/>
      <c r="K876" s="199"/>
      <c r="L876" s="15"/>
      <c r="M876" s="81"/>
      <c r="N876" s="82"/>
      <c r="O876" s="141"/>
      <c r="P876" s="141"/>
      <c r="Q876" s="141"/>
      <c r="R876" s="141"/>
      <c r="S876" s="209"/>
      <c r="T876" s="209"/>
    </row>
    <row r="877" spans="1:20" s="174" customFormat="1" x14ac:dyDescent="0.2">
      <c r="I877" s="199"/>
      <c r="J877" s="199"/>
      <c r="K877" s="199"/>
      <c r="L877" s="15"/>
      <c r="M877" s="175"/>
      <c r="N877" s="177" t="s">
        <v>288</v>
      </c>
      <c r="O877" s="185">
        <f t="shared" ref="O877:P877" si="465">SUM(O878:O881)</f>
        <v>0</v>
      </c>
      <c r="P877" s="185">
        <f t="shared" si="465"/>
        <v>5000</v>
      </c>
      <c r="Q877" s="185"/>
      <c r="R877" s="185">
        <f t="shared" ref="R877" si="466">SUM(R878:R881)</f>
        <v>0</v>
      </c>
      <c r="S877" s="209">
        <v>0</v>
      </c>
      <c r="T877" s="209">
        <f t="shared" si="443"/>
        <v>0</v>
      </c>
    </row>
    <row r="878" spans="1:20" s="273" customFormat="1" x14ac:dyDescent="0.2">
      <c r="L878" s="15"/>
      <c r="M878" s="186" t="s">
        <v>57</v>
      </c>
      <c r="N878" s="177" t="s">
        <v>101</v>
      </c>
      <c r="O878" s="185">
        <v>0</v>
      </c>
      <c r="P878" s="185">
        <v>0</v>
      </c>
      <c r="Q878" s="185"/>
      <c r="R878" s="185">
        <v>0</v>
      </c>
      <c r="S878" s="209">
        <v>0</v>
      </c>
      <c r="T878" s="209">
        <v>0</v>
      </c>
    </row>
    <row r="879" spans="1:20" s="174" customFormat="1" x14ac:dyDescent="0.2">
      <c r="I879" s="199"/>
      <c r="J879" s="199"/>
      <c r="K879" s="199"/>
      <c r="L879" s="15"/>
      <c r="M879" s="186" t="s">
        <v>363</v>
      </c>
      <c r="N879" s="177" t="s">
        <v>290</v>
      </c>
      <c r="O879" s="185">
        <v>0</v>
      </c>
      <c r="P879" s="185">
        <v>5000</v>
      </c>
      <c r="Q879" s="185"/>
      <c r="R879" s="185">
        <v>0</v>
      </c>
      <c r="S879" s="209">
        <v>0</v>
      </c>
      <c r="T879" s="209">
        <f t="shared" si="443"/>
        <v>0</v>
      </c>
    </row>
    <row r="880" spans="1:20" s="174" customFormat="1" ht="51" x14ac:dyDescent="0.2">
      <c r="I880" s="199"/>
      <c r="J880" s="199"/>
      <c r="K880" s="199"/>
      <c r="L880" s="15"/>
      <c r="M880" s="186" t="s">
        <v>52</v>
      </c>
      <c r="N880" s="187" t="s">
        <v>105</v>
      </c>
      <c r="O880" s="182">
        <v>0</v>
      </c>
      <c r="P880" s="182">
        <v>0</v>
      </c>
      <c r="Q880" s="182"/>
      <c r="R880" s="182">
        <v>0</v>
      </c>
      <c r="S880" s="209">
        <v>0</v>
      </c>
      <c r="T880" s="209">
        <v>0</v>
      </c>
    </row>
    <row r="881" spans="1:20" s="199" customFormat="1" x14ac:dyDescent="0.2">
      <c r="L881" s="15"/>
      <c r="M881" s="186" t="s">
        <v>361</v>
      </c>
      <c r="N881" s="177" t="s">
        <v>292</v>
      </c>
      <c r="O881" s="185">
        <v>0</v>
      </c>
      <c r="P881" s="185">
        <v>0</v>
      </c>
      <c r="Q881" s="185"/>
      <c r="R881" s="185">
        <v>0</v>
      </c>
      <c r="S881" s="209">
        <v>0</v>
      </c>
      <c r="T881" s="209">
        <v>0</v>
      </c>
    </row>
    <row r="882" spans="1:20" s="41" customFormat="1" ht="25.5" x14ac:dyDescent="0.2">
      <c r="B882" s="46"/>
      <c r="C882" s="46"/>
      <c r="D882" s="46">
        <v>3</v>
      </c>
      <c r="E882" s="46"/>
      <c r="F882" s="46">
        <v>5</v>
      </c>
      <c r="G882" s="46"/>
      <c r="H882" s="46">
        <v>7</v>
      </c>
      <c r="I882" s="198"/>
      <c r="J882" s="198">
        <v>9</v>
      </c>
      <c r="K882" s="198"/>
      <c r="L882" s="15" t="s">
        <v>178</v>
      </c>
      <c r="M882" s="81" t="s">
        <v>76</v>
      </c>
      <c r="N882" s="82" t="s">
        <v>170</v>
      </c>
      <c r="O882" s="111">
        <f t="shared" ref="O882:R883" si="467">SUM(O883)</f>
        <v>0</v>
      </c>
      <c r="P882" s="111">
        <f t="shared" si="467"/>
        <v>5000</v>
      </c>
      <c r="Q882" s="111"/>
      <c r="R882" s="111">
        <f t="shared" si="467"/>
        <v>0</v>
      </c>
      <c r="S882" s="209">
        <v>0</v>
      </c>
      <c r="T882" s="209">
        <f t="shared" si="443"/>
        <v>0</v>
      </c>
    </row>
    <row r="883" spans="1:20" s="41" customFormat="1" ht="38.25" x14ac:dyDescent="0.2">
      <c r="B883" s="46"/>
      <c r="C883" s="46"/>
      <c r="D883" s="46">
        <v>3</v>
      </c>
      <c r="E883" s="46"/>
      <c r="F883" s="46">
        <v>5</v>
      </c>
      <c r="G883" s="46"/>
      <c r="H883" s="46">
        <v>7</v>
      </c>
      <c r="I883" s="198"/>
      <c r="J883" s="198">
        <v>9</v>
      </c>
      <c r="K883" s="198"/>
      <c r="L883" s="15" t="s">
        <v>178</v>
      </c>
      <c r="M883" s="90" t="s">
        <v>80</v>
      </c>
      <c r="N883" s="68" t="s">
        <v>9</v>
      </c>
      <c r="O883" s="112">
        <f t="shared" si="467"/>
        <v>0</v>
      </c>
      <c r="P883" s="112">
        <f t="shared" si="467"/>
        <v>5000</v>
      </c>
      <c r="Q883" s="112"/>
      <c r="R883" s="112">
        <f t="shared" si="467"/>
        <v>0</v>
      </c>
      <c r="S883" s="209">
        <v>0</v>
      </c>
      <c r="T883" s="209">
        <f t="shared" si="443"/>
        <v>0</v>
      </c>
    </row>
    <row r="884" spans="1:20" s="41" customFormat="1" x14ac:dyDescent="0.2">
      <c r="B884" s="46"/>
      <c r="C884" s="46"/>
      <c r="D884" s="46">
        <v>3</v>
      </c>
      <c r="E884" s="46"/>
      <c r="F884" s="46">
        <v>5</v>
      </c>
      <c r="G884" s="46"/>
      <c r="H884" s="46">
        <v>7</v>
      </c>
      <c r="I884" s="198"/>
      <c r="J884" s="198">
        <v>9</v>
      </c>
      <c r="K884" s="198"/>
      <c r="L884" s="15" t="s">
        <v>178</v>
      </c>
      <c r="M884" s="81" t="s">
        <v>81</v>
      </c>
      <c r="N884" s="82" t="s">
        <v>172</v>
      </c>
      <c r="O884" s="111">
        <v>0</v>
      </c>
      <c r="P884" s="111">
        <v>5000</v>
      </c>
      <c r="Q884" s="111"/>
      <c r="R884" s="111">
        <v>0</v>
      </c>
      <c r="S884" s="209">
        <v>0</v>
      </c>
      <c r="T884" s="209">
        <f t="shared" si="443"/>
        <v>0</v>
      </c>
    </row>
    <row r="885" spans="1:20" s="63" customFormat="1" x14ac:dyDescent="0.2">
      <c r="B885" s="62"/>
      <c r="C885" s="62"/>
      <c r="D885" s="62"/>
      <c r="E885" s="62"/>
      <c r="F885" s="62"/>
      <c r="G885" s="62"/>
      <c r="H885" s="62"/>
      <c r="I885" s="198"/>
      <c r="J885" s="198"/>
      <c r="K885" s="198"/>
      <c r="L885" s="15"/>
      <c r="M885" s="81"/>
      <c r="N885" s="82"/>
      <c r="O885" s="141"/>
      <c r="P885" s="141"/>
      <c r="Q885" s="141"/>
      <c r="R885" s="141"/>
      <c r="S885" s="209"/>
      <c r="T885" s="209"/>
    </row>
    <row r="886" spans="1:20" s="41" customFormat="1" ht="38.25" x14ac:dyDescent="0.2">
      <c r="A886" s="52" t="s">
        <v>276</v>
      </c>
      <c r="I886" s="199"/>
      <c r="J886" s="199"/>
      <c r="K886" s="199"/>
      <c r="L886" s="34" t="s">
        <v>178</v>
      </c>
      <c r="M886" s="81"/>
      <c r="N886" s="105" t="s">
        <v>316</v>
      </c>
      <c r="O886" s="141">
        <f t="shared" ref="O886" si="468">SUM(O895)</f>
        <v>588078.66</v>
      </c>
      <c r="P886" s="235">
        <f t="shared" ref="P886" si="469">SUM(P895)</f>
        <v>220000</v>
      </c>
      <c r="Q886" s="235"/>
      <c r="R886" s="141">
        <f t="shared" ref="R886" si="470">SUM(R895)</f>
        <v>204786.36</v>
      </c>
      <c r="S886" s="209">
        <f t="shared" si="442"/>
        <v>34.822953786488355</v>
      </c>
      <c r="T886" s="209">
        <f t="shared" si="443"/>
        <v>93.084709090909072</v>
      </c>
    </row>
    <row r="887" spans="1:20" s="174" customFormat="1" x14ac:dyDescent="0.2">
      <c r="A887" s="52"/>
      <c r="I887" s="199"/>
      <c r="J887" s="199"/>
      <c r="K887" s="199"/>
      <c r="L887" s="34"/>
      <c r="M887" s="175"/>
      <c r="N887" s="105"/>
      <c r="O887" s="141"/>
      <c r="P887" s="141"/>
      <c r="Q887" s="141"/>
      <c r="R887" s="141"/>
      <c r="S887" s="209"/>
      <c r="T887" s="209"/>
    </row>
    <row r="888" spans="1:20" s="174" customFormat="1" x14ac:dyDescent="0.2">
      <c r="A888" s="52"/>
      <c r="I888" s="199"/>
      <c r="J888" s="199"/>
      <c r="K888" s="199"/>
      <c r="L888" s="34"/>
      <c r="M888" s="175"/>
      <c r="N888" s="177" t="s">
        <v>288</v>
      </c>
      <c r="O888" s="185">
        <f t="shared" ref="O888:P888" si="471">SUM(O889:O893)</f>
        <v>588078.66</v>
      </c>
      <c r="P888" s="185">
        <f t="shared" si="471"/>
        <v>220000</v>
      </c>
      <c r="Q888" s="185"/>
      <c r="R888" s="185">
        <f t="shared" ref="R888" si="472">SUM(R889:R893)</f>
        <v>204786.36</v>
      </c>
      <c r="S888" s="209">
        <f t="shared" si="442"/>
        <v>34.822953786488355</v>
      </c>
      <c r="T888" s="209">
        <f t="shared" si="443"/>
        <v>93.084709090909072</v>
      </c>
    </row>
    <row r="889" spans="1:20" s="312" customFormat="1" x14ac:dyDescent="0.2">
      <c r="A889" s="52"/>
      <c r="L889" s="34"/>
      <c r="M889" s="186" t="s">
        <v>362</v>
      </c>
      <c r="N889" s="177" t="s">
        <v>289</v>
      </c>
      <c r="O889" s="182">
        <v>201308.66</v>
      </c>
      <c r="P889" s="182">
        <v>120000</v>
      </c>
      <c r="Q889" s="182"/>
      <c r="R889" s="182">
        <v>62191.73</v>
      </c>
      <c r="S889" s="209">
        <f t="shared" si="442"/>
        <v>30.893718134132932</v>
      </c>
      <c r="T889" s="209">
        <f t="shared" si="443"/>
        <v>51.826441666666668</v>
      </c>
    </row>
    <row r="890" spans="1:20" s="328" customFormat="1" x14ac:dyDescent="0.2">
      <c r="A890" s="52"/>
      <c r="L890" s="34"/>
      <c r="M890" s="186" t="s">
        <v>57</v>
      </c>
      <c r="N890" s="177" t="s">
        <v>101</v>
      </c>
      <c r="O890" s="182">
        <v>3000</v>
      </c>
      <c r="P890" s="182">
        <v>0</v>
      </c>
      <c r="Q890" s="182"/>
      <c r="R890" s="182">
        <v>0</v>
      </c>
      <c r="S890" s="209">
        <f t="shared" si="442"/>
        <v>0</v>
      </c>
      <c r="T890" s="209">
        <v>0</v>
      </c>
    </row>
    <row r="891" spans="1:20" s="174" customFormat="1" x14ac:dyDescent="0.2">
      <c r="A891" s="52"/>
      <c r="I891" s="199"/>
      <c r="J891" s="199"/>
      <c r="K891" s="199"/>
      <c r="L891" s="34"/>
      <c r="M891" s="186" t="s">
        <v>364</v>
      </c>
      <c r="N891" s="177" t="s">
        <v>291</v>
      </c>
      <c r="O891" s="185">
        <v>0</v>
      </c>
      <c r="P891" s="185">
        <v>0</v>
      </c>
      <c r="Q891" s="185"/>
      <c r="R891" s="185">
        <v>42594.63</v>
      </c>
      <c r="S891" s="209">
        <v>0</v>
      </c>
      <c r="T891" s="209">
        <v>0</v>
      </c>
    </row>
    <row r="892" spans="1:20" s="174" customFormat="1" x14ac:dyDescent="0.2">
      <c r="A892" s="52"/>
      <c r="I892" s="199"/>
      <c r="J892" s="199"/>
      <c r="K892" s="199"/>
      <c r="L892" s="34"/>
      <c r="M892" s="186" t="s">
        <v>363</v>
      </c>
      <c r="N892" s="177" t="s">
        <v>290</v>
      </c>
      <c r="O892" s="185">
        <v>383500</v>
      </c>
      <c r="P892" s="185">
        <v>100000</v>
      </c>
      <c r="Q892" s="185"/>
      <c r="R892" s="185">
        <v>100000</v>
      </c>
      <c r="S892" s="209">
        <f t="shared" si="442"/>
        <v>26.07561929595828</v>
      </c>
      <c r="T892" s="209">
        <f t="shared" si="443"/>
        <v>100</v>
      </c>
    </row>
    <row r="893" spans="1:20" s="271" customFormat="1" ht="51" x14ac:dyDescent="0.2">
      <c r="A893" s="52"/>
      <c r="L893" s="34"/>
      <c r="M893" s="186" t="s">
        <v>52</v>
      </c>
      <c r="N893" s="187" t="s">
        <v>105</v>
      </c>
      <c r="O893" s="185">
        <v>270</v>
      </c>
      <c r="P893" s="185">
        <v>0</v>
      </c>
      <c r="Q893" s="185"/>
      <c r="R893" s="185">
        <v>0</v>
      </c>
      <c r="S893" s="209">
        <f t="shared" si="442"/>
        <v>0</v>
      </c>
      <c r="T893" s="209">
        <v>0</v>
      </c>
    </row>
    <row r="894" spans="1:20" s="41" customFormat="1" x14ac:dyDescent="0.2">
      <c r="I894" s="199"/>
      <c r="J894" s="199"/>
      <c r="K894" s="199"/>
      <c r="L894" s="15"/>
      <c r="M894" s="81"/>
      <c r="N894" s="82"/>
      <c r="O894" s="145"/>
      <c r="P894" s="145"/>
      <c r="Q894" s="145"/>
      <c r="R894" s="145"/>
      <c r="S894" s="209"/>
      <c r="T894" s="209"/>
    </row>
    <row r="895" spans="1:20" s="41" customFormat="1" ht="25.5" x14ac:dyDescent="0.2">
      <c r="B895" s="46">
        <v>1</v>
      </c>
      <c r="C895" s="46"/>
      <c r="D895" s="46"/>
      <c r="E895" s="46">
        <v>4</v>
      </c>
      <c r="F895" s="46">
        <v>5</v>
      </c>
      <c r="G895" s="46"/>
      <c r="H895" s="46">
        <v>7</v>
      </c>
      <c r="I895" s="198"/>
      <c r="J895" s="198"/>
      <c r="K895" s="198"/>
      <c r="L895" s="15" t="s">
        <v>178</v>
      </c>
      <c r="M895" s="81" t="s">
        <v>76</v>
      </c>
      <c r="N895" s="82" t="s">
        <v>170</v>
      </c>
      <c r="O895" s="111">
        <f t="shared" ref="O895:R896" si="473">SUM(O896)</f>
        <v>588078.66</v>
      </c>
      <c r="P895" s="111">
        <f t="shared" si="473"/>
        <v>220000</v>
      </c>
      <c r="Q895" s="111"/>
      <c r="R895" s="111">
        <f t="shared" si="473"/>
        <v>204786.36</v>
      </c>
      <c r="S895" s="209">
        <f t="shared" si="442"/>
        <v>34.822953786488355</v>
      </c>
      <c r="T895" s="209">
        <f t="shared" si="443"/>
        <v>93.084709090909072</v>
      </c>
    </row>
    <row r="896" spans="1:20" s="41" customFormat="1" ht="38.25" x14ac:dyDescent="0.2">
      <c r="B896" s="46">
        <v>1</v>
      </c>
      <c r="C896" s="46"/>
      <c r="D896" s="46"/>
      <c r="E896" s="46">
        <v>4</v>
      </c>
      <c r="F896" s="46">
        <v>5</v>
      </c>
      <c r="G896" s="46"/>
      <c r="H896" s="46">
        <v>7</v>
      </c>
      <c r="I896" s="198"/>
      <c r="J896" s="198"/>
      <c r="K896" s="198"/>
      <c r="L896" s="15" t="s">
        <v>178</v>
      </c>
      <c r="M896" s="90" t="s">
        <v>80</v>
      </c>
      <c r="N896" s="68" t="s">
        <v>9</v>
      </c>
      <c r="O896" s="112">
        <f t="shared" si="473"/>
        <v>588078.66</v>
      </c>
      <c r="P896" s="112">
        <f t="shared" si="473"/>
        <v>220000</v>
      </c>
      <c r="Q896" s="112"/>
      <c r="R896" s="112">
        <f t="shared" si="473"/>
        <v>204786.36</v>
      </c>
      <c r="S896" s="209">
        <f t="shared" si="442"/>
        <v>34.822953786488355</v>
      </c>
      <c r="T896" s="209">
        <f t="shared" si="443"/>
        <v>93.084709090909072</v>
      </c>
    </row>
    <row r="897" spans="1:20" s="41" customFormat="1" x14ac:dyDescent="0.2">
      <c r="B897" s="46">
        <v>1</v>
      </c>
      <c r="C897" s="46"/>
      <c r="D897" s="46"/>
      <c r="E897" s="46">
        <v>4</v>
      </c>
      <c r="F897" s="46">
        <v>5</v>
      </c>
      <c r="G897" s="46"/>
      <c r="H897" s="46">
        <v>7</v>
      </c>
      <c r="I897" s="198"/>
      <c r="J897" s="198"/>
      <c r="K897" s="198"/>
      <c r="L897" s="15" t="s">
        <v>178</v>
      </c>
      <c r="M897" s="81" t="s">
        <v>81</v>
      </c>
      <c r="N897" s="82" t="s">
        <v>172</v>
      </c>
      <c r="O897" s="111">
        <f>SUM(O898)</f>
        <v>588078.66</v>
      </c>
      <c r="P897" s="111">
        <v>220000</v>
      </c>
      <c r="Q897" s="111"/>
      <c r="R897" s="111">
        <f>SUM(R898)</f>
        <v>204786.36</v>
      </c>
      <c r="S897" s="209">
        <f t="shared" si="442"/>
        <v>34.822953786488355</v>
      </c>
      <c r="T897" s="209">
        <f t="shared" si="443"/>
        <v>93.084709090909072</v>
      </c>
    </row>
    <row r="898" spans="1:20" s="328" customFormat="1" ht="25.5" x14ac:dyDescent="0.2">
      <c r="B898" s="380"/>
      <c r="C898" s="380"/>
      <c r="D898" s="380"/>
      <c r="E898" s="380"/>
      <c r="F898" s="380"/>
      <c r="G898" s="380"/>
      <c r="H898" s="380"/>
      <c r="I898" s="380"/>
      <c r="J898" s="380"/>
      <c r="K898" s="380"/>
      <c r="L898" s="15"/>
      <c r="M898" s="381" t="s">
        <v>466</v>
      </c>
      <c r="N898" s="383" t="s">
        <v>467</v>
      </c>
      <c r="O898" s="111">
        <v>588078.66</v>
      </c>
      <c r="P898" s="111"/>
      <c r="Q898" s="111"/>
      <c r="R898" s="111">
        <v>204786.36</v>
      </c>
      <c r="S898" s="209">
        <f t="shared" si="442"/>
        <v>34.822953786488355</v>
      </c>
      <c r="T898" s="209"/>
    </row>
    <row r="899" spans="1:20" s="63" customFormat="1" x14ac:dyDescent="0.2">
      <c r="B899" s="62"/>
      <c r="C899" s="62"/>
      <c r="D899" s="62"/>
      <c r="E899" s="62"/>
      <c r="F899" s="62"/>
      <c r="G899" s="62"/>
      <c r="H899" s="62"/>
      <c r="I899" s="198"/>
      <c r="J899" s="198"/>
      <c r="K899" s="198"/>
      <c r="L899" s="15"/>
      <c r="M899" s="81"/>
      <c r="N899" s="82"/>
      <c r="O899" s="141"/>
      <c r="P899" s="141"/>
      <c r="Q899" s="141"/>
      <c r="R899" s="141"/>
      <c r="S899" s="209"/>
      <c r="T899" s="209"/>
    </row>
    <row r="900" spans="1:20" s="45" customFormat="1" ht="38.25" x14ac:dyDescent="0.2">
      <c r="A900" s="51" t="s">
        <v>173</v>
      </c>
      <c r="I900" s="199"/>
      <c r="J900" s="199"/>
      <c r="K900" s="199"/>
      <c r="L900" s="29" t="s">
        <v>124</v>
      </c>
      <c r="M900" s="101"/>
      <c r="N900" s="102" t="s">
        <v>147</v>
      </c>
      <c r="O900" s="114">
        <f t="shared" ref="O900" si="474">SUM(O902)</f>
        <v>24468.75</v>
      </c>
      <c r="P900" s="114">
        <f t="shared" ref="P900:R900" si="475">SUM(P902)</f>
        <v>20000</v>
      </c>
      <c r="Q900" s="114"/>
      <c r="R900" s="114">
        <f t="shared" si="475"/>
        <v>0</v>
      </c>
      <c r="S900" s="209">
        <f t="shared" si="442"/>
        <v>0</v>
      </c>
      <c r="T900" s="209">
        <f t="shared" si="443"/>
        <v>0</v>
      </c>
    </row>
    <row r="901" spans="1:20" s="45" customFormat="1" x14ac:dyDescent="0.2">
      <c r="I901" s="199"/>
      <c r="J901" s="199"/>
      <c r="K901" s="199"/>
      <c r="L901" s="15"/>
      <c r="M901" s="81"/>
      <c r="N901" s="82"/>
      <c r="O901" s="142"/>
      <c r="P901" s="142"/>
      <c r="Q901" s="142"/>
      <c r="R901" s="142"/>
      <c r="S901" s="209"/>
      <c r="T901" s="209"/>
    </row>
    <row r="902" spans="1:20" s="41" customFormat="1" ht="63.75" x14ac:dyDescent="0.2">
      <c r="A902" s="52" t="s">
        <v>277</v>
      </c>
      <c r="B902" s="46"/>
      <c r="C902" s="46"/>
      <c r="D902" s="46"/>
      <c r="E902" s="46"/>
      <c r="F902" s="46"/>
      <c r="G902" s="46"/>
      <c r="H902" s="46"/>
      <c r="I902" s="198"/>
      <c r="J902" s="198"/>
      <c r="K902" s="198"/>
      <c r="L902" s="64" t="s">
        <v>177</v>
      </c>
      <c r="M902" s="81"/>
      <c r="N902" s="270" t="s">
        <v>329</v>
      </c>
      <c r="O902" s="141">
        <f t="shared" ref="O902" si="476">SUM(O909)</f>
        <v>24468.75</v>
      </c>
      <c r="P902" s="235">
        <f t="shared" ref="P902" si="477">SUM(P909)</f>
        <v>20000</v>
      </c>
      <c r="Q902" s="235"/>
      <c r="R902" s="141">
        <f t="shared" ref="R902" si="478">SUM(R909)</f>
        <v>0</v>
      </c>
      <c r="S902" s="209">
        <f t="shared" si="442"/>
        <v>0</v>
      </c>
      <c r="T902" s="209">
        <f t="shared" si="443"/>
        <v>0</v>
      </c>
    </row>
    <row r="903" spans="1:20" s="41" customFormat="1" x14ac:dyDescent="0.2">
      <c r="B903" s="46"/>
      <c r="C903" s="46"/>
      <c r="D903" s="46"/>
      <c r="E903" s="46"/>
      <c r="F903" s="46"/>
      <c r="G903" s="46"/>
      <c r="H903" s="46"/>
      <c r="I903" s="198"/>
      <c r="J903" s="198"/>
      <c r="K903" s="198"/>
      <c r="L903" s="15"/>
      <c r="M903" s="81"/>
      <c r="N903" s="82"/>
      <c r="O903" s="141"/>
      <c r="P903" s="141"/>
      <c r="Q903" s="141"/>
      <c r="R903" s="141"/>
      <c r="S903" s="209"/>
      <c r="T903" s="209"/>
    </row>
    <row r="904" spans="1:20" s="174" customFormat="1" x14ac:dyDescent="0.2">
      <c r="B904" s="173"/>
      <c r="C904" s="173"/>
      <c r="D904" s="173"/>
      <c r="E904" s="173"/>
      <c r="F904" s="173"/>
      <c r="G904" s="173"/>
      <c r="H904" s="173"/>
      <c r="I904" s="198"/>
      <c r="J904" s="198"/>
      <c r="K904" s="198"/>
      <c r="L904" s="15"/>
      <c r="M904" s="175"/>
      <c r="N904" s="177" t="s">
        <v>288</v>
      </c>
      <c r="O904" s="185">
        <f t="shared" ref="O904" si="479">SUM(O905:O907)</f>
        <v>24468.75</v>
      </c>
      <c r="P904" s="185">
        <f t="shared" ref="P904" si="480">SUM(P905:P907)</f>
        <v>20000</v>
      </c>
      <c r="Q904" s="185"/>
      <c r="R904" s="185">
        <f t="shared" ref="R904" si="481">SUM(R905:R907)</f>
        <v>0</v>
      </c>
      <c r="S904" s="209">
        <f t="shared" si="442"/>
        <v>0</v>
      </c>
      <c r="T904" s="209">
        <f t="shared" si="443"/>
        <v>0</v>
      </c>
    </row>
    <row r="905" spans="1:20" s="174" customFormat="1" x14ac:dyDescent="0.2">
      <c r="B905" s="173"/>
      <c r="C905" s="173"/>
      <c r="D905" s="173"/>
      <c r="E905" s="173"/>
      <c r="F905" s="173"/>
      <c r="G905" s="173"/>
      <c r="H905" s="173"/>
      <c r="I905" s="198"/>
      <c r="J905" s="198"/>
      <c r="K905" s="198"/>
      <c r="L905" s="15"/>
      <c r="M905" s="186" t="s">
        <v>364</v>
      </c>
      <c r="N905" s="177" t="s">
        <v>291</v>
      </c>
      <c r="O905" s="185">
        <v>0</v>
      </c>
      <c r="P905" s="185">
        <v>0</v>
      </c>
      <c r="Q905" s="185"/>
      <c r="R905" s="185">
        <v>0</v>
      </c>
      <c r="S905" s="209">
        <v>0</v>
      </c>
      <c r="T905" s="209">
        <v>0</v>
      </c>
    </row>
    <row r="906" spans="1:20" s="174" customFormat="1" x14ac:dyDescent="0.2">
      <c r="B906" s="173"/>
      <c r="C906" s="173"/>
      <c r="D906" s="173"/>
      <c r="E906" s="173"/>
      <c r="F906" s="173"/>
      <c r="G906" s="173"/>
      <c r="H906" s="173"/>
      <c r="I906" s="198"/>
      <c r="J906" s="198"/>
      <c r="K906" s="198"/>
      <c r="L906" s="15"/>
      <c r="M906" s="186" t="s">
        <v>363</v>
      </c>
      <c r="N906" s="177" t="s">
        <v>290</v>
      </c>
      <c r="O906" s="185">
        <v>24468.75</v>
      </c>
      <c r="P906" s="185">
        <v>20000</v>
      </c>
      <c r="Q906" s="185"/>
      <c r="R906" s="185">
        <v>0</v>
      </c>
      <c r="S906" s="209">
        <f t="shared" si="442"/>
        <v>0</v>
      </c>
      <c r="T906" s="209">
        <f t="shared" si="443"/>
        <v>0</v>
      </c>
    </row>
    <row r="907" spans="1:20" s="191" customFormat="1" x14ac:dyDescent="0.2">
      <c r="B907" s="190"/>
      <c r="C907" s="190"/>
      <c r="D907" s="190"/>
      <c r="E907" s="190"/>
      <c r="F907" s="190"/>
      <c r="G907" s="190"/>
      <c r="H907" s="190"/>
      <c r="I907" s="198"/>
      <c r="J907" s="198"/>
      <c r="K907" s="198"/>
      <c r="L907" s="15"/>
      <c r="M907" s="186" t="s">
        <v>361</v>
      </c>
      <c r="N907" s="177" t="s">
        <v>292</v>
      </c>
      <c r="O907" s="185">
        <v>0</v>
      </c>
      <c r="P907" s="185">
        <v>0</v>
      </c>
      <c r="Q907" s="185"/>
      <c r="R907" s="185">
        <v>0</v>
      </c>
      <c r="S907" s="209">
        <v>0</v>
      </c>
      <c r="T907" s="209">
        <v>0</v>
      </c>
    </row>
    <row r="908" spans="1:20" s="174" customFormat="1" x14ac:dyDescent="0.2">
      <c r="B908" s="173"/>
      <c r="C908" s="173"/>
      <c r="D908" s="173"/>
      <c r="E908" s="173"/>
      <c r="F908" s="173"/>
      <c r="G908" s="173"/>
      <c r="H908" s="173"/>
      <c r="I908" s="198"/>
      <c r="J908" s="198"/>
      <c r="K908" s="198"/>
      <c r="L908" s="15"/>
      <c r="M908" s="175"/>
      <c r="N908" s="82"/>
      <c r="O908" s="141"/>
      <c r="P908" s="141"/>
      <c r="Q908" s="141"/>
      <c r="R908" s="141"/>
      <c r="S908" s="209"/>
      <c r="T908" s="209"/>
    </row>
    <row r="909" spans="1:20" s="41" customFormat="1" ht="25.5" x14ac:dyDescent="0.2">
      <c r="B909" s="46"/>
      <c r="C909" s="46"/>
      <c r="D909" s="46"/>
      <c r="E909" s="46">
        <v>4</v>
      </c>
      <c r="F909" s="46">
        <v>5</v>
      </c>
      <c r="G909" s="46"/>
      <c r="H909" s="46"/>
      <c r="I909" s="198"/>
      <c r="J909" s="198">
        <v>9</v>
      </c>
      <c r="K909" s="198"/>
      <c r="L909" s="15" t="s">
        <v>177</v>
      </c>
      <c r="M909" s="81" t="s">
        <v>76</v>
      </c>
      <c r="N909" s="82" t="s">
        <v>170</v>
      </c>
      <c r="O909" s="111">
        <f t="shared" ref="O909" si="482">SUM(O911)</f>
        <v>24468.75</v>
      </c>
      <c r="P909" s="111">
        <f t="shared" ref="P909" si="483">SUM(P911)</f>
        <v>20000</v>
      </c>
      <c r="Q909" s="111"/>
      <c r="R909" s="111">
        <f t="shared" ref="R909" si="484">SUM(R911)</f>
        <v>0</v>
      </c>
      <c r="S909" s="209">
        <f t="shared" ref="S909:S971" si="485">R909/O909*100</f>
        <v>0</v>
      </c>
      <c r="T909" s="209">
        <f t="shared" ref="T909:T971" si="486">R909/P909*100</f>
        <v>0</v>
      </c>
    </row>
    <row r="910" spans="1:20" s="41" customFormat="1" ht="38.25" x14ac:dyDescent="0.2">
      <c r="B910" s="46"/>
      <c r="C910" s="46"/>
      <c r="D910" s="46"/>
      <c r="E910" s="46">
        <v>4</v>
      </c>
      <c r="F910" s="46">
        <v>5</v>
      </c>
      <c r="G910" s="46"/>
      <c r="H910" s="46"/>
      <c r="I910" s="198"/>
      <c r="J910" s="198">
        <v>9</v>
      </c>
      <c r="K910" s="198"/>
      <c r="L910" s="15" t="s">
        <v>177</v>
      </c>
      <c r="M910" s="90" t="s">
        <v>80</v>
      </c>
      <c r="N910" s="68" t="s">
        <v>9</v>
      </c>
      <c r="O910" s="112">
        <f t="shared" ref="O910:R910" si="487">SUM(O911)</f>
        <v>24468.75</v>
      </c>
      <c r="P910" s="112">
        <f t="shared" si="487"/>
        <v>20000</v>
      </c>
      <c r="Q910" s="112"/>
      <c r="R910" s="112">
        <f t="shared" si="487"/>
        <v>0</v>
      </c>
      <c r="S910" s="209">
        <f t="shared" si="485"/>
        <v>0</v>
      </c>
      <c r="T910" s="209">
        <f t="shared" si="486"/>
        <v>0</v>
      </c>
    </row>
    <row r="911" spans="1:20" s="41" customFormat="1" x14ac:dyDescent="0.2">
      <c r="B911" s="46"/>
      <c r="C911" s="46"/>
      <c r="D911" s="46"/>
      <c r="E911" s="46">
        <v>4</v>
      </c>
      <c r="F911" s="46">
        <v>5</v>
      </c>
      <c r="G911" s="46"/>
      <c r="H911" s="46"/>
      <c r="I911" s="198"/>
      <c r="J911" s="198">
        <v>9</v>
      </c>
      <c r="K911" s="198"/>
      <c r="L911" s="15" t="s">
        <v>177</v>
      </c>
      <c r="M911" s="81" t="s">
        <v>81</v>
      </c>
      <c r="N911" s="82" t="s">
        <v>172</v>
      </c>
      <c r="O911" s="111">
        <f>SUM(O912)</f>
        <v>24468.75</v>
      </c>
      <c r="P911" s="111">
        <v>20000</v>
      </c>
      <c r="Q911" s="111"/>
      <c r="R911" s="111">
        <f>SUM(R912)</f>
        <v>0</v>
      </c>
      <c r="S911" s="209">
        <f t="shared" si="485"/>
        <v>0</v>
      </c>
      <c r="T911" s="209">
        <f t="shared" si="486"/>
        <v>0</v>
      </c>
    </row>
    <row r="912" spans="1:20" s="328" customFormat="1" x14ac:dyDescent="0.2">
      <c r="B912" s="380"/>
      <c r="C912" s="380"/>
      <c r="D912" s="380"/>
      <c r="E912" s="380"/>
      <c r="F912" s="380"/>
      <c r="G912" s="380"/>
      <c r="H912" s="380"/>
      <c r="I912" s="380"/>
      <c r="J912" s="380"/>
      <c r="K912" s="380"/>
      <c r="L912" s="15"/>
      <c r="M912" s="381" t="s">
        <v>468</v>
      </c>
      <c r="N912" s="383" t="s">
        <v>465</v>
      </c>
      <c r="O912" s="111">
        <v>24468.75</v>
      </c>
      <c r="P912" s="111"/>
      <c r="Q912" s="111"/>
      <c r="R912" s="111">
        <v>0</v>
      </c>
      <c r="S912" s="209">
        <f t="shared" si="485"/>
        <v>0</v>
      </c>
      <c r="T912" s="209"/>
    </row>
    <row r="913" spans="1:20" s="41" customFormat="1" x14ac:dyDescent="0.2">
      <c r="I913" s="199"/>
      <c r="J913" s="199"/>
      <c r="K913" s="199"/>
      <c r="L913" s="15"/>
      <c r="M913" s="81"/>
      <c r="N913" s="82"/>
      <c r="O913" s="144"/>
      <c r="P913" s="144"/>
      <c r="Q913" s="144"/>
      <c r="R913" s="144"/>
      <c r="S913" s="209"/>
      <c r="T913" s="209"/>
    </row>
    <row r="914" spans="1:20" s="45" customFormat="1" ht="38.25" x14ac:dyDescent="0.2">
      <c r="A914" s="51" t="s">
        <v>173</v>
      </c>
      <c r="I914" s="199"/>
      <c r="J914" s="199"/>
      <c r="K914" s="199"/>
      <c r="L914" s="29" t="s">
        <v>202</v>
      </c>
      <c r="M914" s="101"/>
      <c r="N914" s="102" t="s">
        <v>147</v>
      </c>
      <c r="O914" s="114">
        <f t="shared" ref="O914" si="488">SUM(O916)</f>
        <v>0</v>
      </c>
      <c r="P914" s="114">
        <f t="shared" ref="P914" si="489">SUM(P916)</f>
        <v>15000</v>
      </c>
      <c r="Q914" s="114"/>
      <c r="R914" s="114">
        <f t="shared" ref="R914" si="490">SUM(R916)</f>
        <v>0</v>
      </c>
      <c r="S914" s="209">
        <v>0</v>
      </c>
      <c r="T914" s="209">
        <f t="shared" si="486"/>
        <v>0</v>
      </c>
    </row>
    <row r="915" spans="1:20" s="41" customFormat="1" x14ac:dyDescent="0.2">
      <c r="I915" s="199"/>
      <c r="J915" s="199"/>
      <c r="K915" s="199"/>
      <c r="L915" s="15"/>
      <c r="M915" s="81"/>
      <c r="N915" s="82"/>
      <c r="O915" s="145"/>
      <c r="P915" s="145"/>
      <c r="Q915" s="145"/>
      <c r="R915" s="145"/>
      <c r="S915" s="209"/>
      <c r="T915" s="209"/>
    </row>
    <row r="916" spans="1:20" s="41" customFormat="1" ht="25.5" x14ac:dyDescent="0.2">
      <c r="A916" s="52" t="s">
        <v>278</v>
      </c>
      <c r="I916" s="199"/>
      <c r="J916" s="199"/>
      <c r="K916" s="199"/>
      <c r="L916" s="64" t="s">
        <v>185</v>
      </c>
      <c r="M916" s="81"/>
      <c r="N916" s="105" t="s">
        <v>322</v>
      </c>
      <c r="O916" s="141">
        <f t="shared" ref="O916" si="491">SUM(O922)</f>
        <v>0</v>
      </c>
      <c r="P916" s="141">
        <f t="shared" ref="P916" si="492">SUM(P922)</f>
        <v>15000</v>
      </c>
      <c r="Q916" s="141"/>
      <c r="R916" s="141">
        <f t="shared" ref="R916" si="493">SUM(R922)</f>
        <v>0</v>
      </c>
      <c r="S916" s="209">
        <v>0</v>
      </c>
      <c r="T916" s="209">
        <f t="shared" si="486"/>
        <v>0</v>
      </c>
    </row>
    <row r="917" spans="1:20" s="41" customFormat="1" x14ac:dyDescent="0.2">
      <c r="I917" s="199"/>
      <c r="J917" s="199"/>
      <c r="K917" s="199"/>
      <c r="L917" s="15"/>
      <c r="M917" s="81"/>
      <c r="N917" s="82"/>
      <c r="O917" s="145"/>
      <c r="P917" s="145"/>
      <c r="Q917" s="145"/>
      <c r="R917" s="145"/>
      <c r="S917" s="209"/>
      <c r="T917" s="209"/>
    </row>
    <row r="918" spans="1:20" s="174" customFormat="1" x14ac:dyDescent="0.2">
      <c r="I918" s="199"/>
      <c r="J918" s="199"/>
      <c r="K918" s="199"/>
      <c r="L918" s="15"/>
      <c r="M918" s="175"/>
      <c r="N918" s="177" t="s">
        <v>288</v>
      </c>
      <c r="O918" s="185">
        <f t="shared" ref="O918" si="494">SUM(O919:O920)</f>
        <v>0</v>
      </c>
      <c r="P918" s="185">
        <f t="shared" ref="P918" si="495">SUM(P919:P920)</f>
        <v>15000</v>
      </c>
      <c r="Q918" s="185"/>
      <c r="R918" s="185">
        <f t="shared" ref="R918" si="496">SUM(R919:R920)</f>
        <v>0</v>
      </c>
      <c r="S918" s="209">
        <v>0</v>
      </c>
      <c r="T918" s="209">
        <f t="shared" si="486"/>
        <v>0</v>
      </c>
    </row>
    <row r="919" spans="1:20" s="174" customFormat="1" x14ac:dyDescent="0.2">
      <c r="I919" s="199"/>
      <c r="J919" s="199"/>
      <c r="K919" s="199"/>
      <c r="L919" s="15"/>
      <c r="M919" s="186" t="s">
        <v>364</v>
      </c>
      <c r="N919" s="177" t="s">
        <v>291</v>
      </c>
      <c r="O919" s="185">
        <v>0</v>
      </c>
      <c r="P919" s="185">
        <v>5500</v>
      </c>
      <c r="Q919" s="185"/>
      <c r="R919" s="185">
        <v>0</v>
      </c>
      <c r="S919" s="209">
        <v>0</v>
      </c>
      <c r="T919" s="209">
        <f t="shared" si="486"/>
        <v>0</v>
      </c>
    </row>
    <row r="920" spans="1:20" s="202" customFormat="1" x14ac:dyDescent="0.2">
      <c r="L920" s="15"/>
      <c r="M920" s="186" t="s">
        <v>363</v>
      </c>
      <c r="N920" s="177" t="s">
        <v>290</v>
      </c>
      <c r="O920" s="185">
        <v>0</v>
      </c>
      <c r="P920" s="185">
        <v>9500</v>
      </c>
      <c r="Q920" s="185"/>
      <c r="R920" s="185">
        <v>0</v>
      </c>
      <c r="S920" s="209">
        <v>0</v>
      </c>
      <c r="T920" s="209">
        <f t="shared" si="486"/>
        <v>0</v>
      </c>
    </row>
    <row r="921" spans="1:20" s="174" customFormat="1" x14ac:dyDescent="0.2">
      <c r="I921" s="199"/>
      <c r="J921" s="199"/>
      <c r="K921" s="199"/>
      <c r="L921" s="15"/>
      <c r="M921" s="175"/>
      <c r="N921" s="82"/>
      <c r="O921" s="145"/>
      <c r="P921" s="145"/>
      <c r="Q921" s="145"/>
      <c r="R921" s="145"/>
      <c r="S921" s="209"/>
      <c r="T921" s="209"/>
    </row>
    <row r="922" spans="1:20" s="41" customFormat="1" ht="25.5" x14ac:dyDescent="0.2">
      <c r="B922" s="46"/>
      <c r="C922" s="46"/>
      <c r="D922" s="46"/>
      <c r="E922" s="46">
        <v>4</v>
      </c>
      <c r="F922" s="46">
        <v>5</v>
      </c>
      <c r="G922" s="46"/>
      <c r="H922" s="46"/>
      <c r="I922" s="198"/>
      <c r="J922" s="198"/>
      <c r="K922" s="198"/>
      <c r="L922" s="15" t="s">
        <v>185</v>
      </c>
      <c r="M922" s="81" t="s">
        <v>76</v>
      </c>
      <c r="N922" s="82" t="s">
        <v>170</v>
      </c>
      <c r="O922" s="111">
        <f t="shared" ref="O922:R923" si="497">SUM(O923)</f>
        <v>0</v>
      </c>
      <c r="P922" s="111">
        <f t="shared" si="497"/>
        <v>15000</v>
      </c>
      <c r="Q922" s="111"/>
      <c r="R922" s="111">
        <f t="shared" si="497"/>
        <v>0</v>
      </c>
      <c r="S922" s="209">
        <v>0</v>
      </c>
      <c r="T922" s="209">
        <f t="shared" si="486"/>
        <v>0</v>
      </c>
    </row>
    <row r="923" spans="1:20" s="41" customFormat="1" ht="38.25" x14ac:dyDescent="0.2">
      <c r="B923" s="46"/>
      <c r="C923" s="46"/>
      <c r="D923" s="46"/>
      <c r="E923" s="46">
        <v>4</v>
      </c>
      <c r="F923" s="46">
        <v>5</v>
      </c>
      <c r="G923" s="46"/>
      <c r="H923" s="46"/>
      <c r="I923" s="198"/>
      <c r="J923" s="198"/>
      <c r="K923" s="198"/>
      <c r="L923" s="15" t="s">
        <v>185</v>
      </c>
      <c r="M923" s="90" t="s">
        <v>80</v>
      </c>
      <c r="N923" s="68" t="s">
        <v>9</v>
      </c>
      <c r="O923" s="112">
        <f t="shared" si="497"/>
        <v>0</v>
      </c>
      <c r="P923" s="112">
        <f t="shared" si="497"/>
        <v>15000</v>
      </c>
      <c r="Q923" s="112"/>
      <c r="R923" s="112">
        <f t="shared" si="497"/>
        <v>0</v>
      </c>
      <c r="S923" s="209">
        <v>0</v>
      </c>
      <c r="T923" s="209">
        <f t="shared" si="486"/>
        <v>0</v>
      </c>
    </row>
    <row r="924" spans="1:20" s="41" customFormat="1" x14ac:dyDescent="0.2">
      <c r="B924" s="46"/>
      <c r="C924" s="46"/>
      <c r="D924" s="46"/>
      <c r="E924" s="46">
        <v>4</v>
      </c>
      <c r="F924" s="46">
        <v>5</v>
      </c>
      <c r="G924" s="46"/>
      <c r="H924" s="46"/>
      <c r="I924" s="198"/>
      <c r="J924" s="198"/>
      <c r="K924" s="198"/>
      <c r="L924" s="15" t="s">
        <v>185</v>
      </c>
      <c r="M924" s="81" t="s">
        <v>81</v>
      </c>
      <c r="N924" s="82" t="s">
        <v>172</v>
      </c>
      <c r="O924" s="111">
        <v>0</v>
      </c>
      <c r="P924" s="111">
        <v>15000</v>
      </c>
      <c r="Q924" s="111"/>
      <c r="R924" s="111">
        <v>0</v>
      </c>
      <c r="S924" s="209">
        <v>0</v>
      </c>
      <c r="T924" s="209">
        <f t="shared" si="486"/>
        <v>0</v>
      </c>
    </row>
    <row r="925" spans="1:20" s="131" customFormat="1" x14ac:dyDescent="0.2">
      <c r="B925" s="129"/>
      <c r="C925" s="129"/>
      <c r="D925" s="129"/>
      <c r="E925" s="129"/>
      <c r="F925" s="129"/>
      <c r="G925" s="129"/>
      <c r="H925" s="129"/>
      <c r="I925" s="198"/>
      <c r="J925" s="198"/>
      <c r="K925" s="198"/>
      <c r="L925" s="15"/>
      <c r="M925" s="130"/>
      <c r="N925" s="82"/>
      <c r="O925" s="141"/>
      <c r="P925" s="141"/>
      <c r="Q925" s="141"/>
      <c r="R925" s="141"/>
      <c r="S925" s="209"/>
      <c r="T925" s="209"/>
    </row>
    <row r="926" spans="1:20" s="44" customFormat="1" ht="38.25" x14ac:dyDescent="0.2">
      <c r="A926" s="51" t="s">
        <v>173</v>
      </c>
      <c r="I926" s="199"/>
      <c r="J926" s="199"/>
      <c r="K926" s="199"/>
      <c r="L926" s="29" t="s">
        <v>389</v>
      </c>
      <c r="M926" s="101"/>
      <c r="N926" s="102" t="s">
        <v>147</v>
      </c>
      <c r="O926" s="114">
        <f t="shared" ref="O926" si="498">SUM(O928)</f>
        <v>0</v>
      </c>
      <c r="P926" s="114">
        <f t="shared" ref="P926:R926" si="499">SUM(P928)</f>
        <v>30000</v>
      </c>
      <c r="Q926" s="114"/>
      <c r="R926" s="114">
        <f t="shared" si="499"/>
        <v>23875</v>
      </c>
      <c r="S926" s="209">
        <v>0</v>
      </c>
      <c r="T926" s="209">
        <f t="shared" si="486"/>
        <v>79.583333333333329</v>
      </c>
    </row>
    <row r="927" spans="1:20" s="156" customFormat="1" x14ac:dyDescent="0.2">
      <c r="A927" s="51"/>
      <c r="I927" s="199"/>
      <c r="J927" s="199"/>
      <c r="K927" s="199"/>
      <c r="L927" s="29"/>
      <c r="M927" s="101"/>
      <c r="N927" s="102"/>
      <c r="O927" s="141"/>
      <c r="P927" s="141"/>
      <c r="Q927" s="141"/>
      <c r="R927" s="141"/>
      <c r="S927" s="209"/>
      <c r="T927" s="209"/>
    </row>
    <row r="928" spans="1:20" s="44" customFormat="1" ht="102" x14ac:dyDescent="0.2">
      <c r="A928" s="52" t="s">
        <v>279</v>
      </c>
      <c r="I928" s="199"/>
      <c r="J928" s="199"/>
      <c r="K928" s="199"/>
      <c r="L928" s="64" t="s">
        <v>388</v>
      </c>
      <c r="M928" s="81"/>
      <c r="N928" s="119" t="s">
        <v>390</v>
      </c>
      <c r="O928" s="141">
        <f t="shared" ref="O928" si="500">SUM(O935)</f>
        <v>0</v>
      </c>
      <c r="P928" s="235">
        <f t="shared" ref="P928" si="501">SUM(P935)</f>
        <v>30000</v>
      </c>
      <c r="Q928" s="235"/>
      <c r="R928" s="141">
        <f t="shared" ref="R928" si="502">SUM(R935)</f>
        <v>23875</v>
      </c>
      <c r="S928" s="209">
        <v>0</v>
      </c>
      <c r="T928" s="209">
        <f t="shared" si="486"/>
        <v>79.583333333333329</v>
      </c>
    </row>
    <row r="929" spans="1:20" s="174" customFormat="1" x14ac:dyDescent="0.2">
      <c r="A929" s="52"/>
      <c r="I929" s="199"/>
      <c r="J929" s="199"/>
      <c r="K929" s="199"/>
      <c r="L929" s="15"/>
      <c r="M929" s="175"/>
      <c r="N929" s="105"/>
      <c r="O929" s="141"/>
      <c r="P929" s="141"/>
      <c r="Q929" s="141"/>
      <c r="R929" s="141"/>
      <c r="S929" s="209"/>
      <c r="T929" s="209"/>
    </row>
    <row r="930" spans="1:20" s="168" customFormat="1" x14ac:dyDescent="0.2">
      <c r="A930" s="52"/>
      <c r="I930" s="199"/>
      <c r="J930" s="199"/>
      <c r="K930" s="199"/>
      <c r="L930" s="15"/>
      <c r="M930" s="169"/>
      <c r="N930" s="177" t="s">
        <v>288</v>
      </c>
      <c r="O930" s="185">
        <f t="shared" ref="O930" si="503">SUM(O931:O933)</f>
        <v>0</v>
      </c>
      <c r="P930" s="185">
        <f t="shared" ref="P930" si="504">SUM(P931:P933)</f>
        <v>30000</v>
      </c>
      <c r="Q930" s="185"/>
      <c r="R930" s="185">
        <f t="shared" ref="R930" si="505">SUM(R931:R933)</f>
        <v>23875</v>
      </c>
      <c r="S930" s="209">
        <v>0</v>
      </c>
      <c r="T930" s="209">
        <f t="shared" si="486"/>
        <v>79.583333333333329</v>
      </c>
    </row>
    <row r="931" spans="1:20" s="201" customFormat="1" x14ac:dyDescent="0.2">
      <c r="A931" s="52"/>
      <c r="L931" s="15"/>
      <c r="M931" s="186" t="s">
        <v>363</v>
      </c>
      <c r="N931" s="177" t="s">
        <v>290</v>
      </c>
      <c r="O931" s="185">
        <v>0</v>
      </c>
      <c r="P931" s="185">
        <v>0</v>
      </c>
      <c r="Q931" s="185"/>
      <c r="R931" s="185">
        <v>23875</v>
      </c>
      <c r="S931" s="209">
        <v>0</v>
      </c>
      <c r="T931" s="209">
        <v>0</v>
      </c>
    </row>
    <row r="932" spans="1:20" s="328" customFormat="1" ht="25.5" x14ac:dyDescent="0.2">
      <c r="A932" s="52"/>
      <c r="L932" s="15"/>
      <c r="M932" s="186" t="s">
        <v>360</v>
      </c>
      <c r="N932" s="177" t="s">
        <v>106</v>
      </c>
      <c r="O932" s="185">
        <v>0</v>
      </c>
      <c r="P932" s="185">
        <v>0</v>
      </c>
      <c r="Q932" s="185"/>
      <c r="R932" s="185">
        <v>0</v>
      </c>
      <c r="S932" s="209">
        <v>0</v>
      </c>
      <c r="T932" s="209">
        <v>0</v>
      </c>
    </row>
    <row r="933" spans="1:20" s="174" customFormat="1" x14ac:dyDescent="0.2">
      <c r="A933" s="52"/>
      <c r="I933" s="199"/>
      <c r="J933" s="199"/>
      <c r="K933" s="199"/>
      <c r="L933" s="15"/>
      <c r="M933" s="186" t="s">
        <v>361</v>
      </c>
      <c r="N933" s="184" t="s">
        <v>292</v>
      </c>
      <c r="O933" s="185">
        <v>0</v>
      </c>
      <c r="P933" s="185">
        <v>30000</v>
      </c>
      <c r="Q933" s="185"/>
      <c r="R933" s="185">
        <v>0</v>
      </c>
      <c r="S933" s="209">
        <v>0</v>
      </c>
      <c r="T933" s="209">
        <f t="shared" si="486"/>
        <v>0</v>
      </c>
    </row>
    <row r="934" spans="1:20" s="174" customFormat="1" x14ac:dyDescent="0.2">
      <c r="A934" s="52"/>
      <c r="I934" s="199"/>
      <c r="J934" s="199"/>
      <c r="K934" s="199"/>
      <c r="L934" s="15"/>
      <c r="M934" s="175"/>
      <c r="N934" s="105"/>
      <c r="O934" s="141"/>
      <c r="P934" s="141"/>
      <c r="Q934" s="141"/>
      <c r="R934" s="141"/>
      <c r="S934" s="209"/>
      <c r="T934" s="209"/>
    </row>
    <row r="935" spans="1:20" s="44" customFormat="1" ht="25.5" x14ac:dyDescent="0.2">
      <c r="B935" s="46"/>
      <c r="C935" s="46"/>
      <c r="D935" s="46"/>
      <c r="E935" s="46"/>
      <c r="F935" s="46">
        <v>5</v>
      </c>
      <c r="G935" s="46"/>
      <c r="H935" s="46"/>
      <c r="I935" s="198">
        <v>8</v>
      </c>
      <c r="J935" s="198">
        <v>9</v>
      </c>
      <c r="K935" s="198"/>
      <c r="L935" s="15" t="s">
        <v>388</v>
      </c>
      <c r="M935" s="81" t="s">
        <v>76</v>
      </c>
      <c r="N935" s="82" t="s">
        <v>170</v>
      </c>
      <c r="O935" s="111">
        <f t="shared" ref="O935:R936" si="506">SUM(O936)</f>
        <v>0</v>
      </c>
      <c r="P935" s="111">
        <f t="shared" si="506"/>
        <v>30000</v>
      </c>
      <c r="Q935" s="111"/>
      <c r="R935" s="111">
        <f t="shared" si="506"/>
        <v>23875</v>
      </c>
      <c r="S935" s="209">
        <v>0</v>
      </c>
      <c r="T935" s="209">
        <f t="shared" si="486"/>
        <v>79.583333333333329</v>
      </c>
    </row>
    <row r="936" spans="1:20" s="44" customFormat="1" ht="38.25" x14ac:dyDescent="0.2">
      <c r="B936" s="46"/>
      <c r="C936" s="46"/>
      <c r="D936" s="46"/>
      <c r="E936" s="46"/>
      <c r="F936" s="46">
        <v>5</v>
      </c>
      <c r="G936" s="46"/>
      <c r="H936" s="46"/>
      <c r="I936" s="198"/>
      <c r="J936" s="198">
        <v>9</v>
      </c>
      <c r="K936" s="198"/>
      <c r="L936" s="15" t="s">
        <v>388</v>
      </c>
      <c r="M936" s="90" t="s">
        <v>80</v>
      </c>
      <c r="N936" s="68" t="s">
        <v>9</v>
      </c>
      <c r="O936" s="112">
        <f t="shared" si="506"/>
        <v>0</v>
      </c>
      <c r="P936" s="112">
        <f t="shared" si="506"/>
        <v>30000</v>
      </c>
      <c r="Q936" s="112"/>
      <c r="R936" s="112">
        <f t="shared" si="506"/>
        <v>23875</v>
      </c>
      <c r="S936" s="209">
        <v>0</v>
      </c>
      <c r="T936" s="209">
        <f t="shared" si="486"/>
        <v>79.583333333333329</v>
      </c>
    </row>
    <row r="937" spans="1:20" s="44" customFormat="1" x14ac:dyDescent="0.2">
      <c r="B937" s="46"/>
      <c r="C937" s="46"/>
      <c r="D937" s="46"/>
      <c r="E937" s="46"/>
      <c r="F937" s="46">
        <v>5</v>
      </c>
      <c r="G937" s="46"/>
      <c r="H937" s="46"/>
      <c r="I937" s="198"/>
      <c r="J937" s="198">
        <v>9</v>
      </c>
      <c r="K937" s="198"/>
      <c r="L937" s="15" t="s">
        <v>388</v>
      </c>
      <c r="M937" s="81" t="s">
        <v>81</v>
      </c>
      <c r="N937" s="82" t="s">
        <v>172</v>
      </c>
      <c r="O937" s="111">
        <v>0</v>
      </c>
      <c r="P937" s="111">
        <v>30000</v>
      </c>
      <c r="Q937" s="111"/>
      <c r="R937" s="111">
        <f>SUM(R938)</f>
        <v>23875</v>
      </c>
      <c r="S937" s="209">
        <v>0</v>
      </c>
      <c r="T937" s="209">
        <f t="shared" si="486"/>
        <v>79.583333333333329</v>
      </c>
    </row>
    <row r="938" spans="1:20" s="328" customFormat="1" x14ac:dyDescent="0.2">
      <c r="B938" s="391"/>
      <c r="C938" s="391"/>
      <c r="D938" s="391"/>
      <c r="E938" s="391"/>
      <c r="F938" s="391"/>
      <c r="G938" s="391"/>
      <c r="H938" s="391"/>
      <c r="I938" s="391"/>
      <c r="J938" s="391"/>
      <c r="K938" s="391"/>
      <c r="L938" s="15"/>
      <c r="M938" s="392" t="s">
        <v>500</v>
      </c>
      <c r="N938" s="394" t="s">
        <v>526</v>
      </c>
      <c r="O938" s="111">
        <v>0</v>
      </c>
      <c r="P938" s="111"/>
      <c r="Q938" s="111"/>
      <c r="R938" s="111">
        <v>23875</v>
      </c>
      <c r="S938" s="209">
        <v>0</v>
      </c>
      <c r="T938" s="209"/>
    </row>
    <row r="939" spans="1:20" s="328" customFormat="1" ht="25.5" x14ac:dyDescent="0.2">
      <c r="B939" s="361"/>
      <c r="C939" s="361"/>
      <c r="D939" s="361"/>
      <c r="E939" s="361"/>
      <c r="F939" s="361"/>
      <c r="G939" s="361"/>
      <c r="H939" s="361"/>
      <c r="I939" s="361">
        <v>8</v>
      </c>
      <c r="J939" s="361"/>
      <c r="K939" s="361"/>
      <c r="L939" s="15"/>
      <c r="M939" s="359" t="s">
        <v>33</v>
      </c>
      <c r="N939" s="360" t="s">
        <v>86</v>
      </c>
      <c r="O939" s="111">
        <v>0</v>
      </c>
      <c r="P939" s="111">
        <v>0</v>
      </c>
      <c r="Q939" s="111"/>
      <c r="R939" s="111">
        <v>0</v>
      </c>
      <c r="S939" s="209">
        <v>0</v>
      </c>
      <c r="T939" s="209">
        <v>0</v>
      </c>
    </row>
    <row r="940" spans="1:20" s="36" customFormat="1" ht="25.5" x14ac:dyDescent="0.2">
      <c r="B940" s="9"/>
      <c r="C940" s="9"/>
      <c r="D940" s="9"/>
      <c r="E940" s="9"/>
      <c r="F940" s="9"/>
      <c r="G940" s="9"/>
      <c r="H940" s="9"/>
      <c r="I940" s="9">
        <v>8</v>
      </c>
      <c r="J940" s="9"/>
      <c r="K940" s="9"/>
      <c r="L940" s="17"/>
      <c r="M940" s="311" t="s">
        <v>299</v>
      </c>
      <c r="N940" s="360" t="s">
        <v>301</v>
      </c>
      <c r="O940" s="112">
        <v>0</v>
      </c>
      <c r="P940" s="112">
        <v>0</v>
      </c>
      <c r="Q940" s="112"/>
      <c r="R940" s="112">
        <v>0</v>
      </c>
      <c r="S940" s="209">
        <v>0</v>
      </c>
      <c r="T940" s="209">
        <v>0</v>
      </c>
    </row>
    <row r="941" spans="1:20" s="328" customFormat="1" ht="51" x14ac:dyDescent="0.2">
      <c r="B941" s="361"/>
      <c r="C941" s="361"/>
      <c r="D941" s="361"/>
      <c r="E941" s="361"/>
      <c r="F941" s="361"/>
      <c r="G941" s="361"/>
      <c r="H941" s="361"/>
      <c r="I941" s="361">
        <v>8</v>
      </c>
      <c r="J941" s="361"/>
      <c r="K941" s="361"/>
      <c r="L941" s="15"/>
      <c r="M941" s="359" t="s">
        <v>300</v>
      </c>
      <c r="N941" s="358" t="s">
        <v>321</v>
      </c>
      <c r="O941" s="111">
        <v>0</v>
      </c>
      <c r="P941" s="111">
        <v>0</v>
      </c>
      <c r="Q941" s="111"/>
      <c r="R941" s="111">
        <v>0</v>
      </c>
      <c r="S941" s="209">
        <v>0</v>
      </c>
      <c r="T941" s="209">
        <v>0</v>
      </c>
    </row>
    <row r="942" spans="1:20" s="54" customFormat="1" x14ac:dyDescent="0.2">
      <c r="B942" s="55"/>
      <c r="C942" s="55"/>
      <c r="D942" s="55"/>
      <c r="E942" s="55"/>
      <c r="F942" s="55"/>
      <c r="G942" s="55"/>
      <c r="H942" s="55"/>
      <c r="I942" s="198"/>
      <c r="J942" s="198"/>
      <c r="K942" s="198"/>
      <c r="L942" s="15"/>
      <c r="M942" s="81"/>
      <c r="N942" s="82"/>
      <c r="O942" s="141"/>
      <c r="P942" s="141"/>
      <c r="Q942" s="141"/>
      <c r="R942" s="141"/>
      <c r="S942" s="209"/>
      <c r="T942" s="209"/>
    </row>
    <row r="943" spans="1:20" s="44" customFormat="1" ht="38.25" x14ac:dyDescent="0.2">
      <c r="A943" s="51" t="s">
        <v>173</v>
      </c>
      <c r="I943" s="199"/>
      <c r="J943" s="199"/>
      <c r="K943" s="199"/>
      <c r="L943" s="29" t="s">
        <v>202</v>
      </c>
      <c r="M943" s="101"/>
      <c r="N943" s="102" t="s">
        <v>147</v>
      </c>
      <c r="O943" s="114">
        <f t="shared" ref="O943" si="507">SUM(O945)</f>
        <v>0</v>
      </c>
      <c r="P943" s="114">
        <f t="shared" ref="P943" si="508">SUM(P945)</f>
        <v>20000</v>
      </c>
      <c r="Q943" s="114"/>
      <c r="R943" s="114">
        <f t="shared" ref="R943" si="509">SUM(R945)</f>
        <v>0</v>
      </c>
      <c r="S943" s="209">
        <v>0</v>
      </c>
      <c r="T943" s="209">
        <f t="shared" si="486"/>
        <v>0</v>
      </c>
    </row>
    <row r="944" spans="1:20" s="156" customFormat="1" x14ac:dyDescent="0.2">
      <c r="A944" s="51"/>
      <c r="I944" s="199"/>
      <c r="J944" s="199"/>
      <c r="K944" s="199"/>
      <c r="L944" s="29"/>
      <c r="M944" s="101"/>
      <c r="N944" s="102"/>
      <c r="O944" s="141"/>
      <c r="P944" s="141"/>
      <c r="Q944" s="141"/>
      <c r="R944" s="141"/>
      <c r="S944" s="209"/>
      <c r="T944" s="209"/>
    </row>
    <row r="945" spans="1:20" s="44" customFormat="1" ht="38.25" x14ac:dyDescent="0.2">
      <c r="A945" s="52" t="s">
        <v>280</v>
      </c>
      <c r="I945" s="199"/>
      <c r="J945" s="199"/>
      <c r="K945" s="199"/>
      <c r="L945" s="64" t="s">
        <v>185</v>
      </c>
      <c r="M945" s="81"/>
      <c r="N945" s="105" t="s">
        <v>328</v>
      </c>
      <c r="O945" s="141">
        <f t="shared" ref="O945" si="510">SUM(O951)</f>
        <v>0</v>
      </c>
      <c r="P945" s="235">
        <f t="shared" ref="P945" si="511">SUM(P951)</f>
        <v>20000</v>
      </c>
      <c r="Q945" s="235"/>
      <c r="R945" s="141">
        <f t="shared" ref="R945" si="512">SUM(R951)</f>
        <v>0</v>
      </c>
      <c r="S945" s="209">
        <v>0</v>
      </c>
      <c r="T945" s="209">
        <f t="shared" si="486"/>
        <v>0</v>
      </c>
    </row>
    <row r="946" spans="1:20" s="168" customFormat="1" x14ac:dyDescent="0.2">
      <c r="A946" s="52"/>
      <c r="I946" s="199"/>
      <c r="J946" s="199"/>
      <c r="K946" s="199"/>
      <c r="L946" s="15"/>
      <c r="M946" s="169"/>
      <c r="N946" s="105"/>
      <c r="O946" s="141"/>
      <c r="P946" s="141"/>
      <c r="Q946" s="141"/>
      <c r="R946" s="141"/>
      <c r="S946" s="209"/>
      <c r="T946" s="209"/>
    </row>
    <row r="947" spans="1:20" s="174" customFormat="1" x14ac:dyDescent="0.2">
      <c r="A947" s="52"/>
      <c r="I947" s="199"/>
      <c r="J947" s="199"/>
      <c r="K947" s="199"/>
      <c r="L947" s="15"/>
      <c r="M947" s="175"/>
      <c r="N947" s="177" t="s">
        <v>288</v>
      </c>
      <c r="O947" s="185">
        <f t="shared" ref="O947" si="513">SUM(O948:O949)</f>
        <v>0</v>
      </c>
      <c r="P947" s="185">
        <f t="shared" ref="P947" si="514">SUM(P948:P949)</f>
        <v>20000</v>
      </c>
      <c r="Q947" s="185"/>
      <c r="R947" s="185">
        <f t="shared" ref="R947" si="515">SUM(R948:R949)</f>
        <v>0</v>
      </c>
      <c r="S947" s="209">
        <v>0</v>
      </c>
      <c r="T947" s="209">
        <f t="shared" si="486"/>
        <v>0</v>
      </c>
    </row>
    <row r="948" spans="1:20" s="201" customFormat="1" x14ac:dyDescent="0.2">
      <c r="A948" s="52"/>
      <c r="L948" s="15"/>
      <c r="M948" s="186" t="s">
        <v>363</v>
      </c>
      <c r="N948" s="177" t="s">
        <v>290</v>
      </c>
      <c r="O948" s="185">
        <v>0</v>
      </c>
      <c r="P948" s="185">
        <v>20000</v>
      </c>
      <c r="Q948" s="185"/>
      <c r="R948" s="185">
        <v>0</v>
      </c>
      <c r="S948" s="209">
        <v>0</v>
      </c>
      <c r="T948" s="209">
        <f t="shared" si="486"/>
        <v>0</v>
      </c>
    </row>
    <row r="949" spans="1:20" s="174" customFormat="1" x14ac:dyDescent="0.2">
      <c r="A949" s="52"/>
      <c r="I949" s="199"/>
      <c r="J949" s="199"/>
      <c r="K949" s="199"/>
      <c r="L949" s="15"/>
      <c r="M949" s="186" t="s">
        <v>361</v>
      </c>
      <c r="N949" s="184" t="s">
        <v>292</v>
      </c>
      <c r="O949" s="185">
        <v>0</v>
      </c>
      <c r="P949" s="185">
        <v>0</v>
      </c>
      <c r="Q949" s="185"/>
      <c r="R949" s="185">
        <v>0</v>
      </c>
      <c r="S949" s="209">
        <v>0</v>
      </c>
      <c r="T949" s="209">
        <v>0</v>
      </c>
    </row>
    <row r="950" spans="1:20" s="174" customFormat="1" x14ac:dyDescent="0.2">
      <c r="A950" s="52"/>
      <c r="I950" s="199"/>
      <c r="J950" s="199"/>
      <c r="K950" s="199"/>
      <c r="L950" s="15"/>
      <c r="M950" s="186"/>
      <c r="N950" s="184"/>
      <c r="O950" s="141"/>
      <c r="P950" s="141"/>
      <c r="Q950" s="141"/>
      <c r="R950" s="141"/>
      <c r="S950" s="209"/>
      <c r="T950" s="209"/>
    </row>
    <row r="951" spans="1:20" s="41" customFormat="1" ht="25.5" x14ac:dyDescent="0.2">
      <c r="B951" s="46"/>
      <c r="C951" s="46"/>
      <c r="D951" s="46"/>
      <c r="E951" s="46"/>
      <c r="F951" s="46">
        <v>5</v>
      </c>
      <c r="G951" s="46"/>
      <c r="H951" s="46"/>
      <c r="I951" s="198"/>
      <c r="J951" s="198">
        <v>9</v>
      </c>
      <c r="K951" s="198"/>
      <c r="L951" s="15" t="s">
        <v>185</v>
      </c>
      <c r="M951" s="81" t="s">
        <v>76</v>
      </c>
      <c r="N951" s="82" t="s">
        <v>170</v>
      </c>
      <c r="O951" s="111">
        <f t="shared" ref="O951:R952" si="516">SUM(O952)</f>
        <v>0</v>
      </c>
      <c r="P951" s="111">
        <f t="shared" si="516"/>
        <v>20000</v>
      </c>
      <c r="Q951" s="111"/>
      <c r="R951" s="111">
        <f t="shared" si="516"/>
        <v>0</v>
      </c>
      <c r="S951" s="209">
        <v>0</v>
      </c>
      <c r="T951" s="209">
        <f t="shared" si="486"/>
        <v>0</v>
      </c>
    </row>
    <row r="952" spans="1:20" s="41" customFormat="1" ht="38.25" x14ac:dyDescent="0.2">
      <c r="B952" s="46"/>
      <c r="C952" s="46"/>
      <c r="D952" s="46"/>
      <c r="E952" s="46"/>
      <c r="F952" s="46">
        <v>5</v>
      </c>
      <c r="G952" s="46"/>
      <c r="H952" s="46"/>
      <c r="I952" s="198"/>
      <c r="J952" s="198">
        <v>9</v>
      </c>
      <c r="K952" s="198"/>
      <c r="L952" s="15" t="s">
        <v>185</v>
      </c>
      <c r="M952" s="90" t="s">
        <v>80</v>
      </c>
      <c r="N952" s="68" t="s">
        <v>9</v>
      </c>
      <c r="O952" s="112">
        <f t="shared" si="516"/>
        <v>0</v>
      </c>
      <c r="P952" s="112">
        <f t="shared" si="516"/>
        <v>20000</v>
      </c>
      <c r="Q952" s="112"/>
      <c r="R952" s="112">
        <f t="shared" si="516"/>
        <v>0</v>
      </c>
      <c r="S952" s="209">
        <v>0</v>
      </c>
      <c r="T952" s="209">
        <f t="shared" si="486"/>
        <v>0</v>
      </c>
    </row>
    <row r="953" spans="1:20" s="41" customFormat="1" x14ac:dyDescent="0.2">
      <c r="B953" s="46"/>
      <c r="C953" s="46"/>
      <c r="D953" s="46"/>
      <c r="E953" s="46"/>
      <c r="F953" s="46">
        <v>5</v>
      </c>
      <c r="G953" s="46"/>
      <c r="H953" s="46"/>
      <c r="I953" s="198"/>
      <c r="J953" s="198">
        <v>9</v>
      </c>
      <c r="K953" s="198"/>
      <c r="L953" s="15" t="s">
        <v>185</v>
      </c>
      <c r="M953" s="81" t="s">
        <v>81</v>
      </c>
      <c r="N953" s="82" t="s">
        <v>172</v>
      </c>
      <c r="O953" s="111">
        <v>0</v>
      </c>
      <c r="P953" s="111">
        <v>20000</v>
      </c>
      <c r="Q953" s="111"/>
      <c r="R953" s="111">
        <v>0</v>
      </c>
      <c r="S953" s="209">
        <v>0</v>
      </c>
      <c r="T953" s="209">
        <f t="shared" si="486"/>
        <v>0</v>
      </c>
    </row>
    <row r="954" spans="1:20" s="293" customFormat="1" x14ac:dyDescent="0.2">
      <c r="B954" s="292"/>
      <c r="C954" s="292"/>
      <c r="D954" s="292"/>
      <c r="E954" s="292"/>
      <c r="F954" s="292"/>
      <c r="G954" s="292"/>
      <c r="H954" s="292"/>
      <c r="I954" s="292"/>
      <c r="J954" s="292"/>
      <c r="K954" s="292"/>
      <c r="L954" s="15"/>
      <c r="M954" s="294"/>
      <c r="N954" s="295"/>
      <c r="O954" s="111"/>
      <c r="P954" s="111"/>
      <c r="Q954" s="111"/>
      <c r="R954" s="111"/>
      <c r="S954" s="209"/>
      <c r="T954" s="209"/>
    </row>
    <row r="955" spans="1:20" s="293" customFormat="1" ht="25.5" x14ac:dyDescent="0.2">
      <c r="A955" s="51" t="s">
        <v>152</v>
      </c>
      <c r="L955" s="29" t="s">
        <v>189</v>
      </c>
      <c r="M955" s="101"/>
      <c r="N955" s="102" t="s">
        <v>145</v>
      </c>
      <c r="O955" s="114">
        <v>0</v>
      </c>
      <c r="P955" s="114">
        <f>SUM(P957)</f>
        <v>300000</v>
      </c>
      <c r="Q955" s="114"/>
      <c r="R955" s="114">
        <f>SUM(R957)</f>
        <v>214516.25</v>
      </c>
      <c r="S955" s="209">
        <v>0</v>
      </c>
      <c r="T955" s="209">
        <f t="shared" si="486"/>
        <v>71.505416666666662</v>
      </c>
    </row>
    <row r="956" spans="1:20" s="293" customFormat="1" x14ac:dyDescent="0.2">
      <c r="A956" s="51"/>
      <c r="L956" s="29"/>
      <c r="M956" s="101"/>
      <c r="N956" s="102"/>
      <c r="O956" s="111"/>
      <c r="P956" s="111"/>
      <c r="Q956" s="111"/>
      <c r="R956" s="111"/>
      <c r="S956" s="209"/>
      <c r="T956" s="209"/>
    </row>
    <row r="957" spans="1:20" s="293" customFormat="1" ht="38.25" x14ac:dyDescent="0.2">
      <c r="A957" s="52" t="s">
        <v>346</v>
      </c>
      <c r="L957" s="64" t="s">
        <v>178</v>
      </c>
      <c r="M957" s="294"/>
      <c r="N957" s="105" t="s">
        <v>349</v>
      </c>
      <c r="O957" s="235">
        <v>0</v>
      </c>
      <c r="P957" s="235">
        <f>SUM(P963)</f>
        <v>300000</v>
      </c>
      <c r="Q957" s="235"/>
      <c r="R957" s="235">
        <f>SUM(R963)</f>
        <v>214516.25</v>
      </c>
      <c r="S957" s="209">
        <v>0</v>
      </c>
      <c r="T957" s="209">
        <f t="shared" si="486"/>
        <v>71.505416666666662</v>
      </c>
    </row>
    <row r="958" spans="1:20" s="293" customFormat="1" x14ac:dyDescent="0.2">
      <c r="A958" s="52"/>
      <c r="L958" s="15"/>
      <c r="M958" s="294"/>
      <c r="N958" s="105"/>
      <c r="O958" s="114"/>
      <c r="P958" s="114"/>
      <c r="Q958" s="114"/>
      <c r="R958" s="114"/>
      <c r="S958" s="209"/>
      <c r="T958" s="209"/>
    </row>
    <row r="959" spans="1:20" s="293" customFormat="1" x14ac:dyDescent="0.2">
      <c r="A959" s="52"/>
      <c r="L959" s="15"/>
      <c r="M959" s="294"/>
      <c r="N959" s="177" t="s">
        <v>288</v>
      </c>
      <c r="O959" s="185">
        <v>0</v>
      </c>
      <c r="P959" s="185">
        <f>SUM(P960:P961)</f>
        <v>300000</v>
      </c>
      <c r="Q959" s="185"/>
      <c r="R959" s="185">
        <f>SUM(R960:R961)</f>
        <v>214516.25</v>
      </c>
      <c r="S959" s="209">
        <v>0</v>
      </c>
      <c r="T959" s="209">
        <f t="shared" si="486"/>
        <v>71.505416666666662</v>
      </c>
    </row>
    <row r="960" spans="1:20" s="293" customFormat="1" x14ac:dyDescent="0.2">
      <c r="A960" s="52"/>
      <c r="L960" s="15"/>
      <c r="M960" s="186" t="s">
        <v>363</v>
      </c>
      <c r="N960" s="177" t="s">
        <v>290</v>
      </c>
      <c r="O960" s="185">
        <v>0</v>
      </c>
      <c r="P960" s="185">
        <v>261271.73</v>
      </c>
      <c r="Q960" s="185"/>
      <c r="R960" s="185">
        <v>214516.25</v>
      </c>
      <c r="S960" s="209">
        <v>0</v>
      </c>
      <c r="T960" s="209">
        <f t="shared" si="486"/>
        <v>82.104654032030183</v>
      </c>
    </row>
    <row r="961" spans="1:20" s="293" customFormat="1" x14ac:dyDescent="0.2">
      <c r="A961" s="52"/>
      <c r="L961" s="15"/>
      <c r="M961" s="186" t="s">
        <v>361</v>
      </c>
      <c r="N961" s="184" t="s">
        <v>292</v>
      </c>
      <c r="O961" s="185">
        <v>0</v>
      </c>
      <c r="P961" s="185">
        <v>38728.269999999997</v>
      </c>
      <c r="Q961" s="185"/>
      <c r="R961" s="185">
        <v>0</v>
      </c>
      <c r="S961" s="209">
        <v>0</v>
      </c>
      <c r="T961" s="209">
        <f t="shared" si="486"/>
        <v>0</v>
      </c>
    </row>
    <row r="962" spans="1:20" s="293" customFormat="1" x14ac:dyDescent="0.2">
      <c r="A962" s="52"/>
      <c r="L962" s="15"/>
      <c r="M962" s="186"/>
      <c r="N962" s="184"/>
      <c r="O962" s="114"/>
      <c r="P962" s="114"/>
      <c r="Q962" s="114"/>
      <c r="R962" s="114"/>
      <c r="S962" s="209"/>
      <c r="T962" s="209"/>
    </row>
    <row r="963" spans="1:20" s="293" customFormat="1" ht="25.5" x14ac:dyDescent="0.2">
      <c r="B963" s="292"/>
      <c r="C963" s="292"/>
      <c r="D963" s="292"/>
      <c r="E963" s="292"/>
      <c r="F963" s="292">
        <v>5</v>
      </c>
      <c r="G963" s="292"/>
      <c r="H963" s="292"/>
      <c r="I963" s="292"/>
      <c r="J963" s="292">
        <v>9</v>
      </c>
      <c r="K963" s="292"/>
      <c r="L963" s="15" t="s">
        <v>178</v>
      </c>
      <c r="M963" s="294" t="s">
        <v>76</v>
      </c>
      <c r="N963" s="295" t="s">
        <v>170</v>
      </c>
      <c r="O963" s="111">
        <v>0</v>
      </c>
      <c r="P963" s="111">
        <f t="shared" ref="P963:P964" si="517">SUM(P964)</f>
        <v>300000</v>
      </c>
      <c r="Q963" s="111"/>
      <c r="R963" s="111">
        <f>SUM(R964)</f>
        <v>214516.25</v>
      </c>
      <c r="S963" s="209">
        <v>0</v>
      </c>
      <c r="T963" s="209">
        <f t="shared" si="486"/>
        <v>71.505416666666662</v>
      </c>
    </row>
    <row r="964" spans="1:20" s="293" customFormat="1" ht="38.25" x14ac:dyDescent="0.2">
      <c r="B964" s="292"/>
      <c r="C964" s="292"/>
      <c r="D964" s="292"/>
      <c r="E964" s="292"/>
      <c r="F964" s="292">
        <v>5</v>
      </c>
      <c r="G964" s="292"/>
      <c r="H964" s="292"/>
      <c r="I964" s="292"/>
      <c r="J964" s="292">
        <v>9</v>
      </c>
      <c r="K964" s="292"/>
      <c r="L964" s="15" t="s">
        <v>178</v>
      </c>
      <c r="M964" s="296" t="s">
        <v>80</v>
      </c>
      <c r="N964" s="68" t="s">
        <v>9</v>
      </c>
      <c r="O964" s="112">
        <v>0</v>
      </c>
      <c r="P964" s="112">
        <f t="shared" si="517"/>
        <v>300000</v>
      </c>
      <c r="Q964" s="112"/>
      <c r="R964" s="112">
        <f>SUM(R965)</f>
        <v>214516.25</v>
      </c>
      <c r="S964" s="209">
        <v>0</v>
      </c>
      <c r="T964" s="209">
        <f t="shared" si="486"/>
        <v>71.505416666666662</v>
      </c>
    </row>
    <row r="965" spans="1:20" s="293" customFormat="1" x14ac:dyDescent="0.2">
      <c r="B965" s="292"/>
      <c r="C965" s="292"/>
      <c r="D965" s="292"/>
      <c r="E965" s="292"/>
      <c r="F965" s="292">
        <v>5</v>
      </c>
      <c r="G965" s="292"/>
      <c r="H965" s="292"/>
      <c r="I965" s="292"/>
      <c r="J965" s="292">
        <v>9</v>
      </c>
      <c r="K965" s="292"/>
      <c r="L965" s="15" t="s">
        <v>178</v>
      </c>
      <c r="M965" s="294" t="s">
        <v>81</v>
      </c>
      <c r="N965" s="295" t="s">
        <v>172</v>
      </c>
      <c r="O965" s="111">
        <v>0</v>
      </c>
      <c r="P965" s="111">
        <v>300000</v>
      </c>
      <c r="Q965" s="111"/>
      <c r="R965" s="111">
        <f>SUM(R966)</f>
        <v>214516.25</v>
      </c>
      <c r="S965" s="209">
        <v>0</v>
      </c>
      <c r="T965" s="209">
        <f t="shared" si="486"/>
        <v>71.505416666666662</v>
      </c>
    </row>
    <row r="966" spans="1:20" s="328" customFormat="1" ht="25.5" x14ac:dyDescent="0.2">
      <c r="B966" s="391"/>
      <c r="C966" s="391"/>
      <c r="D966" s="391"/>
      <c r="E966" s="391"/>
      <c r="F966" s="391"/>
      <c r="G966" s="391"/>
      <c r="H966" s="391"/>
      <c r="I966" s="391"/>
      <c r="J966" s="391"/>
      <c r="K966" s="391"/>
      <c r="L966" s="15"/>
      <c r="M966" s="392" t="s">
        <v>466</v>
      </c>
      <c r="N966" s="397" t="s">
        <v>467</v>
      </c>
      <c r="O966" s="111">
        <v>0</v>
      </c>
      <c r="P966" s="111"/>
      <c r="Q966" s="111"/>
      <c r="R966" s="111">
        <v>214516.25</v>
      </c>
      <c r="S966" s="209">
        <v>0</v>
      </c>
      <c r="T966" s="209"/>
    </row>
    <row r="967" spans="1:20" s="293" customFormat="1" x14ac:dyDescent="0.2">
      <c r="B967" s="292"/>
      <c r="C967" s="292"/>
      <c r="D967" s="292"/>
      <c r="E967" s="292"/>
      <c r="F967" s="292"/>
      <c r="G967" s="292"/>
      <c r="H967" s="292"/>
      <c r="I967" s="292"/>
      <c r="J967" s="292"/>
      <c r="K967" s="292"/>
      <c r="L967" s="15"/>
      <c r="M967" s="294"/>
      <c r="N967" s="295"/>
      <c r="O967" s="111"/>
      <c r="P967" s="111"/>
      <c r="Q967" s="111"/>
      <c r="R967" s="111"/>
      <c r="S967" s="209"/>
      <c r="T967" s="209"/>
    </row>
    <row r="968" spans="1:20" s="221" customFormat="1" x14ac:dyDescent="0.2">
      <c r="B968" s="220"/>
      <c r="C968" s="220"/>
      <c r="D968" s="220"/>
      <c r="E968" s="220"/>
      <c r="F968" s="220"/>
      <c r="G968" s="220"/>
      <c r="H968" s="220"/>
      <c r="I968" s="220"/>
      <c r="J968" s="220"/>
      <c r="K968" s="220"/>
      <c r="L968" s="15"/>
      <c r="M968" s="222"/>
      <c r="N968" s="223"/>
      <c r="O968" s="111"/>
      <c r="P968" s="111"/>
      <c r="Q968" s="111"/>
      <c r="R968" s="111"/>
      <c r="S968" s="209"/>
      <c r="T968" s="209"/>
    </row>
    <row r="969" spans="1:20" s="45" customFormat="1" ht="25.5" x14ac:dyDescent="0.2">
      <c r="A969" s="51" t="s">
        <v>111</v>
      </c>
      <c r="I969" s="199"/>
      <c r="J969" s="199"/>
      <c r="K969" s="199"/>
      <c r="L969" s="29" t="s">
        <v>112</v>
      </c>
      <c r="M969" s="101"/>
      <c r="N969" s="102" t="s">
        <v>118</v>
      </c>
      <c r="O969" s="114">
        <f t="shared" ref="O969" si="518">SUM(O971)</f>
        <v>1250</v>
      </c>
      <c r="P969" s="114">
        <f t="shared" ref="P969" si="519">SUM(P971)</f>
        <v>30000</v>
      </c>
      <c r="Q969" s="114"/>
      <c r="R969" s="114">
        <f t="shared" ref="R969" si="520">SUM(R971)</f>
        <v>24620.5</v>
      </c>
      <c r="S969" s="209">
        <f t="shared" si="485"/>
        <v>1969.64</v>
      </c>
      <c r="T969" s="209">
        <f t="shared" si="486"/>
        <v>82.068333333333328</v>
      </c>
    </row>
    <row r="970" spans="1:20" s="288" customFormat="1" x14ac:dyDescent="0.2">
      <c r="A970" s="51"/>
      <c r="L970" s="29"/>
      <c r="M970" s="101"/>
      <c r="N970" s="102"/>
      <c r="O970" s="114"/>
      <c r="P970" s="114"/>
      <c r="Q970" s="114"/>
      <c r="R970" s="114"/>
      <c r="S970" s="209"/>
      <c r="T970" s="209"/>
    </row>
    <row r="971" spans="1:20" s="41" customFormat="1" ht="38.25" x14ac:dyDescent="0.2">
      <c r="A971" s="52" t="s">
        <v>347</v>
      </c>
      <c r="I971" s="199"/>
      <c r="J971" s="199"/>
      <c r="K971" s="199"/>
      <c r="L971" s="64" t="s">
        <v>142</v>
      </c>
      <c r="M971" s="81"/>
      <c r="N971" s="105" t="s">
        <v>174</v>
      </c>
      <c r="O971" s="141">
        <f t="shared" ref="O971" si="521">SUM(O978)</f>
        <v>1250</v>
      </c>
      <c r="P971" s="141">
        <f t="shared" ref="P971" si="522">SUM(P978)</f>
        <v>30000</v>
      </c>
      <c r="Q971" s="141"/>
      <c r="R971" s="141">
        <f t="shared" ref="R971" si="523">SUM(R978)</f>
        <v>24620.5</v>
      </c>
      <c r="S971" s="209">
        <f t="shared" si="485"/>
        <v>1969.64</v>
      </c>
      <c r="T971" s="209">
        <f t="shared" si="486"/>
        <v>82.068333333333328</v>
      </c>
    </row>
    <row r="972" spans="1:20" s="168" customFormat="1" x14ac:dyDescent="0.2">
      <c r="A972" s="52"/>
      <c r="I972" s="199"/>
      <c r="J972" s="199"/>
      <c r="K972" s="199"/>
      <c r="L972" s="15"/>
      <c r="M972" s="169"/>
      <c r="N972" s="105"/>
      <c r="O972" s="141"/>
      <c r="P972" s="141"/>
      <c r="Q972" s="141"/>
      <c r="R972" s="141"/>
      <c r="S972" s="209"/>
      <c r="T972" s="209"/>
    </row>
    <row r="973" spans="1:20" s="174" customFormat="1" x14ac:dyDescent="0.2">
      <c r="A973" s="52"/>
      <c r="I973" s="199"/>
      <c r="J973" s="199"/>
      <c r="K973" s="199"/>
      <c r="L973" s="15"/>
      <c r="M973" s="175"/>
      <c r="N973" s="177" t="s">
        <v>288</v>
      </c>
      <c r="O973" s="185">
        <f>SUM(O974:O976)</f>
        <v>1250</v>
      </c>
      <c r="P973" s="185">
        <f>SUM(P974:P976)</f>
        <v>30000</v>
      </c>
      <c r="Q973" s="185"/>
      <c r="R973" s="185">
        <f>SUM(R974:R976)</f>
        <v>24620.5</v>
      </c>
      <c r="S973" s="209">
        <f t="shared" ref="S973:S1012" si="524">R973/O973*100</f>
        <v>1969.64</v>
      </c>
      <c r="T973" s="209">
        <f t="shared" ref="T973:T1012" si="525">R973/P973*100</f>
        <v>82.068333333333328</v>
      </c>
    </row>
    <row r="974" spans="1:20" s="328" customFormat="1" x14ac:dyDescent="0.2">
      <c r="A974" s="52"/>
      <c r="L974" s="15"/>
      <c r="M974" s="183">
        <v>11</v>
      </c>
      <c r="N974" s="177" t="s">
        <v>289</v>
      </c>
      <c r="O974" s="185">
        <v>1250</v>
      </c>
      <c r="P974" s="185">
        <v>0</v>
      </c>
      <c r="Q974" s="185"/>
      <c r="R974" s="185">
        <v>1250</v>
      </c>
      <c r="S974" s="209">
        <f t="shared" si="524"/>
        <v>100</v>
      </c>
      <c r="T974" s="209">
        <v>0</v>
      </c>
    </row>
    <row r="975" spans="1:20" s="273" customFormat="1" x14ac:dyDescent="0.2">
      <c r="A975" s="52"/>
      <c r="L975" s="15"/>
      <c r="M975" s="186" t="s">
        <v>364</v>
      </c>
      <c r="N975" s="177" t="s">
        <v>291</v>
      </c>
      <c r="O975" s="185">
        <v>0</v>
      </c>
      <c r="P975" s="185">
        <v>0</v>
      </c>
      <c r="Q975" s="185"/>
      <c r="R975" s="185">
        <v>0</v>
      </c>
      <c r="S975" s="209">
        <v>0</v>
      </c>
      <c r="T975" s="209">
        <v>0</v>
      </c>
    </row>
    <row r="976" spans="1:20" s="174" customFormat="1" x14ac:dyDescent="0.2">
      <c r="A976" s="52"/>
      <c r="I976" s="199"/>
      <c r="J976" s="199"/>
      <c r="K976" s="199"/>
      <c r="L976" s="15"/>
      <c r="M976" s="186" t="s">
        <v>361</v>
      </c>
      <c r="N976" s="177" t="s">
        <v>292</v>
      </c>
      <c r="O976" s="185">
        <v>0</v>
      </c>
      <c r="P976" s="185">
        <v>30000</v>
      </c>
      <c r="Q976" s="185"/>
      <c r="R976" s="185">
        <v>23370.5</v>
      </c>
      <c r="S976" s="209">
        <v>0</v>
      </c>
      <c r="T976" s="209">
        <f t="shared" si="525"/>
        <v>77.901666666666671</v>
      </c>
    </row>
    <row r="977" spans="1:20" s="174" customFormat="1" x14ac:dyDescent="0.2">
      <c r="A977" s="52"/>
      <c r="I977" s="199"/>
      <c r="J977" s="199"/>
      <c r="K977" s="199"/>
      <c r="L977" s="15"/>
      <c r="M977" s="175"/>
      <c r="N977" s="105"/>
      <c r="O977" s="141"/>
      <c r="P977" s="141"/>
      <c r="Q977" s="141"/>
      <c r="R977" s="141"/>
      <c r="S977" s="209"/>
      <c r="T977" s="209"/>
    </row>
    <row r="978" spans="1:20" s="41" customFormat="1" ht="25.5" x14ac:dyDescent="0.2">
      <c r="B978" s="46">
        <v>1</v>
      </c>
      <c r="E978" s="272">
        <v>4</v>
      </c>
      <c r="I978" s="199"/>
      <c r="J978" s="199">
        <v>9</v>
      </c>
      <c r="K978" s="199"/>
      <c r="L978" s="15" t="s">
        <v>142</v>
      </c>
      <c r="M978" s="81" t="s">
        <v>76</v>
      </c>
      <c r="N978" s="82" t="s">
        <v>170</v>
      </c>
      <c r="O978" s="111">
        <f t="shared" ref="O978:R978" si="526">SUM(O979)</f>
        <v>1250</v>
      </c>
      <c r="P978" s="111">
        <f t="shared" si="526"/>
        <v>30000</v>
      </c>
      <c r="Q978" s="111"/>
      <c r="R978" s="111">
        <f t="shared" si="526"/>
        <v>24620.5</v>
      </c>
      <c r="S978" s="209">
        <f t="shared" si="524"/>
        <v>1969.64</v>
      </c>
      <c r="T978" s="209">
        <f t="shared" si="525"/>
        <v>82.068333333333328</v>
      </c>
    </row>
    <row r="979" spans="1:20" s="41" customFormat="1" ht="38.25" x14ac:dyDescent="0.2">
      <c r="B979" s="46">
        <v>1</v>
      </c>
      <c r="E979" s="272">
        <v>4</v>
      </c>
      <c r="I979" s="199"/>
      <c r="J979" s="199">
        <v>9</v>
      </c>
      <c r="K979" s="199"/>
      <c r="L979" s="15" t="s">
        <v>142</v>
      </c>
      <c r="M979" s="90" t="s">
        <v>80</v>
      </c>
      <c r="N979" s="68" t="s">
        <v>9</v>
      </c>
      <c r="O979" s="112">
        <f t="shared" ref="O979" si="527">SUM(O980:O984)</f>
        <v>1250</v>
      </c>
      <c r="P979" s="112">
        <f t="shared" ref="P979" si="528">SUM(P980:P984)</f>
        <v>30000</v>
      </c>
      <c r="Q979" s="112"/>
      <c r="R979" s="112">
        <f>SUM(R980+R981+R984)</f>
        <v>24620.5</v>
      </c>
      <c r="S979" s="209">
        <f t="shared" si="524"/>
        <v>1969.64</v>
      </c>
      <c r="T979" s="209">
        <f t="shared" si="525"/>
        <v>82.068333333333328</v>
      </c>
    </row>
    <row r="980" spans="1:20" s="42" customFormat="1" x14ac:dyDescent="0.2">
      <c r="B980" s="46">
        <v>1</v>
      </c>
      <c r="E980" s="272">
        <v>4</v>
      </c>
      <c r="I980" s="199"/>
      <c r="J980" s="199">
        <v>9</v>
      </c>
      <c r="K980" s="199"/>
      <c r="L980" s="15" t="s">
        <v>142</v>
      </c>
      <c r="M980" s="81" t="s">
        <v>81</v>
      </c>
      <c r="N980" s="82" t="s">
        <v>172</v>
      </c>
      <c r="O980" s="111">
        <v>0</v>
      </c>
      <c r="P980" s="111">
        <v>0</v>
      </c>
      <c r="Q980" s="111"/>
      <c r="R980" s="111">
        <v>0</v>
      </c>
      <c r="S980" s="209">
        <v>0</v>
      </c>
      <c r="T980" s="209">
        <v>0</v>
      </c>
    </row>
    <row r="981" spans="1:20" s="41" customFormat="1" x14ac:dyDescent="0.2">
      <c r="B981" s="46">
        <v>1</v>
      </c>
      <c r="E981" s="272">
        <v>4</v>
      </c>
      <c r="I981" s="199"/>
      <c r="J981" s="199">
        <v>9</v>
      </c>
      <c r="K981" s="199"/>
      <c r="L981" s="15" t="s">
        <v>142</v>
      </c>
      <c r="M981" s="81" t="s">
        <v>82</v>
      </c>
      <c r="N981" s="82" t="s">
        <v>20</v>
      </c>
      <c r="O981" s="111">
        <v>0</v>
      </c>
      <c r="P981" s="111">
        <v>25000</v>
      </c>
      <c r="Q981" s="111"/>
      <c r="R981" s="111">
        <f>SUM(R982:R983)</f>
        <v>23370.5</v>
      </c>
      <c r="S981" s="209">
        <v>0</v>
      </c>
      <c r="T981" s="209">
        <f t="shared" si="525"/>
        <v>93.481999999999999</v>
      </c>
    </row>
    <row r="982" spans="1:20" s="328" customFormat="1" x14ac:dyDescent="0.2">
      <c r="B982" s="391"/>
      <c r="E982" s="391"/>
      <c r="L982" s="15"/>
      <c r="M982" s="392" t="s">
        <v>531</v>
      </c>
      <c r="N982" s="394" t="s">
        <v>539</v>
      </c>
      <c r="O982" s="111">
        <v>0</v>
      </c>
      <c r="P982" s="111"/>
      <c r="Q982" s="111"/>
      <c r="R982" s="111">
        <v>16852.5</v>
      </c>
      <c r="S982" s="209"/>
      <c r="T982" s="209"/>
    </row>
    <row r="983" spans="1:20" s="328" customFormat="1" x14ac:dyDescent="0.2">
      <c r="B983" s="391"/>
      <c r="E983" s="391"/>
      <c r="L983" s="15"/>
      <c r="M983" s="392" t="s">
        <v>532</v>
      </c>
      <c r="N983" s="394" t="s">
        <v>537</v>
      </c>
      <c r="O983" s="111">
        <v>0</v>
      </c>
      <c r="P983" s="111"/>
      <c r="Q983" s="111"/>
      <c r="R983" s="111">
        <v>6518</v>
      </c>
      <c r="S983" s="209"/>
      <c r="T983" s="209"/>
    </row>
    <row r="984" spans="1:20" s="41" customFormat="1" ht="26.25" customHeight="1" x14ac:dyDescent="0.2">
      <c r="B984" s="46">
        <v>1</v>
      </c>
      <c r="E984" s="272">
        <v>4</v>
      </c>
      <c r="I984" s="199"/>
      <c r="J984" s="199">
        <v>9</v>
      </c>
      <c r="K984" s="199"/>
      <c r="L984" s="15" t="s">
        <v>142</v>
      </c>
      <c r="M984" s="81" t="s">
        <v>83</v>
      </c>
      <c r="N984" s="82" t="s">
        <v>23</v>
      </c>
      <c r="O984" s="111">
        <f>SUM(O985)</f>
        <v>1250</v>
      </c>
      <c r="P984" s="111">
        <v>5000</v>
      </c>
      <c r="Q984" s="111"/>
      <c r="R984" s="111">
        <f>SUM(R985)</f>
        <v>1250</v>
      </c>
      <c r="S984" s="209">
        <f t="shared" si="524"/>
        <v>100</v>
      </c>
      <c r="T984" s="209">
        <f t="shared" si="525"/>
        <v>25</v>
      </c>
    </row>
    <row r="985" spans="1:20" s="328" customFormat="1" ht="26.25" customHeight="1" x14ac:dyDescent="0.2">
      <c r="B985" s="380"/>
      <c r="E985" s="380"/>
      <c r="L985" s="15"/>
      <c r="M985" s="381" t="s">
        <v>469</v>
      </c>
      <c r="N985" s="383" t="s">
        <v>470</v>
      </c>
      <c r="O985" s="111">
        <v>1250</v>
      </c>
      <c r="P985" s="111"/>
      <c r="Q985" s="111"/>
      <c r="R985" s="111">
        <v>1250</v>
      </c>
      <c r="S985" s="209">
        <f t="shared" si="524"/>
        <v>100</v>
      </c>
      <c r="T985" s="209"/>
    </row>
    <row r="986" spans="1:20" s="258" customFormat="1" ht="21.75" customHeight="1" x14ac:dyDescent="0.2">
      <c r="B986" s="257"/>
      <c r="L986" s="15"/>
      <c r="M986" s="259"/>
      <c r="N986" s="260"/>
      <c r="O986" s="111"/>
      <c r="P986" s="111"/>
      <c r="Q986" s="111"/>
      <c r="R986" s="111"/>
      <c r="S986" s="209"/>
      <c r="T986" s="209"/>
    </row>
    <row r="987" spans="1:20" s="258" customFormat="1" ht="26.25" customHeight="1" x14ac:dyDescent="0.2">
      <c r="A987" s="51" t="s">
        <v>152</v>
      </c>
      <c r="B987" s="263"/>
      <c r="C987" s="263"/>
      <c r="D987" s="263"/>
      <c r="E987" s="263"/>
      <c r="F987" s="263"/>
      <c r="G987" s="263"/>
      <c r="H987" s="263"/>
      <c r="I987" s="263"/>
      <c r="J987" s="263"/>
      <c r="K987" s="263"/>
      <c r="L987" s="29" t="s">
        <v>189</v>
      </c>
      <c r="M987" s="101"/>
      <c r="N987" s="102" t="s">
        <v>145</v>
      </c>
      <c r="O987" s="114">
        <f t="shared" ref="O987" si="529">SUM(O989)</f>
        <v>0</v>
      </c>
      <c r="P987" s="114">
        <f t="shared" ref="P987" si="530">SUM(P989)</f>
        <v>0</v>
      </c>
      <c r="Q987" s="114"/>
      <c r="R987" s="114">
        <f t="shared" ref="R987" si="531">SUM(R989)</f>
        <v>0</v>
      </c>
      <c r="S987" s="209">
        <v>0</v>
      </c>
      <c r="T987" s="209">
        <v>0</v>
      </c>
    </row>
    <row r="988" spans="1:20" s="258" customFormat="1" ht="12" customHeight="1" x14ac:dyDescent="0.2">
      <c r="A988" s="51"/>
      <c r="B988" s="263"/>
      <c r="C988" s="263"/>
      <c r="D988" s="263"/>
      <c r="E988" s="263"/>
      <c r="F988" s="263"/>
      <c r="G988" s="263"/>
      <c r="H988" s="263"/>
      <c r="I988" s="263"/>
      <c r="J988" s="263"/>
      <c r="K988" s="263"/>
      <c r="L988" s="29"/>
      <c r="M988" s="101"/>
      <c r="N988" s="102"/>
      <c r="O988" s="111"/>
      <c r="P988" s="111"/>
      <c r="Q988" s="111"/>
      <c r="R988" s="111"/>
      <c r="S988" s="209"/>
      <c r="T988" s="209"/>
    </row>
    <row r="989" spans="1:20" s="258" customFormat="1" ht="25.5" customHeight="1" x14ac:dyDescent="0.2">
      <c r="A989" s="52" t="s">
        <v>348</v>
      </c>
      <c r="B989" s="263"/>
      <c r="C989" s="263"/>
      <c r="D989" s="263"/>
      <c r="E989" s="263"/>
      <c r="F989" s="263"/>
      <c r="G989" s="263"/>
      <c r="H989" s="263"/>
      <c r="I989" s="263"/>
      <c r="J989" s="263"/>
      <c r="K989" s="263"/>
      <c r="L989" s="64" t="s">
        <v>178</v>
      </c>
      <c r="M989" s="262"/>
      <c r="N989" s="105" t="s">
        <v>330</v>
      </c>
      <c r="O989" s="235">
        <f t="shared" ref="O989" si="532">SUM(O995)</f>
        <v>0</v>
      </c>
      <c r="P989" s="235">
        <f t="shared" ref="P989" si="533">SUM(P995)</f>
        <v>0</v>
      </c>
      <c r="Q989" s="235"/>
      <c r="R989" s="235">
        <f t="shared" ref="R989" si="534">SUM(R995)</f>
        <v>0</v>
      </c>
      <c r="S989" s="209">
        <v>0</v>
      </c>
      <c r="T989" s="209">
        <v>0</v>
      </c>
    </row>
    <row r="990" spans="1:20" s="258" customFormat="1" ht="11.25" customHeight="1" x14ac:dyDescent="0.2">
      <c r="A990" s="52"/>
      <c r="B990" s="263"/>
      <c r="C990" s="263"/>
      <c r="D990" s="263"/>
      <c r="E990" s="263"/>
      <c r="F990" s="263"/>
      <c r="G990" s="263"/>
      <c r="H990" s="263"/>
      <c r="I990" s="263"/>
      <c r="J990" s="263"/>
      <c r="K990" s="263"/>
      <c r="L990" s="15"/>
      <c r="M990" s="262"/>
      <c r="N990" s="105"/>
      <c r="O990" s="111"/>
      <c r="P990" s="111"/>
      <c r="Q990" s="111"/>
      <c r="R990" s="111"/>
      <c r="S990" s="209"/>
      <c r="T990" s="209"/>
    </row>
    <row r="991" spans="1:20" s="258" customFormat="1" ht="16.5" customHeight="1" x14ac:dyDescent="0.2">
      <c r="A991" s="52"/>
      <c r="B991" s="263"/>
      <c r="C991" s="263"/>
      <c r="D991" s="263"/>
      <c r="E991" s="263"/>
      <c r="F991" s="263"/>
      <c r="G991" s="263"/>
      <c r="H991" s="263"/>
      <c r="I991" s="263"/>
      <c r="J991" s="263"/>
      <c r="K991" s="263"/>
      <c r="L991" s="15"/>
      <c r="M991" s="262"/>
      <c r="N991" s="177" t="s">
        <v>288</v>
      </c>
      <c r="O991" s="185">
        <f t="shared" ref="O991:P991" si="535">SUM(O992:O993)</f>
        <v>0</v>
      </c>
      <c r="P991" s="185">
        <f t="shared" si="535"/>
        <v>0</v>
      </c>
      <c r="Q991" s="185"/>
      <c r="R991" s="185">
        <f t="shared" ref="R991" si="536">SUM(R992:R993)</f>
        <v>0</v>
      </c>
      <c r="S991" s="209">
        <v>0</v>
      </c>
      <c r="T991" s="209">
        <v>0</v>
      </c>
    </row>
    <row r="992" spans="1:20" s="273" customFormat="1" ht="16.5" customHeight="1" x14ac:dyDescent="0.2">
      <c r="A992" s="52"/>
      <c r="L992" s="15"/>
      <c r="M992" s="186" t="s">
        <v>363</v>
      </c>
      <c r="N992" s="177" t="s">
        <v>290</v>
      </c>
      <c r="O992" s="185">
        <v>0</v>
      </c>
      <c r="P992" s="185">
        <v>0</v>
      </c>
      <c r="Q992" s="185"/>
      <c r="R992" s="185">
        <v>0</v>
      </c>
      <c r="S992" s="209">
        <v>0</v>
      </c>
      <c r="T992" s="209">
        <v>0</v>
      </c>
    </row>
    <row r="993" spans="1:20" s="258" customFormat="1" ht="12.75" customHeight="1" x14ac:dyDescent="0.2">
      <c r="A993" s="52"/>
      <c r="B993" s="263"/>
      <c r="C993" s="263"/>
      <c r="D993" s="263"/>
      <c r="E993" s="263"/>
      <c r="F993" s="263"/>
      <c r="G993" s="263"/>
      <c r="H993" s="263"/>
      <c r="I993" s="263"/>
      <c r="J993" s="263"/>
      <c r="K993" s="263"/>
      <c r="L993" s="15"/>
      <c r="M993" s="186" t="s">
        <v>361</v>
      </c>
      <c r="N993" s="184" t="s">
        <v>292</v>
      </c>
      <c r="O993" s="185">
        <v>0</v>
      </c>
      <c r="P993" s="185">
        <v>0</v>
      </c>
      <c r="Q993" s="185"/>
      <c r="R993" s="185">
        <v>0</v>
      </c>
      <c r="S993" s="209">
        <v>0</v>
      </c>
      <c r="T993" s="209">
        <v>0</v>
      </c>
    </row>
    <row r="994" spans="1:20" s="258" customFormat="1" ht="12.75" customHeight="1" x14ac:dyDescent="0.2">
      <c r="A994" s="52"/>
      <c r="B994" s="263"/>
      <c r="C994" s="263"/>
      <c r="D994" s="263"/>
      <c r="E994" s="263"/>
      <c r="F994" s="263"/>
      <c r="G994" s="263"/>
      <c r="H994" s="263"/>
      <c r="I994" s="263"/>
      <c r="J994" s="263"/>
      <c r="K994" s="263"/>
      <c r="L994" s="15"/>
      <c r="M994" s="186"/>
      <c r="N994" s="184"/>
      <c r="O994" s="111"/>
      <c r="P994" s="111"/>
      <c r="Q994" s="111"/>
      <c r="R994" s="111"/>
      <c r="S994" s="209"/>
      <c r="T994" s="209"/>
    </row>
    <row r="995" spans="1:20" s="258" customFormat="1" ht="25.5" customHeight="1" x14ac:dyDescent="0.2">
      <c r="A995" s="263"/>
      <c r="B995" s="265"/>
      <c r="C995" s="265"/>
      <c r="D995" s="265"/>
      <c r="E995" s="265"/>
      <c r="F995" s="265">
        <v>5</v>
      </c>
      <c r="G995" s="265"/>
      <c r="H995" s="265"/>
      <c r="I995" s="265"/>
      <c r="J995" s="265">
        <v>9</v>
      </c>
      <c r="K995" s="265"/>
      <c r="L995" s="15" t="s">
        <v>178</v>
      </c>
      <c r="M995" s="262" t="s">
        <v>76</v>
      </c>
      <c r="N995" s="264" t="s">
        <v>170</v>
      </c>
      <c r="O995" s="111">
        <f t="shared" ref="O995:O996" si="537">SUM(O996)</f>
        <v>0</v>
      </c>
      <c r="P995" s="111">
        <f>SUM(P997)</f>
        <v>0</v>
      </c>
      <c r="Q995" s="111"/>
      <c r="R995" s="111">
        <f t="shared" ref="R995:R996" si="538">SUM(R996)</f>
        <v>0</v>
      </c>
      <c r="S995" s="209">
        <v>0</v>
      </c>
      <c r="T995" s="209">
        <v>0</v>
      </c>
    </row>
    <row r="996" spans="1:20" s="258" customFormat="1" ht="24.75" customHeight="1" x14ac:dyDescent="0.2">
      <c r="A996" s="263"/>
      <c r="B996" s="265"/>
      <c r="C996" s="265"/>
      <c r="D996" s="265"/>
      <c r="E996" s="265"/>
      <c r="F996" s="265">
        <v>5</v>
      </c>
      <c r="G996" s="265"/>
      <c r="H996" s="265"/>
      <c r="I996" s="265"/>
      <c r="J996" s="265">
        <v>9</v>
      </c>
      <c r="K996" s="265"/>
      <c r="L996" s="15" t="s">
        <v>178</v>
      </c>
      <c r="M996" s="261" t="s">
        <v>80</v>
      </c>
      <c r="N996" s="68" t="s">
        <v>9</v>
      </c>
      <c r="O996" s="112">
        <f t="shared" si="537"/>
        <v>0</v>
      </c>
      <c r="P996" s="111">
        <f>SUM(P997)</f>
        <v>0</v>
      </c>
      <c r="Q996" s="111"/>
      <c r="R996" s="112">
        <f t="shared" si="538"/>
        <v>0</v>
      </c>
      <c r="S996" s="209">
        <v>0</v>
      </c>
      <c r="T996" s="209">
        <v>0</v>
      </c>
    </row>
    <row r="997" spans="1:20" s="258" customFormat="1" ht="21.75" customHeight="1" x14ac:dyDescent="0.2">
      <c r="A997" s="263"/>
      <c r="B997" s="265"/>
      <c r="C997" s="265"/>
      <c r="D997" s="265"/>
      <c r="E997" s="265"/>
      <c r="F997" s="265">
        <v>5</v>
      </c>
      <c r="G997" s="265"/>
      <c r="H997" s="265"/>
      <c r="I997" s="265"/>
      <c r="J997" s="265">
        <v>9</v>
      </c>
      <c r="K997" s="265"/>
      <c r="L997" s="15" t="s">
        <v>178</v>
      </c>
      <c r="M997" s="262" t="s">
        <v>81</v>
      </c>
      <c r="N997" s="264" t="s">
        <v>172</v>
      </c>
      <c r="O997" s="111">
        <v>0</v>
      </c>
      <c r="P997" s="111">
        <v>0</v>
      </c>
      <c r="Q997" s="111"/>
      <c r="R997" s="111">
        <v>0</v>
      </c>
      <c r="S997" s="209">
        <v>0</v>
      </c>
      <c r="T997" s="209">
        <v>0</v>
      </c>
    </row>
    <row r="998" spans="1:20" s="328" customFormat="1" ht="21.75" customHeight="1" x14ac:dyDescent="0.2">
      <c r="B998" s="353"/>
      <c r="C998" s="353"/>
      <c r="D998" s="353"/>
      <c r="E998" s="353"/>
      <c r="F998" s="353"/>
      <c r="G998" s="353"/>
      <c r="H998" s="353"/>
      <c r="I998" s="353"/>
      <c r="J998" s="353"/>
      <c r="K998" s="353"/>
      <c r="L998" s="15"/>
      <c r="M998" s="354"/>
      <c r="N998" s="355"/>
      <c r="O998" s="111"/>
      <c r="P998" s="111"/>
      <c r="Q998" s="111"/>
      <c r="R998" s="111"/>
      <c r="S998" s="209"/>
      <c r="T998" s="209"/>
    </row>
    <row r="999" spans="1:20" s="328" customFormat="1" ht="39.75" customHeight="1" x14ac:dyDescent="0.2">
      <c r="A999" s="51" t="s">
        <v>173</v>
      </c>
      <c r="L999" s="29" t="s">
        <v>389</v>
      </c>
      <c r="M999" s="101"/>
      <c r="N999" s="102" t="s">
        <v>147</v>
      </c>
      <c r="O999" s="114">
        <v>0</v>
      </c>
      <c r="P999" s="114">
        <f>SUM(P1001)</f>
        <v>0</v>
      </c>
      <c r="Q999" s="114"/>
      <c r="R999" s="114">
        <v>0</v>
      </c>
      <c r="S999" s="209">
        <v>0</v>
      </c>
      <c r="T999" s="209">
        <v>0</v>
      </c>
    </row>
    <row r="1000" spans="1:20" s="328" customFormat="1" ht="14.25" customHeight="1" x14ac:dyDescent="0.2">
      <c r="B1000" s="344"/>
      <c r="C1000" s="344"/>
      <c r="D1000" s="344"/>
      <c r="E1000" s="344"/>
      <c r="F1000" s="344"/>
      <c r="G1000" s="344"/>
      <c r="H1000" s="344"/>
      <c r="I1000" s="344"/>
      <c r="J1000" s="344"/>
      <c r="K1000" s="344"/>
      <c r="L1000" s="15"/>
      <c r="M1000" s="345"/>
      <c r="N1000" s="346"/>
      <c r="O1000" s="111"/>
      <c r="P1000" s="111"/>
      <c r="Q1000" s="111"/>
      <c r="R1000" s="111"/>
      <c r="S1000" s="209"/>
      <c r="T1000" s="209"/>
    </row>
    <row r="1001" spans="1:20" s="328" customFormat="1" ht="37.5" customHeight="1" x14ac:dyDescent="0.2">
      <c r="A1001" s="52" t="s">
        <v>386</v>
      </c>
      <c r="L1001" s="64" t="s">
        <v>388</v>
      </c>
      <c r="M1001" s="354"/>
      <c r="N1001" s="105" t="s">
        <v>387</v>
      </c>
      <c r="O1001" s="235">
        <v>0</v>
      </c>
      <c r="P1001" s="235">
        <f>SUM(P1007)</f>
        <v>0</v>
      </c>
      <c r="Q1001" s="235"/>
      <c r="R1001" s="235">
        <v>0</v>
      </c>
      <c r="S1001" s="209">
        <v>0</v>
      </c>
      <c r="T1001" s="209">
        <v>0</v>
      </c>
    </row>
    <row r="1002" spans="1:20" s="328" customFormat="1" ht="12" customHeight="1" x14ac:dyDescent="0.2">
      <c r="B1002" s="344"/>
      <c r="C1002" s="344"/>
      <c r="D1002" s="344"/>
      <c r="E1002" s="344"/>
      <c r="F1002" s="344"/>
      <c r="G1002" s="344"/>
      <c r="H1002" s="344"/>
      <c r="I1002" s="344"/>
      <c r="J1002" s="344"/>
      <c r="K1002" s="344"/>
      <c r="L1002" s="15"/>
      <c r="M1002" s="345"/>
      <c r="N1002" s="352"/>
      <c r="O1002" s="111"/>
      <c r="P1002" s="111"/>
      <c r="Q1002" s="111"/>
      <c r="R1002" s="111"/>
      <c r="S1002" s="209"/>
      <c r="T1002" s="209"/>
    </row>
    <row r="1003" spans="1:20" s="328" customFormat="1" ht="21.75" customHeight="1" x14ac:dyDescent="0.2">
      <c r="A1003" s="52"/>
      <c r="L1003" s="15"/>
      <c r="M1003" s="354"/>
      <c r="N1003" s="177" t="s">
        <v>288</v>
      </c>
      <c r="O1003" s="185">
        <v>0</v>
      </c>
      <c r="P1003" s="185">
        <f>SUM(P1004:P1005)</f>
        <v>0</v>
      </c>
      <c r="Q1003" s="185"/>
      <c r="R1003" s="185">
        <v>0</v>
      </c>
      <c r="S1003" s="209">
        <v>0</v>
      </c>
      <c r="T1003" s="209">
        <v>0</v>
      </c>
    </row>
    <row r="1004" spans="1:20" s="328" customFormat="1" ht="16.5" customHeight="1" x14ac:dyDescent="0.2">
      <c r="A1004" s="52"/>
      <c r="L1004" s="15"/>
      <c r="M1004" s="186" t="s">
        <v>363</v>
      </c>
      <c r="N1004" s="177" t="s">
        <v>290</v>
      </c>
      <c r="O1004" s="185">
        <v>0</v>
      </c>
      <c r="P1004" s="185">
        <v>0</v>
      </c>
      <c r="Q1004" s="185"/>
      <c r="R1004" s="185">
        <v>0</v>
      </c>
      <c r="S1004" s="209">
        <v>0</v>
      </c>
      <c r="T1004" s="209">
        <v>0</v>
      </c>
    </row>
    <row r="1005" spans="1:20" s="328" customFormat="1" ht="13.5" customHeight="1" x14ac:dyDescent="0.2">
      <c r="A1005" s="52"/>
      <c r="L1005" s="15"/>
      <c r="M1005" s="186" t="s">
        <v>361</v>
      </c>
      <c r="N1005" s="184" t="s">
        <v>292</v>
      </c>
      <c r="O1005" s="185">
        <v>0</v>
      </c>
      <c r="P1005" s="185">
        <v>0</v>
      </c>
      <c r="Q1005" s="185"/>
      <c r="R1005" s="185">
        <v>0</v>
      </c>
      <c r="S1005" s="209">
        <v>0</v>
      </c>
      <c r="T1005" s="209">
        <v>0</v>
      </c>
    </row>
    <row r="1006" spans="1:20" s="328" customFormat="1" ht="12.75" customHeight="1" x14ac:dyDescent="0.2">
      <c r="A1006" s="52"/>
      <c r="L1006" s="15"/>
      <c r="M1006" s="186"/>
      <c r="N1006" s="184"/>
      <c r="O1006" s="111"/>
      <c r="P1006" s="111"/>
      <c r="Q1006" s="111"/>
      <c r="R1006" s="111"/>
      <c r="S1006" s="209"/>
      <c r="T1006" s="209"/>
    </row>
    <row r="1007" spans="1:20" s="328" customFormat="1" ht="29.25" customHeight="1" x14ac:dyDescent="0.2">
      <c r="B1007" s="353"/>
      <c r="C1007" s="353"/>
      <c r="D1007" s="353"/>
      <c r="E1007" s="353"/>
      <c r="F1007" s="353">
        <v>5</v>
      </c>
      <c r="G1007" s="353"/>
      <c r="H1007" s="353"/>
      <c r="I1007" s="353"/>
      <c r="J1007" s="353">
        <v>9</v>
      </c>
      <c r="K1007" s="353"/>
      <c r="L1007" s="15" t="s">
        <v>388</v>
      </c>
      <c r="M1007" s="354" t="s">
        <v>76</v>
      </c>
      <c r="N1007" s="355" t="s">
        <v>170</v>
      </c>
      <c r="O1007" s="111">
        <v>0</v>
      </c>
      <c r="P1007" s="111">
        <f t="shared" ref="P1007:P1008" si="539">SUM(P1008)</f>
        <v>0</v>
      </c>
      <c r="Q1007" s="111"/>
      <c r="R1007" s="111">
        <v>0</v>
      </c>
      <c r="S1007" s="209">
        <v>0</v>
      </c>
      <c r="T1007" s="209">
        <v>0</v>
      </c>
    </row>
    <row r="1008" spans="1:20" s="328" customFormat="1" ht="25.5" customHeight="1" x14ac:dyDescent="0.2">
      <c r="B1008" s="353"/>
      <c r="C1008" s="353"/>
      <c r="D1008" s="353"/>
      <c r="E1008" s="353"/>
      <c r="F1008" s="353">
        <v>5</v>
      </c>
      <c r="G1008" s="353"/>
      <c r="H1008" s="353"/>
      <c r="I1008" s="353"/>
      <c r="J1008" s="353">
        <v>9</v>
      </c>
      <c r="K1008" s="353"/>
      <c r="L1008" s="15" t="s">
        <v>388</v>
      </c>
      <c r="M1008" s="311" t="s">
        <v>80</v>
      </c>
      <c r="N1008" s="356" t="s">
        <v>9</v>
      </c>
      <c r="O1008" s="112">
        <v>0</v>
      </c>
      <c r="P1008" s="111">
        <f t="shared" si="539"/>
        <v>0</v>
      </c>
      <c r="Q1008" s="111"/>
      <c r="R1008" s="112">
        <v>0</v>
      </c>
      <c r="S1008" s="209">
        <v>0</v>
      </c>
      <c r="T1008" s="209">
        <v>0</v>
      </c>
    </row>
    <row r="1009" spans="2:20" s="328" customFormat="1" ht="21.75" customHeight="1" x14ac:dyDescent="0.2">
      <c r="B1009" s="353"/>
      <c r="C1009" s="353"/>
      <c r="D1009" s="353"/>
      <c r="E1009" s="353"/>
      <c r="F1009" s="353">
        <v>5</v>
      </c>
      <c r="G1009" s="353"/>
      <c r="H1009" s="353"/>
      <c r="I1009" s="353"/>
      <c r="J1009" s="353">
        <v>9</v>
      </c>
      <c r="K1009" s="353"/>
      <c r="L1009" s="15" t="s">
        <v>388</v>
      </c>
      <c r="M1009" s="354" t="s">
        <v>81</v>
      </c>
      <c r="N1009" s="355" t="s">
        <v>172</v>
      </c>
      <c r="O1009" s="111">
        <v>0</v>
      </c>
      <c r="P1009" s="111">
        <v>0</v>
      </c>
      <c r="Q1009" s="111"/>
      <c r="R1009" s="111">
        <v>0</v>
      </c>
      <c r="S1009" s="209">
        <v>0</v>
      </c>
      <c r="T1009" s="209">
        <v>0</v>
      </c>
    </row>
    <row r="1010" spans="2:20" s="211" customFormat="1" x14ac:dyDescent="0.2">
      <c r="B1010" s="210"/>
      <c r="L1010" s="15"/>
      <c r="M1010" s="212"/>
      <c r="N1010" s="213"/>
      <c r="O1010" s="111"/>
      <c r="P1010" s="111"/>
      <c r="Q1010" s="111"/>
      <c r="R1010" s="111"/>
      <c r="S1010" s="209"/>
      <c r="T1010" s="209"/>
    </row>
    <row r="1011" spans="2:20" s="211" customFormat="1" x14ac:dyDescent="0.2">
      <c r="B1011" s="210"/>
      <c r="L1011" s="15"/>
      <c r="M1011" s="212"/>
      <c r="N1011" s="213"/>
      <c r="O1011" s="111"/>
      <c r="P1011" s="111"/>
      <c r="Q1011" s="111"/>
      <c r="R1011" s="111"/>
      <c r="S1011" s="209"/>
      <c r="T1011" s="209"/>
    </row>
    <row r="1012" spans="2:20" s="14" customFormat="1" x14ac:dyDescent="0.2">
      <c r="I1012" s="199"/>
      <c r="J1012" s="199"/>
      <c r="K1012" s="199"/>
      <c r="L1012" s="15"/>
      <c r="M1012" s="421" t="s">
        <v>143</v>
      </c>
      <c r="N1012" s="422"/>
      <c r="O1012" s="120">
        <f t="shared" ref="O1012" si="540">SUM(O269)</f>
        <v>1724269.62</v>
      </c>
      <c r="P1012" s="120">
        <f t="shared" ref="P1012" si="541">SUM(P269)</f>
        <v>2323000</v>
      </c>
      <c r="Q1012" s="120"/>
      <c r="R1012" s="120">
        <f t="shared" ref="R1012" si="542">SUM(R269)</f>
        <v>1465028.8200000003</v>
      </c>
      <c r="S1012" s="209">
        <f t="shared" si="524"/>
        <v>84.96518195338848</v>
      </c>
      <c r="T1012" s="209">
        <f t="shared" si="525"/>
        <v>63.06624278949635</v>
      </c>
    </row>
    <row r="1013" spans="2:20" s="227" customFormat="1" x14ac:dyDescent="0.2">
      <c r="L1013" s="15"/>
      <c r="M1013" s="228"/>
      <c r="N1013" s="229"/>
      <c r="O1013" s="120"/>
      <c r="P1013" s="120"/>
      <c r="Q1013" s="120"/>
      <c r="R1013" s="120"/>
    </row>
    <row r="1014" spans="2:20" s="328" customFormat="1" x14ac:dyDescent="0.2">
      <c r="L1014" s="15"/>
      <c r="M1014" s="404"/>
      <c r="N1014" s="405"/>
      <c r="O1014" s="120"/>
      <c r="P1014" s="120"/>
      <c r="Q1014" s="120"/>
      <c r="R1014" s="120"/>
    </row>
    <row r="1015" spans="2:20" s="328" customFormat="1" x14ac:dyDescent="0.2">
      <c r="L1015" s="15"/>
      <c r="M1015" s="404"/>
      <c r="N1015" s="405"/>
      <c r="O1015" s="120"/>
      <c r="P1015" s="120"/>
      <c r="Q1015" s="120"/>
      <c r="R1015" s="120"/>
    </row>
    <row r="1017" spans="2:20" ht="12.75" customHeight="1" x14ac:dyDescent="0.2">
      <c r="P1017" s="418" t="s">
        <v>546</v>
      </c>
      <c r="Q1017" s="418"/>
      <c r="R1017" s="418"/>
    </row>
    <row r="1018" spans="2:20" ht="12.75" hidden="1" customHeight="1" x14ac:dyDescent="0.2"/>
    <row r="1019" spans="2:20" hidden="1" x14ac:dyDescent="0.2"/>
    <row r="1020" spans="2:20" hidden="1" x14ac:dyDescent="0.2"/>
    <row r="1021" spans="2:20" hidden="1" x14ac:dyDescent="0.2"/>
    <row r="1022" spans="2:20" hidden="1" x14ac:dyDescent="0.2"/>
    <row r="1023" spans="2:20" hidden="1" x14ac:dyDescent="0.2"/>
    <row r="1024" spans="2:20" hidden="1" x14ac:dyDescent="0.2"/>
    <row r="1025" spans="16:18" hidden="1" x14ac:dyDescent="0.2"/>
    <row r="1026" spans="16:18" hidden="1" x14ac:dyDescent="0.2"/>
    <row r="1027" spans="16:18" hidden="1" x14ac:dyDescent="0.2"/>
    <row r="1028" spans="16:18" hidden="1" x14ac:dyDescent="0.2"/>
    <row r="1029" spans="16:18" hidden="1" x14ac:dyDescent="0.2"/>
    <row r="1030" spans="16:18" hidden="1" x14ac:dyDescent="0.2"/>
    <row r="1031" spans="16:18" hidden="1" x14ac:dyDescent="0.2"/>
    <row r="1032" spans="16:18" hidden="1" x14ac:dyDescent="0.2"/>
    <row r="1033" spans="16:18" ht="12.75" customHeight="1" x14ac:dyDescent="0.2">
      <c r="P1033" s="418" t="s">
        <v>547</v>
      </c>
      <c r="Q1033" s="418"/>
      <c r="R1033" s="418"/>
    </row>
    <row r="1042" spans="1:18" x14ac:dyDescent="0.2">
      <c r="A1042" s="52"/>
      <c r="B1042" s="288"/>
      <c r="C1042" s="288"/>
      <c r="D1042" s="288"/>
      <c r="E1042" s="288"/>
      <c r="F1042" s="288"/>
      <c r="G1042" s="288"/>
      <c r="H1042" s="288"/>
      <c r="I1042" s="288"/>
      <c r="J1042" s="288"/>
      <c r="K1042" s="288"/>
      <c r="L1042" s="64"/>
      <c r="M1042" s="287"/>
      <c r="N1042" s="105"/>
      <c r="O1042" s="235"/>
      <c r="P1042" s="235"/>
      <c r="Q1042" s="235"/>
      <c r="R1042" s="235"/>
    </row>
    <row r="1043" spans="1:18" x14ac:dyDescent="0.2">
      <c r="A1043" s="52"/>
      <c r="B1043" s="288"/>
      <c r="C1043" s="288"/>
      <c r="D1043" s="288"/>
      <c r="E1043" s="288"/>
      <c r="F1043" s="288"/>
      <c r="G1043" s="288"/>
      <c r="H1043" s="288"/>
      <c r="I1043" s="288"/>
      <c r="J1043" s="288"/>
      <c r="K1043" s="288"/>
      <c r="L1043" s="15"/>
      <c r="M1043" s="287"/>
      <c r="N1043" s="105"/>
      <c r="O1043" s="114"/>
      <c r="P1043" s="114"/>
      <c r="Q1043" s="114"/>
      <c r="R1043" s="114"/>
    </row>
    <row r="1044" spans="1:18" x14ac:dyDescent="0.2">
      <c r="A1044" s="52"/>
      <c r="B1044" s="288"/>
      <c r="C1044" s="288"/>
      <c r="D1044" s="288"/>
      <c r="E1044" s="288"/>
      <c r="F1044" s="288"/>
      <c r="G1044" s="288"/>
      <c r="H1044" s="288"/>
      <c r="I1044" s="288"/>
      <c r="J1044" s="288"/>
      <c r="K1044" s="288"/>
      <c r="L1044" s="15"/>
      <c r="M1044" s="287"/>
      <c r="N1044" s="177"/>
      <c r="O1044" s="185"/>
      <c r="P1044" s="185"/>
      <c r="Q1044" s="185"/>
      <c r="R1044" s="185"/>
    </row>
    <row r="1045" spans="1:18" x14ac:dyDescent="0.2">
      <c r="A1045" s="52"/>
      <c r="B1045" s="288"/>
      <c r="C1045" s="288"/>
      <c r="D1045" s="288"/>
      <c r="E1045" s="288"/>
      <c r="F1045" s="288"/>
      <c r="G1045" s="288"/>
      <c r="H1045" s="288"/>
      <c r="I1045" s="288"/>
      <c r="J1045" s="288"/>
      <c r="K1045" s="288"/>
      <c r="L1045" s="15"/>
      <c r="M1045" s="186"/>
      <c r="N1045" s="177"/>
      <c r="O1045" s="185"/>
      <c r="P1045" s="185"/>
      <c r="Q1045" s="185"/>
      <c r="R1045" s="185"/>
    </row>
    <row r="1046" spans="1:18" x14ac:dyDescent="0.2">
      <c r="A1046" s="52"/>
      <c r="B1046" s="288"/>
      <c r="C1046" s="288"/>
      <c r="D1046" s="288"/>
      <c r="E1046" s="288"/>
      <c r="F1046" s="288"/>
      <c r="G1046" s="288"/>
      <c r="H1046" s="288"/>
      <c r="I1046" s="288"/>
      <c r="J1046" s="288"/>
      <c r="K1046" s="288"/>
      <c r="L1046" s="15"/>
      <c r="M1046" s="186"/>
      <c r="N1046" s="184"/>
      <c r="O1046" s="185"/>
      <c r="P1046" s="185"/>
      <c r="Q1046" s="185"/>
      <c r="R1046" s="185"/>
    </row>
    <row r="1047" spans="1:18" x14ac:dyDescent="0.2">
      <c r="A1047" s="52"/>
      <c r="B1047" s="288"/>
      <c r="C1047" s="288"/>
      <c r="D1047" s="288"/>
      <c r="E1047" s="288"/>
      <c r="F1047" s="288"/>
      <c r="G1047" s="288"/>
      <c r="H1047" s="288"/>
      <c r="I1047" s="288"/>
      <c r="J1047" s="288"/>
      <c r="K1047" s="288"/>
      <c r="L1047" s="15"/>
      <c r="M1047" s="186"/>
      <c r="N1047" s="184"/>
      <c r="O1047" s="114"/>
      <c r="P1047" s="114"/>
      <c r="Q1047" s="114"/>
      <c r="R1047" s="114"/>
    </row>
    <row r="1048" spans="1:18" x14ac:dyDescent="0.2">
      <c r="A1048" s="288"/>
      <c r="B1048" s="291"/>
      <c r="C1048" s="291"/>
      <c r="D1048" s="291"/>
      <c r="E1048" s="291"/>
      <c r="F1048" s="291"/>
      <c r="G1048" s="291"/>
      <c r="H1048" s="291"/>
      <c r="I1048" s="291"/>
      <c r="J1048" s="291"/>
      <c r="K1048" s="291"/>
      <c r="L1048" s="15"/>
      <c r="M1048" s="287"/>
      <c r="N1048" s="289"/>
      <c r="O1048" s="111"/>
      <c r="P1048" s="111"/>
      <c r="Q1048" s="111"/>
      <c r="R1048" s="111"/>
    </row>
    <row r="1049" spans="1:18" x14ac:dyDescent="0.2">
      <c r="A1049" s="288"/>
      <c r="B1049" s="291"/>
      <c r="C1049" s="291"/>
      <c r="D1049" s="291"/>
      <c r="E1049" s="291"/>
      <c r="F1049" s="291"/>
      <c r="G1049" s="291"/>
      <c r="H1049" s="291"/>
      <c r="I1049" s="291"/>
      <c r="J1049" s="291"/>
      <c r="K1049" s="291"/>
      <c r="L1049" s="15"/>
      <c r="M1049" s="285"/>
      <c r="N1049" s="68"/>
      <c r="O1049" s="111"/>
      <c r="P1049" s="111"/>
      <c r="Q1049" s="111"/>
      <c r="R1049" s="111"/>
    </row>
    <row r="1050" spans="1:18" x14ac:dyDescent="0.2">
      <c r="A1050" s="288"/>
      <c r="B1050" s="291"/>
      <c r="C1050" s="291"/>
      <c r="D1050" s="291"/>
      <c r="E1050" s="291"/>
      <c r="F1050" s="291"/>
      <c r="G1050" s="291"/>
      <c r="H1050" s="291"/>
      <c r="I1050" s="291"/>
      <c r="J1050" s="291"/>
      <c r="K1050" s="291"/>
      <c r="L1050" s="15"/>
      <c r="M1050" s="287"/>
      <c r="N1050" s="289"/>
      <c r="O1050" s="111"/>
      <c r="P1050" s="111"/>
      <c r="Q1050" s="111"/>
      <c r="R1050" s="111"/>
    </row>
  </sheetData>
  <mergeCells count="34">
    <mergeCell ref="M228:N228"/>
    <mergeCell ref="M233:N233"/>
    <mergeCell ref="M240:N240"/>
    <mergeCell ref="M242:N242"/>
    <mergeCell ref="M244:N244"/>
    <mergeCell ref="M243:N243"/>
    <mergeCell ref="P1017:R1017"/>
    <mergeCell ref="P1033:R1033"/>
    <mergeCell ref="M206:N206"/>
    <mergeCell ref="B1:J1"/>
    <mergeCell ref="M204:N204"/>
    <mergeCell ref="B264:H264"/>
    <mergeCell ref="M1012:N1012"/>
    <mergeCell ref="B33:J33"/>
    <mergeCell ref="M203:N203"/>
    <mergeCell ref="A211:D211"/>
    <mergeCell ref="M241:N241"/>
    <mergeCell ref="M253:N253"/>
    <mergeCell ref="A196:D196"/>
    <mergeCell ref="M218:N218"/>
    <mergeCell ref="M219:N219"/>
    <mergeCell ref="L221:N221"/>
    <mergeCell ref="L256:N256"/>
    <mergeCell ref="M245:N245"/>
    <mergeCell ref="M247:N247"/>
    <mergeCell ref="N274:O274"/>
    <mergeCell ref="N267:O267"/>
    <mergeCell ref="M248:N248"/>
    <mergeCell ref="M249:N249"/>
    <mergeCell ref="M251:N251"/>
    <mergeCell ref="M252:N252"/>
    <mergeCell ref="M254:N254"/>
    <mergeCell ref="M255:N255"/>
    <mergeCell ref="M246:N246"/>
  </mergeCells>
  <phoneticPr fontId="0" type="noConversion"/>
  <pageMargins left="0.74803149606299213" right="0.74803149606299213" top="0.78740157480314965" bottom="0.98425196850393704" header="0.51181102362204722" footer="0.51181102362204722"/>
  <pageSetup paperSize="9" scale="81" fitToHeight="0" orientation="landscape" verticalDpi="18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2020-04-14T07:23:57Z</cp:lastPrinted>
  <dcterms:created xsi:type="dcterms:W3CDTF">2001-12-03T10:16:44Z</dcterms:created>
  <dcterms:modified xsi:type="dcterms:W3CDTF">2020-04-14T07:24:12Z</dcterms:modified>
</cp:coreProperties>
</file>