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OLUGODIŠNJI OBRAČUN 2019\"/>
    </mc:Choice>
  </mc:AlternateContent>
  <xr:revisionPtr revIDLastSave="0" documentId="13_ncr:1_{E49ADC1C-17B4-44CF-8296-2397F60532B7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42" i="1" l="1"/>
  <c r="S668" i="1"/>
  <c r="R878" i="1"/>
  <c r="R95" i="1"/>
  <c r="R94" i="1"/>
  <c r="S937" i="1"/>
  <c r="S922" i="1"/>
  <c r="S915" i="1"/>
  <c r="S910" i="1"/>
  <c r="S898" i="1"/>
  <c r="S897" i="1"/>
  <c r="S890" i="1"/>
  <c r="S886" i="1"/>
  <c r="S885" i="1"/>
  <c r="S872" i="1"/>
  <c r="S858" i="1"/>
  <c r="S856" i="1"/>
  <c r="S851" i="1"/>
  <c r="S846" i="1"/>
  <c r="S835" i="1"/>
  <c r="S829" i="1"/>
  <c r="S807" i="1"/>
  <c r="S797" i="1"/>
  <c r="S791" i="1"/>
  <c r="S781" i="1"/>
  <c r="S777" i="1"/>
  <c r="S773" i="1"/>
  <c r="S772" i="1"/>
  <c r="S753" i="1"/>
  <c r="S744" i="1"/>
  <c r="S740" i="1"/>
  <c r="S731" i="1"/>
  <c r="S725" i="1"/>
  <c r="S716" i="1"/>
  <c r="S711" i="1"/>
  <c r="S698" i="1"/>
  <c r="S690" i="1"/>
  <c r="S686" i="1"/>
  <c r="S650" i="1"/>
  <c r="S649" i="1"/>
  <c r="S640" i="1"/>
  <c r="S636" i="1"/>
  <c r="S626" i="1"/>
  <c r="S625" i="1"/>
  <c r="S612" i="1"/>
  <c r="S611" i="1"/>
  <c r="S601" i="1"/>
  <c r="S597" i="1"/>
  <c r="S587" i="1"/>
  <c r="S580" i="1"/>
  <c r="S568" i="1"/>
  <c r="S555" i="1"/>
  <c r="S554" i="1"/>
  <c r="S540" i="1"/>
  <c r="S539" i="1"/>
  <c r="S529" i="1"/>
  <c r="S524" i="1"/>
  <c r="S518" i="1"/>
  <c r="S514" i="1"/>
  <c r="S507" i="1"/>
  <c r="S502" i="1"/>
  <c r="S492" i="1"/>
  <c r="S477" i="1"/>
  <c r="S467" i="1"/>
  <c r="S463" i="1"/>
  <c r="S462" i="1"/>
  <c r="S447" i="1"/>
  <c r="S446" i="1"/>
  <c r="S432" i="1"/>
  <c r="S431" i="1"/>
  <c r="S417" i="1"/>
  <c r="S401" i="1"/>
  <c r="S400" i="1"/>
  <c r="S386" i="1"/>
  <c r="S380" i="1"/>
  <c r="S376" i="1"/>
  <c r="S366" i="1"/>
  <c r="S356" i="1"/>
  <c r="S343" i="1"/>
  <c r="S313" i="1"/>
  <c r="S272" i="1"/>
  <c r="S271" i="1"/>
  <c r="S270" i="1"/>
  <c r="S74" i="1"/>
  <c r="S58" i="1"/>
  <c r="S54" i="1"/>
  <c r="S53" i="1"/>
  <c r="R946" i="1"/>
  <c r="R937" i="1"/>
  <c r="R873" i="1"/>
  <c r="R872" i="1"/>
  <c r="R813" i="1"/>
  <c r="R806" i="1"/>
  <c r="R764" i="1"/>
  <c r="R763" i="1"/>
  <c r="R761" i="1"/>
  <c r="R760" i="1"/>
  <c r="R759" i="1"/>
  <c r="R758" i="1"/>
  <c r="R753" i="1"/>
  <c r="R704" i="1"/>
  <c r="R698" i="1"/>
  <c r="R677" i="1"/>
  <c r="R673" i="1"/>
  <c r="R668" i="1"/>
  <c r="R661" i="1"/>
  <c r="R659" i="1"/>
  <c r="R649" i="1"/>
  <c r="R631" i="1"/>
  <c r="R625" i="1"/>
  <c r="R617" i="1"/>
  <c r="R611" i="1"/>
  <c r="R573" i="1"/>
  <c r="R568" i="1"/>
  <c r="R560" i="1"/>
  <c r="R554" i="1"/>
  <c r="R545" i="1"/>
  <c r="R540" i="1"/>
  <c r="R539" i="1"/>
  <c r="R497" i="1"/>
  <c r="R492" i="1"/>
  <c r="R482" i="1"/>
  <c r="R476" i="1"/>
  <c r="R453" i="1"/>
  <c r="R447" i="1"/>
  <c r="R438" i="1"/>
  <c r="R432" i="1"/>
  <c r="R425" i="1"/>
  <c r="R424" i="1"/>
  <c r="R422" i="1"/>
  <c r="R417" i="1"/>
  <c r="R407" i="1"/>
  <c r="R401" i="1"/>
  <c r="R371" i="1"/>
  <c r="R366" i="1"/>
  <c r="R361" i="1"/>
  <c r="R356" i="1"/>
  <c r="R351" i="1"/>
  <c r="R349" i="1"/>
  <c r="R343" i="1"/>
  <c r="R337" i="1"/>
  <c r="R334" i="1"/>
  <c r="R333" i="1"/>
  <c r="R330" i="1"/>
  <c r="R329" i="1"/>
  <c r="R327" i="1"/>
  <c r="R325" i="1"/>
  <c r="R320" i="1"/>
  <c r="R311" i="1"/>
  <c r="R310" i="1"/>
  <c r="R309" i="1"/>
  <c r="R306" i="1"/>
  <c r="R305" i="1"/>
  <c r="R304" i="1"/>
  <c r="R303" i="1"/>
  <c r="R301" i="1"/>
  <c r="R300" i="1"/>
  <c r="R299" i="1"/>
  <c r="R298" i="1"/>
  <c r="R297" i="1"/>
  <c r="R296" i="1"/>
  <c r="R295" i="1"/>
  <c r="R294" i="1"/>
  <c r="R292" i="1"/>
  <c r="R290" i="1"/>
  <c r="R289" i="1"/>
  <c r="R287" i="1"/>
  <c r="R286" i="1"/>
  <c r="R285" i="1"/>
  <c r="R282" i="1"/>
  <c r="R281" i="1"/>
  <c r="R277" i="1"/>
  <c r="R270" i="1"/>
  <c r="R189" i="1"/>
  <c r="R168" i="1"/>
  <c r="R163" i="1"/>
  <c r="R149" i="1"/>
  <c r="R147" i="1"/>
  <c r="R143" i="1"/>
  <c r="R142" i="1"/>
  <c r="R130" i="1"/>
  <c r="R129" i="1"/>
  <c r="R128" i="1"/>
  <c r="R124" i="1"/>
  <c r="R123" i="1"/>
  <c r="R122" i="1"/>
  <c r="R121" i="1"/>
  <c r="R120" i="1"/>
  <c r="R118" i="1"/>
  <c r="R116" i="1"/>
  <c r="R115" i="1"/>
  <c r="R114" i="1"/>
  <c r="R113" i="1"/>
  <c r="R112" i="1"/>
  <c r="R111" i="1"/>
  <c r="R110" i="1"/>
  <c r="R109" i="1"/>
  <c r="R106" i="1"/>
  <c r="R104" i="1"/>
  <c r="R103" i="1"/>
  <c r="R101" i="1"/>
  <c r="R100" i="1"/>
  <c r="R99" i="1"/>
  <c r="R92" i="1"/>
  <c r="R90" i="1"/>
  <c r="R81" i="1"/>
  <c r="R72" i="1"/>
  <c r="R71" i="1"/>
  <c r="R69" i="1"/>
  <c r="R67" i="1"/>
  <c r="R62" i="1"/>
  <c r="R60" i="1"/>
  <c r="R51" i="1"/>
  <c r="R46" i="1"/>
  <c r="R44" i="1"/>
  <c r="R43" i="1"/>
  <c r="R41" i="1"/>
  <c r="R40" i="1"/>
  <c r="Q219" i="1" l="1"/>
  <c r="Q217" i="1"/>
  <c r="Q216" i="1"/>
  <c r="Q215" i="1"/>
  <c r="Q214" i="1"/>
  <c r="Q213" i="1"/>
  <c r="Q211" i="1"/>
  <c r="Q934" i="1"/>
  <c r="Q220" i="1" l="1"/>
  <c r="Q347" i="1"/>
  <c r="Q927" i="1"/>
  <c r="S927" i="1" s="1"/>
  <c r="Q902" i="1"/>
  <c r="S902" i="1" s="1"/>
  <c r="Q863" i="1"/>
  <c r="Q672" i="1"/>
  <c r="Q390" i="1"/>
  <c r="S390" i="1" s="1"/>
  <c r="Q278" i="1"/>
  <c r="S278" i="1" s="1"/>
  <c r="Q276" i="1"/>
  <c r="S276" i="1" l="1"/>
  <c r="S863" i="1"/>
  <c r="S347" i="1"/>
  <c r="S672" i="1"/>
  <c r="Q164" i="1"/>
  <c r="S942" i="1"/>
  <c r="Q64" i="1"/>
  <c r="S64" i="1" s="1"/>
  <c r="Q957" i="1" l="1"/>
  <c r="Q956" i="1"/>
  <c r="Q950" i="1" s="1"/>
  <c r="Q948" i="1" s="1"/>
  <c r="Q952" i="1"/>
  <c r="Q945" i="1"/>
  <c r="Q926" i="1"/>
  <c r="Q921" i="1"/>
  <c r="Q914" i="1"/>
  <c r="Q909" i="1"/>
  <c r="Q901" i="1"/>
  <c r="Q896" i="1"/>
  <c r="Q889" i="1"/>
  <c r="Q884" i="1"/>
  <c r="Q877" i="1"/>
  <c r="Q870" i="1"/>
  <c r="Q862" i="1"/>
  <c r="Q855" i="1"/>
  <c r="Q850" i="1"/>
  <c r="Q844" i="1"/>
  <c r="Q834" i="1"/>
  <c r="Q831" i="1"/>
  <c r="Q828" i="1"/>
  <c r="Q821" i="1"/>
  <c r="Q812" i="1"/>
  <c r="Q805" i="1"/>
  <c r="Q800" i="1"/>
  <c r="Q799" i="1" s="1"/>
  <c r="Q796" i="1"/>
  <c r="Q790" i="1"/>
  <c r="Q780" i="1"/>
  <c r="Q776" i="1"/>
  <c r="Q771" i="1"/>
  <c r="Q762" i="1"/>
  <c r="Q757" i="1"/>
  <c r="Q751" i="1"/>
  <c r="Q743" i="1"/>
  <c r="Q739" i="1"/>
  <c r="Q730" i="1"/>
  <c r="Q728" i="1"/>
  <c r="Q724" i="1"/>
  <c r="Q715" i="1"/>
  <c r="Q710" i="1"/>
  <c r="Q703" i="1"/>
  <c r="Q702" i="1"/>
  <c r="Q697" i="1"/>
  <c r="Q689" i="1"/>
  <c r="Q685" i="1"/>
  <c r="Q676" i="1"/>
  <c r="Q671" i="1"/>
  <c r="Q667" i="1"/>
  <c r="Q660" i="1"/>
  <c r="Q658" i="1"/>
  <c r="Q655" i="1"/>
  <c r="Q648" i="1"/>
  <c r="Q639" i="1"/>
  <c r="Q635" i="1"/>
  <c r="Q630" i="1"/>
  <c r="Q624" i="1"/>
  <c r="Q616" i="1"/>
  <c r="Q610" i="1"/>
  <c r="Q600" i="1"/>
  <c r="Q595" i="1"/>
  <c r="Q586" i="1"/>
  <c r="Q584" i="1"/>
  <c r="Q579" i="1"/>
  <c r="Q572" i="1"/>
  <c r="Q567" i="1"/>
  <c r="Q559" i="1"/>
  <c r="Q553" i="1"/>
  <c r="Q544" i="1"/>
  <c r="Q538" i="1"/>
  <c r="Q528" i="1"/>
  <c r="Q523" i="1"/>
  <c r="Q517" i="1"/>
  <c r="Q512" i="1"/>
  <c r="Q506" i="1"/>
  <c r="Q501" i="1"/>
  <c r="Q496" i="1"/>
  <c r="Q490" i="1"/>
  <c r="Q481" i="1"/>
  <c r="Q475" i="1"/>
  <c r="Q466" i="1"/>
  <c r="Q461" i="1"/>
  <c r="Q452" i="1"/>
  <c r="Q445" i="1"/>
  <c r="Q437" i="1"/>
  <c r="Q430" i="1"/>
  <c r="Q423" i="1"/>
  <c r="Q421" i="1"/>
  <c r="Q415" i="1"/>
  <c r="Q408" i="1"/>
  <c r="S408" i="1" s="1"/>
  <c r="Q406" i="1"/>
  <c r="Q399" i="1"/>
  <c r="Q389" i="1"/>
  <c r="Q384" i="1"/>
  <c r="Q379" i="1"/>
  <c r="Q375" i="1"/>
  <c r="Q370" i="1"/>
  <c r="Q369" i="1" s="1"/>
  <c r="Q365" i="1"/>
  <c r="Q360" i="1"/>
  <c r="Q355" i="1"/>
  <c r="Q350" i="1"/>
  <c r="Q342" i="1"/>
  <c r="Q336" i="1"/>
  <c r="Q332" i="1"/>
  <c r="Q328" i="1"/>
  <c r="Q326" i="1"/>
  <c r="Q324" i="1"/>
  <c r="Q317" i="1"/>
  <c r="Q312" i="1"/>
  <c r="Q308" i="1"/>
  <c r="Q307" i="1"/>
  <c r="Q302" i="1"/>
  <c r="Q293" i="1"/>
  <c r="Q288" i="1"/>
  <c r="Q284" i="1"/>
  <c r="Q280" i="1"/>
  <c r="Q269" i="1"/>
  <c r="Q188" i="1"/>
  <c r="Q180" i="1"/>
  <c r="Q178" i="1"/>
  <c r="Q175" i="1"/>
  <c r="Q156" i="1"/>
  <c r="Q155" i="1"/>
  <c r="Q150" i="1"/>
  <c r="Q137" i="1"/>
  <c r="Q133" i="1"/>
  <c r="Q91" i="1"/>
  <c r="Q80" i="1"/>
  <c r="Q79" i="1" s="1"/>
  <c r="Q77" i="1"/>
  <c r="Q73" i="1"/>
  <c r="Q70" i="1"/>
  <c r="Q66" i="1"/>
  <c r="Q59" i="1"/>
  <c r="Q50" i="1"/>
  <c r="Q45" i="1"/>
  <c r="Q42" i="1"/>
  <c r="Q39" i="1"/>
  <c r="O219" i="1"/>
  <c r="R219" i="1" s="1"/>
  <c r="O945" i="1"/>
  <c r="O877" i="1"/>
  <c r="O812" i="1"/>
  <c r="O762" i="1"/>
  <c r="O757" i="1"/>
  <c r="O751" i="1"/>
  <c r="O703" i="1"/>
  <c r="O676" i="1"/>
  <c r="O672" i="1"/>
  <c r="O658" i="1"/>
  <c r="O660" i="1"/>
  <c r="O630" i="1"/>
  <c r="O616" i="1"/>
  <c r="O572" i="1"/>
  <c r="O559" i="1"/>
  <c r="O544" i="1"/>
  <c r="O496" i="1"/>
  <c r="O481" i="1"/>
  <c r="O452" i="1"/>
  <c r="O437" i="1"/>
  <c r="O421" i="1"/>
  <c r="O423" i="1"/>
  <c r="O406" i="1"/>
  <c r="O408" i="1"/>
  <c r="O370" i="1"/>
  <c r="O360" i="1"/>
  <c r="O350" i="1"/>
  <c r="O347" i="1"/>
  <c r="O317" i="1"/>
  <c r="O332" i="1"/>
  <c r="O336" i="1"/>
  <c r="O328" i="1"/>
  <c r="O326" i="1"/>
  <c r="O324" i="1"/>
  <c r="R324" i="1" l="1"/>
  <c r="R336" i="1"/>
  <c r="O346" i="1"/>
  <c r="R347" i="1"/>
  <c r="R421" i="1"/>
  <c r="S421" i="1"/>
  <c r="R544" i="1"/>
  <c r="S544" i="1"/>
  <c r="Q571" i="1"/>
  <c r="Q570" i="1" s="1"/>
  <c r="S572" i="1"/>
  <c r="R572" i="1"/>
  <c r="S616" i="1"/>
  <c r="R616" i="1"/>
  <c r="Q148" i="1"/>
  <c r="S660" i="1"/>
  <c r="R660" i="1"/>
  <c r="S676" i="1"/>
  <c r="R676" i="1"/>
  <c r="S39" i="1"/>
  <c r="Q56" i="1"/>
  <c r="S59" i="1"/>
  <c r="Q132" i="1"/>
  <c r="S188" i="1"/>
  <c r="S288" i="1"/>
  <c r="Q127" i="1"/>
  <c r="S308" i="1"/>
  <c r="R326" i="1"/>
  <c r="R406" i="1"/>
  <c r="S406" i="1"/>
  <c r="R423" i="1"/>
  <c r="S423" i="1"/>
  <c r="Q451" i="1"/>
  <c r="Q450" i="1" s="1"/>
  <c r="R452" i="1"/>
  <c r="S452" i="1"/>
  <c r="Q480" i="1"/>
  <c r="R481" i="1"/>
  <c r="S481" i="1"/>
  <c r="R703" i="1"/>
  <c r="S703" i="1"/>
  <c r="R751" i="1"/>
  <c r="Q775" i="1"/>
  <c r="Q48" i="1"/>
  <c r="S50" i="1"/>
  <c r="S66" i="1"/>
  <c r="S293" i="1"/>
  <c r="Q558" i="1"/>
  <c r="Q557" i="1" s="1"/>
  <c r="S559" i="1"/>
  <c r="R559" i="1"/>
  <c r="Q629" i="1"/>
  <c r="Q628" i="1" s="1"/>
  <c r="S630" i="1"/>
  <c r="R630" i="1"/>
  <c r="Q688" i="1"/>
  <c r="Q756" i="1"/>
  <c r="S757" i="1"/>
  <c r="R757" i="1"/>
  <c r="Q830" i="1"/>
  <c r="Q876" i="1"/>
  <c r="S877" i="1"/>
  <c r="R877" i="1"/>
  <c r="Q160" i="1"/>
  <c r="Q201" i="1"/>
  <c r="S284" i="1"/>
  <c r="Q359" i="1"/>
  <c r="Q358" i="1" s="1"/>
  <c r="R360" i="1"/>
  <c r="S360" i="1"/>
  <c r="S42" i="1"/>
  <c r="Q135" i="1"/>
  <c r="Q172" i="1"/>
  <c r="R328" i="1"/>
  <c r="Q117" i="1"/>
  <c r="S350" i="1"/>
  <c r="R350" i="1"/>
  <c r="O671" i="1"/>
  <c r="R671" i="1" s="1"/>
  <c r="R672" i="1"/>
  <c r="S45" i="1"/>
  <c r="S70" i="1"/>
  <c r="S280" i="1"/>
  <c r="S302" i="1"/>
  <c r="R317" i="1"/>
  <c r="R332" i="1"/>
  <c r="S370" i="1"/>
  <c r="R370" i="1"/>
  <c r="Q436" i="1"/>
  <c r="Q435" i="1" s="1"/>
  <c r="R437" i="1"/>
  <c r="S437" i="1"/>
  <c r="Q495" i="1"/>
  <c r="R496" i="1"/>
  <c r="S496" i="1"/>
  <c r="Q543" i="1"/>
  <c r="Q615" i="1"/>
  <c r="Q657" i="1"/>
  <c r="S658" i="1"/>
  <c r="R658" i="1"/>
  <c r="Q675" i="1"/>
  <c r="S762" i="1"/>
  <c r="R762" i="1"/>
  <c r="Q811" i="1"/>
  <c r="Q810" i="1" s="1"/>
  <c r="R812" i="1"/>
  <c r="S812" i="1"/>
  <c r="S945" i="1"/>
  <c r="R945" i="1"/>
  <c r="Q940" i="1"/>
  <c r="Q939" i="1" s="1"/>
  <c r="Q638" i="1"/>
  <c r="Q701" i="1"/>
  <c r="Q742" i="1"/>
  <c r="Q795" i="1"/>
  <c r="Q861" i="1"/>
  <c r="Q888" i="1"/>
  <c r="Q913" i="1"/>
  <c r="Q378" i="1"/>
  <c r="Q505" i="1"/>
  <c r="Q527" i="1"/>
  <c r="Q599" i="1"/>
  <c r="Q827" i="1"/>
  <c r="Q368" i="1"/>
  <c r="Q779" i="1"/>
  <c r="Q849" i="1"/>
  <c r="Q900" i="1"/>
  <c r="Q925" i="1"/>
  <c r="Q388" i="1"/>
  <c r="Q465" i="1"/>
  <c r="Q494" i="1"/>
  <c r="Q516" i="1"/>
  <c r="Q542" i="1"/>
  <c r="Q614" i="1"/>
  <c r="Q714" i="1"/>
  <c r="O756" i="1"/>
  <c r="Q405" i="1"/>
  <c r="Q93" i="1"/>
  <c r="Q323" i="1"/>
  <c r="O331" i="1"/>
  <c r="Q187" i="1"/>
  <c r="Q204" i="1"/>
  <c r="Q98" i="1"/>
  <c r="Q108" i="1"/>
  <c r="O405" i="1"/>
  <c r="Q29" i="1"/>
  <c r="Q275" i="1"/>
  <c r="Q177" i="1"/>
  <c r="Q346" i="1"/>
  <c r="Q670" i="1"/>
  <c r="Q727" i="1"/>
  <c r="Q38" i="1"/>
  <c r="Q167" i="1"/>
  <c r="Q654" i="1"/>
  <c r="Q76" i="1"/>
  <c r="Q16" i="1" s="1"/>
  <c r="Q420" i="1"/>
  <c r="Q875" i="1"/>
  <c r="O420" i="1"/>
  <c r="O419" i="1" s="1"/>
  <c r="Q63" i="1"/>
  <c r="Q141" i="1"/>
  <c r="Q283" i="1"/>
  <c r="Q119" i="1"/>
  <c r="Q261" i="1"/>
  <c r="Q331" i="1"/>
  <c r="R331" i="1" s="1"/>
  <c r="Q583" i="1"/>
  <c r="Q154" i="1"/>
  <c r="Q146" i="1"/>
  <c r="Q89" i="1"/>
  <c r="Q102" i="1"/>
  <c r="Q23" i="1"/>
  <c r="O657" i="1"/>
  <c r="O323" i="1"/>
  <c r="O302" i="1"/>
  <c r="O119" i="1" s="1"/>
  <c r="O308" i="1"/>
  <c r="O307" i="1" s="1"/>
  <c r="R307" i="1" s="1"/>
  <c r="O293" i="1"/>
  <c r="R293" i="1" s="1"/>
  <c r="O288" i="1"/>
  <c r="R288" i="1" s="1"/>
  <c r="O284" i="1"/>
  <c r="R284" i="1" s="1"/>
  <c r="O280" i="1"/>
  <c r="R280" i="1" s="1"/>
  <c r="O276" i="1"/>
  <c r="O188" i="1"/>
  <c r="R188" i="1" s="1"/>
  <c r="Q769" i="1" l="1"/>
  <c r="Q932" i="1"/>
  <c r="O275" i="1"/>
  <c r="R275" i="1" s="1"/>
  <c r="R276" i="1"/>
  <c r="Q577" i="1"/>
  <c r="Q868" i="1"/>
  <c r="Q345" i="1"/>
  <c r="R346" i="1"/>
  <c r="Q186" i="1"/>
  <c r="Q140" i="1"/>
  <c r="Q199" i="1"/>
  <c r="Q202" i="1"/>
  <c r="Q722" i="1"/>
  <c r="Q97" i="1"/>
  <c r="R323" i="1"/>
  <c r="R657" i="1"/>
  <c r="R308" i="1"/>
  <c r="Q88" i="1"/>
  <c r="Q145" i="1"/>
  <c r="Q86" i="1" s="1"/>
  <c r="Q419" i="1"/>
  <c r="R420" i="1"/>
  <c r="Q196" i="1"/>
  <c r="Q24" i="1"/>
  <c r="R119" i="1"/>
  <c r="Q646" i="1"/>
  <c r="Q665" i="1"/>
  <c r="R302" i="1"/>
  <c r="Q203" i="1"/>
  <c r="Q159" i="1"/>
  <c r="Q126" i="1"/>
  <c r="Q198" i="1"/>
  <c r="Q404" i="1"/>
  <c r="R405" i="1"/>
  <c r="Q755" i="1"/>
  <c r="R756" i="1"/>
  <c r="Q683" i="1"/>
  <c r="Q200" i="1"/>
  <c r="Q479" i="1"/>
  <c r="Q767" i="1"/>
  <c r="Q708" i="1"/>
  <c r="Q510" i="1"/>
  <c r="Q428" i="1"/>
  <c r="Q919" i="1"/>
  <c r="Q842" i="1"/>
  <c r="Q551" i="1"/>
  <c r="Q373" i="1"/>
  <c r="Q882" i="1"/>
  <c r="Q459" i="1"/>
  <c r="Q621" i="1"/>
  <c r="Q521" i="1"/>
  <c r="Q695" i="1"/>
  <c r="Q353" i="1"/>
  <c r="Q819" i="1"/>
  <c r="Q803" i="1"/>
  <c r="Q536" i="1"/>
  <c r="Q382" i="1"/>
  <c r="Q894" i="1"/>
  <c r="Q443" i="1"/>
  <c r="Q907" i="1"/>
  <c r="Q853" i="1"/>
  <c r="Q737" i="1"/>
  <c r="Q565" i="1"/>
  <c r="Q788" i="1"/>
  <c r="Q608" i="1"/>
  <c r="Q488" i="1"/>
  <c r="Q363" i="1"/>
  <c r="Q593" i="1"/>
  <c r="Q499" i="1"/>
  <c r="Q633" i="1"/>
  <c r="Q322" i="1"/>
  <c r="Q274" i="1"/>
  <c r="O283" i="1"/>
  <c r="R283" i="1" s="1"/>
  <c r="Q152" i="1"/>
  <c r="Q37" i="1"/>
  <c r="O80" i="1"/>
  <c r="R80" i="1" s="1"/>
  <c r="O70" i="1"/>
  <c r="R70" i="1" s="1"/>
  <c r="O66" i="1"/>
  <c r="O59" i="1"/>
  <c r="R59" i="1" s="1"/>
  <c r="O50" i="1"/>
  <c r="O45" i="1"/>
  <c r="R45" i="1" s="1"/>
  <c r="O42" i="1"/>
  <c r="R42" i="1" s="1"/>
  <c r="O39" i="1"/>
  <c r="R39" i="1" s="1"/>
  <c r="Q205" i="1" l="1"/>
  <c r="Q838" i="1"/>
  <c r="Q267" i="1"/>
  <c r="Q644" i="1"/>
  <c r="Q681" i="1"/>
  <c r="Q663" i="1"/>
  <c r="Q413" i="1"/>
  <c r="R419" i="1"/>
  <c r="Q720" i="1"/>
  <c r="Q866" i="1"/>
  <c r="Q473" i="1"/>
  <c r="Q749" i="1"/>
  <c r="O48" i="1"/>
  <c r="R48" i="1" s="1"/>
  <c r="R50" i="1"/>
  <c r="O63" i="1"/>
  <c r="R63" i="1" s="1"/>
  <c r="R66" i="1"/>
  <c r="Q15" i="1"/>
  <c r="Q315" i="1"/>
  <c r="Q397" i="1"/>
  <c r="Q340" i="1"/>
  <c r="Q575" i="1"/>
  <c r="Q930" i="1"/>
  <c r="Q486" i="1"/>
  <c r="Q786" i="1"/>
  <c r="Q441" i="1"/>
  <c r="Q534" i="1"/>
  <c r="Q549" i="1"/>
  <c r="Q917" i="1"/>
  <c r="Q735" i="1"/>
  <c r="Q905" i="1"/>
  <c r="Q817" i="1"/>
  <c r="Q619" i="1"/>
  <c r="Q591" i="1"/>
  <c r="Q840" i="1"/>
  <c r="Q606" i="1"/>
  <c r="Q563" i="1"/>
  <c r="Q892" i="1"/>
  <c r="Q693" i="1"/>
  <c r="Q457" i="1"/>
  <c r="Q880" i="1"/>
  <c r="Q706" i="1"/>
  <c r="Q18" i="1"/>
  <c r="Q17" i="1"/>
  <c r="P969" i="1"/>
  <c r="P968" i="1" s="1"/>
  <c r="P964" i="1"/>
  <c r="P957" i="1"/>
  <c r="P956" i="1"/>
  <c r="P952" i="1"/>
  <c r="P940" i="1"/>
  <c r="S940" i="1" s="1"/>
  <c r="P934" i="1"/>
  <c r="S934" i="1" s="1"/>
  <c r="P926" i="1"/>
  <c r="S926" i="1" s="1"/>
  <c r="P921" i="1"/>
  <c r="S921" i="1" s="1"/>
  <c r="P914" i="1"/>
  <c r="P909" i="1"/>
  <c r="S909" i="1" s="1"/>
  <c r="P901" i="1"/>
  <c r="S901" i="1" s="1"/>
  <c r="P896" i="1"/>
  <c r="S896" i="1" s="1"/>
  <c r="P889" i="1"/>
  <c r="S889" i="1" s="1"/>
  <c r="P884" i="1"/>
  <c r="S884" i="1" s="1"/>
  <c r="P876" i="1"/>
  <c r="S876" i="1" s="1"/>
  <c r="P875" i="1"/>
  <c r="P870" i="1"/>
  <c r="S870" i="1" s="1"/>
  <c r="P862" i="1"/>
  <c r="P855" i="1"/>
  <c r="S855" i="1" s="1"/>
  <c r="P850" i="1"/>
  <c r="P844" i="1"/>
  <c r="S844" i="1" s="1"/>
  <c r="P834" i="1"/>
  <c r="S834" i="1" s="1"/>
  <c r="P831" i="1"/>
  <c r="P828" i="1"/>
  <c r="P821" i="1"/>
  <c r="S821" i="1" s="1"/>
  <c r="P811" i="1"/>
  <c r="P805" i="1"/>
  <c r="S805" i="1" s="1"/>
  <c r="P800" i="1"/>
  <c r="P799" i="1" s="1"/>
  <c r="P796" i="1"/>
  <c r="P790" i="1"/>
  <c r="S790" i="1" s="1"/>
  <c r="P780" i="1"/>
  <c r="S780" i="1" s="1"/>
  <c r="P776" i="1"/>
  <c r="P771" i="1"/>
  <c r="S771" i="1" s="1"/>
  <c r="P756" i="1"/>
  <c r="S756" i="1" s="1"/>
  <c r="P751" i="1"/>
  <c r="S751" i="1" s="1"/>
  <c r="P743" i="1"/>
  <c r="P739" i="1"/>
  <c r="S739" i="1" s="1"/>
  <c r="P730" i="1"/>
  <c r="S730" i="1" s="1"/>
  <c r="P728" i="1"/>
  <c r="P724" i="1"/>
  <c r="S724" i="1" s="1"/>
  <c r="P715" i="1"/>
  <c r="P710" i="1"/>
  <c r="S710" i="1" s="1"/>
  <c r="P702" i="1"/>
  <c r="P697" i="1"/>
  <c r="S697" i="1" s="1"/>
  <c r="P689" i="1"/>
  <c r="S689" i="1" s="1"/>
  <c r="P685" i="1"/>
  <c r="S685" i="1" s="1"/>
  <c r="P675" i="1"/>
  <c r="S675" i="1" s="1"/>
  <c r="P671" i="1"/>
  <c r="S671" i="1" s="1"/>
  <c r="P667" i="1"/>
  <c r="S667" i="1" s="1"/>
  <c r="P657" i="1"/>
  <c r="S657" i="1" s="1"/>
  <c r="P655" i="1"/>
  <c r="P648" i="1"/>
  <c r="S648" i="1" s="1"/>
  <c r="P639" i="1"/>
  <c r="P635" i="1"/>
  <c r="S635" i="1" s="1"/>
  <c r="P629" i="1"/>
  <c r="P624" i="1"/>
  <c r="S624" i="1" s="1"/>
  <c r="P615" i="1"/>
  <c r="S615" i="1" s="1"/>
  <c r="P610" i="1"/>
  <c r="S610" i="1" s="1"/>
  <c r="P600" i="1"/>
  <c r="P595" i="1"/>
  <c r="S595" i="1" s="1"/>
  <c r="P586" i="1"/>
  <c r="S586" i="1" s="1"/>
  <c r="P584" i="1"/>
  <c r="P579" i="1"/>
  <c r="S579" i="1" s="1"/>
  <c r="P571" i="1"/>
  <c r="P567" i="1"/>
  <c r="S567" i="1" s="1"/>
  <c r="P558" i="1"/>
  <c r="P553" i="1"/>
  <c r="S553" i="1" s="1"/>
  <c r="P543" i="1"/>
  <c r="P538" i="1"/>
  <c r="S538" i="1" s="1"/>
  <c r="P528" i="1"/>
  <c r="P523" i="1"/>
  <c r="S523" i="1" s="1"/>
  <c r="P517" i="1"/>
  <c r="P512" i="1"/>
  <c r="S512" i="1" s="1"/>
  <c r="P506" i="1"/>
  <c r="P501" i="1"/>
  <c r="S501" i="1" s="1"/>
  <c r="P495" i="1"/>
  <c r="P490" i="1"/>
  <c r="S490" i="1" s="1"/>
  <c r="P480" i="1"/>
  <c r="S480" i="1" s="1"/>
  <c r="P475" i="1"/>
  <c r="S475" i="1" s="1"/>
  <c r="P466" i="1"/>
  <c r="P461" i="1"/>
  <c r="S461" i="1" s="1"/>
  <c r="P451" i="1"/>
  <c r="S451" i="1" s="1"/>
  <c r="P445" i="1"/>
  <c r="S445" i="1" s="1"/>
  <c r="P436" i="1"/>
  <c r="P430" i="1"/>
  <c r="S430" i="1" s="1"/>
  <c r="P420" i="1"/>
  <c r="P415" i="1"/>
  <c r="S415" i="1" s="1"/>
  <c r="P405" i="1"/>
  <c r="P399" i="1"/>
  <c r="S399" i="1" s="1"/>
  <c r="P389" i="1"/>
  <c r="P384" i="1"/>
  <c r="S384" i="1" s="1"/>
  <c r="P379" i="1"/>
  <c r="P375" i="1"/>
  <c r="S375" i="1" s="1"/>
  <c r="P369" i="1"/>
  <c r="S369" i="1" s="1"/>
  <c r="P365" i="1"/>
  <c r="S365" i="1" s="1"/>
  <c r="P359" i="1"/>
  <c r="S359" i="1" s="1"/>
  <c r="P355" i="1"/>
  <c r="S355" i="1" s="1"/>
  <c r="P346" i="1"/>
  <c r="S346" i="1" s="1"/>
  <c r="P342" i="1"/>
  <c r="S342" i="1" s="1"/>
  <c r="P331" i="1"/>
  <c r="P323" i="1"/>
  <c r="P317" i="1"/>
  <c r="P312" i="1"/>
  <c r="S312" i="1" s="1"/>
  <c r="P307" i="1"/>
  <c r="S307" i="1" s="1"/>
  <c r="P283" i="1"/>
  <c r="S283" i="1" s="1"/>
  <c r="P275" i="1"/>
  <c r="S275" i="1" s="1"/>
  <c r="P269" i="1"/>
  <c r="S269" i="1" s="1"/>
  <c r="P219" i="1"/>
  <c r="S219" i="1" s="1"/>
  <c r="P217" i="1"/>
  <c r="P216" i="1"/>
  <c r="S216" i="1" s="1"/>
  <c r="P215" i="1"/>
  <c r="S215" i="1" s="1"/>
  <c r="P214" i="1"/>
  <c r="S214" i="1" s="1"/>
  <c r="P213" i="1"/>
  <c r="S213" i="1" s="1"/>
  <c r="P211" i="1"/>
  <c r="S211" i="1" s="1"/>
  <c r="P204" i="1"/>
  <c r="S204" i="1" s="1"/>
  <c r="P187" i="1"/>
  <c r="S187" i="1" s="1"/>
  <c r="P180" i="1"/>
  <c r="P178" i="1"/>
  <c r="P175" i="1"/>
  <c r="P167" i="1"/>
  <c r="S167" i="1" s="1"/>
  <c r="P164" i="1"/>
  <c r="S164" i="1" s="1"/>
  <c r="P160" i="1"/>
  <c r="S160" i="1" s="1"/>
  <c r="P156" i="1"/>
  <c r="P155" i="1"/>
  <c r="S155" i="1" s="1"/>
  <c r="P150" i="1"/>
  <c r="S150" i="1" s="1"/>
  <c r="P148" i="1"/>
  <c r="S148" i="1" s="1"/>
  <c r="P146" i="1"/>
  <c r="S146" i="1" s="1"/>
  <c r="P141" i="1"/>
  <c r="S141" i="1" s="1"/>
  <c r="P137" i="1"/>
  <c r="P136" i="1"/>
  <c r="S136" i="1" s="1"/>
  <c r="P133" i="1"/>
  <c r="P127" i="1"/>
  <c r="S127" i="1" s="1"/>
  <c r="P119" i="1"/>
  <c r="S119" i="1" s="1"/>
  <c r="P117" i="1"/>
  <c r="S117" i="1" s="1"/>
  <c r="P108" i="1"/>
  <c r="S108" i="1" s="1"/>
  <c r="P102" i="1"/>
  <c r="S102" i="1" s="1"/>
  <c r="P98" i="1"/>
  <c r="S98" i="1" s="1"/>
  <c r="P93" i="1"/>
  <c r="S93" i="1" s="1"/>
  <c r="P91" i="1"/>
  <c r="S91" i="1" s="1"/>
  <c r="P89" i="1"/>
  <c r="S89" i="1" s="1"/>
  <c r="P79" i="1"/>
  <c r="P77" i="1"/>
  <c r="P73" i="1"/>
  <c r="S73" i="1" s="1"/>
  <c r="P63" i="1"/>
  <c r="S63" i="1" s="1"/>
  <c r="P56" i="1"/>
  <c r="S56" i="1" s="1"/>
  <c r="P48" i="1"/>
  <c r="S48" i="1" s="1"/>
  <c r="P38" i="1"/>
  <c r="P29" i="1"/>
  <c r="S29" i="1" s="1"/>
  <c r="P527" i="1" l="1"/>
  <c r="S527" i="1" s="1"/>
  <c r="S528" i="1"/>
  <c r="Q718" i="1"/>
  <c r="Q232" i="1"/>
  <c r="P404" i="1"/>
  <c r="S404" i="1" s="1"/>
  <c r="S405" i="1"/>
  <c r="P516" i="1"/>
  <c r="S516" i="1" s="1"/>
  <c r="S517" i="1"/>
  <c r="P775" i="1"/>
  <c r="S775" i="1" s="1"/>
  <c r="S776" i="1"/>
  <c r="P868" i="1"/>
  <c r="S868" i="1" s="1"/>
  <c r="S875" i="1"/>
  <c r="Q265" i="1"/>
  <c r="P419" i="1"/>
  <c r="S419" i="1" s="1"/>
  <c r="S420" i="1"/>
  <c r="Q747" i="1"/>
  <c r="Q233" i="1" s="1"/>
  <c r="P196" i="1"/>
  <c r="S196" i="1" s="1"/>
  <c r="S38" i="1"/>
  <c r="P132" i="1"/>
  <c r="S132" i="1" s="1"/>
  <c r="S133" i="1"/>
  <c r="P172" i="1"/>
  <c r="Q733" i="1"/>
  <c r="Q395" i="1"/>
  <c r="Q231" i="1" s="1"/>
  <c r="Q7" i="1"/>
  <c r="Q228" i="1"/>
  <c r="Q642" i="1"/>
  <c r="Q471" i="1"/>
  <c r="Q411" i="1"/>
  <c r="Q230" i="1" s="1"/>
  <c r="P378" i="1"/>
  <c r="S378" i="1" s="1"/>
  <c r="S379" i="1"/>
  <c r="P435" i="1"/>
  <c r="S435" i="1" s="1"/>
  <c r="S436" i="1"/>
  <c r="P465" i="1"/>
  <c r="S465" i="1" s="1"/>
  <c r="S466" i="1"/>
  <c r="P494" i="1"/>
  <c r="S494" i="1" s="1"/>
  <c r="S495" i="1"/>
  <c r="P542" i="1"/>
  <c r="S542" i="1" s="1"/>
  <c r="S543" i="1"/>
  <c r="P570" i="1"/>
  <c r="S570" i="1" s="1"/>
  <c r="S571" i="1"/>
  <c r="P742" i="1"/>
  <c r="S743" i="1"/>
  <c r="P827" i="1"/>
  <c r="S827" i="1" s="1"/>
  <c r="S828" i="1"/>
  <c r="P849" i="1"/>
  <c r="S849" i="1" s="1"/>
  <c r="S850" i="1"/>
  <c r="Q235" i="1"/>
  <c r="Q815" i="1"/>
  <c r="Q532" i="1"/>
  <c r="Q234" i="1"/>
  <c r="P599" i="1"/>
  <c r="S599" i="1" s="1"/>
  <c r="S600" i="1"/>
  <c r="P628" i="1"/>
  <c r="S628" i="1" s="1"/>
  <c r="S629" i="1"/>
  <c r="P701" i="1"/>
  <c r="S701" i="1" s="1"/>
  <c r="S702" i="1"/>
  <c r="Q604" i="1"/>
  <c r="Q547" i="1"/>
  <c r="Q784" i="1"/>
  <c r="P388" i="1"/>
  <c r="S388" i="1" s="1"/>
  <c r="S389" i="1"/>
  <c r="P505" i="1"/>
  <c r="S505" i="1" s="1"/>
  <c r="S506" i="1"/>
  <c r="P557" i="1"/>
  <c r="S557" i="1" s="1"/>
  <c r="S558" i="1"/>
  <c r="P810" i="1"/>
  <c r="S810" i="1" s="1"/>
  <c r="S811" i="1"/>
  <c r="P861" i="1"/>
  <c r="S861" i="1" s="1"/>
  <c r="S862" i="1"/>
  <c r="Q679" i="1"/>
  <c r="Q589" i="1"/>
  <c r="Q484" i="1"/>
  <c r="P638" i="1"/>
  <c r="S638" i="1" s="1"/>
  <c r="S639" i="1"/>
  <c r="P714" i="1"/>
  <c r="S714" i="1" s="1"/>
  <c r="S715" i="1"/>
  <c r="P795" i="1"/>
  <c r="S795" i="1" s="1"/>
  <c r="S796" i="1"/>
  <c r="P913" i="1"/>
  <c r="S913" i="1" s="1"/>
  <c r="S914" i="1"/>
  <c r="Q455" i="1"/>
  <c r="Q229" i="1"/>
  <c r="Q9" i="1"/>
  <c r="P670" i="1"/>
  <c r="S670" i="1" s="1"/>
  <c r="P428" i="1"/>
  <c r="S428" i="1" s="1"/>
  <c r="P521" i="1"/>
  <c r="S521" i="1" s="1"/>
  <c r="P842" i="1"/>
  <c r="S842" i="1" s="1"/>
  <c r="P397" i="1"/>
  <c r="S397" i="1" s="1"/>
  <c r="P154" i="1"/>
  <c r="S154" i="1" s="1"/>
  <c r="P23" i="1"/>
  <c r="P76" i="1"/>
  <c r="P135" i="1"/>
  <c r="S135" i="1" s="1"/>
  <c r="P488" i="1"/>
  <c r="S488" i="1" s="1"/>
  <c r="P614" i="1"/>
  <c r="S614" i="1" s="1"/>
  <c r="P654" i="1"/>
  <c r="S654" i="1" s="1"/>
  <c r="P830" i="1"/>
  <c r="P888" i="1"/>
  <c r="S888" i="1" s="1"/>
  <c r="P126" i="1"/>
  <c r="S126" i="1" s="1"/>
  <c r="P177" i="1"/>
  <c r="P198" i="1"/>
  <c r="S198" i="1" s="1"/>
  <c r="P358" i="1"/>
  <c r="S358" i="1" s="1"/>
  <c r="P450" i="1"/>
  <c r="S450" i="1" s="1"/>
  <c r="P199" i="1"/>
  <c r="S199" i="1" s="1"/>
  <c r="P479" i="1"/>
  <c r="S479" i="1" s="1"/>
  <c r="P755" i="1"/>
  <c r="S755" i="1" s="1"/>
  <c r="P779" i="1"/>
  <c r="P900" i="1"/>
  <c r="S900" i="1" s="1"/>
  <c r="P186" i="1"/>
  <c r="S186" i="1" s="1"/>
  <c r="P201" i="1"/>
  <c r="S201" i="1" s="1"/>
  <c r="P345" i="1"/>
  <c r="S345" i="1" s="1"/>
  <c r="P368" i="1"/>
  <c r="S368" i="1" s="1"/>
  <c r="P565" i="1"/>
  <c r="S565" i="1" s="1"/>
  <c r="P583" i="1"/>
  <c r="S583" i="1" s="1"/>
  <c r="P688" i="1"/>
  <c r="S688" i="1" s="1"/>
  <c r="P727" i="1"/>
  <c r="S727" i="1" s="1"/>
  <c r="P925" i="1"/>
  <c r="S925" i="1" s="1"/>
  <c r="P950" i="1"/>
  <c r="P939" i="1"/>
  <c r="S939" i="1" s="1"/>
  <c r="P261" i="1"/>
  <c r="S261" i="1" s="1"/>
  <c r="P200" i="1"/>
  <c r="S200" i="1" s="1"/>
  <c r="P37" i="1"/>
  <c r="S37" i="1" s="1"/>
  <c r="P140" i="1"/>
  <c r="S140" i="1" s="1"/>
  <c r="P322" i="1"/>
  <c r="P315" i="1" s="1"/>
  <c r="P88" i="1"/>
  <c r="S88" i="1" s="1"/>
  <c r="P962" i="1"/>
  <c r="P274" i="1"/>
  <c r="S274" i="1" s="1"/>
  <c r="P220" i="1"/>
  <c r="S220" i="1" s="1"/>
  <c r="P159" i="1"/>
  <c r="S159" i="1" s="1"/>
  <c r="P145" i="1"/>
  <c r="S145" i="1" s="1"/>
  <c r="P97" i="1"/>
  <c r="S97" i="1" s="1"/>
  <c r="P499" i="1" l="1"/>
  <c r="S499" i="1" s="1"/>
  <c r="P593" i="1"/>
  <c r="S593" i="1" s="1"/>
  <c r="P665" i="1"/>
  <c r="S665" i="1" s="1"/>
  <c r="P708" i="1"/>
  <c r="S708" i="1" s="1"/>
  <c r="Q469" i="1"/>
  <c r="Q393" i="1"/>
  <c r="P819" i="1"/>
  <c r="S819" i="1" s="1"/>
  <c r="S830" i="1"/>
  <c r="P510" i="1"/>
  <c r="S510" i="1" s="1"/>
  <c r="P866" i="1"/>
  <c r="S866" i="1" s="1"/>
  <c r="P551" i="1"/>
  <c r="S551" i="1" s="1"/>
  <c r="P413" i="1"/>
  <c r="S413" i="1" s="1"/>
  <c r="P907" i="1"/>
  <c r="S907" i="1" s="1"/>
  <c r="P203" i="1"/>
  <c r="Q263" i="1"/>
  <c r="Q251" i="1" s="1"/>
  <c r="Q226" i="1"/>
  <c r="Q236" i="1" s="1"/>
  <c r="P737" i="1"/>
  <c r="S742" i="1"/>
  <c r="P382" i="1"/>
  <c r="S382" i="1" s="1"/>
  <c r="P769" i="1"/>
  <c r="S769" i="1" s="1"/>
  <c r="S779" i="1"/>
  <c r="P853" i="1"/>
  <c r="S853" i="1" s="1"/>
  <c r="P788" i="1"/>
  <c r="S788" i="1" s="1"/>
  <c r="P633" i="1"/>
  <c r="S633" i="1" s="1"/>
  <c r="P695" i="1"/>
  <c r="S695" i="1" s="1"/>
  <c r="P459" i="1"/>
  <c r="S459" i="1" s="1"/>
  <c r="P536" i="1"/>
  <c r="S536" i="1" s="1"/>
  <c r="P803" i="1"/>
  <c r="S803" i="1" s="1"/>
  <c r="P621" i="1"/>
  <c r="S621" i="1" s="1"/>
  <c r="P373" i="1"/>
  <c r="S373" i="1" s="1"/>
  <c r="Q11" i="1"/>
  <c r="P722" i="1"/>
  <c r="S722" i="1" s="1"/>
  <c r="P577" i="1"/>
  <c r="S577" i="1" s="1"/>
  <c r="P363" i="1"/>
  <c r="S363" i="1" s="1"/>
  <c r="P340" i="1"/>
  <c r="S340" i="1" s="1"/>
  <c r="P894" i="1"/>
  <c r="S894" i="1" s="1"/>
  <c r="P749" i="1"/>
  <c r="S749" i="1" s="1"/>
  <c r="P24" i="1"/>
  <c r="P646" i="1"/>
  <c r="S646" i="1" s="1"/>
  <c r="P395" i="1"/>
  <c r="S395" i="1" s="1"/>
  <c r="P683" i="1"/>
  <c r="S683" i="1" s="1"/>
  <c r="P817" i="1"/>
  <c r="S817" i="1" s="1"/>
  <c r="P608" i="1"/>
  <c r="S608" i="1" s="1"/>
  <c r="P563" i="1"/>
  <c r="S563" i="1" s="1"/>
  <c r="P473" i="1"/>
  <c r="S473" i="1" s="1"/>
  <c r="P443" i="1"/>
  <c r="S443" i="1" s="1"/>
  <c r="P16" i="1"/>
  <c r="P202" i="1"/>
  <c r="P948" i="1"/>
  <c r="P919" i="1"/>
  <c r="S919" i="1" s="1"/>
  <c r="P663" i="1"/>
  <c r="S663" i="1" s="1"/>
  <c r="P353" i="1"/>
  <c r="S353" i="1" s="1"/>
  <c r="P882" i="1"/>
  <c r="S882" i="1" s="1"/>
  <c r="P549" i="1"/>
  <c r="S549" i="1" s="1"/>
  <c r="P152" i="1"/>
  <c r="P932" i="1"/>
  <c r="S932" i="1" s="1"/>
  <c r="P15" i="1"/>
  <c r="S15" i="1" s="1"/>
  <c r="P591" i="1"/>
  <c r="S591" i="1" s="1"/>
  <c r="P86" i="1"/>
  <c r="S86" i="1" s="1"/>
  <c r="P267" i="1"/>
  <c r="S267" i="1" s="1"/>
  <c r="P960" i="1"/>
  <c r="P706" i="1" l="1"/>
  <c r="S706" i="1" s="1"/>
  <c r="P786" i="1"/>
  <c r="S786" i="1" s="1"/>
  <c r="P486" i="1"/>
  <c r="S486" i="1" s="1"/>
  <c r="P905" i="1"/>
  <c r="S905" i="1" s="1"/>
  <c r="P411" i="1"/>
  <c r="S411" i="1" s="1"/>
  <c r="P767" i="1"/>
  <c r="S767" i="1" s="1"/>
  <c r="P18" i="1"/>
  <c r="S18" i="1" s="1"/>
  <c r="S152" i="1"/>
  <c r="P534" i="1"/>
  <c r="S534" i="1" s="1"/>
  <c r="P619" i="1"/>
  <c r="S619" i="1" s="1"/>
  <c r="Q258" i="1"/>
  <c r="Q256" i="1" s="1"/>
  <c r="Q249" i="1"/>
  <c r="P457" i="1"/>
  <c r="S457" i="1" s="1"/>
  <c r="S737" i="1"/>
  <c r="P735" i="1"/>
  <c r="S735" i="1" s="1"/>
  <c r="P840" i="1"/>
  <c r="S840" i="1" s="1"/>
  <c r="P693" i="1"/>
  <c r="S693" i="1" s="1"/>
  <c r="P733" i="1"/>
  <c r="S733" i="1" s="1"/>
  <c r="P484" i="1"/>
  <c r="S484" i="1" s="1"/>
  <c r="P880" i="1"/>
  <c r="S880" i="1" s="1"/>
  <c r="P205" i="1"/>
  <c r="S205" i="1" s="1"/>
  <c r="P441" i="1"/>
  <c r="S441" i="1" s="1"/>
  <c r="P606" i="1"/>
  <c r="P784" i="1"/>
  <c r="S784" i="1" s="1"/>
  <c r="P892" i="1"/>
  <c r="S892" i="1" s="1"/>
  <c r="P575" i="1"/>
  <c r="S575" i="1" s="1"/>
  <c r="P747" i="1"/>
  <c r="S747" i="1" s="1"/>
  <c r="P917" i="1"/>
  <c r="S917" i="1" s="1"/>
  <c r="P681" i="1"/>
  <c r="S681" i="1" s="1"/>
  <c r="P644" i="1"/>
  <c r="S644" i="1" s="1"/>
  <c r="P720" i="1"/>
  <c r="S720" i="1" s="1"/>
  <c r="P471" i="1"/>
  <c r="S471" i="1" s="1"/>
  <c r="P815" i="1"/>
  <c r="S815" i="1" s="1"/>
  <c r="P930" i="1"/>
  <c r="S930" i="1" s="1"/>
  <c r="P7" i="1"/>
  <c r="S7" i="1" s="1"/>
  <c r="P589" i="1"/>
  <c r="S589" i="1" s="1"/>
  <c r="P17" i="1"/>
  <c r="S17" i="1" s="1"/>
  <c r="P265" i="1"/>
  <c r="S265" i="1" s="1"/>
  <c r="P532" i="1" l="1"/>
  <c r="S532" i="1" s="1"/>
  <c r="P234" i="1"/>
  <c r="S234" i="1" s="1"/>
  <c r="P230" i="1"/>
  <c r="S230" i="1" s="1"/>
  <c r="Q973" i="1"/>
  <c r="P679" i="1"/>
  <c r="S679" i="1" s="1"/>
  <c r="P455" i="1"/>
  <c r="S455" i="1" s="1"/>
  <c r="P235" i="1"/>
  <c r="S235" i="1" s="1"/>
  <c r="S606" i="1"/>
  <c r="P228" i="1"/>
  <c r="S228" i="1" s="1"/>
  <c r="P642" i="1"/>
  <c r="S642" i="1" s="1"/>
  <c r="P231" i="1"/>
  <c r="S231" i="1" s="1"/>
  <c r="P233" i="1"/>
  <c r="S233" i="1" s="1"/>
  <c r="P469" i="1"/>
  <c r="S469" i="1" s="1"/>
  <c r="P547" i="1"/>
  <c r="S547" i="1" s="1"/>
  <c r="P229" i="1"/>
  <c r="S229" i="1" s="1"/>
  <c r="P393" i="1"/>
  <c r="S393" i="1" s="1"/>
  <c r="P718" i="1"/>
  <c r="S718" i="1" s="1"/>
  <c r="P232" i="1"/>
  <c r="S232" i="1" s="1"/>
  <c r="P604" i="1"/>
  <c r="S604" i="1" s="1"/>
  <c r="P838" i="1"/>
  <c r="S838" i="1" s="1"/>
  <c r="P9" i="1"/>
  <c r="P226" i="1"/>
  <c r="S226" i="1" s="1"/>
  <c r="P263" i="1"/>
  <c r="S263" i="1" s="1"/>
  <c r="P11" i="1" l="1"/>
  <c r="S11" i="1" s="1"/>
  <c r="S9" i="1"/>
  <c r="P251" i="1"/>
  <c r="S251" i="1" s="1"/>
  <c r="P258" i="1"/>
  <c r="S258" i="1" s="1"/>
  <c r="P236" i="1"/>
  <c r="S236" i="1" s="1"/>
  <c r="P256" i="1" l="1"/>
  <c r="S256" i="1" s="1"/>
  <c r="P249" i="1"/>
  <c r="S249" i="1" s="1"/>
  <c r="P973" i="1" l="1"/>
  <c r="S973" i="1" s="1"/>
  <c r="O528" i="1" l="1"/>
  <c r="O527" i="1" s="1"/>
  <c r="O521" i="1" s="1"/>
  <c r="O523" i="1"/>
  <c r="O517" i="1" l="1"/>
  <c r="O516" i="1" s="1"/>
  <c r="O510" i="1" s="1"/>
  <c r="O512" i="1"/>
  <c r="O216" i="1" l="1"/>
  <c r="O217" i="1"/>
  <c r="O215" i="1"/>
  <c r="R215" i="1" s="1"/>
  <c r="O214" i="1"/>
  <c r="R214" i="1" s="1"/>
  <c r="O213" i="1"/>
  <c r="R213" i="1" s="1"/>
  <c r="O211" i="1"/>
  <c r="R211" i="1" s="1"/>
  <c r="O220" i="1" l="1"/>
  <c r="R220" i="1" s="1"/>
  <c r="O155" i="1"/>
  <c r="O771" i="1"/>
  <c r="O776" i="1" l="1"/>
  <c r="O775" i="1" l="1"/>
  <c r="O780" i="1"/>
  <c r="O779" i="1" l="1"/>
  <c r="O769" i="1" l="1"/>
  <c r="O767" i="1" l="1"/>
  <c r="O855" i="1"/>
  <c r="O160" i="1" l="1"/>
  <c r="R160" i="1" s="1"/>
  <c r="O956" i="1" l="1"/>
  <c r="O957" i="1"/>
  <c r="O950" i="1" l="1"/>
  <c r="O952" i="1"/>
  <c r="O940" i="1"/>
  <c r="R940" i="1" s="1"/>
  <c r="O934" i="1"/>
  <c r="R934" i="1" s="1"/>
  <c r="O926" i="1"/>
  <c r="O921" i="1"/>
  <c r="O914" i="1"/>
  <c r="O909" i="1"/>
  <c r="O901" i="1"/>
  <c r="O896" i="1"/>
  <c r="O889" i="1"/>
  <c r="O884" i="1"/>
  <c r="O876" i="1"/>
  <c r="R876" i="1" s="1"/>
  <c r="O875" i="1"/>
  <c r="R875" i="1" s="1"/>
  <c r="O870" i="1"/>
  <c r="R870" i="1" s="1"/>
  <c r="O862" i="1"/>
  <c r="O850" i="1"/>
  <c r="O844" i="1"/>
  <c r="O834" i="1"/>
  <c r="O831" i="1"/>
  <c r="O828" i="1"/>
  <c r="O821" i="1"/>
  <c r="O811" i="1"/>
  <c r="R811" i="1" s="1"/>
  <c r="O805" i="1"/>
  <c r="R805" i="1" s="1"/>
  <c r="O800" i="1"/>
  <c r="O796" i="1"/>
  <c r="O790" i="1"/>
  <c r="O743" i="1"/>
  <c r="O739" i="1"/>
  <c r="O730" i="1"/>
  <c r="O728" i="1"/>
  <c r="O724" i="1"/>
  <c r="O715" i="1"/>
  <c r="O710" i="1"/>
  <c r="O702" i="1"/>
  <c r="R702" i="1" s="1"/>
  <c r="O697" i="1"/>
  <c r="R697" i="1" s="1"/>
  <c r="O689" i="1"/>
  <c r="O685" i="1"/>
  <c r="O675" i="1"/>
  <c r="O667" i="1"/>
  <c r="R667" i="1" s="1"/>
  <c r="O655" i="1"/>
  <c r="O648" i="1"/>
  <c r="R648" i="1" s="1"/>
  <c r="O639" i="1"/>
  <c r="O635" i="1"/>
  <c r="O629" i="1"/>
  <c r="R629" i="1" s="1"/>
  <c r="O624" i="1"/>
  <c r="R624" i="1" s="1"/>
  <c r="O615" i="1"/>
  <c r="R615" i="1" s="1"/>
  <c r="O610" i="1"/>
  <c r="R610" i="1" s="1"/>
  <c r="O600" i="1"/>
  <c r="O595" i="1"/>
  <c r="O586" i="1"/>
  <c r="O584" i="1"/>
  <c r="O579" i="1"/>
  <c r="O571" i="1"/>
  <c r="R571" i="1" s="1"/>
  <c r="O567" i="1"/>
  <c r="R567" i="1" s="1"/>
  <c r="O558" i="1"/>
  <c r="R558" i="1" s="1"/>
  <c r="O553" i="1"/>
  <c r="R553" i="1" s="1"/>
  <c r="O543" i="1"/>
  <c r="R543" i="1" s="1"/>
  <c r="O538" i="1"/>
  <c r="R538" i="1" s="1"/>
  <c r="O506" i="1"/>
  <c r="O501" i="1"/>
  <c r="O495" i="1"/>
  <c r="R495" i="1" s="1"/>
  <c r="O490" i="1"/>
  <c r="R490" i="1" s="1"/>
  <c r="O480" i="1"/>
  <c r="R480" i="1" s="1"/>
  <c r="O475" i="1"/>
  <c r="R475" i="1" s="1"/>
  <c r="O466" i="1"/>
  <c r="O461" i="1"/>
  <c r="O445" i="1"/>
  <c r="R445" i="1" s="1"/>
  <c r="O436" i="1"/>
  <c r="R436" i="1" s="1"/>
  <c r="O430" i="1"/>
  <c r="R430" i="1" s="1"/>
  <c r="O415" i="1"/>
  <c r="R415" i="1" s="1"/>
  <c r="O399" i="1"/>
  <c r="R399" i="1" s="1"/>
  <c r="O389" i="1"/>
  <c r="O384" i="1"/>
  <c r="O379" i="1"/>
  <c r="O375" i="1"/>
  <c r="O369" i="1"/>
  <c r="R369" i="1" s="1"/>
  <c r="O365" i="1"/>
  <c r="R365" i="1" s="1"/>
  <c r="O359" i="1"/>
  <c r="R359" i="1" s="1"/>
  <c r="O355" i="1"/>
  <c r="R355" i="1" s="1"/>
  <c r="O342" i="1"/>
  <c r="R342" i="1" s="1"/>
  <c r="O312" i="1"/>
  <c r="O269" i="1"/>
  <c r="R269" i="1" s="1"/>
  <c r="O204" i="1"/>
  <c r="R204" i="1" s="1"/>
  <c r="O187" i="1"/>
  <c r="R187" i="1" s="1"/>
  <c r="O180" i="1"/>
  <c r="O178" i="1"/>
  <c r="O175" i="1"/>
  <c r="O167" i="1"/>
  <c r="R167" i="1" s="1"/>
  <c r="O164" i="1"/>
  <c r="O156" i="1"/>
  <c r="O150" i="1"/>
  <c r="O148" i="1"/>
  <c r="R148" i="1" s="1"/>
  <c r="O146" i="1"/>
  <c r="R146" i="1" s="1"/>
  <c r="O141" i="1"/>
  <c r="O137" i="1"/>
  <c r="O133" i="1"/>
  <c r="O127" i="1"/>
  <c r="O117" i="1"/>
  <c r="R117" i="1" s="1"/>
  <c r="O102" i="1"/>
  <c r="R102" i="1" s="1"/>
  <c r="O98" i="1"/>
  <c r="R98" i="1" s="1"/>
  <c r="O93" i="1"/>
  <c r="R93" i="1" s="1"/>
  <c r="O91" i="1"/>
  <c r="R91" i="1" s="1"/>
  <c r="O89" i="1"/>
  <c r="R89" i="1" s="1"/>
  <c r="O79" i="1"/>
  <c r="R79" i="1" s="1"/>
  <c r="O77" i="1"/>
  <c r="O73" i="1"/>
  <c r="O56" i="1"/>
  <c r="R56" i="1" s="1"/>
  <c r="O38" i="1"/>
  <c r="R38" i="1" s="1"/>
  <c r="O29" i="1"/>
  <c r="R29" i="1" s="1"/>
  <c r="O140" i="1" l="1"/>
  <c r="R140" i="1" s="1"/>
  <c r="R141" i="1"/>
  <c r="O670" i="1"/>
  <c r="R670" i="1" s="1"/>
  <c r="R675" i="1"/>
  <c r="O154" i="1"/>
  <c r="O126" i="1"/>
  <c r="R126" i="1" s="1"/>
  <c r="R127" i="1"/>
  <c r="O135" i="1"/>
  <c r="O132" i="1"/>
  <c r="O159" i="1"/>
  <c r="R159" i="1" s="1"/>
  <c r="O145" i="1"/>
  <c r="R145" i="1" s="1"/>
  <c r="O88" i="1"/>
  <c r="R88" i="1" s="1"/>
  <c r="O479" i="1"/>
  <c r="O172" i="1"/>
  <c r="O23" i="1" s="1"/>
  <c r="O939" i="1"/>
  <c r="R939" i="1" s="1"/>
  <c r="O261" i="1"/>
  <c r="R261" i="1" s="1"/>
  <c r="O900" i="1"/>
  <c r="O810" i="1"/>
  <c r="R810" i="1" s="1"/>
  <c r="O345" i="1"/>
  <c r="R345" i="1" s="1"/>
  <c r="O727" i="1"/>
  <c r="O948" i="1"/>
  <c r="O358" i="1"/>
  <c r="R358" i="1" s="1"/>
  <c r="O76" i="1"/>
  <c r="R76" i="1" s="1"/>
  <c r="O714" i="1"/>
  <c r="O755" i="1"/>
  <c r="R755" i="1" s="1"/>
  <c r="O199" i="1"/>
  <c r="R199" i="1" s="1"/>
  <c r="O404" i="1"/>
  <c r="R404" i="1" s="1"/>
  <c r="O505" i="1"/>
  <c r="O628" i="1"/>
  <c r="R628" i="1" s="1"/>
  <c r="O196" i="1"/>
  <c r="R196" i="1" s="1"/>
  <c r="O201" i="1"/>
  <c r="O186" i="1"/>
  <c r="R186" i="1" s="1"/>
  <c r="O322" i="1"/>
  <c r="R322" i="1" s="1"/>
  <c r="O465" i="1"/>
  <c r="O557" i="1"/>
  <c r="R557" i="1" s="1"/>
  <c r="O583" i="1"/>
  <c r="O701" i="1"/>
  <c r="R701" i="1" s="1"/>
  <c r="O742" i="1"/>
  <c r="O795" i="1"/>
  <c r="O830" i="1"/>
  <c r="O198" i="1"/>
  <c r="R198" i="1" s="1"/>
  <c r="O570" i="1"/>
  <c r="R570" i="1" s="1"/>
  <c r="O888" i="1"/>
  <c r="O378" i="1"/>
  <c r="O435" i="1"/>
  <c r="R435" i="1" s="1"/>
  <c r="O599" i="1"/>
  <c r="O827" i="1"/>
  <c r="O849" i="1"/>
  <c r="O868" i="1"/>
  <c r="R868" i="1" s="1"/>
  <c r="O913" i="1"/>
  <c r="O200" i="1"/>
  <c r="R200" i="1" s="1"/>
  <c r="O368" i="1"/>
  <c r="R368" i="1" s="1"/>
  <c r="O388" i="1"/>
  <c r="O494" i="1"/>
  <c r="R494" i="1" s="1"/>
  <c r="O542" i="1"/>
  <c r="R542" i="1" s="1"/>
  <c r="O614" i="1"/>
  <c r="R614" i="1" s="1"/>
  <c r="O638" i="1"/>
  <c r="O688" i="1"/>
  <c r="O799" i="1"/>
  <c r="O861" i="1"/>
  <c r="O925" i="1"/>
  <c r="O654" i="1"/>
  <c r="R654" i="1" s="1"/>
  <c r="O274" i="1"/>
  <c r="R274" i="1" s="1"/>
  <c r="O177" i="1"/>
  <c r="O37" i="1"/>
  <c r="R37" i="1" s="1"/>
  <c r="O473" i="1" l="1"/>
  <c r="R473" i="1" s="1"/>
  <c r="R479" i="1"/>
  <c r="O722" i="1"/>
  <c r="O720" i="1" s="1"/>
  <c r="O932" i="1"/>
  <c r="O203" i="1"/>
  <c r="O894" i="1"/>
  <c r="O892" i="1" s="1"/>
  <c r="O340" i="1"/>
  <c r="R340" i="1" s="1"/>
  <c r="O353" i="1"/>
  <c r="R353" i="1" s="1"/>
  <c r="O803" i="1"/>
  <c r="R803" i="1" s="1"/>
  <c r="O819" i="1"/>
  <c r="O817" i="1" s="1"/>
  <c r="O373" i="1"/>
  <c r="O24" i="1"/>
  <c r="O382" i="1"/>
  <c r="O907" i="1"/>
  <c r="O267" i="1"/>
  <c r="R267" i="1" s="1"/>
  <c r="O536" i="1"/>
  <c r="R536" i="1" s="1"/>
  <c r="O15" i="1"/>
  <c r="R15" i="1" s="1"/>
  <c r="O499" i="1"/>
  <c r="O708" i="1"/>
  <c r="O646" i="1"/>
  <c r="R646" i="1" s="1"/>
  <c r="O608" i="1"/>
  <c r="R608" i="1" s="1"/>
  <c r="O842" i="1"/>
  <c r="O565" i="1"/>
  <c r="R565" i="1" s="1"/>
  <c r="O695" i="1"/>
  <c r="R695" i="1" s="1"/>
  <c r="O551" i="1"/>
  <c r="R551" i="1" s="1"/>
  <c r="O459" i="1"/>
  <c r="O471" i="1"/>
  <c r="R471" i="1" s="1"/>
  <c r="O919" i="1"/>
  <c r="O853" i="1"/>
  <c r="O488" i="1"/>
  <c r="R488" i="1" s="1"/>
  <c r="O413" i="1"/>
  <c r="R413" i="1" s="1"/>
  <c r="O363" i="1"/>
  <c r="R363" i="1" s="1"/>
  <c r="O593" i="1"/>
  <c r="O428" i="1"/>
  <c r="R428" i="1" s="1"/>
  <c r="O749" i="1"/>
  <c r="R749" i="1" s="1"/>
  <c r="O315" i="1"/>
  <c r="R315" i="1" s="1"/>
  <c r="O683" i="1"/>
  <c r="O882" i="1"/>
  <c r="O788" i="1"/>
  <c r="O621" i="1"/>
  <c r="R621" i="1" s="1"/>
  <c r="O202" i="1"/>
  <c r="R202" i="1" s="1"/>
  <c r="O16" i="1"/>
  <c r="R16" i="1" s="1"/>
  <c r="O152" i="1"/>
  <c r="R152" i="1" s="1"/>
  <c r="O633" i="1"/>
  <c r="O866" i="1"/>
  <c r="R866" i="1" s="1"/>
  <c r="O665" i="1"/>
  <c r="R665" i="1" s="1"/>
  <c r="O737" i="1"/>
  <c r="O577" i="1"/>
  <c r="O397" i="1"/>
  <c r="R397" i="1" s="1"/>
  <c r="O930" i="1" l="1"/>
  <c r="R930" i="1" s="1"/>
  <c r="R932" i="1"/>
  <c r="O733" i="1"/>
  <c r="R733" i="1" s="1"/>
  <c r="O232" i="1"/>
  <c r="O469" i="1"/>
  <c r="R469" i="1" s="1"/>
  <c r="O265" i="1"/>
  <c r="R265" i="1" s="1"/>
  <c r="O735" i="1"/>
  <c r="O619" i="1"/>
  <c r="R619" i="1" s="1"/>
  <c r="O681" i="1"/>
  <c r="O663" i="1"/>
  <c r="R663" i="1" s="1"/>
  <c r="O18" i="1"/>
  <c r="R18" i="1" s="1"/>
  <c r="O880" i="1"/>
  <c r="O591" i="1"/>
  <c r="O486" i="1"/>
  <c r="R486" i="1" s="1"/>
  <c r="O917" i="1"/>
  <c r="O457" i="1"/>
  <c r="O693" i="1"/>
  <c r="R693" i="1" s="1"/>
  <c r="O840" i="1"/>
  <c r="O838" i="1"/>
  <c r="R838" i="1" s="1"/>
  <c r="O644" i="1"/>
  <c r="R644" i="1" s="1"/>
  <c r="O905" i="1"/>
  <c r="O718" i="1"/>
  <c r="O395" i="1"/>
  <c r="R395" i="1" s="1"/>
  <c r="O575" i="1"/>
  <c r="O7" i="1"/>
  <c r="R7" i="1" s="1"/>
  <c r="O786" i="1"/>
  <c r="R786" i="1" s="1"/>
  <c r="O815" i="1"/>
  <c r="O747" i="1"/>
  <c r="R747" i="1" s="1"/>
  <c r="O411" i="1"/>
  <c r="R411" i="1" s="1"/>
  <c r="O549" i="1"/>
  <c r="R549" i="1" s="1"/>
  <c r="O563" i="1"/>
  <c r="R563" i="1" s="1"/>
  <c r="O606" i="1"/>
  <c r="R606" i="1" s="1"/>
  <c r="O706" i="1"/>
  <c r="O534" i="1"/>
  <c r="R534" i="1" s="1"/>
  <c r="O205" i="1"/>
  <c r="R205" i="1" s="1"/>
  <c r="O226" i="1" l="1"/>
  <c r="R226" i="1" s="1"/>
  <c r="O231" i="1"/>
  <c r="R231" i="1" s="1"/>
  <c r="O235" i="1"/>
  <c r="R235" i="1" s="1"/>
  <c r="O233" i="1"/>
  <c r="R233" i="1" s="1"/>
  <c r="O230" i="1"/>
  <c r="R230" i="1" s="1"/>
  <c r="O234" i="1"/>
  <c r="R234" i="1" s="1"/>
  <c r="O228" i="1"/>
  <c r="R228" i="1" s="1"/>
  <c r="O455" i="1"/>
  <c r="O263" i="1"/>
  <c r="R263" i="1" s="1"/>
  <c r="O679" i="1"/>
  <c r="R679" i="1" s="1"/>
  <c r="O547" i="1"/>
  <c r="R547" i="1" s="1"/>
  <c r="O604" i="1"/>
  <c r="R604" i="1" s="1"/>
  <c r="O532" i="1"/>
  <c r="R532" i="1" s="1"/>
  <c r="O642" i="1"/>
  <c r="R642" i="1" s="1"/>
  <c r="O784" i="1"/>
  <c r="R784" i="1" s="1"/>
  <c r="O484" i="1"/>
  <c r="R484" i="1" s="1"/>
  <c r="O589" i="1"/>
  <c r="O108" i="1"/>
  <c r="R108" i="1" s="1"/>
  <c r="O451" i="1"/>
  <c r="O450" i="1" l="1"/>
  <c r="R451" i="1"/>
  <c r="O97" i="1"/>
  <c r="O86" i="1" l="1"/>
  <c r="R97" i="1"/>
  <c r="O443" i="1"/>
  <c r="R450" i="1"/>
  <c r="O17" i="1" l="1"/>
  <c r="R86" i="1"/>
  <c r="O441" i="1"/>
  <c r="R443" i="1"/>
  <c r="O9" i="1" l="1"/>
  <c r="R17" i="1"/>
  <c r="R441" i="1"/>
  <c r="O393" i="1"/>
  <c r="O229" i="1"/>
  <c r="R9" i="1" l="1"/>
  <c r="O11" i="1"/>
  <c r="R11" i="1" s="1"/>
  <c r="O236" i="1"/>
  <c r="R236" i="1" s="1"/>
  <c r="R229" i="1"/>
  <c r="R393" i="1"/>
  <c r="O258" i="1"/>
  <c r="O251" i="1"/>
  <c r="O256" i="1" l="1"/>
  <c r="R256" i="1" s="1"/>
  <c r="R258" i="1"/>
  <c r="O249" i="1"/>
  <c r="R251" i="1"/>
  <c r="O973" i="1" l="1"/>
  <c r="R973" i="1" s="1"/>
  <c r="R249" i="1"/>
</calcChain>
</file>

<file path=xl/sharedStrings.xml><?xml version="1.0" encoding="utf-8"?>
<sst xmlns="http://schemas.openxmlformats.org/spreadsheetml/2006/main" count="1425" uniqueCount="520">
  <si>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</si>
  <si>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</si>
  <si>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</si>
  <si>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</si>
  <si>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</si>
  <si>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</si>
  <si>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</si>
  <si>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</si>
  <si>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</si>
  <si>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</si>
  <si>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</si>
  <si>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</si>
  <si>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</si>
  <si>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</si>
  <si>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</si>
  <si>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</si>
  <si>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</si>
  <si>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</si>
  <si>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</si>
  <si>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</si>
  <si>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</si>
  <si>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</si>
  <si>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</si>
  <si>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</si>
  <si>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</si>
  <si>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</si>
  <si>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</si>
  <si>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</si>
  <si>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</si>
  <si>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</si>
  <si>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</si>
  <si>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</si>
  <si>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</si>
  <si>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</si>
  <si>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</si>
  <si>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</si>
  <si>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</si>
  <si>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</si>
  <si>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</si>
  <si>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</si>
  <si>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</si>
  <si>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</si>
  <si>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</si>
  <si>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</si>
  <si>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</si>
  <si>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</si>
  <si>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</si>
  <si>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</si>
  <si>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</si>
  <si>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</si>
  <si>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</si>
  <si>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</si>
  <si>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</si>
  <si>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</si>
  <si>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</si>
  <si>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</si>
  <si>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</si>
  <si>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</si>
  <si>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</si>
  <si>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</si>
  <si>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</si>
  <si>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</si>
  <si>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</si>
  <si>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</si>
  <si>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</si>
  <si>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</si>
  <si>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</si>
  <si>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</si>
  <si>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</si>
  <si>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</si>
  <si>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</si>
  <si>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</si>
  <si>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</si>
  <si>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</si>
  <si>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</si>
  <si>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</si>
  <si>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</si>
  <si>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</si>
  <si>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</si>
  <si>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</si>
  <si>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</si>
  <si>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</si>
  <si>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</si>
  <si>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</si>
  <si>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</si>
  <si>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</si>
  <si>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</si>
  <si>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</si>
  <si>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</si>
  <si>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</si>
  <si>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</si>
  <si>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</si>
  <si>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</si>
  <si>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</si>
  <si>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</si>
  <si>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</si>
  <si>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</si>
  <si>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</si>
  <si>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</si>
  <si>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</si>
  <si>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</si>
  <si>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</si>
  <si>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</si>
  <si>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</si>
  <si>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</si>
  <si>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</si>
  <si>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</si>
  <si>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</si>
  <si>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</si>
  <si>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</si>
  <si>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</si>
  <si>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</si>
  <si>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</si>
  <si>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</si>
  <si>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</si>
  <si>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</si>
  <si>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</si>
  <si>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</si>
  <si>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</si>
  <si>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</si>
  <si>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</si>
  <si>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</si>
  <si>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</si>
  <si>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</si>
  <si>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</si>
  <si>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</si>
  <si>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</si>
  <si>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</si>
  <si>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</si>
  <si>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</si>
  <si>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</si>
  <si>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</si>
  <si>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</si>
  <si>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</si>
  <si>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</si>
  <si>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</si>
  <si>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</si>
  <si>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</si>
  <si>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</si>
  <si>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</si>
  <si>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</si>
  <si>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</si>
  <si>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</si>
  <si>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</si>
  <si>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</si>
  <si>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</si>
  <si>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</si>
  <si>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</si>
  <si>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</si>
  <si>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</si>
  <si>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</si>
  <si>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</si>
  <si>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</si>
  <si>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</si>
  <si>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</si>
  <si>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</si>
  <si>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</si>
  <si>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</si>
  <si>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</si>
  <si>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</si>
  <si>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</si>
  <si>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</si>
  <si>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</si>
  <si>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</si>
  <si>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</si>
  <si>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</si>
  <si>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</si>
  <si>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</si>
  <si>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</si>
  <si>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</si>
  <si>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</si>
  <si>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</si>
  <si>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</si>
  <si>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</si>
  <si>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</si>
  <si>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</si>
  <si>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</si>
  <si>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</si>
  <si>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</si>
  <si>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</si>
  <si>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</si>
  <si>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</si>
  <si>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</si>
  <si>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</si>
  <si>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</si>
  <si>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</si>
  <si>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</si>
  <si>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</si>
  <si>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</si>
  <si>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</si>
  <si>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</si>
  <si>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</si>
  <si>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</si>
  <si>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</si>
  <si>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</si>
  <si>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</si>
  <si>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</si>
  <si>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</si>
  <si>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</si>
  <si>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</si>
  <si>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</si>
  <si>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</si>
  <si>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</si>
  <si>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</si>
  <si>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</si>
  <si>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</si>
  <si>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</si>
  <si>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</si>
  <si>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</si>
  <si>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</si>
  <si>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</si>
  <si>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</si>
  <si>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</si>
  <si>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</si>
  <si>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</si>
  <si>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</si>
  <si>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</si>
  <si>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</si>
  <si>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</si>
  <si>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</si>
  <si>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</si>
  <si>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</si>
  <si>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</si>
  <si>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</si>
  <si>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</si>
  <si>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</si>
  <si>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</si>
  <si>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</si>
  <si>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</si>
  <si>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</si>
  <si>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</si>
  <si>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</si>
  <si>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</si>
  <si>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</si>
  <si>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</si>
  <si>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</si>
  <si>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</si>
  <si>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</si>
  <si>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</si>
  <si>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</si>
  <si>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</si>
  <si>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</si>
  <si>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</si>
  <si>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</si>
  <si>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</si>
  <si>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</si>
  <si>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</si>
  <si>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</si>
  <si>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</si>
  <si>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</si>
  <si>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</si>
  <si>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</si>
  <si>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</si>
  <si>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</si>
  <si>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</si>
  <si>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</si>
  <si>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</si>
  <si>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</si>
  <si>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</si>
  <si>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</si>
  <si>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</si>
  <si>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</si>
  <si>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</si>
  <si>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</si>
  <si>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</si>
  <si>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</si>
  <si>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</si>
  <si>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</si>
  <si>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</si>
  <si>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</si>
  <si>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</si>
  <si>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</si>
  <si>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</si>
  <si>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</si>
  <si>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</si>
  <si>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</si>
  <si>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</si>
  <si>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</si>
  <si>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</si>
  <si>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</si>
  <si>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</si>
  <si>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</si>
  <si>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</si>
  <si>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</si>
  <si>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</si>
  <si>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</si>
  <si>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</si>
  <si>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</si>
  <si>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</si>
  <si>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</si>
  <si>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</si>
  <si>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</si>
  <si>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</si>
  <si>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</si>
  <si>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</si>
  <si>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</si>
  <si>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</si>
  <si>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</si>
  <si>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</si>
  <si>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</si>
  <si>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</si>
  <si>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</si>
  <si>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</si>
  <si>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</si>
  <si>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</si>
  <si>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</si>
  <si>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</si>
  <si>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</si>
  <si>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</si>
  <si>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</si>
  <si>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</si>
  <si>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</si>
  <si>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</si>
  <si>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</si>
  <si>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</si>
  <si>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</si>
  <si>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</si>
  <si>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</si>
  <si>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</si>
  <si>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</si>
  <si>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</si>
  <si>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</si>
  <si>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</si>
  <si>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</si>
  <si>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</si>
  <si>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</si>
  <si>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</si>
  <si>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</si>
  <si>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</si>
  <si>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</si>
  <si>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</si>
  <si>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</si>
  <si>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</si>
  <si>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</si>
  <si>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</si>
  <si>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</si>
  <si>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</si>
  <si>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</si>
  <si>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</si>
  <si>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</si>
  <si>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</si>
  <si>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</si>
  <si>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</si>
  <si>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</si>
  <si>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</si>
  <si>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</si>
  <si>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</si>
  <si>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</si>
  <si>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</si>
  <si>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</si>
  <si>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</si>
  <si>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</si>
  <si>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</si>
  <si>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</si>
  <si>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</si>
  <si>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</si>
  <si>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</si>
  <si>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</si>
  <si>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</si>
  <si>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</si>
  <si>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</si>
  <si>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</si>
  <si>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</si>
  <si>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</si>
  <si>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</si>
  <si>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</si>
  <si>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</si>
  <si>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</si>
  <si>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</si>
  <si>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</si>
  <si>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</si>
  <si>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</si>
  <si>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</si>
  <si>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</si>
  <si>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</si>
  <si>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</si>
  <si>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</si>
  <si>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</si>
  <si>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</si>
  <si>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</si>
  <si>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</si>
  <si>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</si>
  <si>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</si>
  <si>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</si>
  <si>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Aktivnost: Tekući projekt "Nabava spremnika za odvojeno prikupljanje komunalnog otpada"</t>
  </si>
  <si>
    <t>K1016 10</t>
  </si>
  <si>
    <t>Aktivnost: Kapitalni projekt "Zamjena krovišta na zgradi DVD-a Ribnik"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</si>
  <si>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</si>
  <si>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</si>
  <si>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</si>
  <si>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Aktivnost: Razvoj ruralnog turizma - rad TZ</t>
  </si>
  <si>
    <t>IZVRŠENJE 01.01.-30.06.2018.</t>
  </si>
  <si>
    <t>IZVORNI PLAN 2019.</t>
  </si>
  <si>
    <t>IZVRŠENJE 01.01.-30.06.2019.</t>
  </si>
  <si>
    <t>1</t>
  </si>
  <si>
    <t>INDEKS 3/1</t>
  </si>
  <si>
    <t>INDEKS 3/2</t>
  </si>
  <si>
    <t>raspoređuju se po nositeljima, korisnicima i potanjim namjenama u posebnom dijelu Proračuna kako slijedi:</t>
  </si>
  <si>
    <t>III.</t>
  </si>
  <si>
    <t>Rashodi i izdaci Proračuna planirani za 2019. godinu u iznosu od 6.213.000,00 kuna, a ostvareni u razdoblju od 01.01.-30.06.2019. godine u iznosu od 499.090,06 kuna,</t>
  </si>
  <si>
    <t>6111</t>
  </si>
  <si>
    <t>6114</t>
  </si>
  <si>
    <t>6131</t>
  </si>
  <si>
    <t>6134</t>
  </si>
  <si>
    <t>6142</t>
  </si>
  <si>
    <t>6145</t>
  </si>
  <si>
    <t>6331</t>
  </si>
  <si>
    <t>6332</t>
  </si>
  <si>
    <t>6422</t>
  </si>
  <si>
    <t>6423</t>
  </si>
  <si>
    <t>6429</t>
  </si>
  <si>
    <t>6522</t>
  </si>
  <si>
    <t>6526</t>
  </si>
  <si>
    <t>6531</t>
  </si>
  <si>
    <t>6532</t>
  </si>
  <si>
    <t>7211</t>
  </si>
  <si>
    <t>3111</t>
  </si>
  <si>
    <t>3121</t>
  </si>
  <si>
    <t>3132</t>
  </si>
  <si>
    <t>3133</t>
  </si>
  <si>
    <t>3212</t>
  </si>
  <si>
    <t>3213</t>
  </si>
  <si>
    <t>3214</t>
  </si>
  <si>
    <t>3221</t>
  </si>
  <si>
    <t>3223</t>
  </si>
  <si>
    <t>3224</t>
  </si>
  <si>
    <t>3225</t>
  </si>
  <si>
    <t>3227</t>
  </si>
  <si>
    <t>3241</t>
  </si>
  <si>
    <t>3291</t>
  </si>
  <si>
    <t>3293</t>
  </si>
  <si>
    <t>3294</t>
  </si>
  <si>
    <t>3295</t>
  </si>
  <si>
    <t>3299</t>
  </si>
  <si>
    <t>3431</t>
  </si>
  <si>
    <t>3433</t>
  </si>
  <si>
    <t>3434</t>
  </si>
  <si>
    <t>3661</t>
  </si>
  <si>
    <t>3721</t>
  </si>
  <si>
    <t>3722</t>
  </si>
  <si>
    <t>3811</t>
  </si>
  <si>
    <t>3821</t>
  </si>
  <si>
    <t>4126</t>
  </si>
  <si>
    <t>4212</t>
  </si>
  <si>
    <t>4213</t>
  </si>
  <si>
    <t>4214</t>
  </si>
  <si>
    <t>4262</t>
  </si>
  <si>
    <t>9221</t>
  </si>
  <si>
    <t>3234</t>
  </si>
  <si>
    <t>3231</t>
  </si>
  <si>
    <t>3232</t>
  </si>
  <si>
    <t>3233</t>
  </si>
  <si>
    <t>3236</t>
  </si>
  <si>
    <t>3237</t>
  </si>
  <si>
    <t>3238</t>
  </si>
  <si>
    <t>3239</t>
  </si>
  <si>
    <t>6511</t>
  </si>
  <si>
    <t>6524</t>
  </si>
  <si>
    <t>4221</t>
  </si>
  <si>
    <t>4222</t>
  </si>
  <si>
    <t>Porez i prirez na dohodak od nesamostalnog rada</t>
  </si>
  <si>
    <t>Porez i prirez na dohodak od kapitala</t>
  </si>
  <si>
    <t>Stalni porezi na nepokretnu imovinu</t>
  </si>
  <si>
    <t>Povremeni porezi na imovinu</t>
  </si>
  <si>
    <t>Porez na promet</t>
  </si>
  <si>
    <t>Porezi na korištenje dobara ili izvođenje aktivnosti</t>
  </si>
  <si>
    <t>Tekuće pomoći proračunu iz drugih proračuna</t>
  </si>
  <si>
    <t>Kapitalne pomoći proračunu iz drugih proračuna</t>
  </si>
  <si>
    <t>Prihodi od zakupa i iznajmljivanja imovine</t>
  </si>
  <si>
    <t>Naknada za korištenje nefinancijske imovine</t>
  </si>
  <si>
    <t>Ostali prihodi od nefinancijske imovine</t>
  </si>
  <si>
    <t>Državne upravne i sudske pristojbe</t>
  </si>
  <si>
    <t>Prihodi vodnoga gospodarstva</t>
  </si>
  <si>
    <t>Ostali nespomenuti prihodi</t>
  </si>
  <si>
    <t xml:space="preserve">Komunalni doprinosi    </t>
  </si>
  <si>
    <t>Komunalne naknade</t>
  </si>
  <si>
    <t>Stambeni objekti</t>
  </si>
  <si>
    <t>Doprinosi za šume</t>
  </si>
  <si>
    <t>Plaće za redovan rad</t>
  </si>
  <si>
    <t>Doprinosi za obvezno osiguranje u slučaju nezaposlenosti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</si>
  <si>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</si>
  <si>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</si>
  <si>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</si>
  <si>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</si>
  <si>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</si>
  <si>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</si>
  <si>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</si>
  <si>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</si>
  <si>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</si>
  <si>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</si>
  <si>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</si>
  <si>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</si>
  <si>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</si>
  <si>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</si>
  <si>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</si>
  <si>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</si>
  <si>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nespomenute usluge</t>
  </si>
  <si>
    <t>Naknade za rad predstavničkih i izvršnih tijela, povjerenstava i slično</t>
  </si>
  <si>
    <t>Reprezentacija</t>
  </si>
  <si>
    <t>Članarine i norme</t>
  </si>
  <si>
    <t>Pristojbe i naknade</t>
  </si>
  <si>
    <t>Bankarske usluge i usluge platnog prometa</t>
  </si>
  <si>
    <t>Zatezne kamate</t>
  </si>
  <si>
    <t>Ostali nespomenuti financijski rashodi</t>
  </si>
  <si>
    <t>Tekuće pomoći proračunskim korisnicima drugih proračuna</t>
  </si>
  <si>
    <t>Naknade građanima i kućanstvima u novcu</t>
  </si>
  <si>
    <t>Naknade građanima i kućanstvima u naravi</t>
  </si>
  <si>
    <t>Tekuće donacije u novcu</t>
  </si>
  <si>
    <t>Kapitalne donacije neprofitnim organizacijama</t>
  </si>
  <si>
    <t>Ostala nematerijalna imovina</t>
  </si>
  <si>
    <t>Poslovni objekti</t>
  </si>
  <si>
    <t>Ceste, željeznice i ostali prometni objekti</t>
  </si>
  <si>
    <t>Ostali građevinski objekti</t>
  </si>
  <si>
    <t>Ulaganja u računalne programe</t>
  </si>
  <si>
    <t xml:space="preserve">Naknade za prijevoz, za rad na terenu i odvojeni život </t>
  </si>
  <si>
    <t>Ostale usluge</t>
  </si>
  <si>
    <t>Uredska oprema i namještaj</t>
  </si>
  <si>
    <t>Komunikacijska oprema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</si>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</sst>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4"/>
      <name val="Arial"/>
      <family val="2"/>
      <charset val="238"/>
    </font>
    <font>
      <sz val="12"/>
      <color rgb="FF00B0F0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5" tint="-0.249977111117893"/>
      <name val="Arial"/>
      <family val="2"/>
      <charset val="238"/>
    </font>
    <font>
      <sz val="12"/>
      <color theme="5"/>
      <name val="Arial"/>
      <family val="2"/>
      <charset val="238"/>
    </font>
    <font>
      <b/>
      <sz val="12"/>
      <color theme="5" tint="0.39997558519241921"/>
      <name val="Arial"/>
      <family val="2"/>
      <charset val="238"/>
    </font>
    <font>
      <sz val="12"/>
      <color rgb="FF7030A0"/>
      <name val="Arial"/>
      <family val="2"/>
      <charset val="238"/>
    </font>
    <font>
      <sz val="12"/>
      <color theme="7"/>
      <name val="Arial"/>
      <family val="2"/>
      <charset val="238"/>
    </font>
    <font>
      <sz val="12"/>
      <color theme="5" tint="0.59999389629810485"/>
      <name val="Arial"/>
      <family val="2"/>
      <charset val="238"/>
    </font>
    <font>
      <sz val="12"/>
      <color theme="9" tint="-0.249977111117893"/>
      <name val="Arial"/>
      <family val="2"/>
      <charset val="238"/>
    </font>
    <font>
      <sz val="12"/>
      <color theme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2"/>
      <color theme="5" tint="0.59999389629810485"/>
      <name val="Arial"/>
      <family val="2"/>
      <charset val="238"/>
    </font>
    <font>
      <sz val="12"/>
      <color theme="5" tint="0.39997558519241921"/>
      <name val="Arial"/>
      <family val="2"/>
      <charset val="238"/>
    </font>
    <font>
      <i/>
      <sz val="12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99FF"/>
      <name val="Arial"/>
      <family val="2"/>
      <charset val="238"/>
    </font>
    <font>
      <b/>
      <sz val="12"/>
      <color theme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0" xfId="0" applyFont="1" applyAlignment="1"/>
    <xf numFmtId="0" fontId="5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49" fontId="3" fillId="0" borderId="0" xfId="0" applyNumberFormat="1" applyFont="1" applyAlignment="1"/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1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49" fontId="9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17" fillId="0" borderId="0" xfId="0" applyFont="1" applyAlignment="1">
      <alignment wrapText="1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wrapText="1"/>
    </xf>
    <xf numFmtId="0" fontId="18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0" fillId="0" borderId="0" xfId="0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4" fontId="21" fillId="0" borderId="0" xfId="0" applyNumberFormat="1" applyFont="1" applyAlignment="1">
      <alignment horizontal="right" wrapText="1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22" fillId="0" borderId="0" xfId="0" applyFont="1" applyAlignment="1"/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49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left"/>
    </xf>
    <xf numFmtId="49" fontId="24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49" fontId="26" fillId="0" borderId="0" xfId="0" applyNumberFormat="1" applyFont="1" applyAlignment="1">
      <alignment horizontal="left"/>
    </xf>
    <xf numFmtId="0" fontId="26" fillId="0" borderId="0" xfId="0" applyFont="1" applyAlignment="1">
      <alignment wrapText="1"/>
    </xf>
    <xf numFmtId="49" fontId="27" fillId="0" borderId="0" xfId="0" applyNumberFormat="1" applyFont="1" applyAlignment="1">
      <alignment horizontal="left"/>
    </xf>
    <xf numFmtId="0" fontId="27" fillId="0" borderId="0" xfId="0" applyFont="1" applyAlignment="1">
      <alignment wrapText="1"/>
    </xf>
    <xf numFmtId="4" fontId="28" fillId="0" borderId="0" xfId="0" applyNumberFormat="1" applyFont="1" applyAlignment="1">
      <alignment wrapText="1"/>
    </xf>
    <xf numFmtId="49" fontId="23" fillId="0" borderId="0" xfId="0" applyNumberFormat="1" applyFont="1" applyAlignment="1">
      <alignment horizontal="left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>
      <alignment horizontal="center"/>
    </xf>
    <xf numFmtId="49" fontId="23" fillId="0" borderId="0" xfId="0" applyNumberFormat="1" applyFont="1" applyAlignment="1">
      <alignment horizontal="left" wrapText="1"/>
    </xf>
    <xf numFmtId="0" fontId="27" fillId="0" borderId="0" xfId="0" applyFont="1"/>
    <xf numFmtId="49" fontId="27" fillId="0" borderId="0" xfId="0" applyNumberFormat="1" applyFont="1" applyAlignment="1"/>
    <xf numFmtId="4" fontId="27" fillId="0" borderId="0" xfId="0" applyNumberFormat="1" applyFont="1" applyAlignment="1">
      <alignment wrapText="1"/>
    </xf>
    <xf numFmtId="49" fontId="24" fillId="0" borderId="0" xfId="0" applyNumberFormat="1" applyFont="1" applyAlignment="1"/>
    <xf numFmtId="4" fontId="24" fillId="0" borderId="0" xfId="0" applyNumberFormat="1" applyFont="1" applyAlignment="1">
      <alignment wrapText="1"/>
    </xf>
    <xf numFmtId="49" fontId="23" fillId="0" borderId="0" xfId="0" applyNumberFormat="1" applyFont="1" applyAlignment="1"/>
    <xf numFmtId="0" fontId="30" fillId="0" borderId="0" xfId="0" applyFont="1"/>
    <xf numFmtId="4" fontId="27" fillId="0" borderId="0" xfId="0" applyNumberFormat="1" applyFont="1"/>
    <xf numFmtId="49" fontId="24" fillId="0" borderId="0" xfId="0" applyNumberFormat="1" applyFont="1" applyAlignment="1">
      <alignment horizontal="left"/>
    </xf>
    <xf numFmtId="4" fontId="31" fillId="0" borderId="0" xfId="0" applyNumberFormat="1" applyFont="1"/>
    <xf numFmtId="4" fontId="24" fillId="0" borderId="0" xfId="0" applyNumberFormat="1" applyFont="1"/>
    <xf numFmtId="0" fontId="23" fillId="0" borderId="0" xfId="0" applyFont="1" applyAlignment="1"/>
    <xf numFmtId="4" fontId="28" fillId="0" borderId="0" xfId="0" applyNumberFormat="1" applyFont="1"/>
    <xf numFmtId="0" fontId="26" fillId="0" borderId="0" xfId="0" applyFont="1"/>
    <xf numFmtId="0" fontId="31" fillId="0" borderId="0" xfId="0" applyFont="1" applyAlignment="1">
      <alignment wrapText="1"/>
    </xf>
    <xf numFmtId="4" fontId="32" fillId="0" borderId="0" xfId="0" applyNumberFormat="1" applyFont="1" applyAlignment="1">
      <alignment wrapText="1"/>
    </xf>
    <xf numFmtId="0" fontId="33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 wrapText="1"/>
    </xf>
    <xf numFmtId="49" fontId="23" fillId="0" borderId="0" xfId="0" applyNumberFormat="1" applyFont="1" applyAlignment="1">
      <alignment horizontal="left"/>
    </xf>
    <xf numFmtId="4" fontId="33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right"/>
    </xf>
    <xf numFmtId="4" fontId="34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left"/>
    </xf>
    <xf numFmtId="49" fontId="23" fillId="0" borderId="0" xfId="0" applyNumberFormat="1" applyFont="1" applyAlignment="1">
      <alignment horizontal="right" wrapText="1"/>
    </xf>
    <xf numFmtId="49" fontId="28" fillId="0" borderId="0" xfId="0" applyNumberFormat="1" applyFont="1" applyAlignment="1">
      <alignment horizontal="right" wrapText="1"/>
    </xf>
    <xf numFmtId="49" fontId="23" fillId="0" borderId="0" xfId="0" applyNumberFormat="1" applyFont="1"/>
    <xf numFmtId="0" fontId="28" fillId="0" borderId="0" xfId="0" applyFont="1"/>
    <xf numFmtId="49" fontId="32" fillId="0" borderId="0" xfId="0" applyNumberFormat="1" applyFont="1" applyAlignment="1">
      <alignment horizontal="left"/>
    </xf>
    <xf numFmtId="0" fontId="32" fillId="0" borderId="0" xfId="0" applyFont="1" applyAlignment="1"/>
    <xf numFmtId="49" fontId="32" fillId="0" borderId="0" xfId="0" applyNumberFormat="1" applyFont="1" applyAlignment="1"/>
    <xf numFmtId="0" fontId="32" fillId="0" borderId="0" xfId="0" applyFont="1" applyAlignment="1">
      <alignment wrapText="1"/>
    </xf>
    <xf numFmtId="4" fontId="28" fillId="0" borderId="0" xfId="0" applyNumberFormat="1" applyFont="1" applyAlignment="1"/>
    <xf numFmtId="49" fontId="36" fillId="0" borderId="0" xfId="0" applyNumberFormat="1" applyFont="1" applyAlignment="1">
      <alignment horizontal="left"/>
    </xf>
    <xf numFmtId="0" fontId="36" fillId="0" borderId="0" xfId="0" applyFont="1" applyAlignment="1"/>
    <xf numFmtId="49" fontId="36" fillId="0" borderId="0" xfId="0" applyNumberFormat="1" applyFont="1" applyAlignment="1"/>
    <xf numFmtId="0" fontId="36" fillId="0" borderId="0" xfId="0" applyFont="1" applyAlignment="1">
      <alignment wrapText="1"/>
    </xf>
    <xf numFmtId="4" fontId="37" fillId="0" borderId="0" xfId="0" applyNumberFormat="1" applyFont="1" applyAlignment="1">
      <alignment wrapText="1"/>
    </xf>
    <xf numFmtId="0" fontId="35" fillId="0" borderId="0" xfId="0" applyFont="1" applyAlignment="1">
      <alignment wrapText="1"/>
    </xf>
    <xf numFmtId="0" fontId="34" fillId="0" borderId="0" xfId="0" applyFont="1" applyAlignment="1">
      <alignment wrapText="1"/>
    </xf>
    <xf numFmtId="4" fontId="34" fillId="0" borderId="0" xfId="0" applyNumberFormat="1" applyFont="1" applyAlignment="1"/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38" fillId="0" borderId="0" xfId="0" applyFont="1" applyAlignment="1"/>
    <xf numFmtId="49" fontId="38" fillId="0" borderId="0" xfId="0" applyNumberFormat="1" applyFont="1" applyAlignment="1"/>
    <xf numFmtId="4" fontId="25" fillId="0" borderId="0" xfId="0" applyNumberFormat="1" applyFont="1" applyAlignment="1">
      <alignment wrapText="1"/>
    </xf>
    <xf numFmtId="49" fontId="39" fillId="0" borderId="0" xfId="0" applyNumberFormat="1" applyFont="1" applyAlignment="1">
      <alignment horizontal="left"/>
    </xf>
    <xf numFmtId="49" fontId="40" fillId="0" borderId="0" xfId="0" applyNumberFormat="1" applyFont="1" applyAlignment="1"/>
    <xf numFmtId="0" fontId="40" fillId="0" borderId="0" xfId="0" applyFont="1" applyAlignment="1"/>
    <xf numFmtId="0" fontId="40" fillId="0" borderId="0" xfId="0" applyFont="1" applyAlignment="1">
      <alignment wrapText="1"/>
    </xf>
    <xf numFmtId="4" fontId="40" fillId="0" borderId="0" xfId="0" applyNumberFormat="1" applyFont="1" applyAlignment="1">
      <alignment wrapText="1"/>
    </xf>
    <xf numFmtId="49" fontId="28" fillId="0" borderId="0" xfId="0" applyNumberFormat="1" applyFont="1" applyAlignment="1">
      <alignment horizontal="left"/>
    </xf>
    <xf numFmtId="49" fontId="41" fillId="0" borderId="0" xfId="0" applyNumberFormat="1" applyFont="1" applyAlignment="1"/>
    <xf numFmtId="0" fontId="41" fillId="0" borderId="0" xfId="0" applyFont="1" applyAlignment="1"/>
    <xf numFmtId="0" fontId="41" fillId="0" borderId="0" xfId="0" applyFont="1" applyAlignment="1">
      <alignment wrapText="1"/>
    </xf>
    <xf numFmtId="0" fontId="34" fillId="0" borderId="0" xfId="0" applyFont="1" applyAlignment="1">
      <alignment horizontal="center"/>
    </xf>
    <xf numFmtId="4" fontId="23" fillId="0" borderId="0" xfId="0" applyNumberFormat="1" applyFont="1" applyAlignment="1"/>
    <xf numFmtId="0" fontId="24" fillId="0" borderId="0" xfId="0" applyFont="1" applyAlignment="1"/>
    <xf numFmtId="4" fontId="24" fillId="0" borderId="0" xfId="0" applyNumberFormat="1" applyFont="1" applyAlignment="1"/>
    <xf numFmtId="4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42" fillId="0" borderId="0" xfId="0" applyFont="1" applyAlignment="1"/>
    <xf numFmtId="3" fontId="31" fillId="0" borderId="0" xfId="0" applyNumberFormat="1" applyFont="1" applyAlignment="1">
      <alignment horizontal="center" wrapText="1"/>
    </xf>
    <xf numFmtId="4" fontId="23" fillId="0" borderId="0" xfId="0" applyNumberFormat="1" applyFont="1" applyAlignment="1">
      <alignment horizontal="right" wrapText="1"/>
    </xf>
    <xf numFmtId="4" fontId="24" fillId="0" borderId="0" xfId="0" applyNumberFormat="1" applyFont="1" applyAlignment="1">
      <alignment horizontal="right" wrapText="1"/>
    </xf>
    <xf numFmtId="4" fontId="28" fillId="0" borderId="0" xfId="0" applyNumberFormat="1" applyFont="1" applyAlignment="1">
      <alignment horizontal="right" wrapText="1"/>
    </xf>
    <xf numFmtId="49" fontId="41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49" fontId="28" fillId="0" borderId="0" xfId="0" applyNumberFormat="1" applyFont="1" applyAlignment="1"/>
    <xf numFmtId="4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4" fontId="31" fillId="0" borderId="0" xfId="0" applyNumberFormat="1" applyFont="1" applyAlignment="1">
      <alignment horizontal="center" wrapText="1"/>
    </xf>
    <xf numFmtId="4" fontId="25" fillId="0" borderId="0" xfId="0" applyNumberFormat="1" applyFont="1" applyAlignment="1">
      <alignment horizontal="right" wrapText="1"/>
    </xf>
    <xf numFmtId="49" fontId="39" fillId="0" borderId="0" xfId="0" applyNumberFormat="1" applyFont="1" applyAlignment="1"/>
    <xf numFmtId="4" fontId="40" fillId="0" borderId="0" xfId="0" applyNumberFormat="1" applyFont="1" applyAlignment="1">
      <alignment horizontal="right" wrapText="1"/>
    </xf>
    <xf numFmtId="49" fontId="34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center" wrapText="1"/>
    </xf>
    <xf numFmtId="49" fontId="43" fillId="0" borderId="0" xfId="0" applyNumberFormat="1" applyFont="1" applyAlignment="1">
      <alignment horizontal="left"/>
    </xf>
    <xf numFmtId="0" fontId="25" fillId="0" borderId="0" xfId="0" applyFont="1" applyAlignment="1"/>
    <xf numFmtId="49" fontId="44" fillId="0" borderId="0" xfId="0" applyNumberFormat="1" applyFont="1" applyAlignment="1">
      <alignment horizontal="left"/>
    </xf>
    <xf numFmtId="0" fontId="44" fillId="0" borderId="0" xfId="0" applyFont="1" applyAlignment="1">
      <alignment wrapText="1"/>
    </xf>
    <xf numFmtId="49" fontId="34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right" wrapText="1"/>
    </xf>
    <xf numFmtId="0" fontId="45" fillId="0" borderId="0" xfId="0" applyFont="1" applyAlignment="1"/>
    <xf numFmtId="49" fontId="34" fillId="0" borderId="0" xfId="0" applyNumberFormat="1" applyFont="1" applyAlignment="1">
      <alignment horizontal="left" wrapText="1"/>
    </xf>
    <xf numFmtId="0" fontId="45" fillId="0" borderId="0" xfId="0" applyFont="1" applyAlignment="1">
      <alignment vertical="center" wrapText="1"/>
    </xf>
    <xf numFmtId="0" fontId="37" fillId="0" borderId="0" xfId="0" applyFont="1" applyAlignment="1"/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49" fontId="40" fillId="0" borderId="0" xfId="0" applyNumberFormat="1" applyFont="1" applyAlignment="1">
      <alignment horizontal="left"/>
    </xf>
    <xf numFmtId="4" fontId="45" fillId="0" borderId="0" xfId="0" applyNumberFormat="1" applyFont="1" applyAlignment="1">
      <alignment horizontal="right" wrapText="1"/>
    </xf>
    <xf numFmtId="3" fontId="23" fillId="0" borderId="0" xfId="0" applyNumberFormat="1" applyFont="1" applyAlignment="1">
      <alignment horizontal="center" wrapText="1"/>
    </xf>
    <xf numFmtId="0" fontId="45" fillId="0" borderId="0" xfId="0" applyFont="1" applyAlignment="1">
      <alignment wrapText="1"/>
    </xf>
    <xf numFmtId="4" fontId="28" fillId="0" borderId="0" xfId="0" applyNumberFormat="1" applyFont="1" applyAlignment="1">
      <alignment horizontal="center" wrapText="1"/>
    </xf>
    <xf numFmtId="0" fontId="46" fillId="0" borderId="0" xfId="0" applyFont="1" applyAlignment="1">
      <alignment wrapText="1"/>
    </xf>
    <xf numFmtId="4" fontId="47" fillId="0" borderId="0" xfId="0" applyNumberFormat="1" applyFont="1" applyAlignment="1">
      <alignment horizontal="right" wrapText="1"/>
    </xf>
    <xf numFmtId="0" fontId="37" fillId="0" borderId="0" xfId="0" applyFont="1" applyAlignment="1">
      <alignment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37" fillId="0" borderId="0" xfId="0" applyFont="1" applyAlignment="1">
      <alignment wrapText="1"/>
    </xf>
    <xf numFmtId="0" fontId="37" fillId="0" borderId="0" xfId="0" applyFont="1" applyAlignme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37" fillId="0" borderId="0" xfId="0" applyFont="1" applyAlignment="1">
      <alignment wrapText="1"/>
    </xf>
    <xf numFmtId="0" fontId="37" fillId="0" borderId="0" xfId="0" applyFont="1" applyAlignment="1"/>
    <xf numFmtId="49" fontId="26" fillId="0" borderId="0" xfId="0" applyNumberFormat="1" applyFont="1" applyAlignment="1">
      <alignment horizontal="left" wrapText="1"/>
    </xf>
    <xf numFmtId="49" fontId="2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3"/>
  <sheetViews>
    <sheetView tabSelected="1" topLeftCell="H961" zoomScaleNormal="100" workbookViewId="0">
      <selection activeCell="O980" sqref="O980"/>
    </sheetView>
  </sheetViews>
  <sheetFormatPr defaultRowHeight="12.75" x14ac:dyDescent="0.2"/>
  <cols>
    <col min="1" max="1" width="13.5703125" style="4" customWidth="1"/>
    <col min="2" max="2" width="4" style="4" customWidth="1"/>
    <col min="3" max="3" width="3" style="4" customWidth="1"/>
    <col min="4" max="4" width="4" style="4" customWidth="1"/>
    <col min="5" max="5" width="3.7109375" style="4" customWidth="1"/>
    <col min="6" max="6" width="3.5703125" style="4" customWidth="1"/>
    <col min="7" max="7" width="4" style="4" customWidth="1"/>
    <col min="8" max="11" width="3.5703125" style="4" customWidth="1"/>
    <col min="12" max="12" width="11.140625" style="4" customWidth="1"/>
    <col min="13" max="13" width="8" style="28" customWidth="1"/>
    <col min="14" max="14" width="32.42578125" style="29" customWidth="1"/>
    <col min="15" max="15" width="19.42578125" style="34" customWidth="1"/>
    <col min="16" max="16" width="16.140625" style="34" customWidth="1"/>
    <col min="17" max="17" width="19.85546875" style="34" customWidth="1"/>
    <col min="18" max="18" width="11.5703125" style="4" customWidth="1"/>
    <col min="19" max="19" width="12.42578125" style="4" customWidth="1"/>
  </cols>
  <sheetData>
    <row r="1" spans="1:21" ht="47.25" x14ac:dyDescent="0.25">
      <c r="A1" s="80"/>
      <c r="B1" s="238" t="s">
        <v>35</v>
      </c>
      <c r="C1" s="231"/>
      <c r="D1" s="231"/>
      <c r="E1" s="231"/>
      <c r="F1" s="231"/>
      <c r="G1" s="231"/>
      <c r="H1" s="231"/>
      <c r="I1" s="231"/>
      <c r="J1" s="231"/>
      <c r="K1" s="79"/>
      <c r="L1" s="79"/>
      <c r="M1" s="82" t="s">
        <v>36</v>
      </c>
      <c r="N1" s="83" t="s">
        <v>37</v>
      </c>
      <c r="O1" s="82" t="s">
        <v>391</v>
      </c>
      <c r="P1" s="82" t="s">
        <v>392</v>
      </c>
      <c r="Q1" s="82" t="s">
        <v>393</v>
      </c>
      <c r="R1" s="82" t="s">
        <v>395</v>
      </c>
      <c r="S1" s="82" t="s">
        <v>396</v>
      </c>
      <c r="T1" s="82"/>
      <c r="U1" s="84"/>
    </row>
    <row r="2" spans="1:21" ht="15.75" x14ac:dyDescent="0.25">
      <c r="A2" s="80"/>
      <c r="B2" s="79">
        <v>1</v>
      </c>
      <c r="C2" s="79">
        <v>2</v>
      </c>
      <c r="D2" s="79">
        <v>3</v>
      </c>
      <c r="E2" s="79">
        <v>4</v>
      </c>
      <c r="F2" s="79">
        <v>5</v>
      </c>
      <c r="G2" s="79">
        <v>6</v>
      </c>
      <c r="H2" s="79">
        <v>7</v>
      </c>
      <c r="I2" s="79">
        <v>8</v>
      </c>
      <c r="J2" s="79">
        <v>9</v>
      </c>
      <c r="K2" s="79"/>
      <c r="L2" s="79"/>
      <c r="M2" s="85"/>
      <c r="N2" s="82"/>
      <c r="O2" s="86" t="s">
        <v>394</v>
      </c>
      <c r="P2" s="86" t="s">
        <v>284</v>
      </c>
      <c r="Q2" s="86" t="s">
        <v>56</v>
      </c>
      <c r="R2" s="87">
        <v>4</v>
      </c>
      <c r="S2" s="87">
        <v>5</v>
      </c>
      <c r="T2" s="84"/>
      <c r="U2" s="84"/>
    </row>
    <row r="3" spans="1:21" ht="15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8"/>
      <c r="N3" s="89"/>
      <c r="O3" s="89"/>
      <c r="P3" s="89"/>
      <c r="Q3" s="89"/>
      <c r="R3" s="84"/>
      <c r="S3" s="84"/>
      <c r="T3" s="84"/>
      <c r="U3" s="84"/>
    </row>
    <row r="4" spans="1:21" ht="15" x14ac:dyDescent="0.2">
      <c r="A4" s="84" t="s">
        <v>97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8"/>
      <c r="N4" s="90" t="s">
        <v>108</v>
      </c>
      <c r="O4" s="89"/>
      <c r="P4" s="89"/>
      <c r="Q4" s="89"/>
      <c r="R4" s="84"/>
      <c r="S4" s="84"/>
      <c r="T4" s="84"/>
      <c r="U4" s="84"/>
    </row>
    <row r="5" spans="1:21" ht="15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8"/>
      <c r="N5" s="90"/>
      <c r="O5" s="89"/>
      <c r="P5" s="89"/>
      <c r="Q5" s="89"/>
      <c r="R5" s="84"/>
      <c r="S5" s="84"/>
      <c r="T5" s="84"/>
      <c r="U5" s="84"/>
    </row>
    <row r="6" spans="1:21" ht="15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8"/>
      <c r="N6" s="90"/>
      <c r="O6" s="89"/>
      <c r="P6" s="89"/>
      <c r="Q6" s="89"/>
      <c r="R6" s="84"/>
      <c r="S6" s="84"/>
      <c r="T6" s="84"/>
      <c r="U6" s="84"/>
    </row>
    <row r="7" spans="1:21" ht="30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8"/>
      <c r="N7" s="90" t="s">
        <v>340</v>
      </c>
      <c r="O7" s="91">
        <f t="shared" ref="O7:Q7" si="0">SUM(O15+O16+O23)</f>
        <v>536342.18999999994</v>
      </c>
      <c r="P7" s="91">
        <f t="shared" ref="P7" si="1">SUM(P15+P16+P23)</f>
        <v>5993790.8300000001</v>
      </c>
      <c r="Q7" s="91">
        <f t="shared" si="0"/>
        <v>861266.1</v>
      </c>
      <c r="R7" s="92">
        <f>Q7/O7*100</f>
        <v>160.58145640192879</v>
      </c>
      <c r="S7" s="92">
        <f>Q7/P7*100</f>
        <v>14.369305243172793</v>
      </c>
      <c r="T7" s="84"/>
      <c r="U7" s="84"/>
    </row>
    <row r="8" spans="1:21" ht="15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8"/>
      <c r="N8" s="90"/>
      <c r="O8" s="92"/>
      <c r="P8" s="92"/>
      <c r="Q8" s="92"/>
      <c r="R8" s="84"/>
      <c r="S8" s="84"/>
      <c r="T8" s="84"/>
      <c r="U8" s="84"/>
    </row>
    <row r="9" spans="1:21" ht="30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8"/>
      <c r="N9" s="90" t="s">
        <v>303</v>
      </c>
      <c r="O9" s="91">
        <f t="shared" ref="O9:Q9" si="2">SUM(O17+O18+O24)</f>
        <v>573553.72</v>
      </c>
      <c r="P9" s="91">
        <f t="shared" ref="P9" si="3">SUM(P17+P18+P24)</f>
        <v>6213000</v>
      </c>
      <c r="Q9" s="91">
        <f t="shared" si="2"/>
        <v>499090.05999999994</v>
      </c>
      <c r="R9" s="92">
        <f t="shared" ref="R9:R18" si="4">Q9/O9*100</f>
        <v>87.017142875474676</v>
      </c>
      <c r="S9" s="92">
        <f t="shared" ref="S9:S18" si="5">Q9/P9*100</f>
        <v>8.0329962980846599</v>
      </c>
      <c r="T9" s="84"/>
      <c r="U9" s="84"/>
    </row>
    <row r="10" spans="1:21" ht="15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8"/>
      <c r="N10" s="90"/>
      <c r="O10" s="92"/>
      <c r="P10" s="92"/>
      <c r="Q10" s="92"/>
      <c r="R10" s="92"/>
      <c r="S10" s="92"/>
      <c r="T10" s="84"/>
      <c r="U10" s="84"/>
    </row>
    <row r="11" spans="1:21" s="49" customFormat="1" ht="15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8"/>
      <c r="N11" s="90" t="s">
        <v>339</v>
      </c>
      <c r="O11" s="92">
        <f t="shared" ref="O11:Q11" si="6">O7-O9</f>
        <v>-37211.530000000028</v>
      </c>
      <c r="P11" s="92">
        <f t="shared" ref="P11" si="7">P7-P9</f>
        <v>-219209.16999999993</v>
      </c>
      <c r="Q11" s="92">
        <f t="shared" si="6"/>
        <v>362176.04000000004</v>
      </c>
      <c r="R11" s="92">
        <f t="shared" si="4"/>
        <v>-973.28983785401931</v>
      </c>
      <c r="S11" s="92">
        <f t="shared" si="5"/>
        <v>-165.21938384238223</v>
      </c>
      <c r="T11" s="84"/>
      <c r="U11" s="84"/>
    </row>
    <row r="12" spans="1:21" ht="15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8"/>
      <c r="N12" s="90"/>
      <c r="O12" s="92"/>
      <c r="P12" s="92"/>
      <c r="Q12" s="92"/>
      <c r="R12" s="92"/>
      <c r="S12" s="92"/>
      <c r="T12" s="84"/>
      <c r="U12" s="84"/>
    </row>
    <row r="13" spans="1:21" ht="15.75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93" t="s">
        <v>38</v>
      </c>
      <c r="N13" s="94"/>
      <c r="O13" s="92"/>
      <c r="P13" s="92"/>
      <c r="Q13" s="92"/>
      <c r="R13" s="92"/>
      <c r="S13" s="92"/>
      <c r="T13" s="84"/>
      <c r="U13" s="84"/>
    </row>
    <row r="14" spans="1:21" ht="15.75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93"/>
      <c r="N14" s="94"/>
      <c r="O14" s="92"/>
      <c r="P14" s="92"/>
      <c r="Q14" s="92"/>
      <c r="R14" s="92"/>
      <c r="S14" s="92"/>
      <c r="T14" s="84"/>
      <c r="U14" s="84"/>
    </row>
    <row r="15" spans="1:21" ht="15.75" x14ac:dyDescent="0.2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95" t="s">
        <v>34</v>
      </c>
      <c r="N15" s="96" t="s">
        <v>21</v>
      </c>
      <c r="O15" s="91">
        <f t="shared" ref="O15:Q15" si="8">SUM(O37)</f>
        <v>536072.18999999994</v>
      </c>
      <c r="P15" s="91">
        <f t="shared" ref="P15" si="9">SUM(P37)</f>
        <v>5993790.8300000001</v>
      </c>
      <c r="Q15" s="91">
        <f t="shared" si="8"/>
        <v>861266.1</v>
      </c>
      <c r="R15" s="92">
        <f t="shared" si="4"/>
        <v>160.66233542165281</v>
      </c>
      <c r="S15" s="92">
        <f t="shared" si="5"/>
        <v>14.369305243172793</v>
      </c>
      <c r="T15" s="84"/>
      <c r="U15" s="84"/>
    </row>
    <row r="16" spans="1:21" ht="31.5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95" t="s">
        <v>51</v>
      </c>
      <c r="N16" s="96" t="s">
        <v>27</v>
      </c>
      <c r="O16" s="91">
        <f t="shared" ref="O16:Q16" si="10">SUM(O76)</f>
        <v>270</v>
      </c>
      <c r="P16" s="91">
        <f t="shared" ref="P16" si="11">SUM(P76)</f>
        <v>0</v>
      </c>
      <c r="Q16" s="91">
        <f t="shared" si="10"/>
        <v>0</v>
      </c>
      <c r="R16" s="92">
        <f t="shared" si="4"/>
        <v>0</v>
      </c>
      <c r="S16" s="92">
        <v>0</v>
      </c>
      <c r="T16" s="84"/>
      <c r="U16" s="84"/>
    </row>
    <row r="17" spans="1:21" ht="15.75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95" t="s">
        <v>56</v>
      </c>
      <c r="N17" s="96" t="s">
        <v>116</v>
      </c>
      <c r="O17" s="91">
        <f t="shared" ref="O17:Q17" si="12">SUM(O86)</f>
        <v>547834.97</v>
      </c>
      <c r="P17" s="91">
        <f t="shared" ref="P17" si="13">SUM(P86)</f>
        <v>1583000</v>
      </c>
      <c r="Q17" s="91">
        <f t="shared" si="12"/>
        <v>469453.30999999994</v>
      </c>
      <c r="R17" s="92">
        <f t="shared" si="4"/>
        <v>85.692468664422776</v>
      </c>
      <c r="S17" s="92">
        <f t="shared" si="5"/>
        <v>29.655926089703094</v>
      </c>
      <c r="T17" s="84"/>
      <c r="U17" s="84"/>
    </row>
    <row r="18" spans="1:21" ht="31.5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95" t="s">
        <v>76</v>
      </c>
      <c r="N18" s="96" t="s">
        <v>170</v>
      </c>
      <c r="O18" s="91">
        <f t="shared" ref="O18:Q18" si="14">SUM(O152)</f>
        <v>25718.75</v>
      </c>
      <c r="P18" s="91">
        <f t="shared" ref="P18" si="15">SUM(P152)</f>
        <v>4630000</v>
      </c>
      <c r="Q18" s="91">
        <f t="shared" si="14"/>
        <v>29636.75</v>
      </c>
      <c r="R18" s="92">
        <f t="shared" si="4"/>
        <v>115.23402187120291</v>
      </c>
      <c r="S18" s="92">
        <f t="shared" si="5"/>
        <v>0.64010259179265661</v>
      </c>
      <c r="T18" s="84"/>
      <c r="U18" s="84"/>
    </row>
    <row r="19" spans="1:21" ht="15.75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95"/>
      <c r="N19" s="96"/>
      <c r="O19" s="97"/>
      <c r="P19" s="97"/>
      <c r="Q19" s="97"/>
      <c r="R19" s="92"/>
      <c r="S19" s="92"/>
      <c r="T19" s="84"/>
      <c r="U19" s="84"/>
    </row>
    <row r="20" spans="1:21" ht="15.75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95"/>
      <c r="N20" s="96"/>
      <c r="O20" s="97"/>
      <c r="P20" s="97"/>
      <c r="Q20" s="97"/>
      <c r="R20" s="92"/>
      <c r="S20" s="92"/>
      <c r="T20" s="84"/>
      <c r="U20" s="84"/>
    </row>
    <row r="21" spans="1:21" ht="15.75" x14ac:dyDescent="0.2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93" t="s">
        <v>89</v>
      </c>
      <c r="N21" s="94"/>
      <c r="O21" s="97"/>
      <c r="P21" s="97"/>
      <c r="Q21" s="97"/>
      <c r="R21" s="92"/>
      <c r="S21" s="92"/>
      <c r="T21" s="84"/>
      <c r="U21" s="84"/>
    </row>
    <row r="22" spans="1:21" ht="15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98"/>
      <c r="N22" s="89"/>
      <c r="O22" s="97"/>
      <c r="P22" s="97"/>
      <c r="Q22" s="97"/>
      <c r="R22" s="92"/>
      <c r="S22" s="92"/>
      <c r="T22" s="84"/>
      <c r="U22" s="84"/>
    </row>
    <row r="23" spans="1:21" s="49" customFormat="1" ht="31.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95" t="s">
        <v>98</v>
      </c>
      <c r="N23" s="96" t="s">
        <v>293</v>
      </c>
      <c r="O23" s="91">
        <f t="shared" ref="O23:Q23" si="16">SUM(O172)</f>
        <v>0</v>
      </c>
      <c r="P23" s="91">
        <f t="shared" ref="P23" si="17">SUM(P172)</f>
        <v>0</v>
      </c>
      <c r="Q23" s="91">
        <f t="shared" si="16"/>
        <v>0</v>
      </c>
      <c r="R23" s="92">
        <v>0</v>
      </c>
      <c r="S23" s="92">
        <v>0</v>
      </c>
      <c r="T23" s="84"/>
      <c r="U23" s="84"/>
    </row>
    <row r="24" spans="1:21" s="4" customFormat="1" ht="31.5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95" t="s">
        <v>33</v>
      </c>
      <c r="N24" s="96" t="s">
        <v>86</v>
      </c>
      <c r="O24" s="91">
        <f t="shared" ref="O24:Q24" si="18">SUM(O177)</f>
        <v>0</v>
      </c>
      <c r="P24" s="91">
        <f t="shared" ref="P24" si="19">SUM(P177)</f>
        <v>0</v>
      </c>
      <c r="Q24" s="91">
        <f t="shared" si="18"/>
        <v>0</v>
      </c>
      <c r="R24" s="92">
        <v>0</v>
      </c>
      <c r="S24" s="92">
        <v>0</v>
      </c>
      <c r="T24" s="84"/>
      <c r="U24" s="84"/>
    </row>
    <row r="25" spans="1:21" s="4" customFormat="1" ht="15.75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95"/>
      <c r="N25" s="96"/>
      <c r="O25" s="97"/>
      <c r="P25" s="97"/>
      <c r="Q25" s="97"/>
      <c r="R25" s="92"/>
      <c r="S25" s="92"/>
      <c r="T25" s="84"/>
      <c r="U25" s="84"/>
    </row>
    <row r="26" spans="1:21" s="4" customFormat="1" ht="15.75" x14ac:dyDescent="0.2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95"/>
      <c r="N26" s="96"/>
      <c r="O26" s="97"/>
      <c r="P26" s="97"/>
      <c r="Q26" s="97"/>
      <c r="R26" s="92"/>
      <c r="S26" s="92"/>
      <c r="T26" s="84"/>
      <c r="U26" s="84"/>
    </row>
    <row r="27" spans="1:21" s="4" customFormat="1" ht="15.75" x14ac:dyDescent="0.2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93" t="s">
        <v>341</v>
      </c>
      <c r="N27" s="99"/>
      <c r="O27" s="97"/>
      <c r="P27" s="97"/>
      <c r="Q27" s="97"/>
      <c r="R27" s="92"/>
      <c r="S27" s="92"/>
      <c r="T27" s="84"/>
      <c r="U27" s="84"/>
    </row>
    <row r="28" spans="1:21" s="4" customFormat="1" ht="15.75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93"/>
      <c r="N28" s="99"/>
      <c r="O28" s="97"/>
      <c r="P28" s="97"/>
      <c r="Q28" s="97"/>
      <c r="R28" s="92"/>
      <c r="S28" s="92"/>
      <c r="T28" s="84"/>
      <c r="U28" s="84"/>
    </row>
    <row r="29" spans="1:21" s="4" customFormat="1" ht="15.75" x14ac:dyDescent="0.2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95" t="s">
        <v>95</v>
      </c>
      <c r="N29" s="96" t="s">
        <v>96</v>
      </c>
      <c r="O29" s="91">
        <f t="shared" ref="O29:Q29" si="20">SUM(O188)</f>
        <v>219209.17</v>
      </c>
      <c r="P29" s="91">
        <f t="shared" si="20"/>
        <v>219209.17</v>
      </c>
      <c r="Q29" s="91">
        <f t="shared" si="20"/>
        <v>287937.44</v>
      </c>
      <c r="R29" s="92">
        <f>Q29/O29*100</f>
        <v>131.35282616142382</v>
      </c>
      <c r="S29" s="92">
        <f>Q29/P29*100</f>
        <v>131.35282616142382</v>
      </c>
      <c r="T29" s="84"/>
      <c r="U29" s="84"/>
    </row>
    <row r="30" spans="1:21" s="4" customFormat="1" ht="15.75" x14ac:dyDescent="0.2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93"/>
      <c r="N30" s="99"/>
      <c r="O30" s="100"/>
      <c r="P30" s="100"/>
      <c r="Q30" s="100"/>
      <c r="R30" s="84"/>
      <c r="S30" s="84"/>
      <c r="T30" s="84"/>
      <c r="U30" s="84"/>
    </row>
    <row r="31" spans="1:21" s="4" customFormat="1" ht="15.75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93"/>
      <c r="N31" s="99"/>
      <c r="O31" s="100"/>
      <c r="P31" s="100"/>
      <c r="Q31" s="100"/>
      <c r="R31" s="84"/>
      <c r="S31" s="84"/>
      <c r="T31" s="84"/>
      <c r="U31" s="84"/>
    </row>
    <row r="32" spans="1:21" s="4" customFormat="1" ht="15.75" x14ac:dyDescent="0.2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93"/>
      <c r="N32" s="99"/>
      <c r="O32" s="100"/>
      <c r="P32" s="100"/>
      <c r="Q32" s="100"/>
      <c r="R32" s="84"/>
      <c r="S32" s="84"/>
      <c r="T32" s="84"/>
      <c r="U32" s="84"/>
    </row>
    <row r="33" spans="1:21" s="3" customFormat="1" ht="47.25" x14ac:dyDescent="0.25">
      <c r="A33" s="80"/>
      <c r="B33" s="238" t="s">
        <v>35</v>
      </c>
      <c r="C33" s="231"/>
      <c r="D33" s="231"/>
      <c r="E33" s="231"/>
      <c r="F33" s="231"/>
      <c r="G33" s="231"/>
      <c r="H33" s="231"/>
      <c r="I33" s="231"/>
      <c r="J33" s="231"/>
      <c r="K33" s="79"/>
      <c r="L33" s="79"/>
      <c r="M33" s="82" t="s">
        <v>36</v>
      </c>
      <c r="N33" s="83" t="s">
        <v>37</v>
      </c>
      <c r="O33" s="82" t="s">
        <v>391</v>
      </c>
      <c r="P33" s="82" t="s">
        <v>392</v>
      </c>
      <c r="Q33" s="82" t="s">
        <v>393</v>
      </c>
      <c r="R33" s="82" t="s">
        <v>395</v>
      </c>
      <c r="S33" s="82" t="s">
        <v>396</v>
      </c>
      <c r="T33" s="80"/>
      <c r="U33" s="80"/>
    </row>
    <row r="34" spans="1:21" s="3" customFormat="1" ht="15.75" x14ac:dyDescent="0.25">
      <c r="A34" s="80"/>
      <c r="B34" s="79">
        <v>1</v>
      </c>
      <c r="C34" s="79">
        <v>2</v>
      </c>
      <c r="D34" s="79">
        <v>3</v>
      </c>
      <c r="E34" s="79">
        <v>4</v>
      </c>
      <c r="F34" s="79">
        <v>5</v>
      </c>
      <c r="G34" s="79">
        <v>6</v>
      </c>
      <c r="H34" s="79">
        <v>7</v>
      </c>
      <c r="I34" s="79">
        <v>8</v>
      </c>
      <c r="J34" s="79">
        <v>9</v>
      </c>
      <c r="K34" s="79"/>
      <c r="L34" s="79"/>
      <c r="M34" s="85"/>
      <c r="N34" s="83"/>
      <c r="O34" s="86" t="s">
        <v>394</v>
      </c>
      <c r="P34" s="86" t="s">
        <v>284</v>
      </c>
      <c r="Q34" s="86" t="s">
        <v>56</v>
      </c>
      <c r="R34" s="87">
        <v>4</v>
      </c>
      <c r="S34" s="87">
        <v>5</v>
      </c>
      <c r="T34" s="80"/>
      <c r="U34" s="80"/>
    </row>
    <row r="35" spans="1:21" s="5" customFormat="1" ht="15.75" x14ac:dyDescent="0.25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237" t="s">
        <v>355</v>
      </c>
      <c r="N35" s="227"/>
      <c r="O35" s="227"/>
      <c r="P35" s="227"/>
      <c r="Q35" s="84"/>
      <c r="R35" s="101"/>
      <c r="S35" s="101"/>
      <c r="T35" s="101"/>
      <c r="U35" s="101"/>
    </row>
    <row r="36" spans="1:21" s="4" customFormat="1" ht="15.75" x14ac:dyDescent="0.25">
      <c r="A36" s="84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103"/>
      <c r="N36" s="83"/>
      <c r="O36" s="84"/>
      <c r="P36" s="84"/>
      <c r="Q36" s="84"/>
      <c r="R36" s="84"/>
      <c r="S36" s="84"/>
      <c r="T36" s="84"/>
      <c r="U36" s="84"/>
    </row>
    <row r="37" spans="1:21" s="6" customFormat="1" ht="15.75" x14ac:dyDescent="0.25">
      <c r="A37" s="104"/>
      <c r="B37" s="87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 t="s">
        <v>34</v>
      </c>
      <c r="N37" s="96" t="s">
        <v>21</v>
      </c>
      <c r="O37" s="106">
        <f>SUM(O38+O48+O56+O63+O73)</f>
        <v>536072.18999999994</v>
      </c>
      <c r="P37" s="106">
        <f>SUM(P38+P48+P56+P63+P73)</f>
        <v>5993790.8300000001</v>
      </c>
      <c r="Q37" s="106">
        <f>SUM(Q38+Q48+Q56+Q63+Q73)</f>
        <v>861266.1</v>
      </c>
      <c r="R37" s="92">
        <f>Q37/O37*100</f>
        <v>160.66233542165281</v>
      </c>
      <c r="S37" s="92">
        <f>Q37/P37*100</f>
        <v>14.369305243172793</v>
      </c>
      <c r="T37" s="104"/>
      <c r="U37" s="104"/>
    </row>
    <row r="38" spans="1:21" s="3" customFormat="1" ht="15.75" x14ac:dyDescent="0.25">
      <c r="A38" s="80"/>
      <c r="B38" s="87">
        <v>11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107" t="s">
        <v>39</v>
      </c>
      <c r="N38" s="83" t="s">
        <v>10</v>
      </c>
      <c r="O38" s="108">
        <f t="shared" ref="O38:Q38" si="21">SUM(O39+O42+O45)</f>
        <v>417576.55999999994</v>
      </c>
      <c r="P38" s="108">
        <f t="shared" ref="P38" si="22">SUM(P39+P42+P45)</f>
        <v>870000</v>
      </c>
      <c r="Q38" s="108">
        <f t="shared" si="21"/>
        <v>438125.92</v>
      </c>
      <c r="R38" s="92">
        <f t="shared" ref="R38:R101" si="23">Q38/O38*100</f>
        <v>104.92109997745085</v>
      </c>
      <c r="S38" s="92">
        <f t="shared" ref="S38:S98" si="24">Q38/P38*100</f>
        <v>50.359301149425285</v>
      </c>
      <c r="T38" s="80"/>
      <c r="U38" s="80"/>
    </row>
    <row r="39" spans="1:21" s="4" customFormat="1" ht="15" x14ac:dyDescent="0.2">
      <c r="A39" s="84"/>
      <c r="B39" s="79">
        <v>11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109" t="s">
        <v>40</v>
      </c>
      <c r="N39" s="89" t="s">
        <v>11</v>
      </c>
      <c r="O39" s="91">
        <f>SUM(O40:O41)</f>
        <v>385890.72</v>
      </c>
      <c r="P39" s="91">
        <v>800000</v>
      </c>
      <c r="Q39" s="91">
        <f>SUM(Q40:Q41)</f>
        <v>407621.97</v>
      </c>
      <c r="R39" s="92">
        <f t="shared" si="23"/>
        <v>105.63145182656892</v>
      </c>
      <c r="S39" s="92">
        <f t="shared" si="24"/>
        <v>50.95274624999999</v>
      </c>
      <c r="T39" s="84"/>
      <c r="U39" s="84"/>
    </row>
    <row r="40" spans="1:21" s="4" customFormat="1" ht="30" x14ac:dyDescent="0.2">
      <c r="A40" s="84"/>
      <c r="B40" s="81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109" t="s">
        <v>400</v>
      </c>
      <c r="N40" s="122" t="s">
        <v>460</v>
      </c>
      <c r="O40" s="91">
        <v>385758.67</v>
      </c>
      <c r="P40" s="91"/>
      <c r="Q40" s="91">
        <v>407621.97</v>
      </c>
      <c r="R40" s="92">
        <f t="shared" si="23"/>
        <v>105.66761078889037</v>
      </c>
      <c r="S40" s="92"/>
      <c r="T40" s="84"/>
      <c r="U40" s="84"/>
    </row>
    <row r="41" spans="1:21" s="4" customFormat="1" ht="30" x14ac:dyDescent="0.2">
      <c r="A41" s="84"/>
      <c r="B41" s="81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109" t="s">
        <v>401</v>
      </c>
      <c r="N41" s="122" t="s">
        <v>461</v>
      </c>
      <c r="O41" s="91">
        <v>132.05000000000001</v>
      </c>
      <c r="P41" s="91"/>
      <c r="Q41" s="91">
        <v>0</v>
      </c>
      <c r="R41" s="92">
        <f t="shared" si="23"/>
        <v>0</v>
      </c>
      <c r="S41" s="92"/>
      <c r="T41" s="84"/>
      <c r="U41" s="84"/>
    </row>
    <row r="42" spans="1:21" s="4" customFormat="1" ht="15" x14ac:dyDescent="0.2">
      <c r="A42" s="84"/>
      <c r="B42" s="79">
        <v>11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109" t="s">
        <v>41</v>
      </c>
      <c r="N42" s="89" t="s">
        <v>12</v>
      </c>
      <c r="O42" s="91">
        <f>SUM(O43:O44)</f>
        <v>26718.36</v>
      </c>
      <c r="P42" s="91">
        <v>50000</v>
      </c>
      <c r="Q42" s="91">
        <f>SUM(Q43:Q44)</f>
        <v>25232.94</v>
      </c>
      <c r="R42" s="92">
        <f t="shared" si="23"/>
        <v>94.440452183442389</v>
      </c>
      <c r="S42" s="92">
        <f t="shared" si="24"/>
        <v>50.465879999999999</v>
      </c>
      <c r="T42" s="84"/>
      <c r="U42" s="84"/>
    </row>
    <row r="43" spans="1:21" s="4" customFormat="1" ht="30" x14ac:dyDescent="0.2">
      <c r="A43" s="84"/>
      <c r="B43" s="81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109" t="s">
        <v>402</v>
      </c>
      <c r="N43" s="122" t="s">
        <v>462</v>
      </c>
      <c r="O43" s="91">
        <v>8668.86</v>
      </c>
      <c r="P43" s="91"/>
      <c r="Q43" s="91">
        <v>0</v>
      </c>
      <c r="R43" s="92">
        <f t="shared" si="23"/>
        <v>0</v>
      </c>
      <c r="S43" s="92"/>
      <c r="T43" s="84"/>
      <c r="U43" s="84"/>
    </row>
    <row r="44" spans="1:21" s="4" customFormat="1" ht="15" x14ac:dyDescent="0.2">
      <c r="A44" s="84"/>
      <c r="B44" s="81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109" t="s">
        <v>403</v>
      </c>
      <c r="N44" s="122" t="s">
        <v>463</v>
      </c>
      <c r="O44" s="91">
        <v>18049.5</v>
      </c>
      <c r="P44" s="91"/>
      <c r="Q44" s="91">
        <v>25232.94</v>
      </c>
      <c r="R44" s="92">
        <f t="shared" si="23"/>
        <v>139.79855397656445</v>
      </c>
      <c r="S44" s="92"/>
      <c r="T44" s="84"/>
      <c r="U44" s="84"/>
    </row>
    <row r="45" spans="1:21" s="4" customFormat="1" ht="15" x14ac:dyDescent="0.2">
      <c r="A45" s="84"/>
      <c r="B45" s="79">
        <v>11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109" t="s">
        <v>42</v>
      </c>
      <c r="N45" s="89" t="s">
        <v>16</v>
      </c>
      <c r="O45" s="91">
        <f>SUM(O46:O47)</f>
        <v>4967.4799999999996</v>
      </c>
      <c r="P45" s="91">
        <v>20000</v>
      </c>
      <c r="Q45" s="91">
        <f>SUM(Q46:Q47)</f>
        <v>5271.01</v>
      </c>
      <c r="R45" s="92">
        <f t="shared" si="23"/>
        <v>106.11034166217077</v>
      </c>
      <c r="S45" s="92">
        <f t="shared" si="24"/>
        <v>26.355050000000002</v>
      </c>
      <c r="T45" s="84"/>
      <c r="U45" s="84"/>
    </row>
    <row r="46" spans="1:21" s="4" customFormat="1" ht="15" x14ac:dyDescent="0.2">
      <c r="A46" s="84"/>
      <c r="B46" s="81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109" t="s">
        <v>404</v>
      </c>
      <c r="N46" s="122" t="s">
        <v>464</v>
      </c>
      <c r="O46" s="91">
        <v>4967.4799999999996</v>
      </c>
      <c r="P46" s="91"/>
      <c r="Q46" s="91">
        <v>5271.01</v>
      </c>
      <c r="R46" s="92">
        <f t="shared" si="23"/>
        <v>106.11034166217077</v>
      </c>
      <c r="S46" s="92"/>
      <c r="T46" s="84"/>
      <c r="U46" s="84"/>
    </row>
    <row r="47" spans="1:21" s="4" customFormat="1" ht="30" x14ac:dyDescent="0.2">
      <c r="A47" s="84"/>
      <c r="B47" s="81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109" t="s">
        <v>405</v>
      </c>
      <c r="N47" s="122" t="s">
        <v>465</v>
      </c>
      <c r="O47" s="91">
        <v>0</v>
      </c>
      <c r="P47" s="91"/>
      <c r="Q47" s="91">
        <v>0</v>
      </c>
      <c r="R47" s="92">
        <v>0</v>
      </c>
      <c r="S47" s="92"/>
      <c r="T47" s="84"/>
      <c r="U47" s="84"/>
    </row>
    <row r="48" spans="1:21" s="3" customFormat="1" ht="47.25" x14ac:dyDescent="0.25">
      <c r="A48" s="80"/>
      <c r="B48" s="80"/>
      <c r="C48" s="80"/>
      <c r="D48" s="80"/>
      <c r="E48" s="80"/>
      <c r="F48" s="87">
        <v>52</v>
      </c>
      <c r="G48" s="80"/>
      <c r="H48" s="80"/>
      <c r="I48" s="80"/>
      <c r="J48" s="80"/>
      <c r="K48" s="80"/>
      <c r="L48" s="80"/>
      <c r="M48" s="107" t="s">
        <v>43</v>
      </c>
      <c r="N48" s="83" t="s">
        <v>318</v>
      </c>
      <c r="O48" s="108">
        <f>SUM(O49+O50+O53+O54)</f>
        <v>19687.64</v>
      </c>
      <c r="P48" s="108">
        <f>SUM(P49:P54)</f>
        <v>4837790.83</v>
      </c>
      <c r="Q48" s="108">
        <f>SUM(Q49+Q50+Q53+Q54)</f>
        <v>337964.78</v>
      </c>
      <c r="R48" s="92">
        <f t="shared" si="23"/>
        <v>1716.6342944100973</v>
      </c>
      <c r="S48" s="92">
        <f t="shared" si="24"/>
        <v>6.9859320478310147</v>
      </c>
      <c r="T48" s="80"/>
      <c r="U48" s="80"/>
    </row>
    <row r="49" spans="1:21" s="4" customFormat="1" ht="45" x14ac:dyDescent="0.2">
      <c r="A49" s="84"/>
      <c r="B49" s="84"/>
      <c r="C49" s="84"/>
      <c r="D49" s="84"/>
      <c r="E49" s="84"/>
      <c r="F49" s="79">
        <v>52</v>
      </c>
      <c r="G49" s="84"/>
      <c r="H49" s="84"/>
      <c r="I49" s="84"/>
      <c r="J49" s="84"/>
      <c r="K49" s="84"/>
      <c r="L49" s="84"/>
      <c r="M49" s="109" t="s">
        <v>301</v>
      </c>
      <c r="N49" s="89" t="s">
        <v>302</v>
      </c>
      <c r="O49" s="91">
        <v>0</v>
      </c>
      <c r="P49" s="91">
        <v>0</v>
      </c>
      <c r="Q49" s="91">
        <v>0</v>
      </c>
      <c r="R49" s="92">
        <v>0</v>
      </c>
      <c r="S49" s="92">
        <v>0</v>
      </c>
      <c r="T49" s="84"/>
      <c r="U49" s="84"/>
    </row>
    <row r="50" spans="1:21" s="4" customFormat="1" ht="29.25" customHeight="1" x14ac:dyDescent="0.2">
      <c r="A50" s="84"/>
      <c r="B50" s="84"/>
      <c r="C50" s="84"/>
      <c r="D50" s="84"/>
      <c r="E50" s="84"/>
      <c r="F50" s="79">
        <v>52</v>
      </c>
      <c r="G50" s="84"/>
      <c r="H50" s="84"/>
      <c r="I50" s="84"/>
      <c r="J50" s="84"/>
      <c r="K50" s="84"/>
      <c r="L50" s="84"/>
      <c r="M50" s="109" t="s">
        <v>44</v>
      </c>
      <c r="N50" s="89" t="s">
        <v>317</v>
      </c>
      <c r="O50" s="91">
        <f>SUM(O51:O52)</f>
        <v>19687.64</v>
      </c>
      <c r="P50" s="91">
        <v>1000000</v>
      </c>
      <c r="Q50" s="91">
        <f>SUM(Q51:Q52)</f>
        <v>337964.78</v>
      </c>
      <c r="R50" s="92">
        <f t="shared" si="23"/>
        <v>1716.6342944100973</v>
      </c>
      <c r="S50" s="92">
        <f t="shared" si="24"/>
        <v>33.796478</v>
      </c>
      <c r="T50" s="84"/>
      <c r="U50" s="84"/>
    </row>
    <row r="51" spans="1:21" s="4" customFormat="1" ht="29.25" customHeight="1" x14ac:dyDescent="0.2">
      <c r="A51" s="84"/>
      <c r="B51" s="84"/>
      <c r="C51" s="84"/>
      <c r="D51" s="84"/>
      <c r="E51" s="84"/>
      <c r="F51" s="81"/>
      <c r="G51" s="84"/>
      <c r="H51" s="84"/>
      <c r="I51" s="84"/>
      <c r="J51" s="84"/>
      <c r="K51" s="84"/>
      <c r="L51" s="84"/>
      <c r="M51" s="109" t="s">
        <v>406</v>
      </c>
      <c r="N51" s="122" t="s">
        <v>466</v>
      </c>
      <c r="O51" s="91">
        <v>19687.64</v>
      </c>
      <c r="P51" s="91"/>
      <c r="Q51" s="91">
        <v>337964.78</v>
      </c>
      <c r="R51" s="92">
        <f t="shared" si="23"/>
        <v>1716.6342944100973</v>
      </c>
      <c r="S51" s="92"/>
      <c r="T51" s="84"/>
      <c r="U51" s="84"/>
    </row>
    <row r="52" spans="1:21" s="4" customFormat="1" ht="29.25" customHeight="1" x14ac:dyDescent="0.2">
      <c r="A52" s="84"/>
      <c r="B52" s="84"/>
      <c r="C52" s="84"/>
      <c r="D52" s="84"/>
      <c r="E52" s="84"/>
      <c r="F52" s="81"/>
      <c r="G52" s="84"/>
      <c r="H52" s="84"/>
      <c r="I52" s="84"/>
      <c r="J52" s="84"/>
      <c r="K52" s="84"/>
      <c r="L52" s="84"/>
      <c r="M52" s="109" t="s">
        <v>407</v>
      </c>
      <c r="N52" s="122" t="s">
        <v>467</v>
      </c>
      <c r="O52" s="91">
        <v>0</v>
      </c>
      <c r="P52" s="91"/>
      <c r="Q52" s="91">
        <v>0</v>
      </c>
      <c r="R52" s="92">
        <v>0</v>
      </c>
      <c r="S52" s="92"/>
      <c r="T52" s="84"/>
      <c r="U52" s="84"/>
    </row>
    <row r="53" spans="1:21" s="4" customFormat="1" ht="30" x14ac:dyDescent="0.2">
      <c r="A53" s="84"/>
      <c r="B53" s="84"/>
      <c r="C53" s="84"/>
      <c r="D53" s="84"/>
      <c r="E53" s="84"/>
      <c r="F53" s="79">
        <v>52</v>
      </c>
      <c r="G53" s="84"/>
      <c r="H53" s="84"/>
      <c r="I53" s="84"/>
      <c r="J53" s="84"/>
      <c r="K53" s="84"/>
      <c r="L53" s="84"/>
      <c r="M53" s="109" t="s">
        <v>45</v>
      </c>
      <c r="N53" s="89" t="s">
        <v>316</v>
      </c>
      <c r="O53" s="91">
        <v>0</v>
      </c>
      <c r="P53" s="91">
        <v>37790.83</v>
      </c>
      <c r="Q53" s="91">
        <v>0</v>
      </c>
      <c r="R53" s="92">
        <v>0</v>
      </c>
      <c r="S53" s="92">
        <f t="shared" si="24"/>
        <v>0</v>
      </c>
      <c r="T53" s="84"/>
      <c r="U53" s="84"/>
    </row>
    <row r="54" spans="1:21" s="4" customFormat="1" ht="30" x14ac:dyDescent="0.2">
      <c r="A54" s="84"/>
      <c r="B54" s="84"/>
      <c r="C54" s="84"/>
      <c r="D54" s="84"/>
      <c r="E54" s="84"/>
      <c r="F54" s="79">
        <v>52</v>
      </c>
      <c r="G54" s="84"/>
      <c r="H54" s="84"/>
      <c r="I54" s="84"/>
      <c r="J54" s="84"/>
      <c r="K54" s="84"/>
      <c r="L54" s="84"/>
      <c r="M54" s="109" t="s">
        <v>342</v>
      </c>
      <c r="N54" s="89" t="s">
        <v>349</v>
      </c>
      <c r="O54" s="91">
        <v>0</v>
      </c>
      <c r="P54" s="91">
        <v>3800000</v>
      </c>
      <c r="Q54" s="91">
        <v>0</v>
      </c>
      <c r="R54" s="92">
        <v>0</v>
      </c>
      <c r="S54" s="92">
        <f t="shared" si="24"/>
        <v>0</v>
      </c>
      <c r="T54" s="84"/>
      <c r="U54" s="84"/>
    </row>
    <row r="55" spans="1:21" s="4" customFormat="1" ht="15" x14ac:dyDescent="0.2">
      <c r="A55" s="84"/>
      <c r="B55" s="84"/>
      <c r="C55" s="84"/>
      <c r="D55" s="84"/>
      <c r="E55" s="84"/>
      <c r="F55" s="79"/>
      <c r="G55" s="84"/>
      <c r="H55" s="84"/>
      <c r="I55" s="84"/>
      <c r="J55" s="84"/>
      <c r="K55" s="84"/>
      <c r="L55" s="84"/>
      <c r="M55" s="109"/>
      <c r="N55" s="89"/>
      <c r="O55" s="91"/>
      <c r="P55" s="91"/>
      <c r="Q55" s="91"/>
      <c r="R55" s="92"/>
      <c r="S55" s="92"/>
      <c r="T55" s="84"/>
      <c r="U55" s="84"/>
    </row>
    <row r="56" spans="1:21" s="3" customFormat="1" ht="15.75" x14ac:dyDescent="0.25">
      <c r="A56" s="80"/>
      <c r="B56" s="80"/>
      <c r="C56" s="80"/>
      <c r="D56" s="87">
        <v>31</v>
      </c>
      <c r="E56" s="80"/>
      <c r="F56" s="80"/>
      <c r="G56" s="80"/>
      <c r="H56" s="87"/>
      <c r="I56" s="87"/>
      <c r="J56" s="87"/>
      <c r="K56" s="87"/>
      <c r="L56" s="87"/>
      <c r="M56" s="107" t="s">
        <v>46</v>
      </c>
      <c r="N56" s="83" t="s">
        <v>13</v>
      </c>
      <c r="O56" s="108">
        <f t="shared" ref="O56:Q56" si="25">SUM(O58+O59)</f>
        <v>9434.99</v>
      </c>
      <c r="P56" s="108">
        <f t="shared" ref="P56" si="26">SUM(P58+P59)</f>
        <v>55000</v>
      </c>
      <c r="Q56" s="108">
        <f t="shared" si="25"/>
        <v>1611.48</v>
      </c>
      <c r="R56" s="92">
        <f t="shared" si="23"/>
        <v>17.079827323611365</v>
      </c>
      <c r="S56" s="92">
        <f t="shared" si="24"/>
        <v>2.9299636363636363</v>
      </c>
      <c r="T56" s="80"/>
      <c r="U56" s="80"/>
    </row>
    <row r="57" spans="1:21" s="4" customFormat="1" ht="15" x14ac:dyDescent="0.2">
      <c r="A57" s="84"/>
      <c r="B57" s="84"/>
      <c r="C57" s="84"/>
      <c r="D57" s="79"/>
      <c r="E57" s="84"/>
      <c r="F57" s="84"/>
      <c r="G57" s="84"/>
      <c r="H57" s="79"/>
      <c r="I57" s="79"/>
      <c r="J57" s="79"/>
      <c r="K57" s="79"/>
      <c r="L57" s="79"/>
      <c r="M57" s="109"/>
      <c r="N57" s="89"/>
      <c r="O57" s="91"/>
      <c r="P57" s="91"/>
      <c r="Q57" s="91"/>
      <c r="R57" s="92"/>
      <c r="S57" s="92"/>
      <c r="T57" s="84"/>
      <c r="U57" s="84"/>
    </row>
    <row r="58" spans="1:21" s="4" customFormat="1" ht="15" x14ac:dyDescent="0.2">
      <c r="A58" s="84"/>
      <c r="B58" s="84"/>
      <c r="C58" s="84"/>
      <c r="D58" s="79">
        <v>31</v>
      </c>
      <c r="E58" s="84"/>
      <c r="F58" s="84"/>
      <c r="G58" s="84"/>
      <c r="H58" s="79"/>
      <c r="I58" s="79"/>
      <c r="J58" s="79"/>
      <c r="K58" s="79"/>
      <c r="L58" s="79"/>
      <c r="M58" s="109" t="s">
        <v>47</v>
      </c>
      <c r="N58" s="89" t="s">
        <v>14</v>
      </c>
      <c r="O58" s="91">
        <v>0</v>
      </c>
      <c r="P58" s="91">
        <v>5000</v>
      </c>
      <c r="Q58" s="91">
        <v>0</v>
      </c>
      <c r="R58" s="92">
        <v>0</v>
      </c>
      <c r="S58" s="92">
        <f t="shared" si="24"/>
        <v>0</v>
      </c>
      <c r="T58" s="84"/>
      <c r="U58" s="84"/>
    </row>
    <row r="59" spans="1:21" s="7" customFormat="1" ht="30" x14ac:dyDescent="0.2">
      <c r="A59" s="110"/>
      <c r="B59" s="110"/>
      <c r="C59" s="110"/>
      <c r="D59" s="79">
        <v>31</v>
      </c>
      <c r="E59" s="110"/>
      <c r="F59" s="110"/>
      <c r="G59" s="110"/>
      <c r="H59" s="79"/>
      <c r="I59" s="79"/>
      <c r="J59" s="79"/>
      <c r="K59" s="79"/>
      <c r="L59" s="79"/>
      <c r="M59" s="109" t="s">
        <v>48</v>
      </c>
      <c r="N59" s="89" t="s">
        <v>22</v>
      </c>
      <c r="O59" s="91">
        <f>SUM(O60:O62)</f>
        <v>9434.99</v>
      </c>
      <c r="P59" s="91">
        <v>50000</v>
      </c>
      <c r="Q59" s="91">
        <f>SUM(Q60:Q62)</f>
        <v>1611.48</v>
      </c>
      <c r="R59" s="92">
        <f t="shared" si="23"/>
        <v>17.079827323611365</v>
      </c>
      <c r="S59" s="92">
        <f t="shared" si="24"/>
        <v>3.2229599999999996</v>
      </c>
      <c r="T59" s="110"/>
      <c r="U59" s="110"/>
    </row>
    <row r="60" spans="1:21" s="7" customFormat="1" ht="30" x14ac:dyDescent="0.2">
      <c r="A60" s="110"/>
      <c r="B60" s="110"/>
      <c r="C60" s="110"/>
      <c r="D60" s="81"/>
      <c r="E60" s="110"/>
      <c r="F60" s="110"/>
      <c r="G60" s="110"/>
      <c r="H60" s="81"/>
      <c r="I60" s="81"/>
      <c r="J60" s="81"/>
      <c r="K60" s="81"/>
      <c r="L60" s="81"/>
      <c r="M60" s="109" t="s">
        <v>408</v>
      </c>
      <c r="N60" s="122" t="s">
        <v>468</v>
      </c>
      <c r="O60" s="91">
        <v>7500</v>
      </c>
      <c r="P60" s="91"/>
      <c r="Q60" s="91">
        <v>0</v>
      </c>
      <c r="R60" s="92">
        <f t="shared" si="23"/>
        <v>0</v>
      </c>
      <c r="S60" s="92"/>
      <c r="T60" s="110"/>
      <c r="U60" s="110"/>
    </row>
    <row r="61" spans="1:21" s="7" customFormat="1" ht="30" x14ac:dyDescent="0.2">
      <c r="A61" s="110"/>
      <c r="B61" s="110"/>
      <c r="C61" s="110"/>
      <c r="D61" s="81"/>
      <c r="E61" s="110"/>
      <c r="F61" s="110"/>
      <c r="G61" s="110"/>
      <c r="H61" s="81"/>
      <c r="I61" s="81"/>
      <c r="J61" s="81"/>
      <c r="K61" s="81"/>
      <c r="L61" s="81"/>
      <c r="M61" s="109" t="s">
        <v>409</v>
      </c>
      <c r="N61" s="122" t="s">
        <v>469</v>
      </c>
      <c r="O61" s="91">
        <v>0</v>
      </c>
      <c r="P61" s="91"/>
      <c r="Q61" s="91">
        <v>0</v>
      </c>
      <c r="R61" s="92">
        <v>0</v>
      </c>
      <c r="S61" s="92"/>
      <c r="T61" s="110"/>
      <c r="U61" s="110"/>
    </row>
    <row r="62" spans="1:21" s="7" customFormat="1" ht="30" x14ac:dyDescent="0.2">
      <c r="A62" s="110"/>
      <c r="B62" s="110"/>
      <c r="C62" s="110"/>
      <c r="D62" s="81"/>
      <c r="E62" s="110"/>
      <c r="F62" s="110"/>
      <c r="G62" s="110"/>
      <c r="H62" s="81"/>
      <c r="I62" s="81"/>
      <c r="J62" s="81"/>
      <c r="K62" s="81"/>
      <c r="L62" s="81"/>
      <c r="M62" s="109" t="s">
        <v>410</v>
      </c>
      <c r="N62" s="122" t="s">
        <v>470</v>
      </c>
      <c r="O62" s="91">
        <v>1934.99</v>
      </c>
      <c r="P62" s="91"/>
      <c r="Q62" s="91">
        <v>1611.48</v>
      </c>
      <c r="R62" s="92">
        <f t="shared" si="23"/>
        <v>83.281050548064854</v>
      </c>
      <c r="S62" s="92"/>
      <c r="T62" s="110"/>
      <c r="U62" s="110"/>
    </row>
    <row r="63" spans="1:21" s="3" customFormat="1" ht="63" x14ac:dyDescent="0.25">
      <c r="A63" s="80"/>
      <c r="B63" s="80"/>
      <c r="C63" s="80"/>
      <c r="D63" s="80"/>
      <c r="E63" s="87">
        <v>43</v>
      </c>
      <c r="F63" s="80"/>
      <c r="G63" s="80"/>
      <c r="H63" s="80"/>
      <c r="I63" s="80"/>
      <c r="J63" s="80"/>
      <c r="K63" s="80"/>
      <c r="L63" s="80"/>
      <c r="M63" s="107" t="s">
        <v>49</v>
      </c>
      <c r="N63" s="83" t="s">
        <v>54</v>
      </c>
      <c r="O63" s="108">
        <f>SUM(O64+O66+O70)</f>
        <v>89373</v>
      </c>
      <c r="P63" s="108">
        <f>SUM(P64:P70)</f>
        <v>221000</v>
      </c>
      <c r="Q63" s="108">
        <f>SUM(Q64+Q66+Q70)</f>
        <v>83563.92</v>
      </c>
      <c r="R63" s="92">
        <f t="shared" si="23"/>
        <v>93.500184619515963</v>
      </c>
      <c r="S63" s="92">
        <f t="shared" si="24"/>
        <v>37.811728506787325</v>
      </c>
      <c r="T63" s="80"/>
      <c r="U63" s="80"/>
    </row>
    <row r="64" spans="1:21" s="4" customFormat="1" ht="30" x14ac:dyDescent="0.2">
      <c r="A64" s="84"/>
      <c r="B64" s="84"/>
      <c r="C64" s="84"/>
      <c r="D64" s="84"/>
      <c r="E64" s="79">
        <v>43</v>
      </c>
      <c r="F64" s="84"/>
      <c r="G64" s="84"/>
      <c r="H64" s="84"/>
      <c r="I64" s="84"/>
      <c r="J64" s="84"/>
      <c r="K64" s="84"/>
      <c r="L64" s="84"/>
      <c r="M64" s="109" t="s">
        <v>219</v>
      </c>
      <c r="N64" s="89" t="s">
        <v>220</v>
      </c>
      <c r="O64" s="91">
        <v>0</v>
      </c>
      <c r="P64" s="91">
        <v>5000</v>
      </c>
      <c r="Q64" s="91">
        <f>SUM(Q65)</f>
        <v>6.14</v>
      </c>
      <c r="R64" s="92">
        <v>0</v>
      </c>
      <c r="S64" s="92">
        <f t="shared" si="24"/>
        <v>0.12279999999999999</v>
      </c>
      <c r="T64" s="84"/>
      <c r="U64" s="84"/>
    </row>
    <row r="65" spans="1:21" s="4" customFormat="1" ht="30" x14ac:dyDescent="0.2">
      <c r="A65" s="84"/>
      <c r="B65" s="84"/>
      <c r="C65" s="84"/>
      <c r="D65" s="84"/>
      <c r="E65" s="215"/>
      <c r="F65" s="84"/>
      <c r="G65" s="84"/>
      <c r="H65" s="84"/>
      <c r="I65" s="84"/>
      <c r="J65" s="84"/>
      <c r="K65" s="84"/>
      <c r="L65" s="84"/>
      <c r="M65" s="109" t="s">
        <v>456</v>
      </c>
      <c r="N65" s="214" t="s">
        <v>471</v>
      </c>
      <c r="O65" s="91">
        <v>0</v>
      </c>
      <c r="P65" s="91"/>
      <c r="Q65" s="91">
        <v>6.14</v>
      </c>
      <c r="R65" s="92">
        <v>0</v>
      </c>
      <c r="S65" s="92"/>
      <c r="T65" s="84"/>
      <c r="U65" s="84"/>
    </row>
    <row r="66" spans="1:21" s="4" customFormat="1" ht="30" x14ac:dyDescent="0.2">
      <c r="A66" s="84"/>
      <c r="B66" s="84"/>
      <c r="C66" s="84"/>
      <c r="D66" s="84"/>
      <c r="E66" s="79">
        <v>43</v>
      </c>
      <c r="F66" s="84"/>
      <c r="G66" s="84"/>
      <c r="H66" s="84"/>
      <c r="I66" s="84"/>
      <c r="J66" s="84"/>
      <c r="K66" s="84"/>
      <c r="L66" s="84"/>
      <c r="M66" s="109" t="s">
        <v>50</v>
      </c>
      <c r="N66" s="89" t="s">
        <v>15</v>
      </c>
      <c r="O66" s="91">
        <f>SUM(O67:O69)</f>
        <v>42012.159999999996</v>
      </c>
      <c r="P66" s="91">
        <v>126000</v>
      </c>
      <c r="Q66" s="91">
        <f>SUM(Q67:Q69)</f>
        <v>44261.47</v>
      </c>
      <c r="R66" s="92">
        <f t="shared" si="23"/>
        <v>105.3539499040278</v>
      </c>
      <c r="S66" s="92">
        <f t="shared" si="24"/>
        <v>35.128150793650789</v>
      </c>
      <c r="T66" s="84"/>
      <c r="U66" s="84"/>
    </row>
    <row r="67" spans="1:21" s="4" customFormat="1" ht="15" x14ac:dyDescent="0.2">
      <c r="A67" s="84"/>
      <c r="B67" s="84"/>
      <c r="C67" s="84"/>
      <c r="D67" s="84"/>
      <c r="E67" s="81"/>
      <c r="F67" s="84"/>
      <c r="G67" s="84"/>
      <c r="H67" s="84"/>
      <c r="I67" s="84"/>
      <c r="J67" s="84"/>
      <c r="K67" s="84"/>
      <c r="L67" s="84"/>
      <c r="M67" s="109" t="s">
        <v>411</v>
      </c>
      <c r="N67" s="122" t="s">
        <v>472</v>
      </c>
      <c r="O67" s="91">
        <v>807.13</v>
      </c>
      <c r="P67" s="91"/>
      <c r="Q67" s="91">
        <v>186.21</v>
      </c>
      <c r="R67" s="92">
        <f t="shared" si="23"/>
        <v>23.070632983534253</v>
      </c>
      <c r="S67" s="92"/>
      <c r="T67" s="84"/>
      <c r="U67" s="84"/>
    </row>
    <row r="68" spans="1:21" s="4" customFormat="1" ht="15" x14ac:dyDescent="0.2">
      <c r="A68" s="84"/>
      <c r="B68" s="84"/>
      <c r="C68" s="84"/>
      <c r="D68" s="84"/>
      <c r="E68" s="215"/>
      <c r="F68" s="84"/>
      <c r="G68" s="84"/>
      <c r="H68" s="84"/>
      <c r="I68" s="84"/>
      <c r="J68" s="84"/>
      <c r="K68" s="84"/>
      <c r="L68" s="84"/>
      <c r="M68" s="109" t="s">
        <v>457</v>
      </c>
      <c r="N68" s="214" t="s">
        <v>477</v>
      </c>
      <c r="O68" s="91">
        <v>0</v>
      </c>
      <c r="P68" s="91"/>
      <c r="Q68" s="91">
        <v>179.39</v>
      </c>
      <c r="R68" s="92">
        <v>0</v>
      </c>
      <c r="S68" s="92"/>
      <c r="T68" s="84"/>
      <c r="U68" s="84"/>
    </row>
    <row r="69" spans="1:21" s="4" customFormat="1" ht="15" x14ac:dyDescent="0.2">
      <c r="A69" s="84"/>
      <c r="B69" s="84"/>
      <c r="C69" s="84"/>
      <c r="D69" s="84"/>
      <c r="E69" s="81"/>
      <c r="F69" s="84"/>
      <c r="G69" s="84"/>
      <c r="H69" s="84"/>
      <c r="I69" s="84"/>
      <c r="J69" s="84"/>
      <c r="K69" s="84"/>
      <c r="L69" s="84"/>
      <c r="M69" s="109" t="s">
        <v>412</v>
      </c>
      <c r="N69" s="122" t="s">
        <v>473</v>
      </c>
      <c r="O69" s="91">
        <v>41205.03</v>
      </c>
      <c r="P69" s="91"/>
      <c r="Q69" s="91">
        <v>43895.87</v>
      </c>
      <c r="R69" s="92">
        <f t="shared" si="23"/>
        <v>106.53036777306073</v>
      </c>
      <c r="S69" s="92"/>
      <c r="T69" s="84"/>
      <c r="U69" s="84"/>
    </row>
    <row r="70" spans="1:21" s="4" customFormat="1" ht="30" x14ac:dyDescent="0.2">
      <c r="A70" s="84"/>
      <c r="B70" s="84"/>
      <c r="C70" s="84"/>
      <c r="D70" s="84"/>
      <c r="E70" s="79">
        <v>43</v>
      </c>
      <c r="F70" s="84"/>
      <c r="G70" s="84"/>
      <c r="H70" s="84"/>
      <c r="I70" s="84"/>
      <c r="J70" s="84"/>
      <c r="K70" s="84"/>
      <c r="L70" s="84"/>
      <c r="M70" s="109" t="s">
        <v>211</v>
      </c>
      <c r="N70" s="89" t="s">
        <v>212</v>
      </c>
      <c r="O70" s="91">
        <f>SUM(O71:O72)</f>
        <v>47360.840000000004</v>
      </c>
      <c r="P70" s="91">
        <v>90000</v>
      </c>
      <c r="Q70" s="91">
        <f>SUM(Q71:Q72)</f>
        <v>39296.31</v>
      </c>
      <c r="R70" s="92">
        <f t="shared" si="23"/>
        <v>82.972155899261907</v>
      </c>
      <c r="S70" s="92">
        <f t="shared" si="24"/>
        <v>43.662566666666663</v>
      </c>
      <c r="T70" s="84"/>
      <c r="U70" s="84"/>
    </row>
    <row r="71" spans="1:21" s="4" customFormat="1" ht="15" x14ac:dyDescent="0.2">
      <c r="A71" s="84"/>
      <c r="B71" s="84"/>
      <c r="C71" s="84"/>
      <c r="D71" s="84"/>
      <c r="E71" s="81"/>
      <c r="F71" s="84"/>
      <c r="G71" s="84"/>
      <c r="H71" s="84"/>
      <c r="I71" s="84"/>
      <c r="J71" s="84"/>
      <c r="K71" s="84"/>
      <c r="L71" s="84"/>
      <c r="M71" s="109" t="s">
        <v>413</v>
      </c>
      <c r="N71" s="122" t="s">
        <v>474</v>
      </c>
      <c r="O71" s="91">
        <v>2932.08</v>
      </c>
      <c r="P71" s="91"/>
      <c r="Q71" s="91">
        <v>5391.67</v>
      </c>
      <c r="R71" s="92">
        <f t="shared" si="23"/>
        <v>183.88550107773324</v>
      </c>
      <c r="S71" s="92"/>
      <c r="T71" s="84"/>
      <c r="U71" s="84"/>
    </row>
    <row r="72" spans="1:21" s="4" customFormat="1" ht="15" x14ac:dyDescent="0.2">
      <c r="A72" s="84"/>
      <c r="B72" s="84"/>
      <c r="C72" s="84"/>
      <c r="D72" s="84"/>
      <c r="E72" s="81"/>
      <c r="F72" s="84"/>
      <c r="G72" s="84"/>
      <c r="H72" s="84"/>
      <c r="I72" s="84"/>
      <c r="J72" s="84"/>
      <c r="K72" s="84"/>
      <c r="L72" s="84"/>
      <c r="M72" s="109" t="s">
        <v>414</v>
      </c>
      <c r="N72" s="122" t="s">
        <v>475</v>
      </c>
      <c r="O72" s="91">
        <v>44428.76</v>
      </c>
      <c r="P72" s="91"/>
      <c r="Q72" s="91">
        <v>33904.639999999999</v>
      </c>
      <c r="R72" s="92">
        <f t="shared" si="23"/>
        <v>76.31237063559729</v>
      </c>
      <c r="S72" s="92"/>
      <c r="T72" s="84"/>
      <c r="U72" s="84"/>
    </row>
    <row r="73" spans="1:21" s="3" customFormat="1" ht="63" x14ac:dyDescent="0.25">
      <c r="A73" s="80"/>
      <c r="B73" s="80"/>
      <c r="C73" s="80"/>
      <c r="D73" s="80"/>
      <c r="E73" s="80"/>
      <c r="F73" s="80"/>
      <c r="G73" s="87">
        <v>61</v>
      </c>
      <c r="H73" s="80"/>
      <c r="I73" s="80"/>
      <c r="J73" s="80"/>
      <c r="K73" s="80"/>
      <c r="L73" s="80"/>
      <c r="M73" s="107" t="s">
        <v>157</v>
      </c>
      <c r="N73" s="83" t="s">
        <v>160</v>
      </c>
      <c r="O73" s="108">
        <f t="shared" ref="O73:Q73" si="27">SUM(O74)</f>
        <v>0</v>
      </c>
      <c r="P73" s="108">
        <f t="shared" si="27"/>
        <v>10000</v>
      </c>
      <c r="Q73" s="108">
        <f t="shared" si="27"/>
        <v>0</v>
      </c>
      <c r="R73" s="92">
        <v>0</v>
      </c>
      <c r="S73" s="92">
        <f t="shared" si="24"/>
        <v>0</v>
      </c>
      <c r="T73" s="80"/>
      <c r="U73" s="80"/>
    </row>
    <row r="74" spans="1:21" s="4" customFormat="1" ht="30" x14ac:dyDescent="0.2">
      <c r="A74" s="84"/>
      <c r="B74" s="84"/>
      <c r="C74" s="84"/>
      <c r="D74" s="84"/>
      <c r="E74" s="84"/>
      <c r="F74" s="84"/>
      <c r="G74" s="79">
        <v>61</v>
      </c>
      <c r="H74" s="84"/>
      <c r="I74" s="84"/>
      <c r="J74" s="84"/>
      <c r="K74" s="84"/>
      <c r="L74" s="84"/>
      <c r="M74" s="109" t="s">
        <v>158</v>
      </c>
      <c r="N74" s="89" t="s">
        <v>159</v>
      </c>
      <c r="O74" s="91">
        <v>0</v>
      </c>
      <c r="P74" s="91">
        <v>10000</v>
      </c>
      <c r="Q74" s="91">
        <v>0</v>
      </c>
      <c r="R74" s="92">
        <v>0</v>
      </c>
      <c r="S74" s="92">
        <f t="shared" si="24"/>
        <v>0</v>
      </c>
      <c r="T74" s="84"/>
      <c r="U74" s="84"/>
    </row>
    <row r="75" spans="1:21" s="4" customFormat="1" ht="15" x14ac:dyDescent="0.2">
      <c r="A75" s="84"/>
      <c r="B75" s="84"/>
      <c r="C75" s="84"/>
      <c r="D75" s="84"/>
      <c r="E75" s="84"/>
      <c r="F75" s="84"/>
      <c r="G75" s="79"/>
      <c r="H75" s="84"/>
      <c r="I75" s="84"/>
      <c r="J75" s="84"/>
      <c r="K75" s="84"/>
      <c r="L75" s="84"/>
      <c r="M75" s="109"/>
      <c r="N75" s="89"/>
      <c r="O75" s="91"/>
      <c r="P75" s="91"/>
      <c r="Q75" s="91"/>
      <c r="R75" s="92"/>
      <c r="S75" s="92"/>
      <c r="T75" s="84"/>
      <c r="U75" s="84"/>
    </row>
    <row r="76" spans="1:21" s="6" customFormat="1" ht="31.5" x14ac:dyDescent="0.25">
      <c r="A76" s="104"/>
      <c r="B76" s="104"/>
      <c r="C76" s="104"/>
      <c r="D76" s="104"/>
      <c r="E76" s="104"/>
      <c r="F76" s="104"/>
      <c r="G76" s="104"/>
      <c r="H76" s="87">
        <v>71</v>
      </c>
      <c r="I76" s="104"/>
      <c r="J76" s="104"/>
      <c r="K76" s="104"/>
      <c r="L76" s="104"/>
      <c r="M76" s="105" t="s">
        <v>51</v>
      </c>
      <c r="N76" s="96" t="s">
        <v>27</v>
      </c>
      <c r="O76" s="106">
        <f t="shared" ref="O76:Q76" si="28">SUM(O77+O79)</f>
        <v>270</v>
      </c>
      <c r="P76" s="106">
        <f t="shared" ref="P76" si="29">SUM(P77+P79)</f>
        <v>0</v>
      </c>
      <c r="Q76" s="106">
        <f t="shared" si="28"/>
        <v>0</v>
      </c>
      <c r="R76" s="92">
        <f t="shared" si="23"/>
        <v>0</v>
      </c>
      <c r="S76" s="92">
        <v>0</v>
      </c>
      <c r="T76" s="104"/>
      <c r="U76" s="104"/>
    </row>
    <row r="77" spans="1:21" s="4" customFormat="1" ht="47.25" x14ac:dyDescent="0.25">
      <c r="A77" s="84"/>
      <c r="B77" s="84"/>
      <c r="C77" s="84"/>
      <c r="D77" s="84"/>
      <c r="E77" s="84"/>
      <c r="F77" s="84"/>
      <c r="G77" s="84"/>
      <c r="H77" s="79">
        <v>71</v>
      </c>
      <c r="I77" s="84"/>
      <c r="J77" s="84"/>
      <c r="K77" s="84"/>
      <c r="L77" s="84"/>
      <c r="M77" s="107" t="s">
        <v>52</v>
      </c>
      <c r="N77" s="83" t="s">
        <v>55</v>
      </c>
      <c r="O77" s="108">
        <f t="shared" ref="O77:Q77" si="30">SUM(O78)</f>
        <v>0</v>
      </c>
      <c r="P77" s="108">
        <f t="shared" si="30"/>
        <v>0</v>
      </c>
      <c r="Q77" s="108">
        <f t="shared" si="30"/>
        <v>0</v>
      </c>
      <c r="R77" s="92">
        <v>0</v>
      </c>
      <c r="S77" s="92">
        <v>0</v>
      </c>
      <c r="T77" s="84"/>
      <c r="U77" s="84"/>
    </row>
    <row r="78" spans="1:21" s="4" customFormat="1" ht="30" x14ac:dyDescent="0.2">
      <c r="A78" s="84"/>
      <c r="B78" s="84"/>
      <c r="C78" s="84"/>
      <c r="D78" s="84"/>
      <c r="E78" s="84"/>
      <c r="F78" s="84"/>
      <c r="G78" s="84"/>
      <c r="H78" s="79">
        <v>71</v>
      </c>
      <c r="I78" s="84"/>
      <c r="J78" s="84"/>
      <c r="K78" s="84"/>
      <c r="L78" s="84"/>
      <c r="M78" s="109" t="s">
        <v>53</v>
      </c>
      <c r="N78" s="89" t="s">
        <v>28</v>
      </c>
      <c r="O78" s="91">
        <v>0</v>
      </c>
      <c r="P78" s="91">
        <v>0</v>
      </c>
      <c r="Q78" s="91">
        <v>0</v>
      </c>
      <c r="R78" s="92">
        <v>0</v>
      </c>
      <c r="S78" s="92">
        <v>0</v>
      </c>
      <c r="T78" s="84"/>
      <c r="U78" s="84"/>
    </row>
    <row r="79" spans="1:21" s="3" customFormat="1" ht="47.25" x14ac:dyDescent="0.25">
      <c r="A79" s="80"/>
      <c r="B79" s="80"/>
      <c r="C79" s="80"/>
      <c r="D79" s="80"/>
      <c r="E79" s="80"/>
      <c r="F79" s="80"/>
      <c r="G79" s="80"/>
      <c r="H79" s="87">
        <v>71</v>
      </c>
      <c r="I79" s="80"/>
      <c r="J79" s="80"/>
      <c r="K79" s="80"/>
      <c r="L79" s="80"/>
      <c r="M79" s="107" t="s">
        <v>213</v>
      </c>
      <c r="N79" s="83" t="s">
        <v>216</v>
      </c>
      <c r="O79" s="108">
        <f t="shared" ref="O79:Q79" si="31">SUM(+O80)</f>
        <v>270</v>
      </c>
      <c r="P79" s="108">
        <f t="shared" si="31"/>
        <v>0</v>
      </c>
      <c r="Q79" s="108">
        <f t="shared" si="31"/>
        <v>0</v>
      </c>
      <c r="R79" s="92">
        <f t="shared" si="23"/>
        <v>0</v>
      </c>
      <c r="S79" s="92">
        <v>0</v>
      </c>
      <c r="T79" s="80"/>
      <c r="U79" s="80"/>
    </row>
    <row r="80" spans="1:21" s="4" customFormat="1" ht="30" x14ac:dyDescent="0.2">
      <c r="A80" s="84"/>
      <c r="B80" s="84"/>
      <c r="C80" s="84"/>
      <c r="D80" s="84"/>
      <c r="E80" s="84"/>
      <c r="F80" s="84"/>
      <c r="G80" s="84"/>
      <c r="H80" s="79">
        <v>71</v>
      </c>
      <c r="I80" s="84"/>
      <c r="J80" s="84"/>
      <c r="K80" s="84"/>
      <c r="L80" s="84"/>
      <c r="M80" s="109" t="s">
        <v>214</v>
      </c>
      <c r="N80" s="89" t="s">
        <v>217</v>
      </c>
      <c r="O80" s="91">
        <f>SUM(O81)</f>
        <v>270</v>
      </c>
      <c r="P80" s="91">
        <v>0</v>
      </c>
      <c r="Q80" s="91">
        <f>SUM(Q81)</f>
        <v>0</v>
      </c>
      <c r="R80" s="92">
        <f t="shared" si="23"/>
        <v>0</v>
      </c>
      <c r="S80" s="92">
        <v>0</v>
      </c>
      <c r="T80" s="84"/>
      <c r="U80" s="84"/>
    </row>
    <row r="81" spans="1:21" s="4" customFormat="1" ht="15" x14ac:dyDescent="0.2">
      <c r="A81" s="84"/>
      <c r="B81" s="84"/>
      <c r="C81" s="84"/>
      <c r="D81" s="84"/>
      <c r="E81" s="84"/>
      <c r="F81" s="84"/>
      <c r="G81" s="84"/>
      <c r="H81" s="81"/>
      <c r="I81" s="84"/>
      <c r="J81" s="84"/>
      <c r="K81" s="84"/>
      <c r="L81" s="84"/>
      <c r="M81" s="109" t="s">
        <v>415</v>
      </c>
      <c r="N81" s="122" t="s">
        <v>476</v>
      </c>
      <c r="O81" s="91">
        <v>270</v>
      </c>
      <c r="P81" s="91"/>
      <c r="Q81" s="91">
        <v>0</v>
      </c>
      <c r="R81" s="92">
        <f t="shared" si="23"/>
        <v>0</v>
      </c>
      <c r="S81" s="92">
        <v>0</v>
      </c>
      <c r="T81" s="84"/>
      <c r="U81" s="84"/>
    </row>
    <row r="82" spans="1:21" s="4" customFormat="1" ht="15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109"/>
      <c r="N82" s="89"/>
      <c r="O82" s="91"/>
      <c r="P82" s="91"/>
      <c r="Q82" s="91"/>
      <c r="R82" s="92"/>
      <c r="S82" s="92"/>
      <c r="T82" s="84"/>
      <c r="U82" s="84"/>
    </row>
    <row r="83" spans="1:21" s="4" customFormat="1" ht="15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109"/>
      <c r="N83" s="89"/>
      <c r="O83" s="91"/>
      <c r="P83" s="91"/>
      <c r="Q83" s="91"/>
      <c r="R83" s="92"/>
      <c r="S83" s="92"/>
      <c r="T83" s="84"/>
      <c r="U83" s="84"/>
    </row>
    <row r="84" spans="1:21" s="4" customFormat="1" ht="15.75" x14ac:dyDescent="0.2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93" t="s">
        <v>356</v>
      </c>
      <c r="N84" s="89"/>
      <c r="O84" s="97"/>
      <c r="P84" s="97"/>
      <c r="Q84" s="97"/>
      <c r="R84" s="92"/>
      <c r="S84" s="92"/>
      <c r="T84" s="84"/>
      <c r="U84" s="84"/>
    </row>
    <row r="85" spans="1:21" s="4" customFormat="1" ht="15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109"/>
      <c r="N85" s="89"/>
      <c r="O85" s="97"/>
      <c r="P85" s="97"/>
      <c r="Q85" s="97"/>
      <c r="R85" s="92"/>
      <c r="S85" s="92"/>
      <c r="T85" s="84"/>
      <c r="U85" s="84"/>
    </row>
    <row r="86" spans="1:21" s="6" customFormat="1" ht="15.75" x14ac:dyDescent="0.25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95" t="s">
        <v>56</v>
      </c>
      <c r="N86" s="96" t="s">
        <v>116</v>
      </c>
      <c r="O86" s="111">
        <f>SUM(O88+O97+O126+O132+O135+O140+O145)</f>
        <v>547834.97</v>
      </c>
      <c r="P86" s="111">
        <f>SUM(P88+P97+P126+P132+P135+P140+P145)</f>
        <v>1583000</v>
      </c>
      <c r="Q86" s="111">
        <f>SUM(Q88+Q97+Q126+Q132+Q135+Q140+Q145)</f>
        <v>469453.30999999994</v>
      </c>
      <c r="R86" s="92">
        <f t="shared" si="23"/>
        <v>85.692468664422776</v>
      </c>
      <c r="S86" s="92">
        <f t="shared" si="24"/>
        <v>29.655926089703094</v>
      </c>
      <c r="T86" s="104"/>
      <c r="U86" s="104"/>
    </row>
    <row r="87" spans="1:21" s="3" customFormat="1" ht="15.75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112"/>
      <c r="N87" s="83"/>
      <c r="O87" s="113"/>
      <c r="P87" s="113"/>
      <c r="Q87" s="113"/>
      <c r="R87" s="92"/>
      <c r="S87" s="92"/>
      <c r="T87" s="80"/>
      <c r="U87" s="80"/>
    </row>
    <row r="88" spans="1:21" s="4" customFormat="1" ht="15.75" x14ac:dyDescent="0.25">
      <c r="A88" s="84"/>
      <c r="B88" s="84"/>
      <c r="C88" s="84"/>
      <c r="D88" s="84"/>
      <c r="E88" s="84"/>
      <c r="F88" s="84"/>
      <c r="G88" s="84"/>
      <c r="H88" s="80"/>
      <c r="I88" s="80"/>
      <c r="J88" s="80"/>
      <c r="K88" s="80"/>
      <c r="L88" s="80"/>
      <c r="M88" s="112" t="s">
        <v>57</v>
      </c>
      <c r="N88" s="83" t="s">
        <v>0</v>
      </c>
      <c r="O88" s="114">
        <f>SUM(O89+O91+O93)</f>
        <v>87500.599999999991</v>
      </c>
      <c r="P88" s="114">
        <f t="shared" ref="P88" si="32">SUM(P89:P93)</f>
        <v>247000</v>
      </c>
      <c r="Q88" s="114">
        <f>SUM(Q89+Q91+Q93)</f>
        <v>76034.400000000009</v>
      </c>
      <c r="R88" s="92">
        <f t="shared" si="23"/>
        <v>86.895861285522642</v>
      </c>
      <c r="S88" s="92">
        <f t="shared" si="24"/>
        <v>30.783157894736846</v>
      </c>
      <c r="T88" s="84"/>
      <c r="U88" s="84"/>
    </row>
    <row r="89" spans="1:21" s="4" customFormat="1" ht="15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98" t="s">
        <v>58</v>
      </c>
      <c r="N89" s="89" t="s">
        <v>319</v>
      </c>
      <c r="O89" s="92">
        <f>SUM(O276+O324)</f>
        <v>73161.01999999999</v>
      </c>
      <c r="P89" s="92">
        <f>SUM(P276+P324)</f>
        <v>175000</v>
      </c>
      <c r="Q89" s="92">
        <f>SUM(Q276+Q324)</f>
        <v>46024.47</v>
      </c>
      <c r="R89" s="92">
        <f t="shared" si="23"/>
        <v>62.908458630019112</v>
      </c>
      <c r="S89" s="92">
        <f t="shared" si="24"/>
        <v>26.299697142857141</v>
      </c>
      <c r="T89" s="84"/>
      <c r="U89" s="84"/>
    </row>
    <row r="90" spans="1:21" s="4" customFormat="1" ht="15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124" t="s">
        <v>416</v>
      </c>
      <c r="N90" s="122" t="s">
        <v>478</v>
      </c>
      <c r="O90" s="92">
        <v>73161.02</v>
      </c>
      <c r="P90" s="92"/>
      <c r="Q90" s="92">
        <v>46024.47</v>
      </c>
      <c r="R90" s="92">
        <f t="shared" si="23"/>
        <v>62.908458630019091</v>
      </c>
      <c r="S90" s="92"/>
      <c r="T90" s="84"/>
      <c r="U90" s="84"/>
    </row>
    <row r="91" spans="1:21" s="4" customFormat="1" ht="15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98" t="s">
        <v>59</v>
      </c>
      <c r="N91" s="89" t="s">
        <v>1</v>
      </c>
      <c r="O91" s="92">
        <f t="shared" ref="O91:Q91" si="33">SUM(O278+O326)</f>
        <v>3298.39</v>
      </c>
      <c r="P91" s="92">
        <f t="shared" ref="P91" si="34">SUM(P278+P326)</f>
        <v>40000</v>
      </c>
      <c r="Q91" s="92">
        <f t="shared" si="33"/>
        <v>22415.91</v>
      </c>
      <c r="R91" s="92">
        <f t="shared" si="23"/>
        <v>679.60156318688814</v>
      </c>
      <c r="S91" s="92">
        <f t="shared" si="24"/>
        <v>56.039775000000006</v>
      </c>
      <c r="T91" s="84"/>
      <c r="U91" s="84"/>
    </row>
    <row r="92" spans="1:21" s="4" customFormat="1" ht="15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124" t="s">
        <v>417</v>
      </c>
      <c r="N92" s="122" t="s">
        <v>1</v>
      </c>
      <c r="O92" s="92">
        <v>3298.39</v>
      </c>
      <c r="P92" s="92"/>
      <c r="Q92" s="92">
        <v>22415.91</v>
      </c>
      <c r="R92" s="92">
        <f t="shared" si="23"/>
        <v>679.60156318688814</v>
      </c>
      <c r="S92" s="92"/>
      <c r="T92" s="84"/>
      <c r="U92" s="84"/>
    </row>
    <row r="93" spans="1:21" s="4" customFormat="1" ht="15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98" t="s">
        <v>60</v>
      </c>
      <c r="N93" s="89" t="s">
        <v>2</v>
      </c>
      <c r="O93" s="92">
        <f t="shared" ref="O93:Q93" si="35">SUM(O280+O328)</f>
        <v>11041.19</v>
      </c>
      <c r="P93" s="92">
        <f t="shared" ref="P93" si="36">SUM(P280+P328)</f>
        <v>32000</v>
      </c>
      <c r="Q93" s="92">
        <f t="shared" si="35"/>
        <v>7594.02</v>
      </c>
      <c r="R93" s="92">
        <f t="shared" si="23"/>
        <v>68.778999365104667</v>
      </c>
      <c r="S93" s="92">
        <f t="shared" si="24"/>
        <v>23.731312500000001</v>
      </c>
      <c r="T93" s="84"/>
      <c r="U93" s="84"/>
    </row>
    <row r="94" spans="1:21" s="4" customFormat="1" ht="30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124" t="s">
        <v>418</v>
      </c>
      <c r="N94" s="122" t="s">
        <v>480</v>
      </c>
      <c r="O94" s="92">
        <v>10021.200000000001</v>
      </c>
      <c r="P94" s="92"/>
      <c r="Q94" s="92">
        <v>7594.02</v>
      </c>
      <c r="R94" s="92">
        <f t="shared" si="23"/>
        <v>75.779547359597657</v>
      </c>
      <c r="S94" s="92"/>
      <c r="T94" s="84"/>
      <c r="U94" s="84"/>
    </row>
    <row r="95" spans="1:21" s="4" customFormat="1" ht="45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124" t="s">
        <v>419</v>
      </c>
      <c r="N95" s="122" t="s">
        <v>479</v>
      </c>
      <c r="O95" s="92">
        <v>1019.99</v>
      </c>
      <c r="P95" s="92"/>
      <c r="Q95" s="92">
        <v>0</v>
      </c>
      <c r="R95" s="92">
        <f t="shared" si="23"/>
        <v>0</v>
      </c>
      <c r="S95" s="92"/>
      <c r="T95" s="84"/>
      <c r="U95" s="84"/>
    </row>
    <row r="96" spans="1:21" s="4" customFormat="1" ht="15.75" x14ac:dyDescent="0.2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98"/>
      <c r="N96" s="89"/>
      <c r="O96" s="114"/>
      <c r="P96" s="114"/>
      <c r="Q96" s="114"/>
      <c r="R96" s="92"/>
      <c r="S96" s="92"/>
      <c r="T96" s="84"/>
      <c r="U96" s="84"/>
    </row>
    <row r="97" spans="1:21" s="4" customFormat="1" ht="15.75" x14ac:dyDescent="0.25">
      <c r="A97" s="84"/>
      <c r="B97" s="84"/>
      <c r="C97" s="84"/>
      <c r="D97" s="84"/>
      <c r="E97" s="84"/>
      <c r="F97" s="84"/>
      <c r="G97" s="84"/>
      <c r="H97" s="80"/>
      <c r="I97" s="80"/>
      <c r="J97" s="80"/>
      <c r="K97" s="80"/>
      <c r="L97" s="80"/>
      <c r="M97" s="112" t="s">
        <v>61</v>
      </c>
      <c r="N97" s="83" t="s">
        <v>3</v>
      </c>
      <c r="O97" s="114">
        <f>SUM(O98+O102+O108+O117+O119)</f>
        <v>339093.01</v>
      </c>
      <c r="P97" s="114">
        <f t="shared" ref="P97" si="37">SUM(P98:P119)</f>
        <v>994400</v>
      </c>
      <c r="Q97" s="114">
        <f>SUM(Q98+Q102+Q108+Q117+Q119)</f>
        <v>284228.21999999997</v>
      </c>
      <c r="R97" s="92">
        <f t="shared" si="23"/>
        <v>83.82013536639991</v>
      </c>
      <c r="S97" s="92">
        <f t="shared" si="24"/>
        <v>28.58288616251005</v>
      </c>
      <c r="T97" s="84"/>
      <c r="U97" s="84"/>
    </row>
    <row r="98" spans="1:21" s="4" customFormat="1" ht="30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98" t="s">
        <v>62</v>
      </c>
      <c r="N98" s="89" t="s">
        <v>4</v>
      </c>
      <c r="O98" s="92">
        <f>SUM(O284+O332)</f>
        <v>11087.2</v>
      </c>
      <c r="P98" s="92">
        <f>SUM(P284+P332)</f>
        <v>40000</v>
      </c>
      <c r="Q98" s="92">
        <f>SUM(Q284+Q332)</f>
        <v>7652</v>
      </c>
      <c r="R98" s="92">
        <f t="shared" si="23"/>
        <v>69.01652355869831</v>
      </c>
      <c r="S98" s="92">
        <f t="shared" si="24"/>
        <v>19.13</v>
      </c>
      <c r="T98" s="84"/>
      <c r="U98" s="84"/>
    </row>
    <row r="99" spans="1:21" s="4" customFormat="1" ht="30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124" t="s">
        <v>420</v>
      </c>
      <c r="N99" s="122" t="s">
        <v>481</v>
      </c>
      <c r="O99" s="92">
        <v>6187.2</v>
      </c>
      <c r="P99" s="92"/>
      <c r="Q99" s="92">
        <v>4752</v>
      </c>
      <c r="R99" s="92">
        <f t="shared" si="23"/>
        <v>76.803723816912338</v>
      </c>
      <c r="S99" s="92"/>
      <c r="T99" s="84"/>
      <c r="U99" s="84"/>
    </row>
    <row r="100" spans="1:21" s="4" customFormat="1" ht="30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124" t="s">
        <v>421</v>
      </c>
      <c r="N100" s="122" t="s">
        <v>482</v>
      </c>
      <c r="O100" s="92">
        <v>3800</v>
      </c>
      <c r="P100" s="92"/>
      <c r="Q100" s="92">
        <v>2100</v>
      </c>
      <c r="R100" s="92">
        <f t="shared" si="23"/>
        <v>55.26315789473685</v>
      </c>
      <c r="S100" s="92"/>
      <c r="T100" s="84"/>
      <c r="U100" s="84"/>
    </row>
    <row r="101" spans="1:21" s="4" customFormat="1" ht="30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124" t="s">
        <v>422</v>
      </c>
      <c r="N101" s="122" t="s">
        <v>483</v>
      </c>
      <c r="O101" s="92">
        <v>1100</v>
      </c>
      <c r="P101" s="92"/>
      <c r="Q101" s="92">
        <v>800</v>
      </c>
      <c r="R101" s="92">
        <f t="shared" si="23"/>
        <v>72.727272727272734</v>
      </c>
      <c r="S101" s="92"/>
      <c r="T101" s="84"/>
      <c r="U101" s="84"/>
    </row>
    <row r="102" spans="1:21" s="4" customFormat="1" ht="15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98" t="s">
        <v>63</v>
      </c>
      <c r="N102" s="89" t="s">
        <v>5</v>
      </c>
      <c r="O102" s="92">
        <f>SUM(O288+O335+O406+O421)</f>
        <v>42335.21</v>
      </c>
      <c r="P102" s="92">
        <f>SUM(P288+P335+P406+P421)</f>
        <v>105000</v>
      </c>
      <c r="Q102" s="92">
        <f>SUM(Q288+Q335+Q406+Q421)</f>
        <v>34375.230000000003</v>
      </c>
      <c r="R102" s="92">
        <f t="shared" ref="R102:R167" si="38">Q102/O102*100</f>
        <v>81.197731155697596</v>
      </c>
      <c r="S102" s="92">
        <f t="shared" ref="S102:S167" si="39">Q102/P102*100</f>
        <v>32.738314285714289</v>
      </c>
      <c r="T102" s="84"/>
      <c r="U102" s="84"/>
    </row>
    <row r="103" spans="1:21" s="4" customFormat="1" ht="30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124" t="s">
        <v>423</v>
      </c>
      <c r="N103" s="122" t="s">
        <v>484</v>
      </c>
      <c r="O103" s="92">
        <v>8879.76</v>
      </c>
      <c r="P103" s="92"/>
      <c r="Q103" s="92">
        <v>13044.82</v>
      </c>
      <c r="R103" s="92">
        <f t="shared" si="38"/>
        <v>146.90509653414054</v>
      </c>
      <c r="S103" s="92"/>
      <c r="T103" s="84"/>
      <c r="U103" s="84"/>
    </row>
    <row r="104" spans="1:21" s="4" customFormat="1" ht="15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124" t="s">
        <v>424</v>
      </c>
      <c r="N104" s="122" t="s">
        <v>485</v>
      </c>
      <c r="O104" s="92">
        <v>32294.41</v>
      </c>
      <c r="P104" s="92"/>
      <c r="Q104" s="92">
        <v>19341.23</v>
      </c>
      <c r="R104" s="92">
        <f t="shared" si="38"/>
        <v>59.890333961821874</v>
      </c>
      <c r="S104" s="92"/>
      <c r="T104" s="84"/>
      <c r="U104" s="84"/>
    </row>
    <row r="105" spans="1:21" s="4" customFormat="1" ht="30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124" t="s">
        <v>425</v>
      </c>
      <c r="N105" s="122" t="s">
        <v>486</v>
      </c>
      <c r="O105" s="92">
        <v>0</v>
      </c>
      <c r="P105" s="92"/>
      <c r="Q105" s="92">
        <v>279.23</v>
      </c>
      <c r="R105" s="92">
        <v>0</v>
      </c>
      <c r="S105" s="92"/>
      <c r="T105" s="84"/>
      <c r="U105" s="84"/>
    </row>
    <row r="106" spans="1:21" s="4" customFormat="1" ht="15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124" t="s">
        <v>426</v>
      </c>
      <c r="N106" s="122" t="s">
        <v>487</v>
      </c>
      <c r="O106" s="92">
        <v>1161.04</v>
      </c>
      <c r="P106" s="92"/>
      <c r="Q106" s="92">
        <v>1709.95</v>
      </c>
      <c r="R106" s="92">
        <f t="shared" si="38"/>
        <v>147.27744091504169</v>
      </c>
      <c r="S106" s="92"/>
      <c r="T106" s="84"/>
      <c r="U106" s="84"/>
    </row>
    <row r="107" spans="1:21" s="4" customFormat="1" ht="30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124" t="s">
        <v>427</v>
      </c>
      <c r="N107" s="122" t="s">
        <v>488</v>
      </c>
      <c r="O107" s="92">
        <v>0</v>
      </c>
      <c r="P107" s="92"/>
      <c r="Q107" s="92">
        <v>0</v>
      </c>
      <c r="R107" s="92">
        <v>0</v>
      </c>
      <c r="S107" s="92"/>
      <c r="T107" s="84"/>
      <c r="U107" s="84"/>
    </row>
    <row r="108" spans="1:21" s="4" customFormat="1" ht="15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98" t="s">
        <v>64</v>
      </c>
      <c r="N108" s="89" t="s">
        <v>6</v>
      </c>
      <c r="O108" s="92">
        <f>SUM(O293+O336+O347+O380+O390+O408+O423+O437+O452+O496+O507+O656+O744+O757+O777+O797+O812+O829)</f>
        <v>225513.7</v>
      </c>
      <c r="P108" s="92">
        <f>SUM(P293+P336+P347+P380+P390+P408+P423+P437+P452+P496+P507+P529+P656+P744+P757+P777+P797+P812+P829)</f>
        <v>722000</v>
      </c>
      <c r="Q108" s="92">
        <f>SUM(Q293+Q336+Q347+Q380+Q390+Q408+Q423+Q437+Q452+Q496+Q507+Q656+Q744+Q757+Q777+Q797+Q812+Q829)</f>
        <v>199944.96999999997</v>
      </c>
      <c r="R108" s="92">
        <f t="shared" si="38"/>
        <v>88.66200590030671</v>
      </c>
      <c r="S108" s="92">
        <f t="shared" si="39"/>
        <v>27.693209141274234</v>
      </c>
      <c r="T108" s="84"/>
      <c r="U108" s="84"/>
    </row>
    <row r="109" spans="1:21" s="4" customFormat="1" ht="30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124" t="s">
        <v>449</v>
      </c>
      <c r="N109" s="122" t="s">
        <v>489</v>
      </c>
      <c r="O109" s="92">
        <v>13656.57</v>
      </c>
      <c r="P109" s="92"/>
      <c r="Q109" s="92">
        <v>20508.59</v>
      </c>
      <c r="R109" s="92">
        <f t="shared" si="38"/>
        <v>150.17379913111421</v>
      </c>
      <c r="S109" s="92"/>
      <c r="T109" s="84"/>
      <c r="U109" s="84"/>
    </row>
    <row r="110" spans="1:21" s="4" customFormat="1" ht="30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124" t="s">
        <v>450</v>
      </c>
      <c r="N110" s="122" t="s">
        <v>490</v>
      </c>
      <c r="O110" s="92">
        <v>61577.13</v>
      </c>
      <c r="P110" s="92"/>
      <c r="Q110" s="92">
        <v>44296.05</v>
      </c>
      <c r="R110" s="92">
        <f t="shared" si="38"/>
        <v>71.935879440954793</v>
      </c>
      <c r="S110" s="92"/>
      <c r="T110" s="84"/>
      <c r="U110" s="84"/>
    </row>
    <row r="111" spans="1:21" s="4" customFormat="1" ht="30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124" t="s">
        <v>451</v>
      </c>
      <c r="N111" s="122" t="s">
        <v>491</v>
      </c>
      <c r="O111" s="92">
        <v>31575.759999999998</v>
      </c>
      <c r="P111" s="92"/>
      <c r="Q111" s="92">
        <v>1537.5</v>
      </c>
      <c r="R111" s="92">
        <f t="shared" si="38"/>
        <v>4.8692414687722483</v>
      </c>
      <c r="S111" s="92"/>
      <c r="T111" s="84"/>
      <c r="U111" s="84"/>
    </row>
    <row r="112" spans="1:21" s="4" customFormat="1" ht="15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124" t="s">
        <v>448</v>
      </c>
      <c r="N112" s="122" t="s">
        <v>492</v>
      </c>
      <c r="O112" s="92">
        <v>9022.7999999999993</v>
      </c>
      <c r="P112" s="92"/>
      <c r="Q112" s="92">
        <v>9852.49</v>
      </c>
      <c r="R112" s="92">
        <f t="shared" si="38"/>
        <v>109.19548255530435</v>
      </c>
      <c r="S112" s="92"/>
      <c r="T112" s="84"/>
      <c r="U112" s="84"/>
    </row>
    <row r="113" spans="1:21" s="4" customFormat="1" ht="30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124" t="s">
        <v>452</v>
      </c>
      <c r="N113" s="122" t="s">
        <v>493</v>
      </c>
      <c r="O113" s="92">
        <v>4560</v>
      </c>
      <c r="P113" s="92"/>
      <c r="Q113" s="92">
        <v>3750</v>
      </c>
      <c r="R113" s="92">
        <f t="shared" si="38"/>
        <v>82.23684210526315</v>
      </c>
      <c r="S113" s="92"/>
      <c r="T113" s="84"/>
      <c r="U113" s="84"/>
    </row>
    <row r="114" spans="1:21" s="4" customFormat="1" ht="15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124" t="s">
        <v>453</v>
      </c>
      <c r="N114" s="122" t="s">
        <v>494</v>
      </c>
      <c r="O114" s="92">
        <v>85568.960000000006</v>
      </c>
      <c r="P114" s="92"/>
      <c r="Q114" s="92">
        <v>114055.81</v>
      </c>
      <c r="R114" s="92">
        <f t="shared" si="38"/>
        <v>133.29110228755846</v>
      </c>
      <c r="S114" s="92"/>
      <c r="T114" s="84"/>
      <c r="U114" s="84"/>
    </row>
    <row r="115" spans="1:21" s="4" customFormat="1" ht="15" x14ac:dyDescent="0.2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124" t="s">
        <v>454</v>
      </c>
      <c r="N115" s="122" t="s">
        <v>495</v>
      </c>
      <c r="O115" s="92">
        <v>830</v>
      </c>
      <c r="P115" s="92"/>
      <c r="Q115" s="92">
        <v>1960.03</v>
      </c>
      <c r="R115" s="92">
        <f t="shared" si="38"/>
        <v>236.14819277108433</v>
      </c>
      <c r="S115" s="92"/>
      <c r="T115" s="84"/>
      <c r="U115" s="84"/>
    </row>
    <row r="116" spans="1:21" s="4" customFormat="1" ht="15" x14ac:dyDescent="0.2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124" t="s">
        <v>455</v>
      </c>
      <c r="N116" s="122" t="s">
        <v>496</v>
      </c>
      <c r="O116" s="92">
        <v>18722.48</v>
      </c>
      <c r="P116" s="92"/>
      <c r="Q116" s="92">
        <v>3984.5</v>
      </c>
      <c r="R116" s="92">
        <f t="shared" si="38"/>
        <v>21.281902824839445</v>
      </c>
      <c r="S116" s="92"/>
      <c r="T116" s="84"/>
      <c r="U116" s="84"/>
    </row>
    <row r="117" spans="1:21" s="4" customFormat="1" ht="30" x14ac:dyDescent="0.2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98" t="s">
        <v>176</v>
      </c>
      <c r="N117" s="89" t="s">
        <v>156</v>
      </c>
      <c r="O117" s="92">
        <f>SUM(O338+O350)</f>
        <v>13265.43</v>
      </c>
      <c r="P117" s="92">
        <f>SUM(P350)</f>
        <v>50000</v>
      </c>
      <c r="Q117" s="92">
        <f>SUM(Q338+Q350)</f>
        <v>13884.25</v>
      </c>
      <c r="R117" s="92">
        <f t="shared" si="38"/>
        <v>104.66490720617425</v>
      </c>
      <c r="S117" s="92">
        <f t="shared" si="39"/>
        <v>27.768500000000003</v>
      </c>
      <c r="T117" s="84"/>
      <c r="U117" s="84"/>
    </row>
    <row r="118" spans="1:21" s="4" customFormat="1" ht="30" x14ac:dyDescent="0.2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124" t="s">
        <v>428</v>
      </c>
      <c r="N118" s="122" t="s">
        <v>156</v>
      </c>
      <c r="O118" s="92">
        <v>13265.43</v>
      </c>
      <c r="P118" s="92"/>
      <c r="Q118" s="92">
        <v>13884.25</v>
      </c>
      <c r="R118" s="92">
        <f t="shared" si="38"/>
        <v>104.66490720617425</v>
      </c>
      <c r="S118" s="92"/>
      <c r="T118" s="84"/>
      <c r="U118" s="84"/>
    </row>
    <row r="119" spans="1:21" s="4" customFormat="1" ht="30" x14ac:dyDescent="0.2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98" t="s">
        <v>65</v>
      </c>
      <c r="N119" s="89" t="s">
        <v>7</v>
      </c>
      <c r="O119" s="92">
        <f>SUM(O302+O360+O481+O672+O762+O778)</f>
        <v>46891.47</v>
      </c>
      <c r="P119" s="92">
        <f>SUM(P302+P360+P481+P672+P762+P778)</f>
        <v>77400</v>
      </c>
      <c r="Q119" s="92">
        <f>SUM(Q302+Q360+Q481+Q672+Q762+Q778)</f>
        <v>28371.77</v>
      </c>
      <c r="R119" s="92">
        <f t="shared" si="38"/>
        <v>60.505183565369137</v>
      </c>
      <c r="S119" s="92">
        <f t="shared" si="39"/>
        <v>36.656033591731266</v>
      </c>
      <c r="T119" s="84"/>
      <c r="U119" s="84"/>
    </row>
    <row r="120" spans="1:21" s="4" customFormat="1" ht="45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124" t="s">
        <v>429</v>
      </c>
      <c r="N120" s="122" t="s">
        <v>497</v>
      </c>
      <c r="O120" s="92">
        <v>9581.08</v>
      </c>
      <c r="P120" s="92"/>
      <c r="Q120" s="92">
        <v>5109.96</v>
      </c>
      <c r="R120" s="92">
        <f t="shared" si="38"/>
        <v>53.333862153327182</v>
      </c>
      <c r="S120" s="92"/>
      <c r="T120" s="84"/>
      <c r="U120" s="84"/>
    </row>
    <row r="121" spans="1:21" s="4" customFormat="1" ht="15" x14ac:dyDescent="0.2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124" t="s">
        <v>430</v>
      </c>
      <c r="N121" s="122" t="s">
        <v>498</v>
      </c>
      <c r="O121" s="92">
        <v>24067.91</v>
      </c>
      <c r="P121" s="92"/>
      <c r="Q121" s="92">
        <v>20361.05</v>
      </c>
      <c r="R121" s="92">
        <f t="shared" si="38"/>
        <v>84.598330307866362</v>
      </c>
      <c r="S121" s="92"/>
      <c r="T121" s="84"/>
      <c r="U121" s="84"/>
    </row>
    <row r="122" spans="1:21" s="4" customFormat="1" ht="15" x14ac:dyDescent="0.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124" t="s">
        <v>431</v>
      </c>
      <c r="N122" s="122" t="s">
        <v>499</v>
      </c>
      <c r="O122" s="92">
        <v>1100</v>
      </c>
      <c r="P122" s="92"/>
      <c r="Q122" s="92">
        <v>1100</v>
      </c>
      <c r="R122" s="92">
        <f t="shared" si="38"/>
        <v>100</v>
      </c>
      <c r="S122" s="92"/>
      <c r="T122" s="84"/>
      <c r="U122" s="84"/>
    </row>
    <row r="123" spans="1:21" s="4" customFormat="1" ht="15" x14ac:dyDescent="0.2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124" t="s">
        <v>432</v>
      </c>
      <c r="N123" s="122" t="s">
        <v>500</v>
      </c>
      <c r="O123" s="92">
        <v>480</v>
      </c>
      <c r="P123" s="92"/>
      <c r="Q123" s="92">
        <v>1060.29</v>
      </c>
      <c r="R123" s="92">
        <f t="shared" si="38"/>
        <v>220.89374999999998</v>
      </c>
      <c r="S123" s="92"/>
      <c r="T123" s="84"/>
      <c r="U123" s="84"/>
    </row>
    <row r="124" spans="1:21" s="4" customFormat="1" ht="30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124" t="s">
        <v>433</v>
      </c>
      <c r="N124" s="122" t="s">
        <v>7</v>
      </c>
      <c r="O124" s="92">
        <v>11662.48</v>
      </c>
      <c r="P124" s="92"/>
      <c r="Q124" s="92">
        <v>740.47</v>
      </c>
      <c r="R124" s="92">
        <f t="shared" si="38"/>
        <v>6.3491641571946964</v>
      </c>
      <c r="S124" s="92"/>
      <c r="T124" s="84"/>
      <c r="U124" s="84"/>
    </row>
    <row r="125" spans="1:21" s="4" customFormat="1" ht="15.75" x14ac:dyDescent="0.2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98"/>
      <c r="N125" s="89"/>
      <c r="O125" s="114"/>
      <c r="P125" s="114"/>
      <c r="Q125" s="114"/>
      <c r="R125" s="92"/>
      <c r="S125" s="92"/>
      <c r="T125" s="84"/>
      <c r="U125" s="84"/>
    </row>
    <row r="126" spans="1:21" s="4" customFormat="1" ht="15.75" x14ac:dyDescent="0.25">
      <c r="A126" s="84"/>
      <c r="B126" s="84"/>
      <c r="C126" s="84"/>
      <c r="D126" s="84"/>
      <c r="E126" s="84"/>
      <c r="F126" s="84"/>
      <c r="G126" s="84"/>
      <c r="H126" s="80"/>
      <c r="I126" s="80"/>
      <c r="J126" s="80"/>
      <c r="K126" s="80"/>
      <c r="L126" s="80"/>
      <c r="M126" s="112" t="s">
        <v>66</v>
      </c>
      <c r="N126" s="83" t="s">
        <v>18</v>
      </c>
      <c r="O126" s="114">
        <f>SUM(O127)</f>
        <v>20687.96</v>
      </c>
      <c r="P126" s="114">
        <f t="shared" ref="P126" si="40">SUM(P127)</f>
        <v>50000</v>
      </c>
      <c r="Q126" s="114">
        <f>SUM(Q127)</f>
        <v>14049.989999999998</v>
      </c>
      <c r="R126" s="92">
        <f t="shared" si="38"/>
        <v>67.913849408061495</v>
      </c>
      <c r="S126" s="92">
        <f t="shared" si="39"/>
        <v>28.099979999999995</v>
      </c>
      <c r="T126" s="84"/>
      <c r="U126" s="84"/>
    </row>
    <row r="127" spans="1:21" s="4" customFormat="1" ht="15" x14ac:dyDescent="0.2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98" t="s">
        <v>67</v>
      </c>
      <c r="N127" s="89" t="s">
        <v>19</v>
      </c>
      <c r="O127" s="92">
        <f>SUM(O308)</f>
        <v>20687.96</v>
      </c>
      <c r="P127" s="92">
        <f>SUM(P308)</f>
        <v>50000</v>
      </c>
      <c r="Q127" s="92">
        <f>SUM(Q308)</f>
        <v>14049.989999999998</v>
      </c>
      <c r="R127" s="92">
        <f t="shared" si="38"/>
        <v>67.913849408061495</v>
      </c>
      <c r="S127" s="92">
        <f t="shared" si="39"/>
        <v>28.099979999999995</v>
      </c>
      <c r="T127" s="84"/>
      <c r="U127" s="84"/>
    </row>
    <row r="128" spans="1:21" s="4" customFormat="1" ht="30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124" t="s">
        <v>434</v>
      </c>
      <c r="N128" s="122" t="s">
        <v>501</v>
      </c>
      <c r="O128" s="92">
        <v>5226.1000000000004</v>
      </c>
      <c r="P128" s="92"/>
      <c r="Q128" s="92">
        <v>4734.6499999999996</v>
      </c>
      <c r="R128" s="92">
        <f t="shared" si="38"/>
        <v>90.596238112550452</v>
      </c>
      <c r="S128" s="92"/>
      <c r="T128" s="84"/>
      <c r="U128" s="84"/>
    </row>
    <row r="129" spans="1:21" s="4" customFormat="1" ht="15" x14ac:dyDescent="0.2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124" t="s">
        <v>435</v>
      </c>
      <c r="N129" s="122" t="s">
        <v>502</v>
      </c>
      <c r="O129" s="92">
        <v>9.4600000000000009</v>
      </c>
      <c r="P129" s="92"/>
      <c r="Q129" s="92">
        <v>10.86</v>
      </c>
      <c r="R129" s="92">
        <f t="shared" si="38"/>
        <v>114.79915433403805</v>
      </c>
      <c r="S129" s="92"/>
      <c r="T129" s="84"/>
      <c r="U129" s="84"/>
    </row>
    <row r="130" spans="1:21" s="4" customFormat="1" ht="30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124" t="s">
        <v>436</v>
      </c>
      <c r="N130" s="122" t="s">
        <v>503</v>
      </c>
      <c r="O130" s="92">
        <v>15452.4</v>
      </c>
      <c r="P130" s="92"/>
      <c r="Q130" s="92">
        <v>9304.48</v>
      </c>
      <c r="R130" s="92">
        <f t="shared" si="38"/>
        <v>60.213817918252175</v>
      </c>
      <c r="S130" s="92"/>
      <c r="T130" s="84"/>
      <c r="U130" s="84"/>
    </row>
    <row r="131" spans="1:21" s="4" customFormat="1" ht="15" x14ac:dyDescent="0.2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124"/>
      <c r="N131" s="122"/>
      <c r="O131" s="92"/>
      <c r="P131" s="92"/>
      <c r="Q131" s="92"/>
      <c r="R131" s="92"/>
      <c r="S131" s="92"/>
      <c r="T131" s="84"/>
      <c r="U131" s="84"/>
    </row>
    <row r="132" spans="1:21" s="4" customFormat="1" ht="15.75" x14ac:dyDescent="0.25">
      <c r="A132" s="84"/>
      <c r="B132" s="84"/>
      <c r="C132" s="84"/>
      <c r="D132" s="84"/>
      <c r="E132" s="84"/>
      <c r="F132" s="84"/>
      <c r="G132" s="84"/>
      <c r="H132" s="80"/>
      <c r="I132" s="80"/>
      <c r="J132" s="80"/>
      <c r="K132" s="80"/>
      <c r="L132" s="80"/>
      <c r="M132" s="112" t="s">
        <v>68</v>
      </c>
      <c r="N132" s="83" t="s">
        <v>17</v>
      </c>
      <c r="O132" s="114">
        <f>SUM(O133)</f>
        <v>0</v>
      </c>
      <c r="P132" s="114">
        <f t="shared" ref="P132:Q132" si="41">SUM(P133:P133)</f>
        <v>30000</v>
      </c>
      <c r="Q132" s="114">
        <f t="shared" si="41"/>
        <v>0</v>
      </c>
      <c r="R132" s="92">
        <v>0</v>
      </c>
      <c r="S132" s="92">
        <f t="shared" si="39"/>
        <v>0</v>
      </c>
      <c r="T132" s="84"/>
      <c r="U132" s="84"/>
    </row>
    <row r="133" spans="1:21" s="4" customFormat="1" ht="60" x14ac:dyDescent="0.2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98" t="s">
        <v>69</v>
      </c>
      <c r="N133" s="89" t="s">
        <v>128</v>
      </c>
      <c r="O133" s="92">
        <f>SUM(O467)</f>
        <v>0</v>
      </c>
      <c r="P133" s="92">
        <f>SUM(P467)</f>
        <v>30000</v>
      </c>
      <c r="Q133" s="92">
        <f>SUM(Q467)</f>
        <v>0</v>
      </c>
      <c r="R133" s="92">
        <v>0</v>
      </c>
      <c r="S133" s="92">
        <f t="shared" si="39"/>
        <v>0</v>
      </c>
      <c r="T133" s="84"/>
      <c r="U133" s="84"/>
    </row>
    <row r="134" spans="1:21" s="4" customFormat="1" ht="15.75" x14ac:dyDescent="0.25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98"/>
      <c r="N134" s="89"/>
      <c r="O134" s="114"/>
      <c r="P134" s="114"/>
      <c r="Q134" s="114"/>
      <c r="R134" s="92"/>
      <c r="S134" s="92"/>
      <c r="T134" s="84"/>
      <c r="U134" s="84"/>
    </row>
    <row r="135" spans="1:21" s="3" customFormat="1" ht="31.5" x14ac:dyDescent="0.2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112" t="s">
        <v>262</v>
      </c>
      <c r="N135" s="83" t="s">
        <v>282</v>
      </c>
      <c r="O135" s="114">
        <f>SUM(O136+O137)</f>
        <v>0</v>
      </c>
      <c r="P135" s="114">
        <f>SUM(P136:P137)</f>
        <v>6000</v>
      </c>
      <c r="Q135" s="114">
        <f t="shared" ref="Q135" si="42">SUM(Q137)</f>
        <v>0</v>
      </c>
      <c r="R135" s="92">
        <v>0</v>
      </c>
      <c r="S135" s="92">
        <f t="shared" si="39"/>
        <v>0</v>
      </c>
      <c r="T135" s="80"/>
      <c r="U135" s="80"/>
    </row>
    <row r="136" spans="1:21" s="3" customFormat="1" ht="15.75" x14ac:dyDescent="0.25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98" t="s">
        <v>381</v>
      </c>
      <c r="N136" s="115" t="s">
        <v>382</v>
      </c>
      <c r="O136" s="92">
        <v>0</v>
      </c>
      <c r="P136" s="92">
        <f>SUM(P518)</f>
        <v>6000</v>
      </c>
      <c r="Q136" s="92">
        <v>0</v>
      </c>
      <c r="R136" s="92">
        <v>0</v>
      </c>
      <c r="S136" s="92">
        <f t="shared" si="39"/>
        <v>0</v>
      </c>
      <c r="T136" s="80"/>
      <c r="U136" s="80"/>
    </row>
    <row r="137" spans="1:21" s="4" customFormat="1" ht="30" x14ac:dyDescent="0.2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98" t="s">
        <v>261</v>
      </c>
      <c r="N137" s="89" t="s">
        <v>281</v>
      </c>
      <c r="O137" s="92">
        <f>SUM(O585+O729)</f>
        <v>0</v>
      </c>
      <c r="P137" s="92">
        <f>SUM(P585+P729)</f>
        <v>0</v>
      </c>
      <c r="Q137" s="92">
        <f>SUM(Q585+Q729)</f>
        <v>0</v>
      </c>
      <c r="R137" s="92">
        <v>0</v>
      </c>
      <c r="S137" s="92">
        <v>0</v>
      </c>
      <c r="T137" s="84"/>
      <c r="U137" s="84"/>
    </row>
    <row r="138" spans="1:21" s="4" customFormat="1" ht="30" x14ac:dyDescent="0.2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124" t="s">
        <v>437</v>
      </c>
      <c r="N138" s="122" t="s">
        <v>504</v>
      </c>
      <c r="O138" s="92">
        <v>0</v>
      </c>
      <c r="P138" s="92"/>
      <c r="Q138" s="92">
        <v>0</v>
      </c>
      <c r="R138" s="92"/>
      <c r="S138" s="92"/>
      <c r="T138" s="84"/>
      <c r="U138" s="84"/>
    </row>
    <row r="139" spans="1:21" s="4" customFormat="1" ht="15.75" x14ac:dyDescent="0.25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98"/>
      <c r="N139" s="89"/>
      <c r="O139" s="114"/>
      <c r="P139" s="114"/>
      <c r="Q139" s="114"/>
      <c r="R139" s="92"/>
      <c r="S139" s="92"/>
      <c r="T139" s="84"/>
      <c r="U139" s="84"/>
    </row>
    <row r="140" spans="1:21" s="3" customFormat="1" ht="47.25" x14ac:dyDescent="0.2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112" t="s">
        <v>70</v>
      </c>
      <c r="N140" s="83" t="s">
        <v>24</v>
      </c>
      <c r="O140" s="114">
        <f>SUM(O141)</f>
        <v>50238.64</v>
      </c>
      <c r="P140" s="114">
        <f t="shared" ref="P140" si="43">SUM(P141)</f>
        <v>159000</v>
      </c>
      <c r="Q140" s="114">
        <f>SUM(Q141)</f>
        <v>43095.360000000001</v>
      </c>
      <c r="R140" s="92">
        <f t="shared" si="38"/>
        <v>85.781302997055647</v>
      </c>
      <c r="S140" s="92">
        <f t="shared" si="39"/>
        <v>27.103999999999999</v>
      </c>
      <c r="T140" s="80"/>
      <c r="U140" s="80"/>
    </row>
    <row r="141" spans="1:21" s="4" customFormat="1" ht="30" x14ac:dyDescent="0.2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98" t="s">
        <v>71</v>
      </c>
      <c r="N141" s="89" t="s">
        <v>25</v>
      </c>
      <c r="O141" s="92">
        <f>SUM(O544+O559+O572+O601+O616+O630+O640)</f>
        <v>50238.64</v>
      </c>
      <c r="P141" s="92">
        <f>SUM(P544+P559+P572+P601+P616+P630+P640)</f>
        <v>159000</v>
      </c>
      <c r="Q141" s="92">
        <f>SUM(Q544+Q559+Q572+Q601+Q616+Q630+Q640)</f>
        <v>43095.360000000001</v>
      </c>
      <c r="R141" s="92">
        <f t="shared" si="38"/>
        <v>85.781302997055647</v>
      </c>
      <c r="S141" s="92">
        <f t="shared" si="39"/>
        <v>27.103999999999999</v>
      </c>
      <c r="T141" s="84"/>
      <c r="U141" s="84"/>
    </row>
    <row r="142" spans="1:21" s="4" customFormat="1" ht="30" x14ac:dyDescent="0.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124" t="s">
        <v>438</v>
      </c>
      <c r="N142" s="122" t="s">
        <v>505</v>
      </c>
      <c r="O142" s="92">
        <v>44503.64</v>
      </c>
      <c r="P142" s="92"/>
      <c r="Q142" s="92">
        <v>38374.629999999997</v>
      </c>
      <c r="R142" s="92">
        <f t="shared" si="38"/>
        <v>86.228070333123313</v>
      </c>
      <c r="S142" s="92"/>
      <c r="T142" s="84"/>
      <c r="U142" s="84"/>
    </row>
    <row r="143" spans="1:21" s="4" customFormat="1" ht="30" x14ac:dyDescent="0.2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124" t="s">
        <v>439</v>
      </c>
      <c r="N143" s="122" t="s">
        <v>506</v>
      </c>
      <c r="O143" s="92">
        <v>5735</v>
      </c>
      <c r="P143" s="92"/>
      <c r="Q143" s="92">
        <v>4720.7299999999996</v>
      </c>
      <c r="R143" s="92">
        <f t="shared" si="38"/>
        <v>82.31438535309502</v>
      </c>
      <c r="S143" s="92"/>
      <c r="T143" s="84"/>
      <c r="U143" s="84"/>
    </row>
    <row r="144" spans="1:21" s="4" customFormat="1" ht="15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98"/>
      <c r="N144" s="89"/>
      <c r="O144" s="116"/>
      <c r="P144" s="116"/>
      <c r="Q144" s="116"/>
      <c r="R144" s="92"/>
      <c r="S144" s="92"/>
      <c r="T144" s="84"/>
      <c r="U144" s="84"/>
    </row>
    <row r="145" spans="1:21" s="4" customFormat="1" ht="15.75" x14ac:dyDescent="0.25">
      <c r="A145" s="84"/>
      <c r="B145" s="84"/>
      <c r="C145" s="84"/>
      <c r="D145" s="84"/>
      <c r="E145" s="84"/>
      <c r="F145" s="84"/>
      <c r="G145" s="84"/>
      <c r="H145" s="80"/>
      <c r="I145" s="80"/>
      <c r="J145" s="80"/>
      <c r="K145" s="80"/>
      <c r="L145" s="80"/>
      <c r="M145" s="112" t="s">
        <v>72</v>
      </c>
      <c r="N145" s="83" t="s">
        <v>137</v>
      </c>
      <c r="O145" s="114">
        <f>SUM(O146+O148+O150)</f>
        <v>50314.76</v>
      </c>
      <c r="P145" s="114">
        <f t="shared" ref="P145" si="44">SUM(P146:P150)</f>
        <v>96600</v>
      </c>
      <c r="Q145" s="114">
        <f>SUM(Q146+Q148+Q150)</f>
        <v>52045.34</v>
      </c>
      <c r="R145" s="92">
        <f t="shared" si="38"/>
        <v>103.43950761168293</v>
      </c>
      <c r="S145" s="92">
        <f t="shared" si="39"/>
        <v>53.8771635610766</v>
      </c>
      <c r="T145" s="84"/>
      <c r="U145" s="84"/>
    </row>
    <row r="146" spans="1:21" s="4" customFormat="1" ht="15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98" t="s">
        <v>73</v>
      </c>
      <c r="N146" s="89" t="s">
        <v>8</v>
      </c>
      <c r="O146" s="92">
        <f>SUM(O370+O587+O658+O676+O690+O703+O731)</f>
        <v>29237.22</v>
      </c>
      <c r="P146" s="92">
        <f>SUM(P370+P587+P658+P676+P690+P703+P731)</f>
        <v>69600</v>
      </c>
      <c r="Q146" s="92">
        <f>SUM(Q370+Q587+Q658+Q676+Q690+Q703+Q731)</f>
        <v>32045.34</v>
      </c>
      <c r="R146" s="92">
        <f t="shared" si="38"/>
        <v>109.60460673073568</v>
      </c>
      <c r="S146" s="92">
        <f t="shared" si="39"/>
        <v>46.042155172413793</v>
      </c>
      <c r="T146" s="84"/>
      <c r="U146" s="84"/>
    </row>
    <row r="147" spans="1:21" s="4" customFormat="1" ht="15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124" t="s">
        <v>440</v>
      </c>
      <c r="N147" s="122" t="s">
        <v>507</v>
      </c>
      <c r="O147" s="92">
        <v>29237.22</v>
      </c>
      <c r="P147" s="92"/>
      <c r="Q147" s="92">
        <v>32045.34</v>
      </c>
      <c r="R147" s="92">
        <f t="shared" si="38"/>
        <v>109.60460673073568</v>
      </c>
      <c r="S147" s="92"/>
      <c r="T147" s="84"/>
      <c r="U147" s="84"/>
    </row>
    <row r="148" spans="1:21" s="4" customFormat="1" ht="15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98" t="s">
        <v>74</v>
      </c>
      <c r="N148" s="89" t="s">
        <v>30</v>
      </c>
      <c r="O148" s="92">
        <f>SUM(O660+O716)</f>
        <v>21077.54</v>
      </c>
      <c r="P148" s="92">
        <f>SUM(P660+P716)</f>
        <v>25000</v>
      </c>
      <c r="Q148" s="92">
        <f>SUM(Q660+Q716)</f>
        <v>20000</v>
      </c>
      <c r="R148" s="92">
        <f t="shared" si="38"/>
        <v>94.887733578017162</v>
      </c>
      <c r="S148" s="92">
        <f t="shared" si="39"/>
        <v>80</v>
      </c>
      <c r="T148" s="84"/>
      <c r="U148" s="84"/>
    </row>
    <row r="149" spans="1:21" s="4" customFormat="1" ht="30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124" t="s">
        <v>441</v>
      </c>
      <c r="N149" s="122" t="s">
        <v>508</v>
      </c>
      <c r="O149" s="92">
        <v>21077.54</v>
      </c>
      <c r="P149" s="92"/>
      <c r="Q149" s="92">
        <v>20000</v>
      </c>
      <c r="R149" s="92">
        <f t="shared" si="38"/>
        <v>94.887733578017162</v>
      </c>
      <c r="S149" s="92"/>
      <c r="T149" s="84"/>
      <c r="U149" s="84"/>
    </row>
    <row r="150" spans="1:21" s="4" customFormat="1" ht="15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98" t="s">
        <v>75</v>
      </c>
      <c r="N150" s="89" t="s">
        <v>31</v>
      </c>
      <c r="O150" s="92">
        <f>SUM(O313)</f>
        <v>0</v>
      </c>
      <c r="P150" s="92">
        <f>SUM(P313)</f>
        <v>2000</v>
      </c>
      <c r="Q150" s="92">
        <f>SUM(Q313)</f>
        <v>0</v>
      </c>
      <c r="R150" s="92">
        <v>0</v>
      </c>
      <c r="S150" s="92">
        <f t="shared" si="39"/>
        <v>0</v>
      </c>
      <c r="T150" s="84"/>
      <c r="U150" s="84"/>
    </row>
    <row r="151" spans="1:21" s="4" customFormat="1" ht="15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98"/>
      <c r="N151" s="89"/>
      <c r="O151" s="92"/>
      <c r="P151" s="92"/>
      <c r="Q151" s="92"/>
      <c r="R151" s="92"/>
      <c r="S151" s="92"/>
      <c r="T151" s="84"/>
      <c r="U151" s="84"/>
    </row>
    <row r="152" spans="1:21" s="6" customFormat="1" ht="31.5" x14ac:dyDescent="0.2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95" t="s">
        <v>76</v>
      </c>
      <c r="N152" s="96" t="s">
        <v>170</v>
      </c>
      <c r="O152" s="111">
        <f t="shared" ref="O152:Q152" si="45">SUM(O154+O159)</f>
        <v>25718.75</v>
      </c>
      <c r="P152" s="111">
        <f t="shared" ref="P152" si="46">SUM(P154+P159)</f>
        <v>4630000</v>
      </c>
      <c r="Q152" s="111">
        <f t="shared" si="45"/>
        <v>29636.75</v>
      </c>
      <c r="R152" s="92">
        <f t="shared" si="38"/>
        <v>115.23402187120291</v>
      </c>
      <c r="S152" s="92">
        <f t="shared" si="39"/>
        <v>0.64010259179265661</v>
      </c>
      <c r="T152" s="104"/>
      <c r="U152" s="104"/>
    </row>
    <row r="153" spans="1:21" s="3" customFormat="1" ht="15.75" x14ac:dyDescent="0.25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112"/>
      <c r="N153" s="83"/>
      <c r="O153" s="113"/>
      <c r="P153" s="113"/>
      <c r="Q153" s="113"/>
      <c r="R153" s="92"/>
      <c r="S153" s="92"/>
      <c r="T153" s="80"/>
      <c r="U153" s="80"/>
    </row>
    <row r="154" spans="1:21" s="3" customFormat="1" ht="47.25" x14ac:dyDescent="0.25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112" t="s">
        <v>77</v>
      </c>
      <c r="N154" s="83" t="s">
        <v>171</v>
      </c>
      <c r="O154" s="114">
        <f>SUM(O155+O156)</f>
        <v>0</v>
      </c>
      <c r="P154" s="114">
        <f t="shared" ref="P154" si="47">SUM(P155:P156)</f>
        <v>20000</v>
      </c>
      <c r="Q154" s="114">
        <f t="shared" ref="Q154" si="48">SUM(Q155:Q156)</f>
        <v>0</v>
      </c>
      <c r="R154" s="92">
        <v>0</v>
      </c>
      <c r="S154" s="92">
        <f t="shared" si="39"/>
        <v>0</v>
      </c>
      <c r="T154" s="80"/>
      <c r="U154" s="80"/>
    </row>
    <row r="155" spans="1:21" s="4" customFormat="1" ht="30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98" t="s">
        <v>78</v>
      </c>
      <c r="N155" s="89" t="s">
        <v>29</v>
      </c>
      <c r="O155" s="92">
        <f>SUM(O781+O832)</f>
        <v>0</v>
      </c>
      <c r="P155" s="92">
        <f>SUM(P781+P832)</f>
        <v>20000</v>
      </c>
      <c r="Q155" s="92">
        <f>SUM(Q781+Q832)</f>
        <v>0</v>
      </c>
      <c r="R155" s="92">
        <v>0</v>
      </c>
      <c r="S155" s="92">
        <f t="shared" si="39"/>
        <v>0</v>
      </c>
      <c r="T155" s="84"/>
      <c r="U155" s="84"/>
    </row>
    <row r="156" spans="1:21" s="4" customFormat="1" ht="15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98" t="s">
        <v>79</v>
      </c>
      <c r="N156" s="89" t="s">
        <v>32</v>
      </c>
      <c r="O156" s="92">
        <f t="shared" ref="O156:Q156" si="49">SUM(O833)</f>
        <v>0</v>
      </c>
      <c r="P156" s="92">
        <f t="shared" ref="P156" si="50">SUM(P833)</f>
        <v>0</v>
      </c>
      <c r="Q156" s="92">
        <f t="shared" si="49"/>
        <v>0</v>
      </c>
      <c r="R156" s="92">
        <v>0</v>
      </c>
      <c r="S156" s="92">
        <v>0</v>
      </c>
      <c r="T156" s="84"/>
      <c r="U156" s="84"/>
    </row>
    <row r="157" spans="1:21" s="4" customFormat="1" ht="15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124" t="s">
        <v>442</v>
      </c>
      <c r="N157" s="122" t="s">
        <v>509</v>
      </c>
      <c r="O157" s="92">
        <v>0</v>
      </c>
      <c r="P157" s="92"/>
      <c r="Q157" s="92">
        <v>0</v>
      </c>
      <c r="R157" s="92"/>
      <c r="S157" s="92"/>
      <c r="T157" s="84"/>
      <c r="U157" s="84"/>
    </row>
    <row r="158" spans="1:21" s="4" customFormat="1" ht="15.75" x14ac:dyDescent="0.25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98"/>
      <c r="N158" s="89"/>
      <c r="O158" s="114"/>
      <c r="P158" s="114"/>
      <c r="Q158" s="114"/>
      <c r="R158" s="92"/>
      <c r="S158" s="92"/>
      <c r="T158" s="84"/>
      <c r="U158" s="84"/>
    </row>
    <row r="159" spans="1:21" s="4" customFormat="1" ht="47.25" x14ac:dyDescent="0.25">
      <c r="A159" s="84"/>
      <c r="B159" s="84"/>
      <c r="C159" s="84"/>
      <c r="D159" s="84"/>
      <c r="E159" s="84"/>
      <c r="F159" s="84"/>
      <c r="G159" s="84"/>
      <c r="H159" s="80"/>
      <c r="I159" s="80"/>
      <c r="J159" s="80"/>
      <c r="K159" s="80"/>
      <c r="L159" s="80"/>
      <c r="M159" s="112" t="s">
        <v>80</v>
      </c>
      <c r="N159" s="83" t="s">
        <v>9</v>
      </c>
      <c r="O159" s="114">
        <f>SUM(O160+O164+O167)</f>
        <v>25718.75</v>
      </c>
      <c r="P159" s="114">
        <f t="shared" ref="P159" si="51">SUM(P160:P167)</f>
        <v>4610000</v>
      </c>
      <c r="Q159" s="114">
        <f>SUM(Q160+Q164+Q167)</f>
        <v>29636.75</v>
      </c>
      <c r="R159" s="92">
        <f t="shared" si="38"/>
        <v>115.23402187120291</v>
      </c>
      <c r="S159" s="92">
        <f t="shared" si="39"/>
        <v>0.64287960954446854</v>
      </c>
      <c r="T159" s="84"/>
      <c r="U159" s="84"/>
    </row>
    <row r="160" spans="1:21" s="4" customFormat="1" ht="15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98" t="s">
        <v>81</v>
      </c>
      <c r="N160" s="89" t="s">
        <v>172</v>
      </c>
      <c r="O160" s="92">
        <f>SUM(O801+O835+O851+O863+O877+O890+O902+O915+O927+O941+O958)</f>
        <v>24468.75</v>
      </c>
      <c r="P160" s="92">
        <f>SUM(P801+P835+P851+P863+P877+P890+P902+P915+P927+P941+P958+P970)</f>
        <v>4580000</v>
      </c>
      <c r="Q160" s="92">
        <f>SUM(Q801+Q835+Q851+Q863+Q877+Q890+Q902+Q915+Q927+Q941+Q958+Q970)</f>
        <v>5016.25</v>
      </c>
      <c r="R160" s="92">
        <f t="shared" si="38"/>
        <v>20.500638569604089</v>
      </c>
      <c r="S160" s="92">
        <f t="shared" si="39"/>
        <v>0.10952510917030568</v>
      </c>
      <c r="T160" s="84"/>
      <c r="U160" s="84"/>
    </row>
    <row r="161" spans="1:21" s="4" customFormat="1" ht="15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124" t="s">
        <v>443</v>
      </c>
      <c r="N161" s="122" t="s">
        <v>510</v>
      </c>
      <c r="O161" s="92">
        <v>0</v>
      </c>
      <c r="P161" s="92"/>
      <c r="Q161" s="92">
        <v>1875</v>
      </c>
      <c r="R161" s="92">
        <v>0</v>
      </c>
      <c r="S161" s="92"/>
      <c r="T161" s="84"/>
      <c r="U161" s="84"/>
    </row>
    <row r="162" spans="1:21" s="4" customFormat="1" ht="30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124" t="s">
        <v>444</v>
      </c>
      <c r="N162" s="122" t="s">
        <v>511</v>
      </c>
      <c r="O162" s="92">
        <v>0</v>
      </c>
      <c r="P162" s="92"/>
      <c r="Q162" s="92">
        <v>3141.25</v>
      </c>
      <c r="R162" s="92">
        <v>0</v>
      </c>
      <c r="S162" s="92"/>
      <c r="T162" s="84"/>
      <c r="U162" s="84"/>
    </row>
    <row r="163" spans="1:21" s="4" customFormat="1" ht="15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124" t="s">
        <v>445</v>
      </c>
      <c r="N163" s="122" t="s">
        <v>512</v>
      </c>
      <c r="O163" s="92">
        <v>24468.75</v>
      </c>
      <c r="P163" s="92"/>
      <c r="Q163" s="92">
        <v>0</v>
      </c>
      <c r="R163" s="92">
        <f t="shared" si="38"/>
        <v>0</v>
      </c>
      <c r="S163" s="92"/>
      <c r="T163" s="84"/>
      <c r="U163" s="84"/>
    </row>
    <row r="164" spans="1:21" s="4" customFormat="1" ht="15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98" t="s">
        <v>82</v>
      </c>
      <c r="N164" s="89" t="s">
        <v>20</v>
      </c>
      <c r="O164" s="92">
        <f>SUM(O942)</f>
        <v>0</v>
      </c>
      <c r="P164" s="92">
        <f t="shared" ref="P164:Q164" si="52">SUM(P942)</f>
        <v>25000</v>
      </c>
      <c r="Q164" s="92">
        <f t="shared" si="52"/>
        <v>23370.5</v>
      </c>
      <c r="R164" s="92">
        <v>0</v>
      </c>
      <c r="S164" s="92">
        <f t="shared" si="39"/>
        <v>93.481999999999999</v>
      </c>
      <c r="T164" s="84"/>
      <c r="U164" s="84"/>
    </row>
    <row r="165" spans="1:21" s="4" customFormat="1" ht="15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222" t="s">
        <v>458</v>
      </c>
      <c r="N165" s="224" t="s">
        <v>516</v>
      </c>
      <c r="O165" s="92">
        <v>0</v>
      </c>
      <c r="P165" s="92"/>
      <c r="Q165" s="92">
        <v>16852.5</v>
      </c>
      <c r="R165" s="92">
        <v>0</v>
      </c>
      <c r="S165" s="92"/>
      <c r="T165" s="84"/>
      <c r="U165" s="84"/>
    </row>
    <row r="166" spans="1:21" s="4" customFormat="1" ht="15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222" t="s">
        <v>459</v>
      </c>
      <c r="N166" s="224" t="s">
        <v>517</v>
      </c>
      <c r="O166" s="92">
        <v>0</v>
      </c>
      <c r="P166" s="92"/>
      <c r="Q166" s="92">
        <v>6518</v>
      </c>
      <c r="R166" s="92">
        <v>0</v>
      </c>
      <c r="S166" s="92"/>
      <c r="T166" s="84"/>
      <c r="U166" s="84"/>
    </row>
    <row r="167" spans="1:21" s="4" customFormat="1" ht="30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98" t="s">
        <v>83</v>
      </c>
      <c r="N167" s="89" t="s">
        <v>23</v>
      </c>
      <c r="O167" s="92">
        <f t="shared" ref="O167:Q167" si="53">SUM(O945)</f>
        <v>1250</v>
      </c>
      <c r="P167" s="92">
        <f t="shared" ref="P167" si="54">SUM(P945)</f>
        <v>5000</v>
      </c>
      <c r="Q167" s="92">
        <f t="shared" si="53"/>
        <v>1250</v>
      </c>
      <c r="R167" s="92">
        <f t="shared" si="38"/>
        <v>100</v>
      </c>
      <c r="S167" s="92">
        <f t="shared" si="39"/>
        <v>25</v>
      </c>
      <c r="T167" s="84"/>
      <c r="U167" s="84"/>
    </row>
    <row r="168" spans="1:21" s="4" customFormat="1" ht="30" x14ac:dyDescent="0.2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124" t="s">
        <v>446</v>
      </c>
      <c r="N168" s="122" t="s">
        <v>513</v>
      </c>
      <c r="O168" s="92">
        <v>1250</v>
      </c>
      <c r="P168" s="92"/>
      <c r="Q168" s="92">
        <v>1250</v>
      </c>
      <c r="R168" s="92">
        <f t="shared" ref="R168:R229" si="55">Q168/O168*100</f>
        <v>100</v>
      </c>
      <c r="S168" s="92"/>
      <c r="T168" s="84"/>
      <c r="U168" s="84"/>
    </row>
    <row r="169" spans="1:21" s="4" customFormat="1" ht="15" x14ac:dyDescent="0.2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98"/>
      <c r="N169" s="89"/>
      <c r="O169" s="92"/>
      <c r="P169" s="92"/>
      <c r="Q169" s="92"/>
      <c r="R169" s="92"/>
      <c r="S169" s="92"/>
      <c r="T169" s="84"/>
      <c r="U169" s="84"/>
    </row>
    <row r="170" spans="1:21" s="4" customFormat="1" ht="15.75" x14ac:dyDescent="0.25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93" t="s">
        <v>357</v>
      </c>
      <c r="N170" s="89"/>
      <c r="O170" s="92"/>
      <c r="P170" s="92"/>
      <c r="Q170" s="92"/>
      <c r="R170" s="92"/>
      <c r="S170" s="92"/>
      <c r="T170" s="84"/>
      <c r="U170" s="84"/>
    </row>
    <row r="171" spans="1:21" s="2" customFormat="1" ht="15.75" x14ac:dyDescent="0.25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94"/>
      <c r="O171" s="118"/>
      <c r="P171" s="118"/>
      <c r="Q171" s="118"/>
      <c r="R171" s="92"/>
      <c r="S171" s="92"/>
      <c r="T171" s="117"/>
      <c r="U171" s="117"/>
    </row>
    <row r="172" spans="1:21" s="4" customFormat="1" ht="31.5" x14ac:dyDescent="0.25">
      <c r="A172" s="84"/>
      <c r="B172" s="84"/>
      <c r="C172" s="84"/>
      <c r="D172" s="84"/>
      <c r="E172" s="84"/>
      <c r="F172" s="84"/>
      <c r="G172" s="84"/>
      <c r="H172" s="84"/>
      <c r="I172" s="79">
        <v>81</v>
      </c>
      <c r="J172" s="84"/>
      <c r="K172" s="84"/>
      <c r="L172" s="84"/>
      <c r="M172" s="95" t="s">
        <v>98</v>
      </c>
      <c r="N172" s="96" t="s">
        <v>293</v>
      </c>
      <c r="O172" s="119">
        <f>SUM(O175)</f>
        <v>0</v>
      </c>
      <c r="P172" s="119">
        <f>SUM(P175)</f>
        <v>0</v>
      </c>
      <c r="Q172" s="119">
        <f>SUM(Q175)</f>
        <v>0</v>
      </c>
      <c r="R172" s="92">
        <v>0</v>
      </c>
      <c r="S172" s="92">
        <v>0</v>
      </c>
      <c r="T172" s="84"/>
      <c r="U172" s="84"/>
    </row>
    <row r="173" spans="1:21" s="4" customFormat="1" ht="31.5" x14ac:dyDescent="0.25">
      <c r="A173" s="84"/>
      <c r="B173" s="84"/>
      <c r="C173" s="84"/>
      <c r="D173" s="84"/>
      <c r="E173" s="84"/>
      <c r="F173" s="84"/>
      <c r="G173" s="84"/>
      <c r="H173" s="84"/>
      <c r="I173" s="79"/>
      <c r="J173" s="84"/>
      <c r="K173" s="84"/>
      <c r="L173" s="84"/>
      <c r="M173" s="112" t="s">
        <v>331</v>
      </c>
      <c r="N173" s="83" t="s">
        <v>333</v>
      </c>
      <c r="O173" s="91">
        <v>0</v>
      </c>
      <c r="P173" s="91">
        <v>0</v>
      </c>
      <c r="Q173" s="91">
        <v>0</v>
      </c>
      <c r="R173" s="92">
        <v>0</v>
      </c>
      <c r="S173" s="92">
        <v>0</v>
      </c>
      <c r="T173" s="84"/>
      <c r="U173" s="84"/>
    </row>
    <row r="174" spans="1:21" s="4" customFormat="1" ht="45" x14ac:dyDescent="0.2">
      <c r="A174" s="84"/>
      <c r="B174" s="84"/>
      <c r="C174" s="84"/>
      <c r="D174" s="84"/>
      <c r="E174" s="84"/>
      <c r="F174" s="84"/>
      <c r="G174" s="84"/>
      <c r="H174" s="84"/>
      <c r="I174" s="79"/>
      <c r="J174" s="84"/>
      <c r="K174" s="84"/>
      <c r="L174" s="84"/>
      <c r="M174" s="98" t="s">
        <v>332</v>
      </c>
      <c r="N174" s="89" t="s">
        <v>334</v>
      </c>
      <c r="O174" s="91">
        <v>0</v>
      </c>
      <c r="P174" s="91">
        <v>0</v>
      </c>
      <c r="Q174" s="91">
        <v>0</v>
      </c>
      <c r="R174" s="92">
        <v>0</v>
      </c>
      <c r="S174" s="92">
        <v>0</v>
      </c>
      <c r="T174" s="84"/>
      <c r="U174" s="84"/>
    </row>
    <row r="175" spans="1:21" s="3" customFormat="1" ht="15.75" x14ac:dyDescent="0.25">
      <c r="A175" s="80"/>
      <c r="B175" s="80"/>
      <c r="C175" s="80"/>
      <c r="D175" s="80"/>
      <c r="E175" s="80"/>
      <c r="F175" s="80"/>
      <c r="G175" s="80"/>
      <c r="H175" s="80"/>
      <c r="I175" s="87">
        <v>81</v>
      </c>
      <c r="J175" s="80"/>
      <c r="K175" s="80"/>
      <c r="L175" s="80"/>
      <c r="M175" s="112" t="s">
        <v>294</v>
      </c>
      <c r="N175" s="83" t="s">
        <v>296</v>
      </c>
      <c r="O175" s="108">
        <f t="shared" ref="O175:Q175" si="56">SUM(O176)</f>
        <v>0</v>
      </c>
      <c r="P175" s="108">
        <f t="shared" si="56"/>
        <v>0</v>
      </c>
      <c r="Q175" s="108">
        <f t="shared" si="56"/>
        <v>0</v>
      </c>
      <c r="R175" s="92">
        <v>0</v>
      </c>
      <c r="S175" s="92">
        <v>0</v>
      </c>
      <c r="T175" s="80"/>
      <c r="U175" s="80"/>
    </row>
    <row r="176" spans="1:21" s="4" customFormat="1" ht="45" x14ac:dyDescent="0.2">
      <c r="A176" s="84"/>
      <c r="B176" s="84"/>
      <c r="C176" s="84"/>
      <c r="D176" s="84"/>
      <c r="E176" s="84"/>
      <c r="F176" s="84"/>
      <c r="G176" s="84"/>
      <c r="H176" s="84"/>
      <c r="I176" s="79">
        <v>81</v>
      </c>
      <c r="J176" s="84"/>
      <c r="K176" s="84"/>
      <c r="L176" s="84"/>
      <c r="M176" s="98" t="s">
        <v>295</v>
      </c>
      <c r="N176" s="89" t="s">
        <v>297</v>
      </c>
      <c r="O176" s="91">
        <v>0</v>
      </c>
      <c r="P176" s="91">
        <v>0</v>
      </c>
      <c r="Q176" s="91">
        <v>0</v>
      </c>
      <c r="R176" s="92">
        <v>0</v>
      </c>
      <c r="S176" s="92">
        <v>0</v>
      </c>
      <c r="T176" s="84"/>
      <c r="U176" s="84"/>
    </row>
    <row r="177" spans="1:21" s="6" customFormat="1" ht="31.5" x14ac:dyDescent="0.25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95" t="s">
        <v>33</v>
      </c>
      <c r="N177" s="96" t="s">
        <v>86</v>
      </c>
      <c r="O177" s="111">
        <f t="shared" ref="O177:Q177" si="57">SUM(O178+O180)</f>
        <v>0</v>
      </c>
      <c r="P177" s="111">
        <f t="shared" ref="P177" si="58">SUM(P178+P180)</f>
        <v>0</v>
      </c>
      <c r="Q177" s="111">
        <f t="shared" si="57"/>
        <v>0</v>
      </c>
      <c r="R177" s="92">
        <v>0</v>
      </c>
      <c r="S177" s="92">
        <v>0</v>
      </c>
      <c r="T177" s="104"/>
      <c r="U177" s="104"/>
    </row>
    <row r="178" spans="1:21" s="3" customFormat="1" ht="31.5" x14ac:dyDescent="0.25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112" t="s">
        <v>84</v>
      </c>
      <c r="N178" s="83" t="s">
        <v>87</v>
      </c>
      <c r="O178" s="114">
        <f t="shared" ref="O178:Q178" si="59">SUM(O179)</f>
        <v>0</v>
      </c>
      <c r="P178" s="114">
        <f t="shared" si="59"/>
        <v>0</v>
      </c>
      <c r="Q178" s="114">
        <f t="shared" si="59"/>
        <v>0</v>
      </c>
      <c r="R178" s="92">
        <v>0</v>
      </c>
      <c r="S178" s="92">
        <v>0</v>
      </c>
      <c r="T178" s="80"/>
      <c r="U178" s="80"/>
    </row>
    <row r="179" spans="1:21" s="4" customFormat="1" ht="45" x14ac:dyDescent="0.2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98" t="s">
        <v>85</v>
      </c>
      <c r="N179" s="89" t="s">
        <v>88</v>
      </c>
      <c r="O179" s="92">
        <v>0</v>
      </c>
      <c r="P179" s="92">
        <v>0</v>
      </c>
      <c r="Q179" s="92">
        <v>0</v>
      </c>
      <c r="R179" s="92">
        <v>0</v>
      </c>
      <c r="S179" s="92">
        <v>0</v>
      </c>
      <c r="T179" s="84"/>
      <c r="U179" s="84"/>
    </row>
    <row r="180" spans="1:21" s="3" customFormat="1" ht="31.5" x14ac:dyDescent="0.2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112" t="s">
        <v>298</v>
      </c>
      <c r="N180" s="83" t="s">
        <v>300</v>
      </c>
      <c r="O180" s="114">
        <f t="shared" ref="O180:Q180" si="60">SUM(O181)</f>
        <v>0</v>
      </c>
      <c r="P180" s="114">
        <f t="shared" si="60"/>
        <v>0</v>
      </c>
      <c r="Q180" s="114">
        <f t="shared" si="60"/>
        <v>0</v>
      </c>
      <c r="R180" s="92">
        <v>0</v>
      </c>
      <c r="S180" s="92">
        <v>0</v>
      </c>
      <c r="T180" s="80"/>
      <c r="U180" s="80"/>
    </row>
    <row r="181" spans="1:21" s="4" customFormat="1" ht="60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98" t="s">
        <v>299</v>
      </c>
      <c r="N181" s="89" t="s">
        <v>320</v>
      </c>
      <c r="O181" s="92">
        <v>0</v>
      </c>
      <c r="P181" s="92">
        <v>0</v>
      </c>
      <c r="Q181" s="92">
        <v>0</v>
      </c>
      <c r="R181" s="92">
        <v>0</v>
      </c>
      <c r="S181" s="92">
        <v>0</v>
      </c>
      <c r="T181" s="84"/>
      <c r="U181" s="84"/>
    </row>
    <row r="182" spans="1:21" s="4" customFormat="1" ht="15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98"/>
      <c r="N182" s="89"/>
      <c r="O182" s="92"/>
      <c r="P182" s="92"/>
      <c r="Q182" s="92"/>
      <c r="R182" s="92"/>
      <c r="S182" s="92"/>
      <c r="T182" s="84"/>
      <c r="U182" s="84"/>
    </row>
    <row r="183" spans="1:21" s="4" customFormat="1" ht="15" x14ac:dyDescent="0.2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98"/>
      <c r="N183" s="89"/>
      <c r="O183" s="92"/>
      <c r="P183" s="92"/>
      <c r="Q183" s="92"/>
      <c r="R183" s="92"/>
      <c r="S183" s="92"/>
      <c r="T183" s="84"/>
      <c r="U183" s="84"/>
    </row>
    <row r="184" spans="1:21" s="4" customFormat="1" ht="15.75" x14ac:dyDescent="0.25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93" t="s">
        <v>90</v>
      </c>
      <c r="N184" s="99"/>
      <c r="O184" s="97"/>
      <c r="P184" s="97"/>
      <c r="Q184" s="97"/>
      <c r="R184" s="92"/>
      <c r="S184" s="92"/>
      <c r="T184" s="84"/>
      <c r="U184" s="84"/>
    </row>
    <row r="185" spans="1:21" s="5" customFormat="1" ht="15" x14ac:dyDescent="0.2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99"/>
      <c r="O185" s="116"/>
      <c r="P185" s="116"/>
      <c r="Q185" s="116"/>
      <c r="R185" s="92"/>
      <c r="S185" s="92"/>
      <c r="T185" s="101"/>
      <c r="U185" s="101"/>
    </row>
    <row r="186" spans="1:21" s="6" customFormat="1" ht="15.75" x14ac:dyDescent="0.25">
      <c r="A186" s="104"/>
      <c r="B186" s="104"/>
      <c r="C186" s="104"/>
      <c r="D186" s="80"/>
      <c r="E186" s="104"/>
      <c r="F186" s="104"/>
      <c r="G186" s="104"/>
      <c r="H186" s="80"/>
      <c r="I186" s="80"/>
      <c r="J186" s="87">
        <v>91</v>
      </c>
      <c r="K186" s="80"/>
      <c r="L186" s="104"/>
      <c r="M186" s="95" t="s">
        <v>95</v>
      </c>
      <c r="N186" s="96" t="s">
        <v>96</v>
      </c>
      <c r="O186" s="111">
        <f t="shared" ref="O186:Q186" si="61">SUM(O187)</f>
        <v>219209.17</v>
      </c>
      <c r="P186" s="111">
        <f t="shared" si="61"/>
        <v>219209.17</v>
      </c>
      <c r="Q186" s="111">
        <f t="shared" si="61"/>
        <v>287937.44</v>
      </c>
      <c r="R186" s="92">
        <f t="shared" si="55"/>
        <v>131.35282616142382</v>
      </c>
      <c r="S186" s="92">
        <f t="shared" ref="S186:S229" si="62">Q186/P186*100</f>
        <v>131.35282616142382</v>
      </c>
      <c r="T186" s="104"/>
      <c r="U186" s="104"/>
    </row>
    <row r="187" spans="1:21" s="3" customFormat="1" ht="15.75" x14ac:dyDescent="0.25">
      <c r="A187" s="80"/>
      <c r="B187" s="80"/>
      <c r="C187" s="80"/>
      <c r="D187" s="80"/>
      <c r="E187" s="80"/>
      <c r="F187" s="80"/>
      <c r="G187" s="80"/>
      <c r="H187" s="80"/>
      <c r="I187" s="80"/>
      <c r="J187" s="87">
        <v>91</v>
      </c>
      <c r="K187" s="80"/>
      <c r="L187" s="80"/>
      <c r="M187" s="112" t="s">
        <v>91</v>
      </c>
      <c r="N187" s="83" t="s">
        <v>93</v>
      </c>
      <c r="O187" s="114">
        <f t="shared" ref="O187:Q187" si="63">SUM(O188)</f>
        <v>219209.17</v>
      </c>
      <c r="P187" s="114">
        <f t="shared" si="63"/>
        <v>219209.17</v>
      </c>
      <c r="Q187" s="114">
        <f t="shared" si="63"/>
        <v>287937.44</v>
      </c>
      <c r="R187" s="92">
        <f t="shared" si="55"/>
        <v>131.35282616142382</v>
      </c>
      <c r="S187" s="92">
        <f t="shared" si="62"/>
        <v>131.35282616142382</v>
      </c>
      <c r="T187" s="80"/>
      <c r="U187" s="80"/>
    </row>
    <row r="188" spans="1:21" s="4" customFormat="1" ht="15" x14ac:dyDescent="0.2">
      <c r="A188" s="84"/>
      <c r="B188" s="84"/>
      <c r="C188" s="84"/>
      <c r="D188" s="84"/>
      <c r="E188" s="84"/>
      <c r="F188" s="84"/>
      <c r="G188" s="84"/>
      <c r="H188" s="84"/>
      <c r="I188" s="84"/>
      <c r="J188" s="79">
        <v>91</v>
      </c>
      <c r="K188" s="84"/>
      <c r="L188" s="84"/>
      <c r="M188" s="98" t="s">
        <v>92</v>
      </c>
      <c r="N188" s="89" t="s">
        <v>94</v>
      </c>
      <c r="O188" s="92">
        <f>SUM(O189)</f>
        <v>219209.17</v>
      </c>
      <c r="P188" s="92">
        <v>219209.17</v>
      </c>
      <c r="Q188" s="92">
        <f>SUM(Q189)</f>
        <v>287937.44</v>
      </c>
      <c r="R188" s="92">
        <f t="shared" si="55"/>
        <v>131.35282616142382</v>
      </c>
      <c r="S188" s="92">
        <f t="shared" si="62"/>
        <v>131.35282616142382</v>
      </c>
      <c r="T188" s="84"/>
      <c r="U188" s="84"/>
    </row>
    <row r="189" spans="1:21" s="4" customFormat="1" ht="15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1"/>
      <c r="K189" s="84"/>
      <c r="L189" s="84"/>
      <c r="M189" s="124" t="s">
        <v>447</v>
      </c>
      <c r="N189" s="122" t="s">
        <v>291</v>
      </c>
      <c r="O189" s="92">
        <v>219209.17</v>
      </c>
      <c r="P189" s="92"/>
      <c r="Q189" s="92">
        <v>287937.44</v>
      </c>
      <c r="R189" s="92">
        <f t="shared" si="55"/>
        <v>131.35282616142382</v>
      </c>
      <c r="S189" s="92"/>
      <c r="T189" s="84"/>
      <c r="U189" s="84"/>
    </row>
    <row r="190" spans="1:21" s="4" customFormat="1" ht="15" x14ac:dyDescent="0.2">
      <c r="A190" s="84"/>
      <c r="B190" s="84"/>
      <c r="C190" s="84"/>
      <c r="D190" s="84"/>
      <c r="E190" s="84"/>
      <c r="F190" s="84"/>
      <c r="G190" s="84"/>
      <c r="H190" s="84"/>
      <c r="I190" s="84"/>
      <c r="J190" s="79"/>
      <c r="K190" s="84"/>
      <c r="L190" s="84"/>
      <c r="M190" s="98"/>
      <c r="N190" s="89"/>
      <c r="O190" s="92"/>
      <c r="P190" s="92"/>
      <c r="Q190" s="92"/>
      <c r="R190" s="92"/>
      <c r="S190" s="92"/>
      <c r="T190" s="84"/>
      <c r="U190" s="84"/>
    </row>
    <row r="191" spans="1:21" s="4" customFormat="1" ht="15" x14ac:dyDescent="0.2">
      <c r="A191" s="84"/>
      <c r="B191" s="84"/>
      <c r="C191" s="84"/>
      <c r="D191" s="84"/>
      <c r="E191" s="84"/>
      <c r="F191" s="84"/>
      <c r="G191" s="84"/>
      <c r="H191" s="84"/>
      <c r="I191" s="84"/>
      <c r="J191" s="79"/>
      <c r="K191" s="84"/>
      <c r="L191" s="84"/>
      <c r="M191" s="98"/>
      <c r="N191" s="89"/>
      <c r="O191" s="92"/>
      <c r="P191" s="92"/>
      <c r="Q191" s="92"/>
      <c r="R191" s="92"/>
      <c r="S191" s="92"/>
      <c r="T191" s="84"/>
      <c r="U191" s="84"/>
    </row>
    <row r="192" spans="1:21" s="4" customFormat="1" ht="15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79"/>
      <c r="K192" s="84"/>
      <c r="L192" s="84"/>
      <c r="M192" s="98"/>
      <c r="N192" s="89"/>
      <c r="O192" s="92"/>
      <c r="P192" s="92"/>
      <c r="Q192" s="92"/>
      <c r="R192" s="92"/>
      <c r="S192" s="92"/>
      <c r="T192" s="84"/>
      <c r="U192" s="84"/>
    </row>
    <row r="193" spans="1:21" s="4" customFormat="1" ht="15.75" x14ac:dyDescent="0.25">
      <c r="A193" s="84"/>
      <c r="B193" s="84"/>
      <c r="C193" s="84"/>
      <c r="D193" s="84"/>
      <c r="E193" s="84"/>
      <c r="F193" s="84"/>
      <c r="G193" s="84"/>
      <c r="H193" s="84"/>
      <c r="I193" s="84"/>
      <c r="J193" s="79"/>
      <c r="K193" s="84"/>
      <c r="L193" s="84"/>
      <c r="M193" s="93" t="s">
        <v>358</v>
      </c>
      <c r="N193" s="89"/>
      <c r="O193" s="92"/>
      <c r="P193" s="92"/>
      <c r="Q193" s="92"/>
      <c r="R193" s="92"/>
      <c r="S193" s="92"/>
      <c r="T193" s="84"/>
      <c r="U193" s="84"/>
    </row>
    <row r="194" spans="1:21" s="4" customFormat="1" ht="15" x14ac:dyDescent="0.2">
      <c r="A194" s="84"/>
      <c r="B194" s="84"/>
      <c r="C194" s="84"/>
      <c r="D194" s="84"/>
      <c r="E194" s="84"/>
      <c r="F194" s="84"/>
      <c r="G194" s="84"/>
      <c r="H194" s="84"/>
      <c r="I194" s="84"/>
      <c r="J194" s="79"/>
      <c r="K194" s="84"/>
      <c r="L194" s="84"/>
      <c r="M194" s="98"/>
      <c r="N194" s="89"/>
      <c r="O194" s="92"/>
      <c r="P194" s="92"/>
      <c r="Q194" s="92"/>
      <c r="R194" s="92"/>
      <c r="S194" s="92"/>
      <c r="T194" s="84"/>
      <c r="U194" s="84"/>
    </row>
    <row r="195" spans="1:21" s="4" customFormat="1" ht="15.75" x14ac:dyDescent="0.25">
      <c r="A195" s="239" t="s">
        <v>35</v>
      </c>
      <c r="B195" s="239"/>
      <c r="C195" s="239"/>
      <c r="D195" s="239"/>
      <c r="E195" s="84"/>
      <c r="F195" s="84"/>
      <c r="G195" s="84"/>
      <c r="H195" s="84"/>
      <c r="I195" s="84"/>
      <c r="J195" s="84"/>
      <c r="K195" s="84"/>
      <c r="L195" s="84"/>
      <c r="M195" s="112"/>
      <c r="N195" s="89"/>
      <c r="O195" s="120"/>
      <c r="P195" s="120"/>
      <c r="Q195" s="120"/>
      <c r="R195" s="92"/>
      <c r="S195" s="92"/>
      <c r="T195" s="84"/>
      <c r="U195" s="84"/>
    </row>
    <row r="196" spans="1:21" s="4" customFormat="1" ht="15" x14ac:dyDescent="0.2">
      <c r="A196" s="84"/>
      <c r="B196" s="84"/>
      <c r="C196" s="84"/>
      <c r="D196" s="84"/>
      <c r="E196" s="84"/>
      <c r="F196" s="84"/>
      <c r="G196" s="84"/>
      <c r="H196" s="79"/>
      <c r="I196" s="79"/>
      <c r="J196" s="79"/>
      <c r="K196" s="79"/>
      <c r="L196" s="79">
        <v>11</v>
      </c>
      <c r="M196" s="98" t="s">
        <v>99</v>
      </c>
      <c r="N196" s="89"/>
      <c r="O196" s="121">
        <f>SUM(O38)</f>
        <v>417576.55999999994</v>
      </c>
      <c r="P196" s="121">
        <f>SUM(P38)</f>
        <v>870000</v>
      </c>
      <c r="Q196" s="121">
        <f>SUM(Q38)</f>
        <v>438125.92</v>
      </c>
      <c r="R196" s="92">
        <f t="shared" si="55"/>
        <v>104.92109997745085</v>
      </c>
      <c r="S196" s="92">
        <f t="shared" si="62"/>
        <v>50.359301149425285</v>
      </c>
      <c r="T196" s="84"/>
      <c r="U196" s="84"/>
    </row>
    <row r="197" spans="1:21" s="4" customFormat="1" ht="15" x14ac:dyDescent="0.2">
      <c r="A197" s="84"/>
      <c r="B197" s="84"/>
      <c r="C197" s="84"/>
      <c r="D197" s="84"/>
      <c r="E197" s="84"/>
      <c r="F197" s="84"/>
      <c r="G197" s="84"/>
      <c r="H197" s="79"/>
      <c r="I197" s="79"/>
      <c r="J197" s="79"/>
      <c r="K197" s="79"/>
      <c r="L197" s="79">
        <v>21</v>
      </c>
      <c r="M197" s="98" t="s">
        <v>100</v>
      </c>
      <c r="N197" s="89"/>
      <c r="O197" s="121">
        <v>0</v>
      </c>
      <c r="P197" s="121">
        <v>0</v>
      </c>
      <c r="Q197" s="121">
        <v>0</v>
      </c>
      <c r="R197" s="92">
        <v>0</v>
      </c>
      <c r="S197" s="92">
        <v>0</v>
      </c>
      <c r="T197" s="84"/>
      <c r="U197" s="84"/>
    </row>
    <row r="198" spans="1:21" s="4" customFormat="1" ht="15" x14ac:dyDescent="0.2">
      <c r="A198" s="84"/>
      <c r="B198" s="84"/>
      <c r="C198" s="84"/>
      <c r="D198" s="84"/>
      <c r="E198" s="84"/>
      <c r="F198" s="84"/>
      <c r="G198" s="84"/>
      <c r="H198" s="79"/>
      <c r="I198" s="79"/>
      <c r="J198" s="79"/>
      <c r="K198" s="79"/>
      <c r="L198" s="79">
        <v>31</v>
      </c>
      <c r="M198" s="98" t="s">
        <v>101</v>
      </c>
      <c r="N198" s="89"/>
      <c r="O198" s="121">
        <f>SUM(O56)</f>
        <v>9434.99</v>
      </c>
      <c r="P198" s="121">
        <f>SUM(P56)</f>
        <v>55000</v>
      </c>
      <c r="Q198" s="121">
        <f>SUM(Q56)</f>
        <v>1611.48</v>
      </c>
      <c r="R198" s="92">
        <f t="shared" si="55"/>
        <v>17.079827323611365</v>
      </c>
      <c r="S198" s="92">
        <f t="shared" si="62"/>
        <v>2.9299636363636363</v>
      </c>
      <c r="T198" s="84"/>
      <c r="U198" s="84"/>
    </row>
    <row r="199" spans="1:21" s="4" customFormat="1" ht="15" x14ac:dyDescent="0.2">
      <c r="A199" s="84"/>
      <c r="B199" s="84"/>
      <c r="C199" s="84"/>
      <c r="D199" s="84"/>
      <c r="E199" s="84"/>
      <c r="F199" s="84"/>
      <c r="G199" s="84"/>
      <c r="H199" s="79"/>
      <c r="I199" s="79"/>
      <c r="J199" s="79"/>
      <c r="K199" s="79"/>
      <c r="L199" s="79">
        <v>43</v>
      </c>
      <c r="M199" s="98" t="s">
        <v>102</v>
      </c>
      <c r="N199" s="89"/>
      <c r="O199" s="121">
        <f>SUM(O63)</f>
        <v>89373</v>
      </c>
      <c r="P199" s="121">
        <f>SUM(P63)</f>
        <v>221000</v>
      </c>
      <c r="Q199" s="121">
        <f>SUM(Q63)</f>
        <v>83563.92</v>
      </c>
      <c r="R199" s="92">
        <f t="shared" si="55"/>
        <v>93.500184619515963</v>
      </c>
      <c r="S199" s="92">
        <f t="shared" si="62"/>
        <v>37.811728506787325</v>
      </c>
      <c r="T199" s="84"/>
      <c r="U199" s="84"/>
    </row>
    <row r="200" spans="1:21" s="4" customFormat="1" ht="15" x14ac:dyDescent="0.2">
      <c r="A200" s="84"/>
      <c r="B200" s="84"/>
      <c r="C200" s="84"/>
      <c r="D200" s="84"/>
      <c r="E200" s="84"/>
      <c r="F200" s="84"/>
      <c r="G200" s="84"/>
      <c r="H200" s="79"/>
      <c r="I200" s="79"/>
      <c r="J200" s="79"/>
      <c r="K200" s="79"/>
      <c r="L200" s="79">
        <v>52</v>
      </c>
      <c r="M200" s="98" t="s">
        <v>103</v>
      </c>
      <c r="N200" s="89"/>
      <c r="O200" s="121">
        <f>SUM(O48)</f>
        <v>19687.64</v>
      </c>
      <c r="P200" s="121">
        <f>SUM(P48)</f>
        <v>4837790.83</v>
      </c>
      <c r="Q200" s="121">
        <f>SUM(Q48)</f>
        <v>337964.78</v>
      </c>
      <c r="R200" s="92">
        <f t="shared" si="55"/>
        <v>1716.6342944100973</v>
      </c>
      <c r="S200" s="92">
        <f t="shared" si="62"/>
        <v>6.9859320478310147</v>
      </c>
      <c r="T200" s="84"/>
      <c r="U200" s="84"/>
    </row>
    <row r="201" spans="1:21" s="4" customFormat="1" ht="15" x14ac:dyDescent="0.2">
      <c r="A201" s="84"/>
      <c r="B201" s="84"/>
      <c r="C201" s="84"/>
      <c r="D201" s="84"/>
      <c r="E201" s="84"/>
      <c r="F201" s="84"/>
      <c r="G201" s="84"/>
      <c r="H201" s="79"/>
      <c r="I201" s="79"/>
      <c r="J201" s="79"/>
      <c r="K201" s="79"/>
      <c r="L201" s="79">
        <v>61</v>
      </c>
      <c r="M201" s="98" t="s">
        <v>104</v>
      </c>
      <c r="N201" s="89"/>
      <c r="O201" s="121">
        <f>SUM(O73)</f>
        <v>0</v>
      </c>
      <c r="P201" s="121">
        <f>SUM(P73)</f>
        <v>10000</v>
      </c>
      <c r="Q201" s="121">
        <f>SUM(Q73)</f>
        <v>0</v>
      </c>
      <c r="R201" s="92">
        <v>0</v>
      </c>
      <c r="S201" s="92">
        <f t="shared" si="62"/>
        <v>0</v>
      </c>
      <c r="T201" s="84"/>
      <c r="U201" s="84"/>
    </row>
    <row r="202" spans="1:21" s="4" customFormat="1" ht="48.75" customHeight="1" x14ac:dyDescent="0.2">
      <c r="A202" s="84"/>
      <c r="B202" s="84"/>
      <c r="C202" s="84"/>
      <c r="D202" s="84"/>
      <c r="E202" s="84"/>
      <c r="F202" s="84"/>
      <c r="G202" s="84"/>
      <c r="H202" s="79"/>
      <c r="I202" s="79"/>
      <c r="J202" s="79"/>
      <c r="K202" s="79"/>
      <c r="L202" s="79">
        <v>71</v>
      </c>
      <c r="M202" s="232" t="s">
        <v>105</v>
      </c>
      <c r="N202" s="226"/>
      <c r="O202" s="121">
        <f>SUM(O76)</f>
        <v>270</v>
      </c>
      <c r="P202" s="121">
        <f>SUM(P76)</f>
        <v>0</v>
      </c>
      <c r="Q202" s="121">
        <f>SUM(Q76)</f>
        <v>0</v>
      </c>
      <c r="R202" s="92">
        <f t="shared" si="55"/>
        <v>0</v>
      </c>
      <c r="S202" s="92">
        <v>0</v>
      </c>
      <c r="T202" s="84"/>
      <c r="U202" s="84"/>
    </row>
    <row r="203" spans="1:21" s="8" customFormat="1" ht="15.75" x14ac:dyDescent="0.25">
      <c r="A203" s="86"/>
      <c r="B203" s="86"/>
      <c r="C203" s="86"/>
      <c r="D203" s="86"/>
      <c r="E203" s="86"/>
      <c r="F203" s="86"/>
      <c r="G203" s="86"/>
      <c r="H203" s="123"/>
      <c r="I203" s="123"/>
      <c r="J203" s="123"/>
      <c r="K203" s="123"/>
      <c r="L203" s="123" t="s">
        <v>359</v>
      </c>
      <c r="M203" s="233" t="s">
        <v>106</v>
      </c>
      <c r="N203" s="234"/>
      <c r="O203" s="125">
        <f t="shared" ref="O203" si="64">SUM(O172)</f>
        <v>0</v>
      </c>
      <c r="P203" s="125">
        <f t="shared" ref="P203" si="65">SUM(P172)</f>
        <v>0</v>
      </c>
      <c r="Q203" s="125">
        <f t="shared" ref="Q203" si="66">SUM(Q172)</f>
        <v>0</v>
      </c>
      <c r="R203" s="92">
        <v>0</v>
      </c>
      <c r="S203" s="92">
        <v>0</v>
      </c>
      <c r="T203" s="86"/>
      <c r="U203" s="86"/>
    </row>
    <row r="204" spans="1:21" s="8" customFormat="1" ht="15.75" x14ac:dyDescent="0.25">
      <c r="A204" s="86"/>
      <c r="B204" s="86"/>
      <c r="C204" s="86"/>
      <c r="D204" s="86"/>
      <c r="E204" s="86"/>
      <c r="F204" s="86"/>
      <c r="G204" s="86"/>
      <c r="H204" s="123"/>
      <c r="I204" s="123"/>
      <c r="J204" s="123"/>
      <c r="K204" s="123"/>
      <c r="L204" s="123" t="s">
        <v>360</v>
      </c>
      <c r="M204" s="98" t="s">
        <v>291</v>
      </c>
      <c r="N204" s="88"/>
      <c r="O204" s="125">
        <f t="shared" ref="O204" si="67">SUM(O188)</f>
        <v>219209.17</v>
      </c>
      <c r="P204" s="125">
        <f t="shared" ref="P204" si="68">SUM(P188)</f>
        <v>219209.17</v>
      </c>
      <c r="Q204" s="125">
        <f t="shared" ref="Q204" si="69">SUM(Q188)</f>
        <v>287937.44</v>
      </c>
      <c r="R204" s="92">
        <f t="shared" si="55"/>
        <v>131.35282616142382</v>
      </c>
      <c r="S204" s="92">
        <f t="shared" si="62"/>
        <v>131.35282616142382</v>
      </c>
      <c r="T204" s="86"/>
      <c r="U204" s="86"/>
    </row>
    <row r="205" spans="1:21" s="8" customFormat="1" ht="15.75" x14ac:dyDescent="0.25">
      <c r="A205" s="86"/>
      <c r="B205" s="86"/>
      <c r="C205" s="86"/>
      <c r="D205" s="86"/>
      <c r="E205" s="86"/>
      <c r="F205" s="86"/>
      <c r="G205" s="86"/>
      <c r="H205" s="123"/>
      <c r="I205" s="123"/>
      <c r="J205" s="123"/>
      <c r="K205" s="123"/>
      <c r="L205" s="123"/>
      <c r="M205" s="230" t="s">
        <v>286</v>
      </c>
      <c r="N205" s="231"/>
      <c r="O205" s="125">
        <f t="shared" ref="O205" si="70">SUM(O196:O204)</f>
        <v>755551.36</v>
      </c>
      <c r="P205" s="125">
        <f t="shared" ref="P205:Q205" si="71">SUM(P196:P204)</f>
        <v>6213000</v>
      </c>
      <c r="Q205" s="125">
        <f t="shared" si="71"/>
        <v>1149203.54</v>
      </c>
      <c r="R205" s="92">
        <f t="shared" si="55"/>
        <v>152.10131313905651</v>
      </c>
      <c r="S205" s="92">
        <f t="shared" si="62"/>
        <v>18.496757444068891</v>
      </c>
      <c r="T205" s="86"/>
      <c r="U205" s="86"/>
    </row>
    <row r="206" spans="1:21" s="8" customFormat="1" ht="15.75" x14ac:dyDescent="0.25">
      <c r="A206" s="86"/>
      <c r="B206" s="86"/>
      <c r="C206" s="86"/>
      <c r="D206" s="86"/>
      <c r="E206" s="86"/>
      <c r="F206" s="86"/>
      <c r="G206" s="86"/>
      <c r="H206" s="123"/>
      <c r="I206" s="123"/>
      <c r="J206" s="123"/>
      <c r="K206" s="123"/>
      <c r="L206" s="123"/>
      <c r="M206" s="126"/>
      <c r="N206" s="79"/>
      <c r="O206" s="125"/>
      <c r="P206" s="125"/>
      <c r="Q206" s="125"/>
      <c r="R206" s="92"/>
      <c r="S206" s="92"/>
      <c r="T206" s="86"/>
      <c r="U206" s="86"/>
    </row>
    <row r="207" spans="1:21" s="8" customFormat="1" ht="15.75" x14ac:dyDescent="0.25">
      <c r="A207" s="86"/>
      <c r="B207" s="86"/>
      <c r="C207" s="86"/>
      <c r="D207" s="86"/>
      <c r="E207" s="86"/>
      <c r="F207" s="86"/>
      <c r="G207" s="86"/>
      <c r="H207" s="123"/>
      <c r="I207" s="123"/>
      <c r="J207" s="123"/>
      <c r="K207" s="123"/>
      <c r="L207" s="123"/>
      <c r="M207" s="126"/>
      <c r="N207" s="79"/>
      <c r="O207" s="125"/>
      <c r="P207" s="125"/>
      <c r="Q207" s="125"/>
      <c r="R207" s="92"/>
      <c r="S207" s="92"/>
      <c r="T207" s="86"/>
      <c r="U207" s="86"/>
    </row>
    <row r="208" spans="1:21" s="8" customFormat="1" ht="15.75" x14ac:dyDescent="0.25">
      <c r="A208" s="86"/>
      <c r="B208" s="86"/>
      <c r="C208" s="86"/>
      <c r="D208" s="86"/>
      <c r="E208" s="86"/>
      <c r="F208" s="86"/>
      <c r="G208" s="86"/>
      <c r="H208" s="123"/>
      <c r="I208" s="123"/>
      <c r="J208" s="123"/>
      <c r="K208" s="123"/>
      <c r="L208" s="123"/>
      <c r="M208" s="93" t="s">
        <v>364</v>
      </c>
      <c r="N208" s="79"/>
      <c r="O208" s="125"/>
      <c r="P208" s="125"/>
      <c r="Q208" s="125"/>
      <c r="R208" s="92"/>
      <c r="S208" s="92"/>
      <c r="T208" s="86"/>
      <c r="U208" s="86"/>
    </row>
    <row r="209" spans="1:21" s="8" customFormat="1" ht="15.75" x14ac:dyDescent="0.25">
      <c r="A209" s="86"/>
      <c r="B209" s="86"/>
      <c r="C209" s="86"/>
      <c r="D209" s="86"/>
      <c r="E209" s="86"/>
      <c r="F209" s="86"/>
      <c r="G209" s="86"/>
      <c r="H209" s="123"/>
      <c r="I209" s="123"/>
      <c r="J209" s="123"/>
      <c r="K209" s="123"/>
      <c r="L209" s="123"/>
      <c r="M209" s="126"/>
      <c r="N209" s="79"/>
      <c r="O209" s="125"/>
      <c r="P209" s="125"/>
      <c r="Q209" s="125"/>
      <c r="R209" s="92"/>
      <c r="S209" s="92"/>
      <c r="T209" s="86"/>
      <c r="U209" s="86"/>
    </row>
    <row r="210" spans="1:21" s="8" customFormat="1" ht="15.75" x14ac:dyDescent="0.25">
      <c r="A210" s="239" t="s">
        <v>35</v>
      </c>
      <c r="B210" s="239"/>
      <c r="C210" s="239"/>
      <c r="D210" s="239"/>
      <c r="E210" s="115"/>
      <c r="F210" s="115"/>
      <c r="G210" s="115"/>
      <c r="H210" s="115"/>
      <c r="I210" s="115"/>
      <c r="J210" s="115"/>
      <c r="K210" s="115"/>
      <c r="L210" s="79"/>
      <c r="M210" s="98"/>
      <c r="N210" s="89"/>
      <c r="O210" s="79"/>
      <c r="P210" s="79"/>
      <c r="Q210" s="208"/>
      <c r="R210" s="92"/>
      <c r="S210" s="92"/>
      <c r="T210" s="86"/>
      <c r="U210" s="86"/>
    </row>
    <row r="211" spans="1:21" s="8" customFormat="1" ht="15.75" x14ac:dyDescent="0.25">
      <c r="A211" s="115"/>
      <c r="B211" s="79"/>
      <c r="C211" s="115"/>
      <c r="D211" s="79"/>
      <c r="E211" s="115"/>
      <c r="F211" s="115"/>
      <c r="G211" s="115"/>
      <c r="H211" s="115"/>
      <c r="I211" s="115"/>
      <c r="J211" s="115"/>
      <c r="K211" s="115"/>
      <c r="L211" s="79">
        <v>11</v>
      </c>
      <c r="M211" s="98" t="s">
        <v>99</v>
      </c>
      <c r="N211" s="89"/>
      <c r="O211" s="127">
        <f>SUM(O270+O318+O343+O356+O366+O376+O385+O462+O476+O491+O502+O539+O554+O568+O580+O596+O611+O625+O649+O668+O698+O711+O725+O856)</f>
        <v>352559.31999999989</v>
      </c>
      <c r="P211" s="127">
        <f>SUM(P270+P318+P343+P356+P366+P376+P385+P400+P416+P431+P446+P462+P476+P491+P502+P513+P524+P539+P554+P568+P580+P596+P611+P625+P649+P668+P698+P711+P725+P856+P935)</f>
        <v>870000</v>
      </c>
      <c r="Q211" s="127">
        <f>SUM(Q270+Q318+Q343+Q356+Q366+Q376+Q385+Q400+Q416+Q431+Q446+Q462+Q476+Q491+Q502+Q513+Q524+Q539+Q554+Q568+Q580+Q596+Q611+Q625+Q649+Q668+Q698+Q711+Q725+Q856+Q935)</f>
        <v>375014.82</v>
      </c>
      <c r="R211" s="92">
        <f t="shared" si="55"/>
        <v>106.36928276353612</v>
      </c>
      <c r="S211" s="92">
        <f t="shared" si="62"/>
        <v>43.105151724137933</v>
      </c>
      <c r="T211" s="86"/>
      <c r="U211" s="86"/>
    </row>
    <row r="212" spans="1:21" s="8" customFormat="1" ht="15.75" x14ac:dyDescent="0.25">
      <c r="A212" s="115"/>
      <c r="B212" s="79"/>
      <c r="C212" s="115"/>
      <c r="D212" s="79"/>
      <c r="E212" s="115"/>
      <c r="F212" s="115"/>
      <c r="G212" s="115"/>
      <c r="H212" s="115"/>
      <c r="I212" s="115"/>
      <c r="J212" s="115"/>
      <c r="K212" s="115"/>
      <c r="L212" s="79">
        <v>21</v>
      </c>
      <c r="M212" s="98" t="s">
        <v>100</v>
      </c>
      <c r="N212" s="89"/>
      <c r="O212" s="127">
        <v>0</v>
      </c>
      <c r="P212" s="127">
        <v>0</v>
      </c>
      <c r="Q212" s="127">
        <v>0</v>
      </c>
      <c r="R212" s="92">
        <v>0</v>
      </c>
      <c r="S212" s="92">
        <v>0</v>
      </c>
      <c r="T212" s="86"/>
      <c r="U212" s="86"/>
    </row>
    <row r="213" spans="1:21" s="8" customFormat="1" ht="15.75" x14ac:dyDescent="0.25">
      <c r="A213" s="115"/>
      <c r="B213" s="79"/>
      <c r="C213" s="115"/>
      <c r="D213" s="79"/>
      <c r="E213" s="115"/>
      <c r="F213" s="115"/>
      <c r="G213" s="115"/>
      <c r="H213" s="115"/>
      <c r="I213" s="115"/>
      <c r="J213" s="115"/>
      <c r="K213" s="115"/>
      <c r="L213" s="79">
        <v>31</v>
      </c>
      <c r="M213" s="98" t="s">
        <v>101</v>
      </c>
      <c r="N213" s="89"/>
      <c r="O213" s="127">
        <f>SUM(O540+O650+O822+O845)</f>
        <v>9434.99</v>
      </c>
      <c r="P213" s="127">
        <f>SUM(P540+P650+P822+P845)</f>
        <v>55000</v>
      </c>
      <c r="Q213" s="127">
        <f>SUM(Q540+Q650+Q822+Q845)</f>
        <v>1611.48</v>
      </c>
      <c r="R213" s="92">
        <f t="shared" si="55"/>
        <v>17.079827323611365</v>
      </c>
      <c r="S213" s="92">
        <f t="shared" si="62"/>
        <v>2.9299636363636363</v>
      </c>
      <c r="T213" s="86"/>
      <c r="U213" s="86"/>
    </row>
    <row r="214" spans="1:21" s="8" customFormat="1" ht="15.75" x14ac:dyDescent="0.25">
      <c r="A214" s="115"/>
      <c r="B214" s="79"/>
      <c r="C214" s="115"/>
      <c r="D214" s="123"/>
      <c r="E214" s="115"/>
      <c r="F214" s="115"/>
      <c r="G214" s="115"/>
      <c r="H214" s="115"/>
      <c r="I214" s="115"/>
      <c r="J214" s="115"/>
      <c r="K214" s="115"/>
      <c r="L214" s="79">
        <v>43</v>
      </c>
      <c r="M214" s="98" t="s">
        <v>102</v>
      </c>
      <c r="N214" s="89"/>
      <c r="O214" s="127">
        <f>SUM(O401+O417+O432+O447+O492+O806+O857+O871+O885+O936)</f>
        <v>85258.77</v>
      </c>
      <c r="P214" s="127">
        <f>SUM(P401+P417+P432+P447+P492+P514+P806+P857+P871+P885+P936)</f>
        <v>221000</v>
      </c>
      <c r="Q214" s="127">
        <f>SUM(Q401+Q417+Q432+Q447+Q492+Q514+Q806+Q857+Q871+Q885+Q936)</f>
        <v>66675.62000000001</v>
      </c>
      <c r="R214" s="92">
        <f t="shared" si="55"/>
        <v>78.20382583516043</v>
      </c>
      <c r="S214" s="92">
        <f t="shared" si="62"/>
        <v>30.169963800904981</v>
      </c>
      <c r="T214" s="86"/>
      <c r="U214" s="86"/>
    </row>
    <row r="215" spans="1:21" s="8" customFormat="1" ht="15.75" x14ac:dyDescent="0.25">
      <c r="A215" s="115"/>
      <c r="B215" s="79"/>
      <c r="C215" s="115"/>
      <c r="D215" s="123"/>
      <c r="E215" s="115"/>
      <c r="F215" s="115"/>
      <c r="G215" s="115"/>
      <c r="H215" s="115"/>
      <c r="I215" s="115"/>
      <c r="J215" s="115"/>
      <c r="K215" s="115"/>
      <c r="L215" s="79">
        <v>52</v>
      </c>
      <c r="M215" s="98" t="s">
        <v>103</v>
      </c>
      <c r="N215" s="89"/>
      <c r="O215" s="127">
        <f>SUM(O271+O319+O386+O463+O636+O651+O752+O772+O792+O807+O824+O846+O858+O872+O886+O897+O910+O922+O953)</f>
        <v>19687.64</v>
      </c>
      <c r="P215" s="127">
        <f>SUM(P271+P319+P386+P463+P636+P651+P752+P772+P792+P807+P824+P846+P858+P872+P886+P897+P910+P922+P953+P965)</f>
        <v>4837790.83</v>
      </c>
      <c r="Q215" s="127">
        <f>SUM(Q271+Q319+Q386+Q463+Q636+Q651+Q752+Q772+Q792+Q807+Q824+Q846+Q858+Q872+Q886+Q897+Q910+Q922+Q953+Q965)</f>
        <v>36780.53</v>
      </c>
      <c r="R215" s="92">
        <f t="shared" si="55"/>
        <v>186.82041118183795</v>
      </c>
      <c r="S215" s="92">
        <f t="shared" si="62"/>
        <v>0.76027532591771851</v>
      </c>
      <c r="T215" s="86"/>
      <c r="U215" s="86"/>
    </row>
    <row r="216" spans="1:21" s="8" customFormat="1" ht="15.75" x14ac:dyDescent="0.25">
      <c r="A216" s="84"/>
      <c r="B216" s="79"/>
      <c r="C216" s="84"/>
      <c r="D216" s="84"/>
      <c r="E216" s="84"/>
      <c r="F216" s="84"/>
      <c r="G216" s="84"/>
      <c r="H216" s="84"/>
      <c r="I216" s="84"/>
      <c r="J216" s="84"/>
      <c r="K216" s="84"/>
      <c r="L216" s="79">
        <v>61</v>
      </c>
      <c r="M216" s="98" t="s">
        <v>104</v>
      </c>
      <c r="N216" s="89"/>
      <c r="O216" s="127">
        <f>SUM(O791)</f>
        <v>0</v>
      </c>
      <c r="P216" s="127">
        <f>SUM(P791)</f>
        <v>10000</v>
      </c>
      <c r="Q216" s="127">
        <f>SUM(Q791)</f>
        <v>0</v>
      </c>
      <c r="R216" s="92">
        <v>0</v>
      </c>
      <c r="S216" s="92">
        <f t="shared" si="62"/>
        <v>0</v>
      </c>
      <c r="T216" s="86"/>
      <c r="U216" s="86"/>
    </row>
    <row r="217" spans="1:21" s="8" customFormat="1" ht="44.25" customHeight="1" x14ac:dyDescent="0.25">
      <c r="A217" s="84"/>
      <c r="B217" s="79"/>
      <c r="C217" s="84"/>
      <c r="D217" s="84"/>
      <c r="E217" s="84"/>
      <c r="F217" s="84"/>
      <c r="G217" s="84"/>
      <c r="H217" s="84"/>
      <c r="I217" s="84"/>
      <c r="J217" s="84"/>
      <c r="K217" s="84"/>
      <c r="L217" s="79">
        <v>71</v>
      </c>
      <c r="M217" s="232" t="s">
        <v>105</v>
      </c>
      <c r="N217" s="226"/>
      <c r="O217" s="128">
        <f>SUM(O503+O581+O823+O847+O859)</f>
        <v>0</v>
      </c>
      <c r="P217" s="128">
        <f>SUM(P503+P581+P823+P847+P859)</f>
        <v>0</v>
      </c>
      <c r="Q217" s="128">
        <f>SUM(Q503+Q581+Q823+Q847+Q859)</f>
        <v>0</v>
      </c>
      <c r="R217" s="92">
        <v>0</v>
      </c>
      <c r="S217" s="92">
        <v>0</v>
      </c>
      <c r="T217" s="86"/>
      <c r="U217" s="86"/>
    </row>
    <row r="218" spans="1:21" s="8" customFormat="1" ht="15.75" x14ac:dyDescent="0.25">
      <c r="A218" s="84"/>
      <c r="B218" s="123"/>
      <c r="C218" s="84"/>
      <c r="D218" s="84"/>
      <c r="E218" s="84"/>
      <c r="F218" s="84"/>
      <c r="G218" s="84"/>
      <c r="H218" s="84"/>
      <c r="I218" s="84"/>
      <c r="J218" s="84"/>
      <c r="K218" s="84"/>
      <c r="L218" s="123" t="s">
        <v>359</v>
      </c>
      <c r="M218" s="233" t="s">
        <v>106</v>
      </c>
      <c r="N218" s="234"/>
      <c r="O218" s="128">
        <v>0</v>
      </c>
      <c r="P218" s="128">
        <v>0</v>
      </c>
      <c r="Q218" s="128">
        <v>0</v>
      </c>
      <c r="R218" s="92">
        <v>0</v>
      </c>
      <c r="S218" s="92">
        <v>0</v>
      </c>
      <c r="T218" s="86"/>
      <c r="U218" s="86"/>
    </row>
    <row r="219" spans="1:21" s="8" customFormat="1" ht="15.75" x14ac:dyDescent="0.25">
      <c r="A219" s="84"/>
      <c r="B219" s="123"/>
      <c r="C219" s="84"/>
      <c r="D219" s="84"/>
      <c r="E219" s="84"/>
      <c r="F219" s="84"/>
      <c r="G219" s="84"/>
      <c r="H219" s="84"/>
      <c r="I219" s="84"/>
      <c r="J219" s="84"/>
      <c r="K219" s="84"/>
      <c r="L219" s="123" t="s">
        <v>360</v>
      </c>
      <c r="M219" s="98" t="s">
        <v>291</v>
      </c>
      <c r="N219" s="88"/>
      <c r="O219" s="128">
        <f>SUM(O272+O320+O402+O433+O448+O477+O555+O597+O612+O626+O652+O686+O699+O712+O740+O753+O773+O793+O808+O825+O848+O873+O898+O911+O923+O937+O954+O966)</f>
        <v>106613</v>
      </c>
      <c r="P219" s="128">
        <f>SUM(P272+P402+P433+P448+P477+P555+P597+P612+P626+P652+P686+P699+P712+P740+P753+P773+P793+P808+P825+P848+P873+P898+P911+P923+P937+P954+P966)</f>
        <v>219209.16999999998</v>
      </c>
      <c r="Q219" s="128">
        <f>SUM(Q272+Q402+Q433+Q448+Q477+Q555+Q597+Q612+Q626+Q652+Q686+Q699+Q712+Q740+Q753+Q773+Q793+Q808+Q825+Q848+Q873+Q898+Q911+Q923+Q937+Q954+Q966)</f>
        <v>19007.61</v>
      </c>
      <c r="R219" s="92">
        <f t="shared" si="55"/>
        <v>17.828604391584516</v>
      </c>
      <c r="S219" s="92">
        <f t="shared" si="62"/>
        <v>8.6709921852265595</v>
      </c>
      <c r="T219" s="86"/>
      <c r="U219" s="86"/>
    </row>
    <row r="220" spans="1:21" s="8" customFormat="1" ht="15.75" x14ac:dyDescent="0.25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230" t="s">
        <v>286</v>
      </c>
      <c r="M220" s="231"/>
      <c r="N220" s="231"/>
      <c r="O220" s="128">
        <f t="shared" ref="O220" si="72">SUM(O211:O219)</f>
        <v>573553.72</v>
      </c>
      <c r="P220" s="128">
        <f t="shared" ref="P220:Q220" si="73">SUM(P211:P219)</f>
        <v>6213000</v>
      </c>
      <c r="Q220" s="128">
        <f t="shared" si="73"/>
        <v>499090.05999999994</v>
      </c>
      <c r="R220" s="92">
        <f t="shared" si="55"/>
        <v>87.017142875474676</v>
      </c>
      <c r="S220" s="92">
        <f t="shared" si="62"/>
        <v>8.0329962980846599</v>
      </c>
      <c r="T220" s="86"/>
      <c r="U220" s="86"/>
    </row>
    <row r="221" spans="1:21" s="8" customFormat="1" ht="15.75" x14ac:dyDescent="0.25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126"/>
      <c r="M221" s="79"/>
      <c r="N221" s="79"/>
      <c r="O221" s="128"/>
      <c r="P221" s="128"/>
      <c r="Q221" s="128"/>
      <c r="R221" s="92"/>
      <c r="S221" s="92"/>
      <c r="T221" s="86"/>
      <c r="U221" s="86"/>
    </row>
    <row r="222" spans="1:21" s="8" customFormat="1" ht="15.75" x14ac:dyDescent="0.25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126"/>
      <c r="M222" s="79"/>
      <c r="N222" s="79"/>
      <c r="O222" s="128"/>
      <c r="P222" s="128"/>
      <c r="Q222" s="128"/>
      <c r="R222" s="92"/>
      <c r="S222" s="92"/>
      <c r="T222" s="86"/>
      <c r="U222" s="86"/>
    </row>
    <row r="223" spans="1:21" s="8" customFormat="1" ht="15.75" x14ac:dyDescent="0.25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126"/>
      <c r="M223" s="93" t="s">
        <v>365</v>
      </c>
      <c r="N223" s="79"/>
      <c r="O223" s="128"/>
      <c r="P223" s="128"/>
      <c r="Q223" s="128"/>
      <c r="R223" s="92"/>
      <c r="S223" s="92"/>
      <c r="T223" s="86"/>
      <c r="U223" s="86"/>
    </row>
    <row r="224" spans="1:21" s="8" customFormat="1" ht="15.75" x14ac:dyDescent="0.25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126"/>
      <c r="M224" s="79"/>
      <c r="N224" s="79"/>
      <c r="O224" s="128"/>
      <c r="P224" s="128"/>
      <c r="Q224" s="128"/>
      <c r="R224" s="92"/>
      <c r="S224" s="92"/>
      <c r="T224" s="86"/>
      <c r="U224" s="86"/>
    </row>
    <row r="225" spans="1:21" s="8" customFormat="1" ht="15.75" x14ac:dyDescent="0.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126"/>
      <c r="M225" s="79"/>
      <c r="N225" s="79"/>
      <c r="O225" s="128"/>
      <c r="P225" s="128"/>
      <c r="Q225" s="128"/>
      <c r="R225" s="92"/>
      <c r="S225" s="92"/>
      <c r="T225" s="86"/>
      <c r="U225" s="86"/>
    </row>
    <row r="226" spans="1:21" s="8" customFormat="1" ht="15.75" x14ac:dyDescent="0.25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205" t="s">
        <v>111</v>
      </c>
      <c r="M226" s="98" t="s">
        <v>367</v>
      </c>
      <c r="N226" s="89"/>
      <c r="O226" s="128">
        <f>SUM(O265+O471+O930)</f>
        <v>301705.39999999997</v>
      </c>
      <c r="P226" s="128">
        <f>SUM(P265+P471+P930)</f>
        <v>870000</v>
      </c>
      <c r="Q226" s="128">
        <f>SUM(Q265+Q471+Q930)</f>
        <v>313063.52999999997</v>
      </c>
      <c r="R226" s="92">
        <f t="shared" si="55"/>
        <v>103.76464259506129</v>
      </c>
      <c r="S226" s="92">
        <f t="shared" si="62"/>
        <v>35.984313793103446</v>
      </c>
      <c r="T226" s="86"/>
      <c r="U226" s="86"/>
    </row>
    <row r="227" spans="1:21" s="8" customFormat="1" ht="15.75" x14ac:dyDescent="0.25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205" t="s">
        <v>366</v>
      </c>
      <c r="M227" s="98" t="s">
        <v>368</v>
      </c>
      <c r="N227" s="89"/>
      <c r="O227" s="128">
        <v>0</v>
      </c>
      <c r="P227" s="128">
        <v>0</v>
      </c>
      <c r="Q227" s="128">
        <v>0</v>
      </c>
      <c r="R227" s="92">
        <v>0</v>
      </c>
      <c r="S227" s="92">
        <v>0</v>
      </c>
      <c r="T227" s="86"/>
      <c r="U227" s="86"/>
    </row>
    <row r="228" spans="1:21" s="8" customFormat="1" ht="15.75" x14ac:dyDescent="0.25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205" t="s">
        <v>193</v>
      </c>
      <c r="M228" s="98" t="s">
        <v>369</v>
      </c>
      <c r="N228" s="89"/>
      <c r="O228" s="128">
        <f t="shared" ref="O228:Q228" si="74">SUM(O644+O663)</f>
        <v>48551.8</v>
      </c>
      <c r="P228" s="128">
        <f t="shared" ref="P228" si="75">SUM(P644+P663)</f>
        <v>67000</v>
      </c>
      <c r="Q228" s="128">
        <f t="shared" si="74"/>
        <v>49481.35</v>
      </c>
      <c r="R228" s="92">
        <f t="shared" si="55"/>
        <v>101.91455311646529</v>
      </c>
      <c r="S228" s="92">
        <f t="shared" si="62"/>
        <v>73.852761194029853</v>
      </c>
      <c r="T228" s="86"/>
      <c r="U228" s="86"/>
    </row>
    <row r="229" spans="1:21" s="8" customFormat="1" ht="15.75" x14ac:dyDescent="0.25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205" t="s">
        <v>152</v>
      </c>
      <c r="M229" s="98" t="s">
        <v>370</v>
      </c>
      <c r="N229" s="89"/>
      <c r="O229" s="128">
        <f>SUM(O441+O457+O786+O817+O840+O917+O948)</f>
        <v>43265.86</v>
      </c>
      <c r="P229" s="128">
        <f>SUM(P441+P457+P786+P817+P840+P917+P948)</f>
        <v>740000</v>
      </c>
      <c r="Q229" s="128">
        <f>SUM(Q441+Q457+Q786+Q817+Q840+Q917+Q948)</f>
        <v>35871.29</v>
      </c>
      <c r="R229" s="92">
        <f t="shared" si="55"/>
        <v>82.908995683894886</v>
      </c>
      <c r="S229" s="92">
        <f t="shared" si="62"/>
        <v>4.8474716216216223</v>
      </c>
      <c r="T229" s="86"/>
      <c r="U229" s="86"/>
    </row>
    <row r="230" spans="1:21" s="8" customFormat="1" ht="15.75" x14ac:dyDescent="0.25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205" t="s">
        <v>153</v>
      </c>
      <c r="M230" s="98" t="s">
        <v>371</v>
      </c>
      <c r="N230" s="89"/>
      <c r="O230" s="128">
        <f>SUM(O411+O486+O735)</f>
        <v>22675.940000000002</v>
      </c>
      <c r="P230" s="128">
        <f>SUM(P411+P486+P735)</f>
        <v>161000</v>
      </c>
      <c r="Q230" s="128">
        <f>SUM(Q411+Q486+Q735)</f>
        <v>21590.42</v>
      </c>
      <c r="R230" s="92">
        <f t="shared" ref="R230:R236" si="76">Q230/O230*100</f>
        <v>95.21289966369639</v>
      </c>
      <c r="S230" s="92">
        <f t="shared" ref="S230:S236" si="77">Q230/P230*100</f>
        <v>13.410198757763975</v>
      </c>
      <c r="T230" s="86"/>
      <c r="U230" s="86"/>
    </row>
    <row r="231" spans="1:21" s="8" customFormat="1" ht="30" customHeight="1" x14ac:dyDescent="0.25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205" t="s">
        <v>173</v>
      </c>
      <c r="M231" s="232" t="s">
        <v>372</v>
      </c>
      <c r="N231" s="226"/>
      <c r="O231" s="128">
        <f>SUM(O395+O866+O880+O892+O905)</f>
        <v>43785.72</v>
      </c>
      <c r="P231" s="128">
        <f>SUM(P395+P866+P880+P892+P905+P960)</f>
        <v>4135000</v>
      </c>
      <c r="Q231" s="128">
        <f>SUM(Q395+Q866+Q880+Q892+Q905)</f>
        <v>14230.16</v>
      </c>
      <c r="R231" s="92">
        <f t="shared" si="76"/>
        <v>32.49954551392554</v>
      </c>
      <c r="S231" s="92">
        <f t="shared" si="77"/>
        <v>0.34413929866989112</v>
      </c>
      <c r="T231" s="86"/>
      <c r="U231" s="86"/>
    </row>
    <row r="232" spans="1:21" s="8" customFormat="1" ht="15.75" x14ac:dyDescent="0.25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205" t="s">
        <v>195</v>
      </c>
      <c r="M232" s="232" t="s">
        <v>373</v>
      </c>
      <c r="N232" s="226"/>
      <c r="O232" s="128">
        <f t="shared" ref="O232:Q232" si="78">SUM(O720)</f>
        <v>0</v>
      </c>
      <c r="P232" s="128">
        <f t="shared" ref="P232" si="79">SUM(P720)</f>
        <v>5000</v>
      </c>
      <c r="Q232" s="128">
        <f t="shared" si="78"/>
        <v>0</v>
      </c>
      <c r="R232" s="92">
        <v>0</v>
      </c>
      <c r="S232" s="92">
        <f t="shared" si="77"/>
        <v>0</v>
      </c>
      <c r="T232" s="86"/>
      <c r="U232" s="86"/>
    </row>
    <row r="233" spans="1:21" s="8" customFormat="1" ht="15.75" x14ac:dyDescent="0.25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205" t="s">
        <v>194</v>
      </c>
      <c r="M233" s="233" t="s">
        <v>374</v>
      </c>
      <c r="N233" s="234"/>
      <c r="O233" s="128">
        <f t="shared" ref="O233:Q233" si="80">SUM(O681+O706+O747+O767)</f>
        <v>61765.36</v>
      </c>
      <c r="P233" s="128">
        <f t="shared" ref="P233" si="81">SUM(P681+P706+P747+P767)</f>
        <v>65000</v>
      </c>
      <c r="Q233" s="128">
        <f t="shared" si="80"/>
        <v>19007.61</v>
      </c>
      <c r="R233" s="92">
        <f t="shared" si="76"/>
        <v>30.773899804032549</v>
      </c>
      <c r="S233" s="92">
        <f t="shared" si="77"/>
        <v>29.242476923076925</v>
      </c>
      <c r="T233" s="86"/>
      <c r="U233" s="86"/>
    </row>
    <row r="234" spans="1:21" s="8" customFormat="1" ht="15.75" x14ac:dyDescent="0.25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205" t="s">
        <v>192</v>
      </c>
      <c r="M234" s="98" t="s">
        <v>375</v>
      </c>
      <c r="N234" s="88"/>
      <c r="O234" s="128">
        <f t="shared" ref="O234:Q234" si="82">SUM(O534+O549+O563+O575+O591)</f>
        <v>44920.1</v>
      </c>
      <c r="P234" s="128">
        <f t="shared" ref="P234" si="83">SUM(P534+P549+P563+P575+P591)</f>
        <v>130000</v>
      </c>
      <c r="Q234" s="128">
        <f t="shared" si="82"/>
        <v>43095.360000000001</v>
      </c>
      <c r="R234" s="92">
        <f t="shared" si="76"/>
        <v>95.937809577449741</v>
      </c>
      <c r="S234" s="92">
        <f t="shared" si="77"/>
        <v>33.150276923076923</v>
      </c>
      <c r="T234" s="86"/>
      <c r="U234" s="86"/>
    </row>
    <row r="235" spans="1:21" s="8" customFormat="1" ht="15.75" x14ac:dyDescent="0.2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205" t="s">
        <v>191</v>
      </c>
      <c r="M235" s="240" t="s">
        <v>376</v>
      </c>
      <c r="N235" s="240"/>
      <c r="O235" s="128">
        <f>SUM(O606+O619+O693)</f>
        <v>6883.54</v>
      </c>
      <c r="P235" s="128">
        <f>SUM(P606+P619+P693)</f>
        <v>40000</v>
      </c>
      <c r="Q235" s="128">
        <f>SUM(Q606+Q619+Q693)</f>
        <v>2750.34</v>
      </c>
      <c r="R235" s="92">
        <f t="shared" si="76"/>
        <v>39.955313690339565</v>
      </c>
      <c r="S235" s="92">
        <f t="shared" si="77"/>
        <v>6.8758499999999998</v>
      </c>
      <c r="T235" s="86"/>
      <c r="U235" s="86"/>
    </row>
    <row r="236" spans="1:21" s="8" customFormat="1" ht="15.75" x14ac:dyDescent="0.25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230" t="s">
        <v>286</v>
      </c>
      <c r="M236" s="231"/>
      <c r="N236" s="231"/>
      <c r="O236" s="128">
        <f>SUM(O226:O235)</f>
        <v>573553.72</v>
      </c>
      <c r="P236" s="128">
        <f>SUM(P226:P235)</f>
        <v>6213000</v>
      </c>
      <c r="Q236" s="128">
        <f>SUM(Q226:Q235)</f>
        <v>499090.05999999988</v>
      </c>
      <c r="R236" s="92">
        <f t="shared" si="76"/>
        <v>87.017142875474661</v>
      </c>
      <c r="S236" s="92">
        <f t="shared" si="77"/>
        <v>8.0329962980846581</v>
      </c>
      <c r="T236" s="86"/>
      <c r="U236" s="86"/>
    </row>
    <row r="237" spans="1:21" s="8" customFormat="1" ht="15.75" x14ac:dyDescent="0.25">
      <c r="A237" s="86"/>
      <c r="B237" s="86"/>
      <c r="C237" s="86"/>
      <c r="D237" s="86"/>
      <c r="E237" s="86"/>
      <c r="F237" s="86"/>
      <c r="G237" s="86"/>
      <c r="H237" s="123"/>
      <c r="I237" s="123"/>
      <c r="J237" s="123"/>
      <c r="K237" s="123"/>
      <c r="L237" s="123"/>
      <c r="M237" s="126"/>
      <c r="N237" s="79"/>
      <c r="O237" s="125"/>
      <c r="P237" s="125"/>
      <c r="Q237" s="125"/>
      <c r="R237" s="92"/>
      <c r="S237" s="92"/>
      <c r="T237" s="86"/>
      <c r="U237" s="86"/>
    </row>
    <row r="238" spans="1:21" s="8" customFormat="1" ht="15.75" x14ac:dyDescent="0.25">
      <c r="A238" s="86"/>
      <c r="B238" s="86"/>
      <c r="C238" s="86"/>
      <c r="D238" s="86"/>
      <c r="E238" s="86"/>
      <c r="F238" s="86"/>
      <c r="G238" s="86"/>
      <c r="H238" s="123"/>
      <c r="I238" s="123"/>
      <c r="J238" s="123"/>
      <c r="K238" s="123"/>
      <c r="L238" s="123"/>
      <c r="M238" s="126"/>
      <c r="N238" s="79"/>
      <c r="O238" s="125"/>
      <c r="P238" s="125"/>
      <c r="Q238" s="125"/>
      <c r="R238" s="92"/>
      <c r="S238" s="92"/>
      <c r="T238" s="86"/>
      <c r="U238" s="86"/>
    </row>
    <row r="239" spans="1:21" s="8" customFormat="1" ht="15.75" x14ac:dyDescent="0.25">
      <c r="A239" s="86"/>
      <c r="B239" s="86"/>
      <c r="C239" s="86"/>
      <c r="D239" s="86"/>
      <c r="E239" s="86"/>
      <c r="F239" s="86"/>
      <c r="G239" s="86"/>
      <c r="H239" s="123"/>
      <c r="I239" s="123"/>
      <c r="J239" s="123"/>
      <c r="K239" s="123"/>
      <c r="L239" s="123"/>
      <c r="M239" s="98"/>
      <c r="N239" s="79" t="s">
        <v>398</v>
      </c>
      <c r="O239" s="129"/>
      <c r="P239" s="129"/>
      <c r="Q239" s="129"/>
      <c r="R239" s="86"/>
      <c r="S239" s="86"/>
      <c r="T239" s="86"/>
      <c r="U239" s="86"/>
    </row>
    <row r="240" spans="1:21" s="8" customFormat="1" ht="15.75" x14ac:dyDescent="0.25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130"/>
      <c r="O240" s="131"/>
      <c r="P240" s="131"/>
      <c r="Q240" s="131"/>
      <c r="R240" s="86"/>
      <c r="S240" s="86"/>
      <c r="T240" s="86"/>
      <c r="U240" s="86"/>
    </row>
    <row r="241" spans="1:22" s="9" customFormat="1" ht="15" x14ac:dyDescent="0.2">
      <c r="A241" s="132" t="s">
        <v>399</v>
      </c>
      <c r="B241" s="132"/>
      <c r="C241" s="84"/>
      <c r="D241" s="89"/>
      <c r="E241" s="89"/>
      <c r="F241" s="84"/>
      <c r="G241" s="92"/>
      <c r="H241" s="92"/>
      <c r="I241" s="92"/>
      <c r="J241" s="92"/>
      <c r="K241" s="92"/>
      <c r="L241" s="84"/>
      <c r="M241" s="84"/>
      <c r="N241" s="133"/>
      <c r="O241" s="133"/>
      <c r="P241" s="133"/>
      <c r="Q241" s="84"/>
      <c r="R241" s="84"/>
      <c r="S241" s="126"/>
      <c r="T241" s="126"/>
      <c r="U241" s="126"/>
      <c r="V241" s="78"/>
    </row>
    <row r="242" spans="1:22" s="10" customFormat="1" ht="15" x14ac:dyDescent="0.2">
      <c r="A242" s="132" t="s">
        <v>397</v>
      </c>
      <c r="B242" s="132"/>
      <c r="C242" s="84"/>
      <c r="D242" s="89"/>
      <c r="E242" s="89"/>
      <c r="F242" s="84"/>
      <c r="G242" s="92"/>
      <c r="H242" s="92"/>
      <c r="I242" s="92"/>
      <c r="J242" s="92"/>
      <c r="K242" s="92"/>
      <c r="L242" s="84"/>
      <c r="M242" s="84"/>
      <c r="N242" s="133"/>
      <c r="O242" s="133"/>
      <c r="P242" s="133"/>
      <c r="Q242" s="84"/>
      <c r="R242" s="84"/>
      <c r="S242" s="115"/>
      <c r="T242" s="115"/>
      <c r="U242" s="115"/>
      <c r="V242" s="30"/>
    </row>
    <row r="243" spans="1:22" s="10" customFormat="1" ht="15" x14ac:dyDescent="0.2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89"/>
      <c r="O243" s="100"/>
      <c r="P243" s="100"/>
      <c r="Q243" s="100"/>
      <c r="R243" s="115"/>
      <c r="S243" s="115"/>
      <c r="T243" s="115"/>
      <c r="U243" s="115"/>
    </row>
    <row r="244" spans="1:22" s="10" customFormat="1" ht="75.75" x14ac:dyDescent="0.25">
      <c r="A244" s="89" t="s">
        <v>107</v>
      </c>
      <c r="B244" s="238" t="s">
        <v>35</v>
      </c>
      <c r="C244" s="231"/>
      <c r="D244" s="231"/>
      <c r="E244" s="231"/>
      <c r="F244" s="231"/>
      <c r="G244" s="231"/>
      <c r="H244" s="231"/>
      <c r="I244" s="79"/>
      <c r="J244" s="79"/>
      <c r="K244" s="79"/>
      <c r="L244" s="79" t="s">
        <v>210</v>
      </c>
      <c r="M244" s="82" t="s">
        <v>36</v>
      </c>
      <c r="N244" s="83" t="s">
        <v>37</v>
      </c>
      <c r="O244" s="82" t="s">
        <v>391</v>
      </c>
      <c r="P244" s="82" t="s">
        <v>392</v>
      </c>
      <c r="Q244" s="82" t="s">
        <v>393</v>
      </c>
      <c r="R244" s="82" t="s">
        <v>395</v>
      </c>
      <c r="S244" s="82" t="s">
        <v>396</v>
      </c>
      <c r="T244" s="115"/>
      <c r="U244" s="115"/>
    </row>
    <row r="245" spans="1:22" s="10" customFormat="1" ht="15.75" x14ac:dyDescent="0.25">
      <c r="A245" s="115"/>
      <c r="B245" s="79">
        <v>1</v>
      </c>
      <c r="C245" s="79">
        <v>2</v>
      </c>
      <c r="D245" s="79">
        <v>3</v>
      </c>
      <c r="E245" s="79">
        <v>4</v>
      </c>
      <c r="F245" s="79">
        <v>5</v>
      </c>
      <c r="G245" s="79">
        <v>6</v>
      </c>
      <c r="H245" s="79">
        <v>7</v>
      </c>
      <c r="I245" s="79">
        <v>8</v>
      </c>
      <c r="J245" s="79">
        <v>9</v>
      </c>
      <c r="K245" s="79"/>
      <c r="L245" s="79"/>
      <c r="M245" s="115"/>
      <c r="N245" s="89"/>
      <c r="O245" s="86" t="s">
        <v>394</v>
      </c>
      <c r="P245" s="86" t="s">
        <v>284</v>
      </c>
      <c r="Q245" s="86" t="s">
        <v>56</v>
      </c>
      <c r="R245" s="87">
        <v>4</v>
      </c>
      <c r="S245" s="87">
        <v>5</v>
      </c>
      <c r="T245" s="115"/>
      <c r="U245" s="115"/>
    </row>
    <row r="246" spans="1:22" s="10" customFormat="1" ht="15" x14ac:dyDescent="0.2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89"/>
      <c r="O246" s="100"/>
      <c r="P246" s="100"/>
      <c r="Q246" s="100"/>
      <c r="R246" s="115"/>
      <c r="S246" s="115"/>
      <c r="T246" s="115"/>
      <c r="U246" s="115"/>
    </row>
    <row r="247" spans="1:22" s="10" customFormat="1" ht="15.75" x14ac:dyDescent="0.25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09"/>
      <c r="M247" s="115"/>
      <c r="N247" s="225" t="s">
        <v>377</v>
      </c>
      <c r="O247" s="226"/>
      <c r="P247" s="227"/>
      <c r="Q247" s="89"/>
      <c r="R247" s="115"/>
      <c r="S247" s="115"/>
      <c r="T247" s="115"/>
      <c r="U247" s="115"/>
    </row>
    <row r="248" spans="1:22" s="10" customFormat="1" ht="15" x14ac:dyDescent="0.2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09"/>
      <c r="M248" s="115"/>
      <c r="N248" s="90"/>
      <c r="O248" s="100"/>
      <c r="P248" s="100"/>
      <c r="Q248" s="100"/>
      <c r="R248" s="115"/>
      <c r="S248" s="115"/>
      <c r="T248" s="115"/>
      <c r="U248" s="115"/>
    </row>
    <row r="249" spans="1:22" s="12" customFormat="1" ht="30" x14ac:dyDescent="0.2">
      <c r="A249" s="134" t="s">
        <v>109</v>
      </c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6"/>
      <c r="M249" s="135"/>
      <c r="N249" s="137" t="s">
        <v>221</v>
      </c>
      <c r="O249" s="119">
        <f t="shared" ref="O249:Q249" si="84">SUM(O251)</f>
        <v>573553.71999999986</v>
      </c>
      <c r="P249" s="119">
        <f t="shared" ref="P249" si="85">SUM(P251)</f>
        <v>6213000</v>
      </c>
      <c r="Q249" s="119">
        <f t="shared" si="84"/>
        <v>499090.05999999994</v>
      </c>
      <c r="R249" s="92">
        <f t="shared" ref="R249:R251" si="86">Q249/O249*100</f>
        <v>87.01714287547469</v>
      </c>
      <c r="S249" s="92">
        <f t="shared" ref="S249:S251" si="87">Q249/P249*100</f>
        <v>8.0329962980846599</v>
      </c>
      <c r="T249" s="135"/>
      <c r="U249" s="135"/>
    </row>
    <row r="250" spans="1:22" s="10" customFormat="1" ht="15" x14ac:dyDescent="0.2">
      <c r="A250" s="98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09"/>
      <c r="M250" s="115"/>
      <c r="N250" s="89"/>
      <c r="O250" s="138"/>
      <c r="P250" s="138"/>
      <c r="Q250" s="138"/>
      <c r="R250" s="92"/>
      <c r="S250" s="115"/>
      <c r="T250" s="115"/>
      <c r="U250" s="115"/>
    </row>
    <row r="251" spans="1:22" s="13" customFormat="1" ht="30" x14ac:dyDescent="0.2">
      <c r="A251" s="139" t="s">
        <v>110</v>
      </c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1"/>
      <c r="M251" s="140"/>
      <c r="N251" s="142" t="s">
        <v>222</v>
      </c>
      <c r="O251" s="143">
        <f>SUM(O263+O393+O455+O469+O484+O532+O547+O589+O604+O642+O679+O718+O733+O784+O815+O838)</f>
        <v>573553.71999999986</v>
      </c>
      <c r="P251" s="143">
        <f>SUM(P263+P393+P455+P469+P484+P532+P547+P589+P604+P642+P679+P718+P733+P784+P815+P838)</f>
        <v>6213000</v>
      </c>
      <c r="Q251" s="143">
        <f>SUM(Q263+Q393+Q455+Q469+Q484+Q532+Q547+Q589+Q604+Q642+Q679+Q718+Q733+Q784+Q815+Q838)</f>
        <v>499090.05999999994</v>
      </c>
      <c r="R251" s="92">
        <f t="shared" si="86"/>
        <v>87.01714287547469</v>
      </c>
      <c r="S251" s="92">
        <f t="shared" si="87"/>
        <v>8.0329962980846599</v>
      </c>
      <c r="T251" s="140"/>
      <c r="U251" s="140"/>
    </row>
    <row r="252" spans="1:22" s="13" customFormat="1" ht="15" x14ac:dyDescent="0.2">
      <c r="A252" s="139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1"/>
      <c r="M252" s="140"/>
      <c r="N252" s="142"/>
      <c r="O252" s="143"/>
      <c r="P252" s="143"/>
      <c r="Q252" s="143"/>
      <c r="R252" s="92"/>
      <c r="S252" s="92"/>
      <c r="T252" s="140"/>
      <c r="U252" s="140"/>
    </row>
    <row r="253" spans="1:22" s="13" customFormat="1" ht="15" x14ac:dyDescent="0.2">
      <c r="A253" s="139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1"/>
      <c r="M253" s="140"/>
      <c r="N253" s="142"/>
      <c r="O253" s="143"/>
      <c r="P253" s="143"/>
      <c r="Q253" s="143"/>
      <c r="R253" s="92"/>
      <c r="S253" s="92"/>
      <c r="T253" s="140"/>
      <c r="U253" s="140"/>
    </row>
    <row r="254" spans="1:22" s="13" customFormat="1" ht="15.75" x14ac:dyDescent="0.25">
      <c r="A254" s="139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1"/>
      <c r="M254" s="140"/>
      <c r="N254" s="225" t="s">
        <v>378</v>
      </c>
      <c r="O254" s="226"/>
      <c r="P254" s="227"/>
      <c r="Q254" s="143"/>
      <c r="R254" s="92"/>
      <c r="S254" s="92"/>
      <c r="T254" s="140"/>
      <c r="U254" s="140"/>
    </row>
    <row r="255" spans="1:22" s="13" customFormat="1" ht="15.75" x14ac:dyDescent="0.25">
      <c r="A255" s="139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1"/>
      <c r="M255" s="140"/>
      <c r="N255" s="144"/>
      <c r="O255" s="143"/>
      <c r="P255" s="143"/>
      <c r="Q255" s="143"/>
      <c r="R255" s="92"/>
      <c r="S255" s="92"/>
      <c r="T255" s="140"/>
      <c r="U255" s="140"/>
    </row>
    <row r="256" spans="1:22" s="13" customFormat="1" ht="30" x14ac:dyDescent="0.2">
      <c r="A256" s="139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1"/>
      <c r="M256" s="140"/>
      <c r="N256" s="137" t="s">
        <v>221</v>
      </c>
      <c r="O256" s="119">
        <f t="shared" ref="O256:Q256" si="88">SUM(O258)</f>
        <v>573553.71999999986</v>
      </c>
      <c r="P256" s="119">
        <f t="shared" ref="P256" si="89">SUM(P258)</f>
        <v>6213000</v>
      </c>
      <c r="Q256" s="119">
        <f t="shared" si="88"/>
        <v>499090.05999999994</v>
      </c>
      <c r="R256" s="92">
        <f t="shared" ref="R256:R258" si="90">Q256/O256*100</f>
        <v>87.01714287547469</v>
      </c>
      <c r="S256" s="92">
        <f t="shared" ref="S256:S313" si="91">Q256/P256*100</f>
        <v>8.0329962980846599</v>
      </c>
      <c r="T256" s="140"/>
      <c r="U256" s="140"/>
    </row>
    <row r="257" spans="1:21" s="13" customFormat="1" ht="15" x14ac:dyDescent="0.2">
      <c r="A257" s="139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1"/>
      <c r="M257" s="140"/>
      <c r="N257" s="89"/>
      <c r="O257" s="138"/>
      <c r="P257" s="138"/>
      <c r="Q257" s="138"/>
      <c r="R257" s="92"/>
      <c r="S257" s="92"/>
      <c r="T257" s="140"/>
      <c r="U257" s="140"/>
    </row>
    <row r="258" spans="1:21" s="13" customFormat="1" ht="30" x14ac:dyDescent="0.2">
      <c r="A258" s="139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1"/>
      <c r="M258" s="140"/>
      <c r="N258" s="142" t="s">
        <v>222</v>
      </c>
      <c r="O258" s="143">
        <f>SUM(O263+O393+O455+O469+O484+O532+O547+O589+O604+O642+O679+O718+O733+O784+O815+O838)</f>
        <v>573553.71999999986</v>
      </c>
      <c r="P258" s="143">
        <f>SUM(P263+P393+P455+P469+P484+P532+P547+P589+P604+P642+P679+P718+P733+P784+P815+P838)</f>
        <v>6213000</v>
      </c>
      <c r="Q258" s="143">
        <f>SUM(Q263+Q393+Q455+Q469+Q484+Q532+Q547+Q589+Q604+Q642+Q679+Q718+Q733+Q784+Q815+Q838)</f>
        <v>499090.05999999994</v>
      </c>
      <c r="R258" s="92">
        <f t="shared" si="90"/>
        <v>87.01714287547469</v>
      </c>
      <c r="S258" s="92">
        <f t="shared" si="91"/>
        <v>8.0329962980846599</v>
      </c>
      <c r="T258" s="140"/>
      <c r="U258" s="140"/>
    </row>
    <row r="259" spans="1:21" s="13" customFormat="1" ht="15" x14ac:dyDescent="0.2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1"/>
      <c r="M259" s="140"/>
      <c r="N259" s="142"/>
      <c r="O259" s="143"/>
      <c r="P259" s="143"/>
      <c r="Q259" s="143"/>
      <c r="R259" s="92"/>
      <c r="S259" s="92"/>
      <c r="T259" s="140"/>
      <c r="U259" s="140"/>
    </row>
    <row r="260" spans="1:21" s="13" customFormat="1" ht="15" x14ac:dyDescent="0.2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1"/>
      <c r="M260" s="140"/>
      <c r="N260" s="142"/>
      <c r="O260" s="143"/>
      <c r="P260" s="143"/>
      <c r="Q260" s="143"/>
      <c r="R260" s="92"/>
      <c r="S260" s="92"/>
      <c r="T260" s="140"/>
      <c r="U260" s="140"/>
    </row>
    <row r="261" spans="1:21" s="10" customFormat="1" ht="15" x14ac:dyDescent="0.2">
      <c r="A261" s="98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09"/>
      <c r="M261" s="115"/>
      <c r="N261" s="145" t="s">
        <v>287</v>
      </c>
      <c r="O261" s="146">
        <f>SUM(O269+O317+O342+O355+O365+O375+O384+O399+O415+O430+O445+O461+O475+O490+O501+O538+O553+O567+O579+O595+O610+O624+O635+O648+O667+O685+O697+O710+O724+O739+O751+O771+O790+O805+O821+O844+O855+O870+O884+O896+O909+O921+O934+O952)</f>
        <v>573553.71999999986</v>
      </c>
      <c r="P261" s="146">
        <f>SUM(P269+P317+P342+P355+P365+P375+P384+P399+P415+P430+P445+P461+P475+P490+P501+P512+P523+P538+P553+P567+P579+P595+P610+P624+P635+P648+P667+P685+P697+P710+P724+P739+P751+P771+P790+P805+P821+P844+P855+P870+P884+P896+P909+P921+P934+P952+P964)</f>
        <v>6213000</v>
      </c>
      <c r="Q261" s="146">
        <f>SUM(Q269+Q317+Q342+Q355+Q365+Q375+Q384+Q399+Q415+Q430+Q445+Q461+Q475+Q490+Q501+Q538+Q553+Q567+Q579+Q595+Q610+Q624+Q635+Q648+Q667+Q685+Q697+Q710+Q724+Q739+Q751+Q771+Q790+Q805+Q821+Q844+Q855+Q870+Q884+Q896+Q909+Q921+Q934+Q952)</f>
        <v>499090.05999999994</v>
      </c>
      <c r="R261" s="92">
        <f t="shared" ref="R261:R324" si="92">Q261/O261*100</f>
        <v>87.01714287547469</v>
      </c>
      <c r="S261" s="92">
        <f t="shared" si="91"/>
        <v>8.0329962980846599</v>
      </c>
      <c r="T261" s="115"/>
      <c r="U261" s="115"/>
    </row>
    <row r="262" spans="1:21" s="42" customFormat="1" ht="15" x14ac:dyDescent="0.2">
      <c r="A262" s="98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09"/>
      <c r="M262" s="115"/>
      <c r="N262" s="89"/>
      <c r="O262" s="138"/>
      <c r="P262" s="138"/>
      <c r="Q262" s="138"/>
      <c r="R262" s="92"/>
      <c r="S262" s="92"/>
      <c r="T262" s="115"/>
      <c r="U262" s="115"/>
    </row>
    <row r="263" spans="1:21" s="14" customFormat="1" ht="30" x14ac:dyDescent="0.2">
      <c r="A263" s="147" t="s">
        <v>113</v>
      </c>
      <c r="B263" s="148">
        <v>1</v>
      </c>
      <c r="C263" s="149"/>
      <c r="D263" s="148"/>
      <c r="E263" s="149"/>
      <c r="F263" s="148">
        <v>5</v>
      </c>
      <c r="G263" s="149"/>
      <c r="H263" s="149"/>
      <c r="I263" s="149"/>
      <c r="J263" s="148">
        <v>9</v>
      </c>
      <c r="K263" s="149"/>
      <c r="L263" s="150"/>
      <c r="M263" s="149"/>
      <c r="N263" s="90" t="s">
        <v>234</v>
      </c>
      <c r="O263" s="151">
        <f t="shared" ref="O263:Q263" si="93">SUM(O265)</f>
        <v>299855.39999999997</v>
      </c>
      <c r="P263" s="151">
        <f t="shared" ref="P263" si="94">SUM(P265)</f>
        <v>838600</v>
      </c>
      <c r="Q263" s="151">
        <f t="shared" si="93"/>
        <v>287843.02999999997</v>
      </c>
      <c r="R263" s="92">
        <f t="shared" si="92"/>
        <v>95.993945748517447</v>
      </c>
      <c r="S263" s="92">
        <f t="shared" si="91"/>
        <v>34.324234438349627</v>
      </c>
      <c r="T263" s="149"/>
      <c r="U263" s="149"/>
    </row>
    <row r="264" spans="1:21" s="14" customFormat="1" ht="15" x14ac:dyDescent="0.2">
      <c r="A264" s="147"/>
      <c r="B264" s="148"/>
      <c r="C264" s="149"/>
      <c r="D264" s="149"/>
      <c r="E264" s="149"/>
      <c r="F264" s="149"/>
      <c r="G264" s="149"/>
      <c r="H264" s="149"/>
      <c r="I264" s="149"/>
      <c r="J264" s="149"/>
      <c r="K264" s="149"/>
      <c r="L264" s="150"/>
      <c r="M264" s="149"/>
      <c r="N264" s="90"/>
      <c r="O264" s="97"/>
      <c r="P264" s="97"/>
      <c r="Q264" s="97"/>
      <c r="R264" s="92"/>
      <c r="S264" s="92"/>
      <c r="T264" s="149"/>
      <c r="U264" s="149"/>
    </row>
    <row r="265" spans="1:21" s="14" customFormat="1" ht="30" x14ac:dyDescent="0.2">
      <c r="A265" s="152" t="s">
        <v>111</v>
      </c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53" t="s">
        <v>112</v>
      </c>
      <c r="M265" s="154"/>
      <c r="N265" s="155" t="s">
        <v>118</v>
      </c>
      <c r="O265" s="156">
        <f>SUM(O267+O315+O340+O353+O363+O373+O382)</f>
        <v>299855.39999999997</v>
      </c>
      <c r="P265" s="156">
        <f>SUM(P267+P315+P340+P353+P363+P373+P382)</f>
        <v>838600</v>
      </c>
      <c r="Q265" s="156">
        <f>SUM(Q267+Q315+Q340+Q353+Q363+Q373+Q382)</f>
        <v>287843.02999999997</v>
      </c>
      <c r="R265" s="92">
        <f t="shared" si="92"/>
        <v>95.993945748517447</v>
      </c>
      <c r="S265" s="92">
        <f t="shared" si="91"/>
        <v>34.324234438349627</v>
      </c>
      <c r="T265" s="149"/>
      <c r="U265" s="149"/>
    </row>
    <row r="266" spans="1:21" s="14" customFormat="1" ht="15" x14ac:dyDescent="0.2">
      <c r="A266" s="152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53"/>
      <c r="M266" s="154"/>
      <c r="N266" s="155"/>
      <c r="O266" s="97"/>
      <c r="P266" s="97"/>
      <c r="Q266" s="97"/>
      <c r="R266" s="92"/>
      <c r="S266" s="92"/>
      <c r="T266" s="149"/>
      <c r="U266" s="149"/>
    </row>
    <row r="267" spans="1:21" s="14" customFormat="1" ht="30" x14ac:dyDescent="0.2">
      <c r="A267" s="157" t="s">
        <v>114</v>
      </c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58" t="s">
        <v>142</v>
      </c>
      <c r="M267" s="159"/>
      <c r="N267" s="160" t="s">
        <v>225</v>
      </c>
      <c r="O267" s="138">
        <f t="shared" ref="O267:Q267" si="95">SUM(O274)</f>
        <v>177011.49999999997</v>
      </c>
      <c r="P267" s="138">
        <f t="shared" ref="P267" si="96">SUM(P274)</f>
        <v>578000</v>
      </c>
      <c r="Q267" s="138">
        <f t="shared" si="95"/>
        <v>179929.66999999998</v>
      </c>
      <c r="R267" s="92">
        <f t="shared" si="92"/>
        <v>101.64857650491635</v>
      </c>
      <c r="S267" s="92">
        <f t="shared" si="91"/>
        <v>31.129700692041517</v>
      </c>
      <c r="T267" s="149"/>
      <c r="U267" s="149"/>
    </row>
    <row r="268" spans="1:21" s="14" customFormat="1" ht="15" x14ac:dyDescent="0.2">
      <c r="A268" s="157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58"/>
      <c r="M268" s="159"/>
      <c r="N268" s="160"/>
      <c r="O268" s="138"/>
      <c r="P268" s="138"/>
      <c r="Q268" s="138"/>
      <c r="R268" s="92"/>
      <c r="S268" s="92"/>
      <c r="T268" s="149"/>
      <c r="U268" s="149"/>
    </row>
    <row r="269" spans="1:21" s="14" customFormat="1" ht="15" x14ac:dyDescent="0.2">
      <c r="A269" s="157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58"/>
      <c r="M269" s="159"/>
      <c r="N269" s="145" t="s">
        <v>287</v>
      </c>
      <c r="O269" s="146">
        <f>SUM(O270:O271)</f>
        <v>177011.5</v>
      </c>
      <c r="P269" s="146">
        <f>SUM(P270:P272)</f>
        <v>578000</v>
      </c>
      <c r="Q269" s="146">
        <f>SUM(Q270:Q271)</f>
        <v>179929.67</v>
      </c>
      <c r="R269" s="92">
        <f t="shared" si="92"/>
        <v>101.64857650491635</v>
      </c>
      <c r="S269" s="92">
        <f t="shared" si="91"/>
        <v>31.129700692041524</v>
      </c>
      <c r="T269" s="149"/>
      <c r="U269" s="149"/>
    </row>
    <row r="270" spans="1:21" s="14" customFormat="1" ht="15" x14ac:dyDescent="0.2">
      <c r="A270" s="98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09"/>
      <c r="M270" s="161">
        <v>11</v>
      </c>
      <c r="N270" s="145" t="s">
        <v>288</v>
      </c>
      <c r="O270" s="146">
        <v>177011.5</v>
      </c>
      <c r="P270" s="146">
        <v>242400</v>
      </c>
      <c r="Q270" s="146">
        <v>179929.67</v>
      </c>
      <c r="R270" s="92">
        <f t="shared" si="92"/>
        <v>101.64857650491635</v>
      </c>
      <c r="S270" s="92">
        <f t="shared" si="91"/>
        <v>74.228411716171621</v>
      </c>
      <c r="T270" s="149"/>
      <c r="U270" s="149"/>
    </row>
    <row r="271" spans="1:21" s="14" customFormat="1" ht="15" x14ac:dyDescent="0.2">
      <c r="A271" s="98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09"/>
      <c r="M271" s="161">
        <v>52</v>
      </c>
      <c r="N271" s="145" t="s">
        <v>103</v>
      </c>
      <c r="O271" s="146">
        <v>0</v>
      </c>
      <c r="P271" s="146">
        <v>310500</v>
      </c>
      <c r="Q271" s="146">
        <v>0</v>
      </c>
      <c r="R271" s="92">
        <v>0</v>
      </c>
      <c r="S271" s="92">
        <f t="shared" si="91"/>
        <v>0</v>
      </c>
      <c r="T271" s="149"/>
      <c r="U271" s="149"/>
    </row>
    <row r="272" spans="1:21" s="14" customFormat="1" ht="15" x14ac:dyDescent="0.2">
      <c r="A272" s="98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09"/>
      <c r="M272" s="161">
        <v>91</v>
      </c>
      <c r="N272" s="145" t="s">
        <v>292</v>
      </c>
      <c r="O272" s="146">
        <v>0</v>
      </c>
      <c r="P272" s="146">
        <v>25100</v>
      </c>
      <c r="Q272" s="146">
        <v>0</v>
      </c>
      <c r="R272" s="92">
        <v>0</v>
      </c>
      <c r="S272" s="92">
        <f t="shared" si="91"/>
        <v>0</v>
      </c>
      <c r="T272" s="149"/>
      <c r="U272" s="149"/>
    </row>
    <row r="273" spans="1:21" s="14" customFormat="1" ht="15" x14ac:dyDescent="0.2">
      <c r="A273" s="98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09"/>
      <c r="M273" s="88"/>
      <c r="N273" s="89"/>
      <c r="O273" s="138"/>
      <c r="P273" s="138"/>
      <c r="Q273" s="138"/>
      <c r="R273" s="92"/>
      <c r="S273" s="92"/>
      <c r="T273" s="149"/>
      <c r="U273" s="149"/>
    </row>
    <row r="274" spans="1:21" s="14" customFormat="1" ht="15" x14ac:dyDescent="0.2">
      <c r="A274" s="98"/>
      <c r="B274" s="79">
        <v>1</v>
      </c>
      <c r="C274" s="115"/>
      <c r="D274" s="115"/>
      <c r="E274" s="115"/>
      <c r="F274" s="79">
        <v>5</v>
      </c>
      <c r="G274" s="115"/>
      <c r="H274" s="115"/>
      <c r="I274" s="115"/>
      <c r="J274" s="79">
        <v>9</v>
      </c>
      <c r="K274" s="115"/>
      <c r="L274" s="109" t="s">
        <v>142</v>
      </c>
      <c r="M274" s="88">
        <v>3</v>
      </c>
      <c r="N274" s="89" t="s">
        <v>116</v>
      </c>
      <c r="O274" s="162">
        <f>SUM(O275+O283+O307+O312)</f>
        <v>177011.49999999997</v>
      </c>
      <c r="P274" s="162">
        <f>SUM(P275+P283+P307+P312)</f>
        <v>578000</v>
      </c>
      <c r="Q274" s="162">
        <f>SUM(Q275+Q283+Q307+Q312)</f>
        <v>179929.66999999998</v>
      </c>
      <c r="R274" s="92">
        <f t="shared" si="92"/>
        <v>101.64857650491635</v>
      </c>
      <c r="S274" s="92">
        <f t="shared" si="91"/>
        <v>31.129700692041517</v>
      </c>
      <c r="T274" s="149"/>
      <c r="U274" s="149"/>
    </row>
    <row r="275" spans="1:21" s="14" customFormat="1" ht="15.75" x14ac:dyDescent="0.25">
      <c r="A275" s="112"/>
      <c r="B275" s="79">
        <v>1</v>
      </c>
      <c r="C275" s="163"/>
      <c r="D275" s="163"/>
      <c r="E275" s="163"/>
      <c r="F275" s="79">
        <v>5</v>
      </c>
      <c r="G275" s="163"/>
      <c r="H275" s="163"/>
      <c r="I275" s="163"/>
      <c r="J275" s="79">
        <v>9</v>
      </c>
      <c r="K275" s="163"/>
      <c r="L275" s="109" t="s">
        <v>142</v>
      </c>
      <c r="M275" s="85">
        <v>31</v>
      </c>
      <c r="N275" s="83" t="s">
        <v>0</v>
      </c>
      <c r="O275" s="164">
        <f>SUM(O276+O278+O280)</f>
        <v>52629.27</v>
      </c>
      <c r="P275" s="164">
        <f>SUM(P276:P280)</f>
        <v>247000</v>
      </c>
      <c r="Q275" s="164">
        <f>SUM(Q276+Q278+Q280)</f>
        <v>76034.400000000009</v>
      </c>
      <c r="R275" s="92">
        <f t="shared" si="92"/>
        <v>144.47169797339012</v>
      </c>
      <c r="S275" s="92">
        <f t="shared" si="91"/>
        <v>30.783157894736846</v>
      </c>
      <c r="T275" s="149"/>
      <c r="U275" s="149"/>
    </row>
    <row r="276" spans="1:21" s="14" customFormat="1" ht="15" x14ac:dyDescent="0.2">
      <c r="A276" s="98"/>
      <c r="B276" s="79">
        <v>1</v>
      </c>
      <c r="C276" s="115"/>
      <c r="D276" s="115"/>
      <c r="E276" s="115"/>
      <c r="F276" s="79">
        <v>5</v>
      </c>
      <c r="G276" s="115"/>
      <c r="H276" s="115"/>
      <c r="I276" s="115"/>
      <c r="J276" s="79">
        <v>9</v>
      </c>
      <c r="K276" s="115"/>
      <c r="L276" s="109" t="s">
        <v>142</v>
      </c>
      <c r="M276" s="88">
        <v>311</v>
      </c>
      <c r="N276" s="89" t="s">
        <v>122</v>
      </c>
      <c r="O276" s="165">
        <f>SUM(O277)</f>
        <v>44905.52</v>
      </c>
      <c r="P276" s="165">
        <v>175000</v>
      </c>
      <c r="Q276" s="165">
        <f>SUM(Q277:Q277)</f>
        <v>46024.47</v>
      </c>
      <c r="R276" s="92">
        <f t="shared" si="92"/>
        <v>102.49178720121715</v>
      </c>
      <c r="S276" s="92">
        <f t="shared" si="91"/>
        <v>26.299697142857141</v>
      </c>
      <c r="T276" s="149"/>
      <c r="U276" s="149"/>
    </row>
    <row r="277" spans="1:21" s="14" customFormat="1" ht="15" x14ac:dyDescent="0.2">
      <c r="A277" s="205"/>
      <c r="B277" s="204"/>
      <c r="C277" s="115"/>
      <c r="D277" s="115"/>
      <c r="E277" s="115"/>
      <c r="F277" s="204"/>
      <c r="G277" s="115"/>
      <c r="H277" s="115"/>
      <c r="I277" s="115"/>
      <c r="J277" s="204"/>
      <c r="K277" s="115"/>
      <c r="L277" s="109"/>
      <c r="M277" s="206">
        <v>3111</v>
      </c>
      <c r="N277" s="207" t="s">
        <v>478</v>
      </c>
      <c r="O277" s="165">
        <v>44905.52</v>
      </c>
      <c r="P277" s="165"/>
      <c r="Q277" s="165">
        <v>46024.47</v>
      </c>
      <c r="R277" s="92">
        <f t="shared" si="92"/>
        <v>102.49178720121715</v>
      </c>
      <c r="S277" s="92"/>
      <c r="T277" s="149"/>
      <c r="U277" s="149"/>
    </row>
    <row r="278" spans="1:21" s="14" customFormat="1" ht="15" x14ac:dyDescent="0.2">
      <c r="A278" s="98"/>
      <c r="B278" s="79">
        <v>1</v>
      </c>
      <c r="C278" s="115"/>
      <c r="D278" s="115"/>
      <c r="E278" s="115"/>
      <c r="F278" s="79">
        <v>5</v>
      </c>
      <c r="G278" s="115"/>
      <c r="H278" s="115"/>
      <c r="I278" s="115"/>
      <c r="J278" s="79">
        <v>9</v>
      </c>
      <c r="K278" s="115"/>
      <c r="L278" s="109" t="s">
        <v>142</v>
      </c>
      <c r="M278" s="88">
        <v>312</v>
      </c>
      <c r="N278" s="89" t="s">
        <v>1</v>
      </c>
      <c r="O278" s="165">
        <v>0</v>
      </c>
      <c r="P278" s="165">
        <v>40000</v>
      </c>
      <c r="Q278" s="165">
        <f>SUM(Q279)</f>
        <v>22415.91</v>
      </c>
      <c r="R278" s="92">
        <v>0</v>
      </c>
      <c r="S278" s="92">
        <f t="shared" si="91"/>
        <v>56.039775000000006</v>
      </c>
      <c r="T278" s="149"/>
      <c r="U278" s="149"/>
    </row>
    <row r="279" spans="1:21" s="14" customFormat="1" ht="15" x14ac:dyDescent="0.2">
      <c r="A279" s="218"/>
      <c r="B279" s="217"/>
      <c r="C279" s="115"/>
      <c r="D279" s="115"/>
      <c r="E279" s="115"/>
      <c r="F279" s="217"/>
      <c r="G279" s="115"/>
      <c r="H279" s="115"/>
      <c r="I279" s="115"/>
      <c r="J279" s="217"/>
      <c r="K279" s="115"/>
      <c r="L279" s="109"/>
      <c r="M279" s="219">
        <v>3121</v>
      </c>
      <c r="N279" s="216" t="s">
        <v>1</v>
      </c>
      <c r="O279" s="165">
        <v>0</v>
      </c>
      <c r="P279" s="165"/>
      <c r="Q279" s="165">
        <v>22415.91</v>
      </c>
      <c r="R279" s="92">
        <v>0</v>
      </c>
      <c r="S279" s="92"/>
      <c r="T279" s="149"/>
      <c r="U279" s="149"/>
    </row>
    <row r="280" spans="1:21" s="14" customFormat="1" ht="15" x14ac:dyDescent="0.2">
      <c r="A280" s="98"/>
      <c r="B280" s="79">
        <v>1</v>
      </c>
      <c r="C280" s="115"/>
      <c r="D280" s="115"/>
      <c r="E280" s="115"/>
      <c r="F280" s="79">
        <v>5</v>
      </c>
      <c r="G280" s="115"/>
      <c r="H280" s="115"/>
      <c r="I280" s="115"/>
      <c r="J280" s="79">
        <v>9</v>
      </c>
      <c r="K280" s="115"/>
      <c r="L280" s="109" t="s">
        <v>142</v>
      </c>
      <c r="M280" s="88">
        <v>313</v>
      </c>
      <c r="N280" s="89" t="s">
        <v>2</v>
      </c>
      <c r="O280" s="165">
        <f>SUM(O281:O282)</f>
        <v>7723.75</v>
      </c>
      <c r="P280" s="165">
        <v>32000</v>
      </c>
      <c r="Q280" s="165">
        <f>SUM(Q281:Q282)</f>
        <v>7594.02</v>
      </c>
      <c r="R280" s="92">
        <f t="shared" si="92"/>
        <v>98.32037546528565</v>
      </c>
      <c r="S280" s="92">
        <f t="shared" si="91"/>
        <v>23.731312500000001</v>
      </c>
      <c r="T280" s="149"/>
      <c r="U280" s="149"/>
    </row>
    <row r="281" spans="1:21" s="14" customFormat="1" ht="30" x14ac:dyDescent="0.2">
      <c r="A281" s="205"/>
      <c r="B281" s="204"/>
      <c r="C281" s="115"/>
      <c r="D281" s="115"/>
      <c r="E281" s="115"/>
      <c r="F281" s="204"/>
      <c r="G281" s="115"/>
      <c r="H281" s="115"/>
      <c r="I281" s="115"/>
      <c r="J281" s="204"/>
      <c r="K281" s="115"/>
      <c r="L281" s="109"/>
      <c r="M281" s="206">
        <v>3132</v>
      </c>
      <c r="N281" s="207" t="s">
        <v>480</v>
      </c>
      <c r="O281" s="165">
        <v>7044.56</v>
      </c>
      <c r="P281" s="165"/>
      <c r="Q281" s="165">
        <v>7594.02</v>
      </c>
      <c r="R281" s="92">
        <f t="shared" si="92"/>
        <v>107.79977741690041</v>
      </c>
      <c r="S281" s="92"/>
      <c r="T281" s="149"/>
      <c r="U281" s="149"/>
    </row>
    <row r="282" spans="1:21" s="14" customFormat="1" ht="45" x14ac:dyDescent="0.2">
      <c r="A282" s="205"/>
      <c r="B282" s="204"/>
      <c r="C282" s="115"/>
      <c r="D282" s="115"/>
      <c r="E282" s="115"/>
      <c r="F282" s="204"/>
      <c r="G282" s="115"/>
      <c r="H282" s="115"/>
      <c r="I282" s="115"/>
      <c r="J282" s="204"/>
      <c r="K282" s="115"/>
      <c r="L282" s="109"/>
      <c r="M282" s="206">
        <v>3133</v>
      </c>
      <c r="N282" s="207" t="s">
        <v>479</v>
      </c>
      <c r="O282" s="165">
        <v>679.19</v>
      </c>
      <c r="P282" s="165"/>
      <c r="Q282" s="165">
        <v>0</v>
      </c>
      <c r="R282" s="92">
        <f t="shared" si="92"/>
        <v>0</v>
      </c>
      <c r="S282" s="92"/>
      <c r="T282" s="149"/>
      <c r="U282" s="149"/>
    </row>
    <row r="283" spans="1:21" s="14" customFormat="1" ht="15.75" x14ac:dyDescent="0.25">
      <c r="A283" s="112"/>
      <c r="B283" s="79">
        <v>1</v>
      </c>
      <c r="C283" s="163"/>
      <c r="D283" s="163"/>
      <c r="E283" s="163"/>
      <c r="F283" s="79">
        <v>5</v>
      </c>
      <c r="G283" s="163"/>
      <c r="H283" s="163"/>
      <c r="I283" s="163"/>
      <c r="J283" s="79">
        <v>9</v>
      </c>
      <c r="K283" s="163"/>
      <c r="L283" s="109" t="s">
        <v>142</v>
      </c>
      <c r="M283" s="85">
        <v>32</v>
      </c>
      <c r="N283" s="83" t="s">
        <v>3</v>
      </c>
      <c r="O283" s="166">
        <f>SUM(O284+O288+O293+O302)</f>
        <v>103694.26999999999</v>
      </c>
      <c r="P283" s="166">
        <f t="shared" ref="P283" si="97">SUM(P284:P302)</f>
        <v>279000</v>
      </c>
      <c r="Q283" s="166">
        <f>SUM(Q284+Q288+Q293+Q302)</f>
        <v>89845.28</v>
      </c>
      <c r="R283" s="92">
        <f t="shared" si="92"/>
        <v>86.644401855570237</v>
      </c>
      <c r="S283" s="92">
        <f t="shared" si="91"/>
        <v>32.202609318996416</v>
      </c>
      <c r="T283" s="149"/>
      <c r="U283" s="149"/>
    </row>
    <row r="284" spans="1:21" s="14" customFormat="1" ht="30" x14ac:dyDescent="0.2">
      <c r="A284" s="98"/>
      <c r="B284" s="79">
        <v>1</v>
      </c>
      <c r="C284" s="115"/>
      <c r="D284" s="115"/>
      <c r="E284" s="115"/>
      <c r="F284" s="79">
        <v>5</v>
      </c>
      <c r="G284" s="115"/>
      <c r="H284" s="115"/>
      <c r="I284" s="115"/>
      <c r="J284" s="79">
        <v>9</v>
      </c>
      <c r="K284" s="115"/>
      <c r="L284" s="109" t="s">
        <v>142</v>
      </c>
      <c r="M284" s="88">
        <v>321</v>
      </c>
      <c r="N284" s="89" t="s">
        <v>4</v>
      </c>
      <c r="O284" s="165">
        <f>SUM(O285:O287)</f>
        <v>7952</v>
      </c>
      <c r="P284" s="165">
        <v>40000</v>
      </c>
      <c r="Q284" s="165">
        <f>SUM(Q285:Q287)</f>
        <v>7652</v>
      </c>
      <c r="R284" s="92">
        <f t="shared" si="92"/>
        <v>96.227364185110659</v>
      </c>
      <c r="S284" s="92">
        <f t="shared" si="91"/>
        <v>19.13</v>
      </c>
      <c r="T284" s="149"/>
      <c r="U284" s="149"/>
    </row>
    <row r="285" spans="1:21" s="14" customFormat="1" ht="30" x14ac:dyDescent="0.2">
      <c r="A285" s="205"/>
      <c r="B285" s="204"/>
      <c r="C285" s="115"/>
      <c r="D285" s="115"/>
      <c r="E285" s="115"/>
      <c r="F285" s="204"/>
      <c r="G285" s="115"/>
      <c r="H285" s="115"/>
      <c r="I285" s="115"/>
      <c r="J285" s="204"/>
      <c r="K285" s="115"/>
      <c r="L285" s="109"/>
      <c r="M285" s="206">
        <v>3212</v>
      </c>
      <c r="N285" s="207" t="s">
        <v>514</v>
      </c>
      <c r="O285" s="165">
        <v>4752</v>
      </c>
      <c r="P285" s="165"/>
      <c r="Q285" s="165">
        <v>4752</v>
      </c>
      <c r="R285" s="92">
        <f t="shared" si="92"/>
        <v>100</v>
      </c>
      <c r="S285" s="92"/>
      <c r="T285" s="149"/>
      <c r="U285" s="149"/>
    </row>
    <row r="286" spans="1:21" s="14" customFormat="1" ht="30" x14ac:dyDescent="0.2">
      <c r="A286" s="205"/>
      <c r="B286" s="204"/>
      <c r="C286" s="115"/>
      <c r="D286" s="115"/>
      <c r="E286" s="115"/>
      <c r="F286" s="204"/>
      <c r="G286" s="115"/>
      <c r="H286" s="115"/>
      <c r="I286" s="115"/>
      <c r="J286" s="204"/>
      <c r="K286" s="115"/>
      <c r="L286" s="109"/>
      <c r="M286" s="206">
        <v>3213</v>
      </c>
      <c r="N286" s="207" t="s">
        <v>482</v>
      </c>
      <c r="O286" s="165">
        <v>2100</v>
      </c>
      <c r="P286" s="165"/>
      <c r="Q286" s="165">
        <v>2100</v>
      </c>
      <c r="R286" s="92">
        <f t="shared" si="92"/>
        <v>100</v>
      </c>
      <c r="S286" s="92"/>
      <c r="T286" s="149"/>
      <c r="U286" s="149"/>
    </row>
    <row r="287" spans="1:21" s="14" customFormat="1" ht="30" x14ac:dyDescent="0.2">
      <c r="A287" s="205"/>
      <c r="B287" s="204"/>
      <c r="C287" s="115"/>
      <c r="D287" s="115"/>
      <c r="E287" s="115"/>
      <c r="F287" s="204"/>
      <c r="G287" s="115"/>
      <c r="H287" s="115"/>
      <c r="I287" s="115"/>
      <c r="J287" s="204"/>
      <c r="K287" s="115"/>
      <c r="L287" s="109"/>
      <c r="M287" s="206">
        <v>3214</v>
      </c>
      <c r="N287" s="207" t="s">
        <v>483</v>
      </c>
      <c r="O287" s="165">
        <v>1100</v>
      </c>
      <c r="P287" s="165"/>
      <c r="Q287" s="165">
        <v>800</v>
      </c>
      <c r="R287" s="92">
        <f t="shared" si="92"/>
        <v>72.727272727272734</v>
      </c>
      <c r="S287" s="92"/>
      <c r="T287" s="149"/>
      <c r="U287" s="149"/>
    </row>
    <row r="288" spans="1:21" s="14" customFormat="1" ht="15" x14ac:dyDescent="0.2">
      <c r="A288" s="115"/>
      <c r="B288" s="79">
        <v>1</v>
      </c>
      <c r="C288" s="115"/>
      <c r="D288" s="79"/>
      <c r="E288" s="115"/>
      <c r="F288" s="79">
        <v>5</v>
      </c>
      <c r="G288" s="115"/>
      <c r="H288" s="115"/>
      <c r="I288" s="115"/>
      <c r="J288" s="79">
        <v>9</v>
      </c>
      <c r="K288" s="115"/>
      <c r="L288" s="109" t="s">
        <v>142</v>
      </c>
      <c r="M288" s="88">
        <v>322</v>
      </c>
      <c r="N288" s="115" t="s">
        <v>117</v>
      </c>
      <c r="O288" s="165">
        <f>SUM(O289:O292)</f>
        <v>22606.28</v>
      </c>
      <c r="P288" s="165">
        <v>40000</v>
      </c>
      <c r="Q288" s="165">
        <f>SUM(Q289:Q292)</f>
        <v>21621.66</v>
      </c>
      <c r="R288" s="92">
        <f t="shared" si="92"/>
        <v>95.644484629934695</v>
      </c>
      <c r="S288" s="92">
        <f t="shared" si="91"/>
        <v>54.05415</v>
      </c>
      <c r="T288" s="149"/>
      <c r="U288" s="149"/>
    </row>
    <row r="289" spans="1:21" s="14" customFormat="1" ht="30" x14ac:dyDescent="0.2">
      <c r="A289" s="115"/>
      <c r="B289" s="204"/>
      <c r="C289" s="115"/>
      <c r="D289" s="204"/>
      <c r="E289" s="115"/>
      <c r="F289" s="204"/>
      <c r="G289" s="115"/>
      <c r="H289" s="115"/>
      <c r="I289" s="115"/>
      <c r="J289" s="204"/>
      <c r="K289" s="115"/>
      <c r="L289" s="109"/>
      <c r="M289" s="206">
        <v>3221</v>
      </c>
      <c r="N289" s="220" t="s">
        <v>484</v>
      </c>
      <c r="O289" s="165">
        <v>8879.76</v>
      </c>
      <c r="P289" s="165"/>
      <c r="Q289" s="165">
        <v>13044.82</v>
      </c>
      <c r="R289" s="92">
        <f t="shared" si="92"/>
        <v>146.90509653414054</v>
      </c>
      <c r="S289" s="92"/>
      <c r="T289" s="149"/>
      <c r="U289" s="149"/>
    </row>
    <row r="290" spans="1:21" s="14" customFormat="1" ht="15" x14ac:dyDescent="0.2">
      <c r="A290" s="115"/>
      <c r="B290" s="204"/>
      <c r="C290" s="115"/>
      <c r="D290" s="204"/>
      <c r="E290" s="115"/>
      <c r="F290" s="204"/>
      <c r="G290" s="115"/>
      <c r="H290" s="115"/>
      <c r="I290" s="115"/>
      <c r="J290" s="204"/>
      <c r="K290" s="115"/>
      <c r="L290" s="109"/>
      <c r="M290" s="206">
        <v>3223</v>
      </c>
      <c r="N290" s="115" t="s">
        <v>485</v>
      </c>
      <c r="O290" s="165">
        <v>12565.48</v>
      </c>
      <c r="P290" s="165"/>
      <c r="Q290" s="165">
        <v>6587.66</v>
      </c>
      <c r="R290" s="92">
        <f t="shared" si="92"/>
        <v>52.426648245829057</v>
      </c>
      <c r="S290" s="92"/>
      <c r="T290" s="149"/>
      <c r="U290" s="149"/>
    </row>
    <row r="291" spans="1:21" s="14" customFormat="1" ht="30" x14ac:dyDescent="0.2">
      <c r="A291" s="115"/>
      <c r="B291" s="204"/>
      <c r="C291" s="115"/>
      <c r="D291" s="204"/>
      <c r="E291" s="115"/>
      <c r="F291" s="204"/>
      <c r="G291" s="115"/>
      <c r="H291" s="115"/>
      <c r="I291" s="115"/>
      <c r="J291" s="204"/>
      <c r="K291" s="115"/>
      <c r="L291" s="109"/>
      <c r="M291" s="206">
        <v>3224</v>
      </c>
      <c r="N291" s="220" t="s">
        <v>486</v>
      </c>
      <c r="O291" s="165">
        <v>0</v>
      </c>
      <c r="P291" s="165"/>
      <c r="Q291" s="165">
        <v>279.23</v>
      </c>
      <c r="R291" s="92">
        <v>0</v>
      </c>
      <c r="S291" s="92"/>
      <c r="T291" s="149"/>
      <c r="U291" s="149"/>
    </row>
    <row r="292" spans="1:21" s="14" customFormat="1" ht="15" x14ac:dyDescent="0.2">
      <c r="A292" s="115"/>
      <c r="B292" s="204"/>
      <c r="C292" s="115"/>
      <c r="D292" s="204"/>
      <c r="E292" s="115"/>
      <c r="F292" s="204"/>
      <c r="G292" s="115"/>
      <c r="H292" s="115"/>
      <c r="I292" s="115"/>
      <c r="J292" s="204"/>
      <c r="K292" s="115"/>
      <c r="L292" s="109"/>
      <c r="M292" s="206">
        <v>3225</v>
      </c>
      <c r="N292" s="115" t="s">
        <v>487</v>
      </c>
      <c r="O292" s="165">
        <v>1161.04</v>
      </c>
      <c r="P292" s="165"/>
      <c r="Q292" s="165">
        <v>1709.95</v>
      </c>
      <c r="R292" s="92">
        <f t="shared" si="92"/>
        <v>147.27744091504169</v>
      </c>
      <c r="S292" s="92"/>
      <c r="T292" s="149"/>
      <c r="U292" s="149"/>
    </row>
    <row r="293" spans="1:21" s="14" customFormat="1" ht="15" x14ac:dyDescent="0.2">
      <c r="A293" s="115"/>
      <c r="B293" s="79">
        <v>1</v>
      </c>
      <c r="C293" s="115"/>
      <c r="D293" s="79"/>
      <c r="E293" s="115"/>
      <c r="F293" s="79">
        <v>5</v>
      </c>
      <c r="G293" s="115"/>
      <c r="H293" s="115"/>
      <c r="I293" s="115"/>
      <c r="J293" s="79">
        <v>9</v>
      </c>
      <c r="K293" s="115"/>
      <c r="L293" s="109" t="s">
        <v>142</v>
      </c>
      <c r="M293" s="88">
        <v>323</v>
      </c>
      <c r="N293" s="115" t="s">
        <v>6</v>
      </c>
      <c r="O293" s="165">
        <f>SUM(O294:O301)</f>
        <v>58698.369999999995</v>
      </c>
      <c r="P293" s="165">
        <v>150000</v>
      </c>
      <c r="Q293" s="165">
        <f>SUM(Q294:Q301)</f>
        <v>48903.77</v>
      </c>
      <c r="R293" s="92">
        <f t="shared" si="92"/>
        <v>83.31367634229025</v>
      </c>
      <c r="S293" s="92">
        <f t="shared" si="91"/>
        <v>32.602513333333334</v>
      </c>
      <c r="T293" s="149"/>
      <c r="U293" s="149"/>
    </row>
    <row r="294" spans="1:21" s="14" customFormat="1" ht="30" x14ac:dyDescent="0.2">
      <c r="A294" s="115"/>
      <c r="B294" s="204"/>
      <c r="C294" s="115"/>
      <c r="D294" s="204"/>
      <c r="E294" s="115"/>
      <c r="F294" s="204"/>
      <c r="G294" s="115"/>
      <c r="H294" s="115"/>
      <c r="I294" s="115"/>
      <c r="J294" s="204"/>
      <c r="K294" s="115"/>
      <c r="L294" s="109"/>
      <c r="M294" s="206">
        <v>3231</v>
      </c>
      <c r="N294" s="220" t="s">
        <v>489</v>
      </c>
      <c r="O294" s="165">
        <v>8756.57</v>
      </c>
      <c r="P294" s="165"/>
      <c r="Q294" s="165">
        <v>9846.5</v>
      </c>
      <c r="R294" s="92">
        <f t="shared" si="92"/>
        <v>112.44699694058291</v>
      </c>
      <c r="S294" s="92"/>
      <c r="T294" s="149"/>
      <c r="U294" s="149"/>
    </row>
    <row r="295" spans="1:21" s="14" customFormat="1" ht="30" x14ac:dyDescent="0.2">
      <c r="A295" s="115"/>
      <c r="B295" s="204"/>
      <c r="C295" s="115"/>
      <c r="D295" s="204"/>
      <c r="E295" s="115"/>
      <c r="F295" s="204"/>
      <c r="G295" s="115"/>
      <c r="H295" s="115"/>
      <c r="I295" s="115"/>
      <c r="J295" s="204"/>
      <c r="K295" s="115"/>
      <c r="L295" s="109"/>
      <c r="M295" s="206">
        <v>3232</v>
      </c>
      <c r="N295" s="220" t="s">
        <v>490</v>
      </c>
      <c r="O295" s="165">
        <v>2844.38</v>
      </c>
      <c r="P295" s="165"/>
      <c r="Q295" s="165">
        <v>1196.25</v>
      </c>
      <c r="R295" s="92">
        <f t="shared" si="92"/>
        <v>42.056616907726813</v>
      </c>
      <c r="S295" s="92"/>
      <c r="T295" s="149"/>
      <c r="U295" s="149"/>
    </row>
    <row r="296" spans="1:21" s="14" customFormat="1" ht="15" x14ac:dyDescent="0.2">
      <c r="A296" s="115"/>
      <c r="B296" s="204"/>
      <c r="C296" s="115"/>
      <c r="D296" s="204"/>
      <c r="E296" s="115"/>
      <c r="F296" s="204"/>
      <c r="G296" s="115"/>
      <c r="H296" s="115"/>
      <c r="I296" s="115"/>
      <c r="J296" s="204"/>
      <c r="K296" s="115"/>
      <c r="L296" s="109"/>
      <c r="M296" s="206">
        <v>3233</v>
      </c>
      <c r="N296" s="115" t="s">
        <v>491</v>
      </c>
      <c r="O296" s="165">
        <v>9670.76</v>
      </c>
      <c r="P296" s="165"/>
      <c r="Q296" s="165">
        <v>1537.5</v>
      </c>
      <c r="R296" s="92">
        <f t="shared" si="92"/>
        <v>15.89844024668175</v>
      </c>
      <c r="S296" s="92"/>
      <c r="T296" s="149"/>
      <c r="U296" s="149"/>
    </row>
    <row r="297" spans="1:21" s="14" customFormat="1" ht="15" x14ac:dyDescent="0.2">
      <c r="A297" s="115"/>
      <c r="B297" s="204"/>
      <c r="C297" s="115"/>
      <c r="D297" s="204"/>
      <c r="E297" s="115"/>
      <c r="F297" s="204"/>
      <c r="G297" s="115"/>
      <c r="H297" s="115"/>
      <c r="I297" s="115"/>
      <c r="J297" s="204"/>
      <c r="K297" s="115"/>
      <c r="L297" s="109"/>
      <c r="M297" s="206">
        <v>3234</v>
      </c>
      <c r="N297" s="115" t="s">
        <v>492</v>
      </c>
      <c r="O297" s="165">
        <v>3868.21</v>
      </c>
      <c r="P297" s="165"/>
      <c r="Q297" s="165">
        <v>3724.98</v>
      </c>
      <c r="R297" s="92">
        <f t="shared" si="92"/>
        <v>96.297253768538937</v>
      </c>
      <c r="S297" s="92"/>
      <c r="T297" s="149"/>
      <c r="U297" s="149"/>
    </row>
    <row r="298" spans="1:21" s="14" customFormat="1" ht="30" x14ac:dyDescent="0.2">
      <c r="A298" s="115"/>
      <c r="B298" s="204"/>
      <c r="C298" s="115"/>
      <c r="D298" s="204"/>
      <c r="E298" s="115"/>
      <c r="F298" s="204"/>
      <c r="G298" s="115"/>
      <c r="H298" s="115"/>
      <c r="I298" s="115"/>
      <c r="J298" s="204"/>
      <c r="K298" s="115"/>
      <c r="L298" s="109"/>
      <c r="M298" s="206">
        <v>3236</v>
      </c>
      <c r="N298" s="220" t="s">
        <v>493</v>
      </c>
      <c r="O298" s="165">
        <v>3750</v>
      </c>
      <c r="P298" s="165"/>
      <c r="Q298" s="165">
        <v>3750</v>
      </c>
      <c r="R298" s="92">
        <f t="shared" si="92"/>
        <v>100</v>
      </c>
      <c r="S298" s="92"/>
      <c r="T298" s="149"/>
      <c r="U298" s="149"/>
    </row>
    <row r="299" spans="1:21" s="14" customFormat="1" ht="15" x14ac:dyDescent="0.2">
      <c r="A299" s="115"/>
      <c r="B299" s="204"/>
      <c r="C299" s="115"/>
      <c r="D299" s="204"/>
      <c r="E299" s="115"/>
      <c r="F299" s="204"/>
      <c r="G299" s="115"/>
      <c r="H299" s="115"/>
      <c r="I299" s="115"/>
      <c r="J299" s="204"/>
      <c r="K299" s="115"/>
      <c r="L299" s="109"/>
      <c r="M299" s="206">
        <v>3237</v>
      </c>
      <c r="N299" s="115" t="s">
        <v>494</v>
      </c>
      <c r="O299" s="165">
        <v>25813.1</v>
      </c>
      <c r="P299" s="165"/>
      <c r="Q299" s="165">
        <v>22904.01</v>
      </c>
      <c r="R299" s="92">
        <f t="shared" si="92"/>
        <v>88.730179637470897</v>
      </c>
      <c r="S299" s="92"/>
      <c r="T299" s="149"/>
      <c r="U299" s="149"/>
    </row>
    <row r="300" spans="1:21" s="14" customFormat="1" ht="15" x14ac:dyDescent="0.2">
      <c r="A300" s="115"/>
      <c r="B300" s="204"/>
      <c r="C300" s="115"/>
      <c r="D300" s="204"/>
      <c r="E300" s="115"/>
      <c r="F300" s="204"/>
      <c r="G300" s="115"/>
      <c r="H300" s="115"/>
      <c r="I300" s="115"/>
      <c r="J300" s="204"/>
      <c r="K300" s="115"/>
      <c r="L300" s="109"/>
      <c r="M300" s="206">
        <v>3238</v>
      </c>
      <c r="N300" s="115" t="s">
        <v>495</v>
      </c>
      <c r="O300" s="165">
        <v>830</v>
      </c>
      <c r="P300" s="165"/>
      <c r="Q300" s="165">
        <v>1960.03</v>
      </c>
      <c r="R300" s="92">
        <f t="shared" si="92"/>
        <v>236.14819277108433</v>
      </c>
      <c r="S300" s="92"/>
      <c r="T300" s="149"/>
      <c r="U300" s="149"/>
    </row>
    <row r="301" spans="1:21" s="14" customFormat="1" ht="15" x14ac:dyDescent="0.2">
      <c r="A301" s="115"/>
      <c r="B301" s="204"/>
      <c r="C301" s="115"/>
      <c r="D301" s="204"/>
      <c r="E301" s="115"/>
      <c r="F301" s="204"/>
      <c r="G301" s="115"/>
      <c r="H301" s="115"/>
      <c r="I301" s="115"/>
      <c r="J301" s="204"/>
      <c r="K301" s="115"/>
      <c r="L301" s="109"/>
      <c r="M301" s="206">
        <v>3239</v>
      </c>
      <c r="N301" s="115" t="s">
        <v>515</v>
      </c>
      <c r="O301" s="165">
        <v>3165.35</v>
      </c>
      <c r="P301" s="165"/>
      <c r="Q301" s="165">
        <v>3984.5</v>
      </c>
      <c r="R301" s="92">
        <f t="shared" si="92"/>
        <v>125.87865480910484</v>
      </c>
      <c r="S301" s="92"/>
      <c r="T301" s="149"/>
      <c r="U301" s="149"/>
    </row>
    <row r="302" spans="1:21" s="14" customFormat="1" ht="30" x14ac:dyDescent="0.2">
      <c r="A302" s="115"/>
      <c r="B302" s="79">
        <v>1</v>
      </c>
      <c r="C302" s="115"/>
      <c r="D302" s="79"/>
      <c r="E302" s="115"/>
      <c r="F302" s="79">
        <v>5</v>
      </c>
      <c r="G302" s="115"/>
      <c r="H302" s="115"/>
      <c r="I302" s="115"/>
      <c r="J302" s="79">
        <v>9</v>
      </c>
      <c r="K302" s="115"/>
      <c r="L302" s="109" t="s">
        <v>142</v>
      </c>
      <c r="M302" s="88">
        <v>329</v>
      </c>
      <c r="N302" s="89" t="s">
        <v>7</v>
      </c>
      <c r="O302" s="165">
        <f>SUM(O303:O306)</f>
        <v>14437.619999999999</v>
      </c>
      <c r="P302" s="165">
        <v>49000</v>
      </c>
      <c r="Q302" s="165">
        <f>SUM(Q303:Q306)</f>
        <v>11667.85</v>
      </c>
      <c r="R302" s="92">
        <f t="shared" si="92"/>
        <v>80.81560534215474</v>
      </c>
      <c r="S302" s="92">
        <f t="shared" si="91"/>
        <v>23.811938775510207</v>
      </c>
      <c r="T302" s="149"/>
      <c r="U302" s="149"/>
    </row>
    <row r="303" spans="1:21" s="14" customFormat="1" ht="15" x14ac:dyDescent="0.2">
      <c r="A303" s="115"/>
      <c r="B303" s="204"/>
      <c r="C303" s="115"/>
      <c r="D303" s="204"/>
      <c r="E303" s="115"/>
      <c r="F303" s="204"/>
      <c r="G303" s="115"/>
      <c r="H303" s="115"/>
      <c r="I303" s="115"/>
      <c r="J303" s="204"/>
      <c r="K303" s="115"/>
      <c r="L303" s="109"/>
      <c r="M303" s="206">
        <v>3293</v>
      </c>
      <c r="N303" s="207" t="s">
        <v>498</v>
      </c>
      <c r="O303" s="165">
        <v>13412.64</v>
      </c>
      <c r="P303" s="165"/>
      <c r="Q303" s="165">
        <v>9447.09</v>
      </c>
      <c r="R303" s="92">
        <f t="shared" si="92"/>
        <v>70.434232186952016</v>
      </c>
      <c r="S303" s="92"/>
      <c r="T303" s="149"/>
      <c r="U303" s="149"/>
    </row>
    <row r="304" spans="1:21" s="14" customFormat="1" ht="15" x14ac:dyDescent="0.2">
      <c r="A304" s="115"/>
      <c r="B304" s="204"/>
      <c r="C304" s="115"/>
      <c r="D304" s="204"/>
      <c r="E304" s="115"/>
      <c r="F304" s="204"/>
      <c r="G304" s="115"/>
      <c r="H304" s="115"/>
      <c r="I304" s="115"/>
      <c r="J304" s="204"/>
      <c r="K304" s="115"/>
      <c r="L304" s="109"/>
      <c r="M304" s="206">
        <v>3294</v>
      </c>
      <c r="N304" s="207" t="s">
        <v>499</v>
      </c>
      <c r="O304" s="165">
        <v>500</v>
      </c>
      <c r="P304" s="165"/>
      <c r="Q304" s="165">
        <v>500</v>
      </c>
      <c r="R304" s="92">
        <f t="shared" si="92"/>
        <v>100</v>
      </c>
      <c r="S304" s="92"/>
      <c r="T304" s="149"/>
      <c r="U304" s="149"/>
    </row>
    <row r="305" spans="1:21" s="14" customFormat="1" ht="15" x14ac:dyDescent="0.2">
      <c r="A305" s="115"/>
      <c r="B305" s="204"/>
      <c r="C305" s="115"/>
      <c r="D305" s="204"/>
      <c r="E305" s="115"/>
      <c r="F305" s="204"/>
      <c r="G305" s="115"/>
      <c r="H305" s="115"/>
      <c r="I305" s="115"/>
      <c r="J305" s="204"/>
      <c r="K305" s="115"/>
      <c r="L305" s="109"/>
      <c r="M305" s="206">
        <v>3295</v>
      </c>
      <c r="N305" s="207" t="s">
        <v>500</v>
      </c>
      <c r="O305" s="165">
        <v>480</v>
      </c>
      <c r="P305" s="165"/>
      <c r="Q305" s="165">
        <v>1060.29</v>
      </c>
      <c r="R305" s="92">
        <f t="shared" si="92"/>
        <v>220.89374999999998</v>
      </c>
      <c r="S305" s="92"/>
      <c r="T305" s="149"/>
      <c r="U305" s="149"/>
    </row>
    <row r="306" spans="1:21" s="14" customFormat="1" ht="30" x14ac:dyDescent="0.2">
      <c r="A306" s="115"/>
      <c r="B306" s="204"/>
      <c r="C306" s="115"/>
      <c r="D306" s="204"/>
      <c r="E306" s="115"/>
      <c r="F306" s="204"/>
      <c r="G306" s="115"/>
      <c r="H306" s="115"/>
      <c r="I306" s="115"/>
      <c r="J306" s="204"/>
      <c r="K306" s="115"/>
      <c r="L306" s="109"/>
      <c r="M306" s="206">
        <v>3299</v>
      </c>
      <c r="N306" s="207" t="s">
        <v>7</v>
      </c>
      <c r="O306" s="165">
        <v>44.98</v>
      </c>
      <c r="P306" s="165"/>
      <c r="Q306" s="165">
        <v>660.47</v>
      </c>
      <c r="R306" s="92">
        <f t="shared" si="92"/>
        <v>1468.3637172076481</v>
      </c>
      <c r="S306" s="92"/>
      <c r="T306" s="149"/>
      <c r="U306" s="149"/>
    </row>
    <row r="307" spans="1:21" s="14" customFormat="1" ht="15.75" x14ac:dyDescent="0.25">
      <c r="A307" s="163"/>
      <c r="B307" s="79">
        <v>1</v>
      </c>
      <c r="C307" s="163"/>
      <c r="D307" s="163"/>
      <c r="E307" s="163"/>
      <c r="F307" s="79">
        <v>5</v>
      </c>
      <c r="G307" s="163"/>
      <c r="H307" s="163"/>
      <c r="I307" s="163"/>
      <c r="J307" s="79">
        <v>9</v>
      </c>
      <c r="K307" s="163"/>
      <c r="L307" s="109" t="s">
        <v>142</v>
      </c>
      <c r="M307" s="85">
        <v>34</v>
      </c>
      <c r="N307" s="163" t="s">
        <v>18</v>
      </c>
      <c r="O307" s="166">
        <f>SUM(O308)</f>
        <v>20687.96</v>
      </c>
      <c r="P307" s="166">
        <f t="shared" ref="P307" si="98">SUM(P308)</f>
        <v>50000</v>
      </c>
      <c r="Q307" s="166">
        <f>SUM(Q308)</f>
        <v>14049.989999999998</v>
      </c>
      <c r="R307" s="92">
        <f t="shared" si="92"/>
        <v>67.913849408061495</v>
      </c>
      <c r="S307" s="92">
        <f t="shared" si="91"/>
        <v>28.099979999999995</v>
      </c>
      <c r="T307" s="149"/>
      <c r="U307" s="149"/>
    </row>
    <row r="308" spans="1:21" s="14" customFormat="1" ht="15" x14ac:dyDescent="0.2">
      <c r="A308" s="115"/>
      <c r="B308" s="79">
        <v>1</v>
      </c>
      <c r="C308" s="115"/>
      <c r="D308" s="115"/>
      <c r="E308" s="115"/>
      <c r="F308" s="79">
        <v>5</v>
      </c>
      <c r="G308" s="115"/>
      <c r="H308" s="115"/>
      <c r="I308" s="115"/>
      <c r="J308" s="79">
        <v>9</v>
      </c>
      <c r="K308" s="115"/>
      <c r="L308" s="109" t="s">
        <v>142</v>
      </c>
      <c r="M308" s="88">
        <v>343</v>
      </c>
      <c r="N308" s="89" t="s">
        <v>19</v>
      </c>
      <c r="O308" s="165">
        <f>SUM(O309:O311)</f>
        <v>20687.96</v>
      </c>
      <c r="P308" s="165">
        <v>50000</v>
      </c>
      <c r="Q308" s="165">
        <f>SUM(Q309:Q311)</f>
        <v>14049.989999999998</v>
      </c>
      <c r="R308" s="92">
        <f t="shared" si="92"/>
        <v>67.913849408061495</v>
      </c>
      <c r="S308" s="92">
        <f t="shared" si="91"/>
        <v>28.099979999999995</v>
      </c>
      <c r="T308" s="149"/>
      <c r="U308" s="149"/>
    </row>
    <row r="309" spans="1:21" s="14" customFormat="1" ht="30" x14ac:dyDescent="0.2">
      <c r="A309" s="115"/>
      <c r="B309" s="204"/>
      <c r="C309" s="115"/>
      <c r="D309" s="115"/>
      <c r="E309" s="115"/>
      <c r="F309" s="204"/>
      <c r="G309" s="115"/>
      <c r="H309" s="115"/>
      <c r="I309" s="115"/>
      <c r="J309" s="204"/>
      <c r="K309" s="115"/>
      <c r="L309" s="109"/>
      <c r="M309" s="206">
        <v>3431</v>
      </c>
      <c r="N309" s="207" t="s">
        <v>501</v>
      </c>
      <c r="O309" s="165">
        <v>5226.1000000000004</v>
      </c>
      <c r="P309" s="165"/>
      <c r="Q309" s="165">
        <v>4734.6499999999996</v>
      </c>
      <c r="R309" s="92">
        <f t="shared" si="92"/>
        <v>90.596238112550452</v>
      </c>
      <c r="S309" s="92"/>
      <c r="T309" s="149"/>
      <c r="U309" s="149"/>
    </row>
    <row r="310" spans="1:21" s="14" customFormat="1" ht="15" x14ac:dyDescent="0.2">
      <c r="A310" s="115"/>
      <c r="B310" s="204"/>
      <c r="C310" s="115"/>
      <c r="D310" s="115"/>
      <c r="E310" s="115"/>
      <c r="F310" s="204"/>
      <c r="G310" s="115"/>
      <c r="H310" s="115"/>
      <c r="I310" s="115"/>
      <c r="J310" s="204"/>
      <c r="K310" s="115"/>
      <c r="L310" s="109"/>
      <c r="M310" s="206">
        <v>3433</v>
      </c>
      <c r="N310" s="207" t="s">
        <v>502</v>
      </c>
      <c r="O310" s="165">
        <v>9.4600000000000009</v>
      </c>
      <c r="P310" s="165"/>
      <c r="Q310" s="165">
        <v>10.86</v>
      </c>
      <c r="R310" s="92">
        <f t="shared" si="92"/>
        <v>114.79915433403805</v>
      </c>
      <c r="S310" s="92"/>
      <c r="T310" s="149"/>
      <c r="U310" s="149"/>
    </row>
    <row r="311" spans="1:21" s="14" customFormat="1" ht="30" x14ac:dyDescent="0.2">
      <c r="A311" s="115"/>
      <c r="B311" s="204"/>
      <c r="C311" s="115"/>
      <c r="D311" s="115"/>
      <c r="E311" s="115"/>
      <c r="F311" s="204"/>
      <c r="G311" s="115"/>
      <c r="H311" s="115"/>
      <c r="I311" s="115"/>
      <c r="J311" s="204"/>
      <c r="K311" s="115"/>
      <c r="L311" s="109"/>
      <c r="M311" s="206">
        <v>3434</v>
      </c>
      <c r="N311" s="207" t="s">
        <v>503</v>
      </c>
      <c r="O311" s="165">
        <v>15452.4</v>
      </c>
      <c r="P311" s="165"/>
      <c r="Q311" s="165">
        <v>9304.48</v>
      </c>
      <c r="R311" s="92">
        <f t="shared" si="92"/>
        <v>60.213817918252175</v>
      </c>
      <c r="S311" s="92"/>
      <c r="T311" s="149"/>
      <c r="U311" s="149"/>
    </row>
    <row r="312" spans="1:21" s="40" customFormat="1" ht="15.75" x14ac:dyDescent="0.25">
      <c r="A312" s="163"/>
      <c r="B312" s="87"/>
      <c r="C312" s="163"/>
      <c r="D312" s="163"/>
      <c r="E312" s="163"/>
      <c r="F312" s="163"/>
      <c r="G312" s="163"/>
      <c r="H312" s="163"/>
      <c r="I312" s="163"/>
      <c r="J312" s="163"/>
      <c r="K312" s="163"/>
      <c r="L312" s="107"/>
      <c r="M312" s="85">
        <v>38</v>
      </c>
      <c r="N312" s="83" t="s">
        <v>283</v>
      </c>
      <c r="O312" s="166">
        <f t="shared" ref="O312:Q312" si="99">SUM(O313)</f>
        <v>0</v>
      </c>
      <c r="P312" s="166">
        <f t="shared" si="99"/>
        <v>2000</v>
      </c>
      <c r="Q312" s="166">
        <f t="shared" si="99"/>
        <v>0</v>
      </c>
      <c r="R312" s="92">
        <v>0</v>
      </c>
      <c r="S312" s="92">
        <f t="shared" si="91"/>
        <v>0</v>
      </c>
      <c r="T312" s="167"/>
      <c r="U312" s="167"/>
    </row>
    <row r="313" spans="1:21" s="14" customFormat="1" ht="15" x14ac:dyDescent="0.2">
      <c r="A313" s="115"/>
      <c r="B313" s="79"/>
      <c r="C313" s="115"/>
      <c r="D313" s="115"/>
      <c r="E313" s="115"/>
      <c r="F313" s="115"/>
      <c r="G313" s="115"/>
      <c r="H313" s="115"/>
      <c r="I313" s="115"/>
      <c r="J313" s="115"/>
      <c r="K313" s="115"/>
      <c r="L313" s="109" t="s">
        <v>142</v>
      </c>
      <c r="M313" s="88">
        <v>383</v>
      </c>
      <c r="N313" s="89" t="s">
        <v>31</v>
      </c>
      <c r="O313" s="165">
        <v>0</v>
      </c>
      <c r="P313" s="165">
        <v>2000</v>
      </c>
      <c r="Q313" s="165">
        <v>0</v>
      </c>
      <c r="R313" s="92">
        <v>0</v>
      </c>
      <c r="S313" s="92">
        <f t="shared" si="91"/>
        <v>0</v>
      </c>
      <c r="T313" s="149"/>
      <c r="U313" s="149"/>
    </row>
    <row r="314" spans="1:21" s="14" customFormat="1" ht="15" x14ac:dyDescent="0.2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09"/>
      <c r="M314" s="115"/>
      <c r="N314" s="89"/>
      <c r="O314" s="138"/>
      <c r="P314" s="138"/>
      <c r="Q314" s="138"/>
      <c r="R314" s="92"/>
      <c r="S314" s="92"/>
      <c r="T314" s="149"/>
      <c r="U314" s="149"/>
    </row>
    <row r="315" spans="1:21" s="14" customFormat="1" ht="45" x14ac:dyDescent="0.2">
      <c r="A315" s="157" t="s">
        <v>119</v>
      </c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58" t="s">
        <v>142</v>
      </c>
      <c r="M315" s="159"/>
      <c r="N315" s="160" t="s">
        <v>304</v>
      </c>
      <c r="O315" s="138">
        <f t="shared" ref="O315:Q315" si="100">SUM(O322)</f>
        <v>38816.53</v>
      </c>
      <c r="P315" s="138">
        <f t="shared" ref="P315" si="101">SUM(P322)</f>
        <v>0</v>
      </c>
      <c r="Q315" s="138">
        <f t="shared" si="100"/>
        <v>0</v>
      </c>
      <c r="R315" s="92">
        <f t="shared" si="92"/>
        <v>0</v>
      </c>
      <c r="S315" s="92">
        <v>0</v>
      </c>
      <c r="T315" s="149"/>
      <c r="U315" s="149"/>
    </row>
    <row r="316" spans="1:21" s="14" customFormat="1" ht="15" x14ac:dyDescent="0.2">
      <c r="A316" s="157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58"/>
      <c r="M316" s="159"/>
      <c r="N316" s="160"/>
      <c r="O316" s="138"/>
      <c r="P316" s="138"/>
      <c r="Q316" s="138"/>
      <c r="R316" s="92"/>
      <c r="S316" s="92"/>
      <c r="T316" s="149"/>
      <c r="U316" s="149"/>
    </row>
    <row r="317" spans="1:21" s="14" customFormat="1" ht="15" x14ac:dyDescent="0.2">
      <c r="A317" s="157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58"/>
      <c r="M317" s="159"/>
      <c r="N317" s="145" t="s">
        <v>287</v>
      </c>
      <c r="O317" s="146">
        <f>SUM(O318:O320)</f>
        <v>38816.53</v>
      </c>
      <c r="P317" s="146">
        <f t="shared" ref="P317" si="102">SUM(P318:P319)</f>
        <v>0</v>
      </c>
      <c r="Q317" s="146">
        <f>SUM(Q318:Q320)</f>
        <v>0</v>
      </c>
      <c r="R317" s="92">
        <f t="shared" si="92"/>
        <v>0</v>
      </c>
      <c r="S317" s="92">
        <v>0</v>
      </c>
      <c r="T317" s="149"/>
      <c r="U317" s="149"/>
    </row>
    <row r="318" spans="1:21" s="14" customFormat="1" ht="15" x14ac:dyDescent="0.2">
      <c r="A318" s="157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58"/>
      <c r="M318" s="161">
        <v>11</v>
      </c>
      <c r="N318" s="145" t="s">
        <v>288</v>
      </c>
      <c r="O318" s="146">
        <v>0</v>
      </c>
      <c r="P318" s="146">
        <v>0</v>
      </c>
      <c r="Q318" s="146">
        <v>0</v>
      </c>
      <c r="R318" s="92">
        <v>0</v>
      </c>
      <c r="S318" s="92">
        <v>0</v>
      </c>
      <c r="T318" s="149"/>
      <c r="U318" s="149"/>
    </row>
    <row r="319" spans="1:21" s="14" customFormat="1" ht="15" x14ac:dyDescent="0.2">
      <c r="A319" s="157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58"/>
      <c r="M319" s="161">
        <v>52</v>
      </c>
      <c r="N319" s="145" t="s">
        <v>103</v>
      </c>
      <c r="O319" s="146">
        <v>0</v>
      </c>
      <c r="P319" s="146">
        <v>0</v>
      </c>
      <c r="Q319" s="146">
        <v>0</v>
      </c>
      <c r="R319" s="92">
        <v>0</v>
      </c>
      <c r="S319" s="92">
        <v>0</v>
      </c>
      <c r="T319" s="149"/>
      <c r="U319" s="149"/>
    </row>
    <row r="320" spans="1:21" s="14" customFormat="1" ht="15" x14ac:dyDescent="0.2">
      <c r="A320" s="157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58"/>
      <c r="M320" s="161">
        <v>91</v>
      </c>
      <c r="N320" s="145" t="s">
        <v>292</v>
      </c>
      <c r="O320" s="146">
        <v>38816.53</v>
      </c>
      <c r="P320" s="146">
        <v>0</v>
      </c>
      <c r="Q320" s="146">
        <v>0</v>
      </c>
      <c r="R320" s="92">
        <f t="shared" si="92"/>
        <v>0</v>
      </c>
      <c r="S320" s="92">
        <v>0</v>
      </c>
      <c r="T320" s="149"/>
      <c r="U320" s="149"/>
    </row>
    <row r="321" spans="1:21" s="14" customFormat="1" ht="15.75" x14ac:dyDescent="0.25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09"/>
      <c r="M321" s="115"/>
      <c r="N321" s="89"/>
      <c r="O321" s="168"/>
      <c r="P321" s="168"/>
      <c r="Q321" s="168"/>
      <c r="R321" s="92"/>
      <c r="S321" s="92"/>
      <c r="T321" s="149"/>
      <c r="U321" s="149"/>
    </row>
    <row r="322" spans="1:21" s="14" customFormat="1" ht="15" x14ac:dyDescent="0.2">
      <c r="A322" s="115"/>
      <c r="B322" s="79">
        <v>1</v>
      </c>
      <c r="C322" s="115"/>
      <c r="D322" s="115"/>
      <c r="E322" s="79"/>
      <c r="F322" s="79">
        <v>5</v>
      </c>
      <c r="G322" s="115"/>
      <c r="H322" s="115"/>
      <c r="I322" s="115"/>
      <c r="J322" s="79">
        <v>9</v>
      </c>
      <c r="K322" s="115"/>
      <c r="L322" s="109" t="s">
        <v>142</v>
      </c>
      <c r="M322" s="88">
        <v>3</v>
      </c>
      <c r="N322" s="89" t="s">
        <v>116</v>
      </c>
      <c r="O322" s="169">
        <f t="shared" ref="O322:Q322" si="103">SUM(O323+O331)</f>
        <v>38816.53</v>
      </c>
      <c r="P322" s="169">
        <f t="shared" ref="P322" si="104">SUM(P323+P331)</f>
        <v>0</v>
      </c>
      <c r="Q322" s="169">
        <f t="shared" si="103"/>
        <v>0</v>
      </c>
      <c r="R322" s="92">
        <f t="shared" si="92"/>
        <v>0</v>
      </c>
      <c r="S322" s="92">
        <v>0</v>
      </c>
      <c r="T322" s="149"/>
      <c r="U322" s="149"/>
    </row>
    <row r="323" spans="1:21" s="14" customFormat="1" ht="15.75" x14ac:dyDescent="0.25">
      <c r="A323" s="115"/>
      <c r="B323" s="79">
        <v>1</v>
      </c>
      <c r="C323" s="115"/>
      <c r="D323" s="115"/>
      <c r="E323" s="115"/>
      <c r="F323" s="79">
        <v>5</v>
      </c>
      <c r="G323" s="115"/>
      <c r="H323" s="115"/>
      <c r="I323" s="115"/>
      <c r="J323" s="79">
        <v>9</v>
      </c>
      <c r="K323" s="115"/>
      <c r="L323" s="109" t="s">
        <v>142</v>
      </c>
      <c r="M323" s="85">
        <v>31</v>
      </c>
      <c r="N323" s="83" t="s">
        <v>0</v>
      </c>
      <c r="O323" s="170">
        <f>SUM(O324+O326+O328)</f>
        <v>34871.33</v>
      </c>
      <c r="P323" s="170">
        <f t="shared" ref="P323" si="105">SUM(P324:P328)</f>
        <v>0</v>
      </c>
      <c r="Q323" s="170">
        <f>SUM(Q324+Q326+Q328)</f>
        <v>0</v>
      </c>
      <c r="R323" s="92">
        <f t="shared" si="92"/>
        <v>0</v>
      </c>
      <c r="S323" s="92">
        <v>0</v>
      </c>
      <c r="T323" s="149"/>
      <c r="U323" s="149"/>
    </row>
    <row r="324" spans="1:21" s="14" customFormat="1" ht="15" x14ac:dyDescent="0.2">
      <c r="A324" s="115"/>
      <c r="B324" s="79">
        <v>1</v>
      </c>
      <c r="C324" s="115"/>
      <c r="D324" s="115"/>
      <c r="E324" s="115"/>
      <c r="F324" s="79">
        <v>5</v>
      </c>
      <c r="G324" s="115"/>
      <c r="H324" s="115"/>
      <c r="I324" s="115"/>
      <c r="J324" s="79">
        <v>9</v>
      </c>
      <c r="K324" s="115"/>
      <c r="L324" s="109" t="s">
        <v>142</v>
      </c>
      <c r="M324" s="88">
        <v>311</v>
      </c>
      <c r="N324" s="89" t="s">
        <v>122</v>
      </c>
      <c r="O324" s="169">
        <f>SUM(O325)</f>
        <v>28255.5</v>
      </c>
      <c r="P324" s="169">
        <v>0</v>
      </c>
      <c r="Q324" s="169">
        <f>SUM(Q325)</f>
        <v>0</v>
      </c>
      <c r="R324" s="92">
        <f t="shared" si="92"/>
        <v>0</v>
      </c>
      <c r="S324" s="92">
        <v>0</v>
      </c>
      <c r="T324" s="149"/>
      <c r="U324" s="149"/>
    </row>
    <row r="325" spans="1:21" s="14" customFormat="1" ht="15" x14ac:dyDescent="0.2">
      <c r="A325" s="115"/>
      <c r="B325" s="208"/>
      <c r="C325" s="115"/>
      <c r="D325" s="115"/>
      <c r="E325" s="115"/>
      <c r="F325" s="208"/>
      <c r="G325" s="115"/>
      <c r="H325" s="115"/>
      <c r="I325" s="115"/>
      <c r="J325" s="208"/>
      <c r="K325" s="115"/>
      <c r="L325" s="109"/>
      <c r="M325" s="211">
        <v>3111</v>
      </c>
      <c r="N325" s="209" t="s">
        <v>478</v>
      </c>
      <c r="O325" s="169">
        <v>28255.5</v>
      </c>
      <c r="P325" s="169"/>
      <c r="Q325" s="169">
        <v>0</v>
      </c>
      <c r="R325" s="92">
        <f t="shared" ref="R325:R371" si="106">Q325/O325*100</f>
        <v>0</v>
      </c>
      <c r="S325" s="92"/>
      <c r="T325" s="149"/>
      <c r="U325" s="149"/>
    </row>
    <row r="326" spans="1:21" s="14" customFormat="1" ht="15" x14ac:dyDescent="0.2">
      <c r="A326" s="115"/>
      <c r="B326" s="79">
        <v>1</v>
      </c>
      <c r="C326" s="115"/>
      <c r="D326" s="115"/>
      <c r="E326" s="115"/>
      <c r="F326" s="79">
        <v>5</v>
      </c>
      <c r="G326" s="115"/>
      <c r="H326" s="115"/>
      <c r="I326" s="115"/>
      <c r="J326" s="79">
        <v>9</v>
      </c>
      <c r="K326" s="115"/>
      <c r="L326" s="109" t="s">
        <v>142</v>
      </c>
      <c r="M326" s="88">
        <v>312</v>
      </c>
      <c r="N326" s="89" t="s">
        <v>1</v>
      </c>
      <c r="O326" s="169">
        <f>SUM(O327)</f>
        <v>3298.39</v>
      </c>
      <c r="P326" s="169">
        <v>0</v>
      </c>
      <c r="Q326" s="169">
        <f>SUM(Q327)</f>
        <v>0</v>
      </c>
      <c r="R326" s="92">
        <f t="shared" si="106"/>
        <v>0</v>
      </c>
      <c r="S326" s="92">
        <v>0</v>
      </c>
      <c r="T326" s="149"/>
      <c r="U326" s="149"/>
    </row>
    <row r="327" spans="1:21" s="14" customFormat="1" ht="15" x14ac:dyDescent="0.2">
      <c r="A327" s="115"/>
      <c r="B327" s="208"/>
      <c r="C327" s="115"/>
      <c r="D327" s="115"/>
      <c r="E327" s="115"/>
      <c r="F327" s="208"/>
      <c r="G327" s="115"/>
      <c r="H327" s="115"/>
      <c r="I327" s="115"/>
      <c r="J327" s="208"/>
      <c r="K327" s="115"/>
      <c r="L327" s="109"/>
      <c r="M327" s="211">
        <v>3121</v>
      </c>
      <c r="N327" s="209" t="s">
        <v>1</v>
      </c>
      <c r="O327" s="169">
        <v>3298.39</v>
      </c>
      <c r="P327" s="169"/>
      <c r="Q327" s="169">
        <v>0</v>
      </c>
      <c r="R327" s="92">
        <f t="shared" si="106"/>
        <v>0</v>
      </c>
      <c r="S327" s="92"/>
      <c r="T327" s="149"/>
      <c r="U327" s="149"/>
    </row>
    <row r="328" spans="1:21" s="14" customFormat="1" ht="15" x14ac:dyDescent="0.2">
      <c r="A328" s="115"/>
      <c r="B328" s="79">
        <v>1</v>
      </c>
      <c r="C328" s="115"/>
      <c r="D328" s="115"/>
      <c r="E328" s="115"/>
      <c r="F328" s="79">
        <v>5</v>
      </c>
      <c r="G328" s="115"/>
      <c r="H328" s="115"/>
      <c r="I328" s="115"/>
      <c r="J328" s="79">
        <v>9</v>
      </c>
      <c r="K328" s="115"/>
      <c r="L328" s="109" t="s">
        <v>142</v>
      </c>
      <c r="M328" s="88">
        <v>313</v>
      </c>
      <c r="N328" s="89" t="s">
        <v>2</v>
      </c>
      <c r="O328" s="169">
        <f>SUM(O329:O330)</f>
        <v>3317.44</v>
      </c>
      <c r="P328" s="169">
        <v>0</v>
      </c>
      <c r="Q328" s="169">
        <f>SUM(Q329:Q330)</f>
        <v>0</v>
      </c>
      <c r="R328" s="92">
        <f t="shared" si="106"/>
        <v>0</v>
      </c>
      <c r="S328" s="92">
        <v>0</v>
      </c>
      <c r="T328" s="149"/>
      <c r="U328" s="149"/>
    </row>
    <row r="329" spans="1:21" s="14" customFormat="1" ht="30" x14ac:dyDescent="0.2">
      <c r="A329" s="115"/>
      <c r="B329" s="208"/>
      <c r="C329" s="115"/>
      <c r="D329" s="115"/>
      <c r="E329" s="115"/>
      <c r="F329" s="208"/>
      <c r="G329" s="115"/>
      <c r="H329" s="115"/>
      <c r="I329" s="115"/>
      <c r="J329" s="208"/>
      <c r="K329" s="115"/>
      <c r="L329" s="109"/>
      <c r="M329" s="211">
        <v>3132</v>
      </c>
      <c r="N329" s="209" t="s">
        <v>480</v>
      </c>
      <c r="O329" s="169">
        <v>2976.64</v>
      </c>
      <c r="P329" s="169"/>
      <c r="Q329" s="169">
        <v>0</v>
      </c>
      <c r="R329" s="92">
        <f t="shared" si="106"/>
        <v>0</v>
      </c>
      <c r="S329" s="92"/>
      <c r="T329" s="149"/>
      <c r="U329" s="149"/>
    </row>
    <row r="330" spans="1:21" s="14" customFormat="1" ht="45" x14ac:dyDescent="0.2">
      <c r="A330" s="115"/>
      <c r="B330" s="208"/>
      <c r="C330" s="115"/>
      <c r="D330" s="115"/>
      <c r="E330" s="115"/>
      <c r="F330" s="208"/>
      <c r="G330" s="115"/>
      <c r="H330" s="115"/>
      <c r="I330" s="115"/>
      <c r="J330" s="208"/>
      <c r="K330" s="115"/>
      <c r="L330" s="109"/>
      <c r="M330" s="211">
        <v>3133</v>
      </c>
      <c r="N330" s="209" t="s">
        <v>479</v>
      </c>
      <c r="O330" s="169">
        <v>340.8</v>
      </c>
      <c r="P330" s="169"/>
      <c r="Q330" s="169">
        <v>0</v>
      </c>
      <c r="R330" s="92">
        <f t="shared" si="106"/>
        <v>0</v>
      </c>
      <c r="S330" s="92"/>
      <c r="T330" s="149"/>
      <c r="U330" s="149"/>
    </row>
    <row r="331" spans="1:21" s="14" customFormat="1" ht="15.75" x14ac:dyDescent="0.25">
      <c r="A331" s="115"/>
      <c r="B331" s="79">
        <v>1</v>
      </c>
      <c r="C331" s="115"/>
      <c r="D331" s="115"/>
      <c r="E331" s="115"/>
      <c r="F331" s="79">
        <v>5</v>
      </c>
      <c r="G331" s="115"/>
      <c r="H331" s="115"/>
      <c r="I331" s="115"/>
      <c r="J331" s="79">
        <v>9</v>
      </c>
      <c r="K331" s="115"/>
      <c r="L331" s="109" t="s">
        <v>142</v>
      </c>
      <c r="M331" s="85">
        <v>32</v>
      </c>
      <c r="N331" s="83" t="s">
        <v>3</v>
      </c>
      <c r="O331" s="170">
        <f>SUM(O332+O335+O336)</f>
        <v>3945.2</v>
      </c>
      <c r="P331" s="170">
        <f>SUM(P332:P336)</f>
        <v>0</v>
      </c>
      <c r="Q331" s="170">
        <f>SUM(Q332+Q335+Q336)</f>
        <v>0</v>
      </c>
      <c r="R331" s="92">
        <f t="shared" si="106"/>
        <v>0</v>
      </c>
      <c r="S331" s="92">
        <v>0</v>
      </c>
      <c r="T331" s="149"/>
      <c r="U331" s="149"/>
    </row>
    <row r="332" spans="1:21" s="14" customFormat="1" ht="30" x14ac:dyDescent="0.2">
      <c r="A332" s="115"/>
      <c r="B332" s="79">
        <v>1</v>
      </c>
      <c r="C332" s="115"/>
      <c r="D332" s="115"/>
      <c r="E332" s="115"/>
      <c r="F332" s="79">
        <v>5</v>
      </c>
      <c r="G332" s="115"/>
      <c r="H332" s="115"/>
      <c r="I332" s="115"/>
      <c r="J332" s="79">
        <v>9</v>
      </c>
      <c r="K332" s="115"/>
      <c r="L332" s="109" t="s">
        <v>142</v>
      </c>
      <c r="M332" s="88">
        <v>321</v>
      </c>
      <c r="N332" s="89" t="s">
        <v>4</v>
      </c>
      <c r="O332" s="169">
        <f>SUM(O333:O334)</f>
        <v>3135.2</v>
      </c>
      <c r="P332" s="169">
        <v>0</v>
      </c>
      <c r="Q332" s="169">
        <f>SUM(Q333:Q334)</f>
        <v>0</v>
      </c>
      <c r="R332" s="92">
        <f t="shared" si="106"/>
        <v>0</v>
      </c>
      <c r="S332" s="92">
        <v>0</v>
      </c>
      <c r="T332" s="149"/>
      <c r="U332" s="149"/>
    </row>
    <row r="333" spans="1:21" s="14" customFormat="1" ht="30" x14ac:dyDescent="0.2">
      <c r="A333" s="115"/>
      <c r="B333" s="208"/>
      <c r="C333" s="115"/>
      <c r="D333" s="115"/>
      <c r="E333" s="115"/>
      <c r="F333" s="208"/>
      <c r="G333" s="115"/>
      <c r="H333" s="115"/>
      <c r="I333" s="115"/>
      <c r="J333" s="208"/>
      <c r="K333" s="115"/>
      <c r="L333" s="109"/>
      <c r="M333" s="211">
        <v>3212</v>
      </c>
      <c r="N333" s="209" t="s">
        <v>481</v>
      </c>
      <c r="O333" s="169">
        <v>1435.2</v>
      </c>
      <c r="P333" s="169"/>
      <c r="Q333" s="169">
        <v>0</v>
      </c>
      <c r="R333" s="92">
        <f t="shared" si="106"/>
        <v>0</v>
      </c>
      <c r="S333" s="92"/>
      <c r="T333" s="149"/>
      <c r="U333" s="149"/>
    </row>
    <row r="334" spans="1:21" s="14" customFormat="1" ht="30" x14ac:dyDescent="0.2">
      <c r="A334" s="115"/>
      <c r="B334" s="208"/>
      <c r="C334" s="115"/>
      <c r="D334" s="115"/>
      <c r="E334" s="115"/>
      <c r="F334" s="208"/>
      <c r="G334" s="115"/>
      <c r="H334" s="115"/>
      <c r="I334" s="115"/>
      <c r="J334" s="208"/>
      <c r="K334" s="115"/>
      <c r="L334" s="109"/>
      <c r="M334" s="211">
        <v>3213</v>
      </c>
      <c r="N334" s="209" t="s">
        <v>482</v>
      </c>
      <c r="O334" s="169">
        <v>1700</v>
      </c>
      <c r="P334" s="169"/>
      <c r="Q334" s="169">
        <v>0</v>
      </c>
      <c r="R334" s="92">
        <f t="shared" si="106"/>
        <v>0</v>
      </c>
      <c r="S334" s="92"/>
      <c r="T334" s="149"/>
      <c r="U334" s="149"/>
    </row>
    <row r="335" spans="1:21" s="14" customFormat="1" ht="15" x14ac:dyDescent="0.2">
      <c r="A335" s="115"/>
      <c r="B335" s="79">
        <v>1</v>
      </c>
      <c r="C335" s="115"/>
      <c r="D335" s="115"/>
      <c r="E335" s="115"/>
      <c r="F335" s="79">
        <v>5</v>
      </c>
      <c r="G335" s="115"/>
      <c r="H335" s="115"/>
      <c r="I335" s="115"/>
      <c r="J335" s="79">
        <v>9</v>
      </c>
      <c r="K335" s="115"/>
      <c r="L335" s="109" t="s">
        <v>142</v>
      </c>
      <c r="M335" s="88">
        <v>322</v>
      </c>
      <c r="N335" s="89" t="s">
        <v>117</v>
      </c>
      <c r="O335" s="169">
        <v>0</v>
      </c>
      <c r="P335" s="169">
        <v>0</v>
      </c>
      <c r="Q335" s="169">
        <v>0</v>
      </c>
      <c r="R335" s="92">
        <v>0</v>
      </c>
      <c r="S335" s="92">
        <v>0</v>
      </c>
      <c r="T335" s="149"/>
      <c r="U335" s="149"/>
    </row>
    <row r="336" spans="1:21" s="14" customFormat="1" ht="15" x14ac:dyDescent="0.2">
      <c r="A336" s="115"/>
      <c r="B336" s="79"/>
      <c r="C336" s="115"/>
      <c r="D336" s="115"/>
      <c r="E336" s="115"/>
      <c r="F336" s="79"/>
      <c r="G336" s="115"/>
      <c r="H336" s="115"/>
      <c r="I336" s="115"/>
      <c r="J336" s="115"/>
      <c r="K336" s="115"/>
      <c r="L336" s="109"/>
      <c r="M336" s="88">
        <v>323</v>
      </c>
      <c r="N336" s="115" t="s">
        <v>6</v>
      </c>
      <c r="O336" s="169">
        <f>SUM(O337)</f>
        <v>810</v>
      </c>
      <c r="P336" s="169">
        <v>0</v>
      </c>
      <c r="Q336" s="169">
        <f>SUM(Q337)</f>
        <v>0</v>
      </c>
      <c r="R336" s="92">
        <f t="shared" si="106"/>
        <v>0</v>
      </c>
      <c r="S336" s="92">
        <v>0</v>
      </c>
      <c r="T336" s="149"/>
      <c r="U336" s="149"/>
    </row>
    <row r="337" spans="1:21" s="14" customFormat="1" ht="30" x14ac:dyDescent="0.2">
      <c r="A337" s="115"/>
      <c r="B337" s="208"/>
      <c r="C337" s="115"/>
      <c r="D337" s="115"/>
      <c r="E337" s="115"/>
      <c r="F337" s="208"/>
      <c r="G337" s="115"/>
      <c r="H337" s="115"/>
      <c r="I337" s="115"/>
      <c r="J337" s="115"/>
      <c r="K337" s="115"/>
      <c r="L337" s="109"/>
      <c r="M337" s="211">
        <v>3236</v>
      </c>
      <c r="N337" s="220" t="s">
        <v>493</v>
      </c>
      <c r="O337" s="169">
        <v>810</v>
      </c>
      <c r="P337" s="169"/>
      <c r="Q337" s="169">
        <v>0</v>
      </c>
      <c r="R337" s="92">
        <f t="shared" si="106"/>
        <v>0</v>
      </c>
      <c r="S337" s="92"/>
      <c r="T337" s="149"/>
      <c r="U337" s="149"/>
    </row>
    <row r="338" spans="1:21" s="14" customFormat="1" ht="15" x14ac:dyDescent="0.2">
      <c r="A338" s="115"/>
      <c r="B338" s="79"/>
      <c r="C338" s="115"/>
      <c r="D338" s="115"/>
      <c r="E338" s="115"/>
      <c r="F338" s="79"/>
      <c r="G338" s="115"/>
      <c r="H338" s="115"/>
      <c r="I338" s="115"/>
      <c r="J338" s="115"/>
      <c r="K338" s="115"/>
      <c r="L338" s="109"/>
      <c r="M338" s="88"/>
      <c r="N338" s="89"/>
      <c r="O338" s="169"/>
      <c r="P338" s="169"/>
      <c r="Q338" s="169"/>
      <c r="R338" s="92"/>
      <c r="S338" s="92"/>
      <c r="T338" s="149"/>
      <c r="U338" s="149"/>
    </row>
    <row r="339" spans="1:21" s="14" customFormat="1" ht="15" x14ac:dyDescent="0.2">
      <c r="A339" s="115"/>
      <c r="B339" s="115"/>
      <c r="C339" s="115"/>
      <c r="D339" s="115"/>
      <c r="E339" s="115"/>
      <c r="F339" s="79"/>
      <c r="G339" s="115"/>
      <c r="H339" s="115"/>
      <c r="I339" s="115"/>
      <c r="J339" s="115"/>
      <c r="K339" s="115"/>
      <c r="L339" s="109"/>
      <c r="M339" s="88"/>
      <c r="N339" s="89"/>
      <c r="O339" s="171"/>
      <c r="P339" s="171"/>
      <c r="Q339" s="171"/>
      <c r="R339" s="92"/>
      <c r="S339" s="92"/>
      <c r="T339" s="149"/>
      <c r="U339" s="149"/>
    </row>
    <row r="340" spans="1:21" s="14" customFormat="1" ht="15" x14ac:dyDescent="0.2">
      <c r="A340" s="157" t="s">
        <v>235</v>
      </c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58" t="s">
        <v>115</v>
      </c>
      <c r="M340" s="159"/>
      <c r="N340" s="160" t="s">
        <v>121</v>
      </c>
      <c r="O340" s="138">
        <f t="shared" ref="O340:Q340" si="107">SUM(O345)</f>
        <v>72646.290000000008</v>
      </c>
      <c r="P340" s="138">
        <f t="shared" ref="P340" si="108">SUM(P345)</f>
        <v>175000</v>
      </c>
      <c r="Q340" s="138">
        <f t="shared" si="107"/>
        <v>67989.119999999995</v>
      </c>
      <c r="R340" s="92">
        <f t="shared" si="106"/>
        <v>93.589252802861637</v>
      </c>
      <c r="S340" s="92">
        <f t="shared" ref="S340:S382" si="109">Q340/P340*100</f>
        <v>38.850925714285708</v>
      </c>
      <c r="T340" s="149"/>
      <c r="U340" s="149"/>
    </row>
    <row r="341" spans="1:21" s="14" customFormat="1" ht="15" x14ac:dyDescent="0.2">
      <c r="A341" s="98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09"/>
      <c r="M341" s="88"/>
      <c r="N341" s="89"/>
      <c r="O341" s="138"/>
      <c r="P341" s="138"/>
      <c r="Q341" s="138"/>
      <c r="R341" s="92"/>
      <c r="S341" s="92"/>
      <c r="T341" s="149"/>
      <c r="U341" s="149"/>
    </row>
    <row r="342" spans="1:21" s="14" customFormat="1" ht="15" x14ac:dyDescent="0.2">
      <c r="A342" s="98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09"/>
      <c r="M342" s="88"/>
      <c r="N342" s="145" t="s">
        <v>287</v>
      </c>
      <c r="O342" s="146">
        <f t="shared" ref="O342:Q342" si="110">SUM(O343)</f>
        <v>72646.289999999994</v>
      </c>
      <c r="P342" s="146">
        <f t="shared" si="110"/>
        <v>175000</v>
      </c>
      <c r="Q342" s="146">
        <f t="shared" si="110"/>
        <v>67989.119999999995</v>
      </c>
      <c r="R342" s="92">
        <f t="shared" si="106"/>
        <v>93.589252802861651</v>
      </c>
      <c r="S342" s="92">
        <f t="shared" si="109"/>
        <v>38.850925714285708</v>
      </c>
      <c r="T342" s="149"/>
      <c r="U342" s="149"/>
    </row>
    <row r="343" spans="1:21" s="14" customFormat="1" ht="15" x14ac:dyDescent="0.2">
      <c r="A343" s="98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09"/>
      <c r="M343" s="161">
        <v>11</v>
      </c>
      <c r="N343" s="145" t="s">
        <v>288</v>
      </c>
      <c r="O343" s="146">
        <v>72646.289999999994</v>
      </c>
      <c r="P343" s="146">
        <v>175000</v>
      </c>
      <c r="Q343" s="146">
        <v>67989.119999999995</v>
      </c>
      <c r="R343" s="92">
        <f t="shared" si="106"/>
        <v>93.589252802861651</v>
      </c>
      <c r="S343" s="92">
        <f t="shared" si="109"/>
        <v>38.850925714285708</v>
      </c>
      <c r="T343" s="149"/>
      <c r="U343" s="149"/>
    </row>
    <row r="344" spans="1:21" s="14" customFormat="1" ht="15" x14ac:dyDescent="0.2">
      <c r="A344" s="98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09"/>
      <c r="M344" s="88"/>
      <c r="N344" s="89"/>
      <c r="O344" s="138"/>
      <c r="P344" s="138"/>
      <c r="Q344" s="138"/>
      <c r="R344" s="92"/>
      <c r="S344" s="92"/>
      <c r="T344" s="149"/>
      <c r="U344" s="149"/>
    </row>
    <row r="345" spans="1:21" s="14" customFormat="1" ht="15" x14ac:dyDescent="0.2">
      <c r="A345" s="98"/>
      <c r="B345" s="79">
        <v>1</v>
      </c>
      <c r="C345" s="115"/>
      <c r="D345" s="115"/>
      <c r="E345" s="115"/>
      <c r="F345" s="115"/>
      <c r="G345" s="115"/>
      <c r="H345" s="115"/>
      <c r="I345" s="115"/>
      <c r="J345" s="115"/>
      <c r="K345" s="115"/>
      <c r="L345" s="109" t="s">
        <v>115</v>
      </c>
      <c r="M345" s="88">
        <v>3</v>
      </c>
      <c r="N345" s="89" t="s">
        <v>116</v>
      </c>
      <c r="O345" s="91">
        <f t="shared" ref="O345:Q345" si="111">SUM(O346)</f>
        <v>72646.290000000008</v>
      </c>
      <c r="P345" s="91">
        <f t="shared" si="111"/>
        <v>175000</v>
      </c>
      <c r="Q345" s="91">
        <f t="shared" si="111"/>
        <v>67989.119999999995</v>
      </c>
      <c r="R345" s="92">
        <f t="shared" si="106"/>
        <v>93.589252802861637</v>
      </c>
      <c r="S345" s="92">
        <f t="shared" si="109"/>
        <v>38.850925714285708</v>
      </c>
      <c r="T345" s="149"/>
      <c r="U345" s="149"/>
    </row>
    <row r="346" spans="1:21" s="14" customFormat="1" ht="15.75" x14ac:dyDescent="0.25">
      <c r="A346" s="112"/>
      <c r="B346" s="79">
        <v>1</v>
      </c>
      <c r="C346" s="163"/>
      <c r="D346" s="163"/>
      <c r="E346" s="163"/>
      <c r="F346" s="163"/>
      <c r="G346" s="163"/>
      <c r="H346" s="163"/>
      <c r="I346" s="163"/>
      <c r="J346" s="163"/>
      <c r="K346" s="163"/>
      <c r="L346" s="107" t="s">
        <v>115</v>
      </c>
      <c r="M346" s="85">
        <v>32</v>
      </c>
      <c r="N346" s="83" t="s">
        <v>3</v>
      </c>
      <c r="O346" s="108">
        <f>SUM(O347+O350)</f>
        <v>72646.290000000008</v>
      </c>
      <c r="P346" s="108">
        <f t="shared" ref="P346" si="112">SUM(P347:P350)</f>
        <v>175000</v>
      </c>
      <c r="Q346" s="108">
        <f>SUM(Q347+Q350)</f>
        <v>67989.119999999995</v>
      </c>
      <c r="R346" s="92">
        <f t="shared" si="106"/>
        <v>93.589252802861637</v>
      </c>
      <c r="S346" s="92">
        <f t="shared" si="109"/>
        <v>38.850925714285708</v>
      </c>
      <c r="T346" s="149"/>
      <c r="U346" s="149"/>
    </row>
    <row r="347" spans="1:21" s="14" customFormat="1" ht="15" x14ac:dyDescent="0.2">
      <c r="A347" s="98"/>
      <c r="B347" s="79">
        <v>1</v>
      </c>
      <c r="C347" s="115"/>
      <c r="D347" s="115"/>
      <c r="E347" s="115"/>
      <c r="F347" s="115"/>
      <c r="G347" s="115"/>
      <c r="H347" s="115"/>
      <c r="I347" s="115"/>
      <c r="J347" s="115"/>
      <c r="K347" s="115"/>
      <c r="L347" s="109" t="s">
        <v>115</v>
      </c>
      <c r="M347" s="88">
        <v>323</v>
      </c>
      <c r="N347" s="89" t="s">
        <v>6</v>
      </c>
      <c r="O347" s="91">
        <f>SUM(O349)</f>
        <v>59380.86</v>
      </c>
      <c r="P347" s="91">
        <v>125000</v>
      </c>
      <c r="Q347" s="91">
        <f>SUM(Q348:Q349)</f>
        <v>54104.869999999995</v>
      </c>
      <c r="R347" s="92">
        <f t="shared" si="106"/>
        <v>91.114999008097882</v>
      </c>
      <c r="S347" s="92">
        <f t="shared" si="109"/>
        <v>43.283895999999991</v>
      </c>
      <c r="T347" s="149"/>
      <c r="U347" s="149"/>
    </row>
    <row r="348" spans="1:21" s="14" customFormat="1" ht="30" x14ac:dyDescent="0.2">
      <c r="A348" s="218"/>
      <c r="B348" s="217"/>
      <c r="C348" s="115"/>
      <c r="D348" s="115"/>
      <c r="E348" s="115"/>
      <c r="F348" s="115"/>
      <c r="G348" s="115"/>
      <c r="H348" s="115"/>
      <c r="I348" s="115"/>
      <c r="J348" s="115"/>
      <c r="K348" s="115"/>
      <c r="L348" s="109"/>
      <c r="M348" s="219">
        <v>3231</v>
      </c>
      <c r="N348" s="216" t="s">
        <v>489</v>
      </c>
      <c r="O348" s="91">
        <v>0</v>
      </c>
      <c r="P348" s="91"/>
      <c r="Q348" s="91">
        <v>662.09</v>
      </c>
      <c r="R348" s="92">
        <v>0</v>
      </c>
      <c r="S348" s="92"/>
      <c r="T348" s="149"/>
      <c r="U348" s="149"/>
    </row>
    <row r="349" spans="1:21" s="14" customFormat="1" ht="15" x14ac:dyDescent="0.2">
      <c r="A349" s="210"/>
      <c r="B349" s="208"/>
      <c r="C349" s="115"/>
      <c r="D349" s="115"/>
      <c r="E349" s="115"/>
      <c r="F349" s="115"/>
      <c r="G349" s="115"/>
      <c r="H349" s="115"/>
      <c r="I349" s="115"/>
      <c r="J349" s="115"/>
      <c r="K349" s="115"/>
      <c r="L349" s="109"/>
      <c r="M349" s="211">
        <v>3237</v>
      </c>
      <c r="N349" s="209" t="s">
        <v>494</v>
      </c>
      <c r="O349" s="91">
        <v>59380.86</v>
      </c>
      <c r="P349" s="91"/>
      <c r="Q349" s="91">
        <v>53442.78</v>
      </c>
      <c r="R349" s="92">
        <f t="shared" si="106"/>
        <v>90.000010104265911</v>
      </c>
      <c r="S349" s="92"/>
      <c r="T349" s="149"/>
      <c r="U349" s="149"/>
    </row>
    <row r="350" spans="1:21" s="14" customFormat="1" ht="30" x14ac:dyDescent="0.2">
      <c r="A350" s="98"/>
      <c r="B350" s="79">
        <v>1</v>
      </c>
      <c r="C350" s="115"/>
      <c r="D350" s="115"/>
      <c r="E350" s="115"/>
      <c r="F350" s="115"/>
      <c r="G350" s="115"/>
      <c r="H350" s="115"/>
      <c r="I350" s="115"/>
      <c r="J350" s="115"/>
      <c r="K350" s="115"/>
      <c r="L350" s="109" t="s">
        <v>115</v>
      </c>
      <c r="M350" s="88">
        <v>324</v>
      </c>
      <c r="N350" s="89" t="s">
        <v>156</v>
      </c>
      <c r="O350" s="91">
        <f>SUM(O351)</f>
        <v>13265.43</v>
      </c>
      <c r="P350" s="91">
        <v>50000</v>
      </c>
      <c r="Q350" s="91">
        <f>SUM(Q351)</f>
        <v>13884.25</v>
      </c>
      <c r="R350" s="92">
        <f t="shared" si="106"/>
        <v>104.66490720617425</v>
      </c>
      <c r="S350" s="92">
        <f t="shared" si="109"/>
        <v>27.768500000000003</v>
      </c>
      <c r="T350" s="149"/>
      <c r="U350" s="149"/>
    </row>
    <row r="351" spans="1:21" s="14" customFormat="1" ht="30" x14ac:dyDescent="0.2">
      <c r="A351" s="210"/>
      <c r="B351" s="208"/>
      <c r="C351" s="115"/>
      <c r="D351" s="115"/>
      <c r="E351" s="115"/>
      <c r="F351" s="115"/>
      <c r="G351" s="115"/>
      <c r="H351" s="115"/>
      <c r="I351" s="115"/>
      <c r="J351" s="115"/>
      <c r="K351" s="115"/>
      <c r="L351" s="109"/>
      <c r="M351" s="211">
        <v>3241</v>
      </c>
      <c r="N351" s="209" t="s">
        <v>156</v>
      </c>
      <c r="O351" s="91">
        <v>13265.43</v>
      </c>
      <c r="P351" s="91"/>
      <c r="Q351" s="91">
        <v>13884.25</v>
      </c>
      <c r="R351" s="92">
        <f t="shared" si="106"/>
        <v>104.66490720617425</v>
      </c>
      <c r="S351" s="92"/>
      <c r="T351" s="149"/>
      <c r="U351" s="149"/>
    </row>
    <row r="352" spans="1:21" s="14" customFormat="1" ht="15" x14ac:dyDescent="0.2">
      <c r="A352" s="115"/>
      <c r="B352" s="115"/>
      <c r="C352" s="115"/>
      <c r="D352" s="115"/>
      <c r="E352" s="115"/>
      <c r="F352" s="79"/>
      <c r="G352" s="115"/>
      <c r="H352" s="115"/>
      <c r="I352" s="115"/>
      <c r="J352" s="115"/>
      <c r="K352" s="115"/>
      <c r="L352" s="109"/>
      <c r="M352" s="88"/>
      <c r="N352" s="89"/>
      <c r="O352" s="171"/>
      <c r="P352" s="171"/>
      <c r="Q352" s="171"/>
      <c r="R352" s="92"/>
      <c r="S352" s="92"/>
      <c r="T352" s="149"/>
      <c r="U352" s="149"/>
    </row>
    <row r="353" spans="1:21" s="15" customFormat="1" ht="30" x14ac:dyDescent="0.2">
      <c r="A353" s="172" t="s">
        <v>236</v>
      </c>
      <c r="B353" s="159"/>
      <c r="C353" s="159"/>
      <c r="D353" s="159"/>
      <c r="E353" s="159"/>
      <c r="F353" s="159"/>
      <c r="G353" s="159"/>
      <c r="H353" s="159"/>
      <c r="I353" s="159"/>
      <c r="J353" s="159"/>
      <c r="K353" s="159"/>
      <c r="L353" s="158" t="s">
        <v>115</v>
      </c>
      <c r="M353" s="159"/>
      <c r="N353" s="160" t="s">
        <v>224</v>
      </c>
      <c r="O353" s="138">
        <f t="shared" ref="O353:Q353" si="113">SUM(O358)</f>
        <v>9581.08</v>
      </c>
      <c r="P353" s="138">
        <f t="shared" ref="P353" si="114">SUM(P358)</f>
        <v>15000</v>
      </c>
      <c r="Q353" s="138">
        <f t="shared" si="113"/>
        <v>5109.96</v>
      </c>
      <c r="R353" s="92">
        <f t="shared" si="106"/>
        <v>53.333862153327182</v>
      </c>
      <c r="S353" s="92">
        <f t="shared" si="109"/>
        <v>34.066400000000002</v>
      </c>
      <c r="T353" s="159"/>
      <c r="U353" s="159"/>
    </row>
    <row r="354" spans="1:21" s="15" customFormat="1" ht="15" x14ac:dyDescent="0.2">
      <c r="A354" s="172"/>
      <c r="B354" s="159"/>
      <c r="C354" s="159"/>
      <c r="D354" s="159"/>
      <c r="E354" s="159"/>
      <c r="F354" s="159"/>
      <c r="G354" s="159"/>
      <c r="H354" s="159"/>
      <c r="I354" s="159"/>
      <c r="J354" s="159"/>
      <c r="K354" s="159"/>
      <c r="L354" s="158"/>
      <c r="M354" s="159"/>
      <c r="N354" s="160"/>
      <c r="O354" s="138"/>
      <c r="P354" s="138"/>
      <c r="Q354" s="138"/>
      <c r="R354" s="92"/>
      <c r="S354" s="92"/>
      <c r="T354" s="159"/>
      <c r="U354" s="159"/>
    </row>
    <row r="355" spans="1:21" s="15" customFormat="1" ht="15" x14ac:dyDescent="0.2">
      <c r="A355" s="172"/>
      <c r="B355" s="159"/>
      <c r="C355" s="159"/>
      <c r="D355" s="159"/>
      <c r="E355" s="159"/>
      <c r="F355" s="159"/>
      <c r="G355" s="159"/>
      <c r="H355" s="159"/>
      <c r="I355" s="159"/>
      <c r="J355" s="159"/>
      <c r="K355" s="159"/>
      <c r="L355" s="158"/>
      <c r="M355" s="159"/>
      <c r="N355" s="145" t="s">
        <v>287</v>
      </c>
      <c r="O355" s="146">
        <f t="shared" ref="O355:Q355" si="115">SUM(O356)</f>
        <v>9581.08</v>
      </c>
      <c r="P355" s="146">
        <f t="shared" si="115"/>
        <v>15000</v>
      </c>
      <c r="Q355" s="146">
        <f t="shared" si="115"/>
        <v>5109.96</v>
      </c>
      <c r="R355" s="92">
        <f t="shared" si="106"/>
        <v>53.333862153327182</v>
      </c>
      <c r="S355" s="92">
        <f t="shared" si="109"/>
        <v>34.066400000000002</v>
      </c>
      <c r="T355" s="159"/>
      <c r="U355" s="159"/>
    </row>
    <row r="356" spans="1:21" s="15" customFormat="1" ht="15" x14ac:dyDescent="0.2">
      <c r="A356" s="172"/>
      <c r="B356" s="159"/>
      <c r="C356" s="159"/>
      <c r="D356" s="159"/>
      <c r="E356" s="159"/>
      <c r="F356" s="159"/>
      <c r="G356" s="159"/>
      <c r="H356" s="159"/>
      <c r="I356" s="159"/>
      <c r="J356" s="159"/>
      <c r="K356" s="159"/>
      <c r="L356" s="158"/>
      <c r="M356" s="161">
        <v>11</v>
      </c>
      <c r="N356" s="145" t="s">
        <v>288</v>
      </c>
      <c r="O356" s="146">
        <v>9581.08</v>
      </c>
      <c r="P356" s="146">
        <v>15000</v>
      </c>
      <c r="Q356" s="146">
        <v>5109.96</v>
      </c>
      <c r="R356" s="92">
        <f t="shared" si="106"/>
        <v>53.333862153327182</v>
      </c>
      <c r="S356" s="92">
        <f t="shared" si="109"/>
        <v>34.066400000000002</v>
      </c>
      <c r="T356" s="159"/>
      <c r="U356" s="159"/>
    </row>
    <row r="357" spans="1:21" s="10" customFormat="1" ht="15" x14ac:dyDescent="0.2">
      <c r="A357" s="98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09"/>
      <c r="M357" s="115"/>
      <c r="N357" s="89"/>
      <c r="O357" s="138"/>
      <c r="P357" s="138"/>
      <c r="Q357" s="138"/>
      <c r="R357" s="92"/>
      <c r="S357" s="92"/>
      <c r="T357" s="115"/>
      <c r="U357" s="115"/>
    </row>
    <row r="358" spans="1:21" s="10" customFormat="1" ht="15" x14ac:dyDescent="0.2">
      <c r="A358" s="98"/>
      <c r="B358" s="79">
        <v>1</v>
      </c>
      <c r="C358" s="115"/>
      <c r="D358" s="115"/>
      <c r="E358" s="115"/>
      <c r="F358" s="115"/>
      <c r="G358" s="115"/>
      <c r="H358" s="115"/>
      <c r="I358" s="115"/>
      <c r="J358" s="115"/>
      <c r="K358" s="115"/>
      <c r="L358" s="109" t="s">
        <v>115</v>
      </c>
      <c r="M358" s="88">
        <v>3</v>
      </c>
      <c r="N358" s="89" t="s">
        <v>116</v>
      </c>
      <c r="O358" s="91">
        <f t="shared" ref="O358:Q359" si="116">SUM(O359)</f>
        <v>9581.08</v>
      </c>
      <c r="P358" s="91">
        <f t="shared" si="116"/>
        <v>15000</v>
      </c>
      <c r="Q358" s="91">
        <f t="shared" si="116"/>
        <v>5109.96</v>
      </c>
      <c r="R358" s="92">
        <f t="shared" si="106"/>
        <v>53.333862153327182</v>
      </c>
      <c r="S358" s="92">
        <f t="shared" si="109"/>
        <v>34.066400000000002</v>
      </c>
      <c r="T358" s="115"/>
      <c r="U358" s="115"/>
    </row>
    <row r="359" spans="1:21" s="16" customFormat="1" ht="15.75" x14ac:dyDescent="0.25">
      <c r="A359" s="112"/>
      <c r="B359" s="87">
        <v>1</v>
      </c>
      <c r="C359" s="163"/>
      <c r="D359" s="163"/>
      <c r="E359" s="163"/>
      <c r="F359" s="163"/>
      <c r="G359" s="163"/>
      <c r="H359" s="163"/>
      <c r="I359" s="163"/>
      <c r="J359" s="163"/>
      <c r="K359" s="163"/>
      <c r="L359" s="107" t="s">
        <v>115</v>
      </c>
      <c r="M359" s="85">
        <v>32</v>
      </c>
      <c r="N359" s="83" t="s">
        <v>3</v>
      </c>
      <c r="O359" s="108">
        <f t="shared" si="116"/>
        <v>9581.08</v>
      </c>
      <c r="P359" s="108">
        <f t="shared" si="116"/>
        <v>15000</v>
      </c>
      <c r="Q359" s="108">
        <f t="shared" si="116"/>
        <v>5109.96</v>
      </c>
      <c r="R359" s="92">
        <f t="shared" si="106"/>
        <v>53.333862153327182</v>
      </c>
      <c r="S359" s="92">
        <f t="shared" si="109"/>
        <v>34.066400000000002</v>
      </c>
      <c r="T359" s="163"/>
      <c r="U359" s="163"/>
    </row>
    <row r="360" spans="1:21" s="10" customFormat="1" ht="30" x14ac:dyDescent="0.2">
      <c r="A360" s="98"/>
      <c r="B360" s="79">
        <v>1</v>
      </c>
      <c r="C360" s="115"/>
      <c r="D360" s="115"/>
      <c r="E360" s="115"/>
      <c r="F360" s="115"/>
      <c r="G360" s="115"/>
      <c r="H360" s="115"/>
      <c r="I360" s="115"/>
      <c r="J360" s="115"/>
      <c r="K360" s="115"/>
      <c r="L360" s="109" t="s">
        <v>115</v>
      </c>
      <c r="M360" s="88">
        <v>329</v>
      </c>
      <c r="N360" s="89" t="s">
        <v>7</v>
      </c>
      <c r="O360" s="91">
        <f>SUM(O361)</f>
        <v>9581.08</v>
      </c>
      <c r="P360" s="91">
        <v>15000</v>
      </c>
      <c r="Q360" s="91">
        <f>SUM(Q361)</f>
        <v>5109.96</v>
      </c>
      <c r="R360" s="92">
        <f t="shared" si="106"/>
        <v>53.333862153327182</v>
      </c>
      <c r="S360" s="92">
        <f t="shared" si="109"/>
        <v>34.066400000000002</v>
      </c>
      <c r="T360" s="115"/>
      <c r="U360" s="115"/>
    </row>
    <row r="361" spans="1:21" s="77" customFormat="1" ht="45" x14ac:dyDescent="0.2">
      <c r="A361" s="210"/>
      <c r="B361" s="208"/>
      <c r="C361" s="115"/>
      <c r="D361" s="115"/>
      <c r="E361" s="115"/>
      <c r="F361" s="115"/>
      <c r="G361" s="115"/>
      <c r="H361" s="115"/>
      <c r="I361" s="115"/>
      <c r="J361" s="115"/>
      <c r="K361" s="115"/>
      <c r="L361" s="109"/>
      <c r="M361" s="211">
        <v>3291</v>
      </c>
      <c r="N361" s="209" t="s">
        <v>497</v>
      </c>
      <c r="O361" s="91">
        <v>9581.08</v>
      </c>
      <c r="P361" s="91"/>
      <c r="Q361" s="91">
        <v>5109.96</v>
      </c>
      <c r="R361" s="92">
        <f t="shared" si="106"/>
        <v>53.333862153327182</v>
      </c>
      <c r="S361" s="92"/>
      <c r="T361" s="115"/>
      <c r="U361" s="115"/>
    </row>
    <row r="362" spans="1:21" s="42" customFormat="1" ht="15" x14ac:dyDescent="0.2">
      <c r="A362" s="98"/>
      <c r="B362" s="79"/>
      <c r="C362" s="115"/>
      <c r="D362" s="115"/>
      <c r="E362" s="115"/>
      <c r="F362" s="115"/>
      <c r="G362" s="115"/>
      <c r="H362" s="115"/>
      <c r="I362" s="115"/>
      <c r="J362" s="115"/>
      <c r="K362" s="115"/>
      <c r="L362" s="109"/>
      <c r="M362" s="88"/>
      <c r="N362" s="89"/>
      <c r="O362" s="91"/>
      <c r="P362" s="91"/>
      <c r="Q362" s="91"/>
      <c r="R362" s="92"/>
      <c r="S362" s="92"/>
      <c r="T362" s="115"/>
      <c r="U362" s="115"/>
    </row>
    <row r="363" spans="1:21" s="36" customFormat="1" ht="45" x14ac:dyDescent="0.2">
      <c r="A363" s="157" t="s">
        <v>237</v>
      </c>
      <c r="B363" s="173"/>
      <c r="C363" s="174"/>
      <c r="D363" s="174"/>
      <c r="E363" s="174"/>
      <c r="F363" s="174"/>
      <c r="G363" s="174"/>
      <c r="H363" s="174"/>
      <c r="I363" s="174"/>
      <c r="J363" s="174"/>
      <c r="K363" s="174"/>
      <c r="L363" s="175" t="s">
        <v>115</v>
      </c>
      <c r="M363" s="174"/>
      <c r="N363" s="100" t="s">
        <v>223</v>
      </c>
      <c r="O363" s="138">
        <f t="shared" ref="O363:Q363" si="117">SUM(O368)</f>
        <v>1800</v>
      </c>
      <c r="P363" s="138">
        <f t="shared" ref="P363" si="118">SUM(P368)</f>
        <v>3600</v>
      </c>
      <c r="Q363" s="138">
        <f t="shared" si="117"/>
        <v>1800</v>
      </c>
      <c r="R363" s="92">
        <f t="shared" si="106"/>
        <v>100</v>
      </c>
      <c r="S363" s="92">
        <f t="shared" si="109"/>
        <v>50</v>
      </c>
      <c r="T363" s="174"/>
      <c r="U363" s="174"/>
    </row>
    <row r="364" spans="1:21" s="10" customFormat="1" ht="15" x14ac:dyDescent="0.2">
      <c r="A364" s="98"/>
      <c r="B364" s="79"/>
      <c r="C364" s="115"/>
      <c r="D364" s="115"/>
      <c r="E364" s="115"/>
      <c r="F364" s="115"/>
      <c r="G364" s="115"/>
      <c r="H364" s="115"/>
      <c r="I364" s="115"/>
      <c r="J364" s="115"/>
      <c r="K364" s="115"/>
      <c r="L364" s="109"/>
      <c r="M364" s="115"/>
      <c r="N364" s="89"/>
      <c r="O364" s="138"/>
      <c r="P364" s="138"/>
      <c r="Q364" s="138"/>
      <c r="R364" s="92"/>
      <c r="S364" s="92"/>
      <c r="T364" s="115"/>
      <c r="U364" s="115"/>
    </row>
    <row r="365" spans="1:21" s="42" customFormat="1" ht="15" x14ac:dyDescent="0.2">
      <c r="A365" s="98"/>
      <c r="B365" s="79"/>
      <c r="C365" s="115"/>
      <c r="D365" s="115"/>
      <c r="E365" s="115"/>
      <c r="F365" s="115"/>
      <c r="G365" s="115"/>
      <c r="H365" s="115"/>
      <c r="I365" s="115"/>
      <c r="J365" s="115"/>
      <c r="K365" s="115"/>
      <c r="L365" s="109"/>
      <c r="M365" s="88"/>
      <c r="N365" s="145" t="s">
        <v>287</v>
      </c>
      <c r="O365" s="176">
        <f t="shared" ref="O365:Q365" si="119">SUM(O366)</f>
        <v>1800</v>
      </c>
      <c r="P365" s="176">
        <f t="shared" si="119"/>
        <v>3600</v>
      </c>
      <c r="Q365" s="176">
        <f t="shared" si="119"/>
        <v>1800</v>
      </c>
      <c r="R365" s="92">
        <f t="shared" si="106"/>
        <v>100</v>
      </c>
      <c r="S365" s="92">
        <f t="shared" si="109"/>
        <v>50</v>
      </c>
      <c r="T365" s="115"/>
      <c r="U365" s="115"/>
    </row>
    <row r="366" spans="1:21" s="42" customFormat="1" ht="15" x14ac:dyDescent="0.2">
      <c r="A366" s="98"/>
      <c r="B366" s="79"/>
      <c r="C366" s="115"/>
      <c r="D366" s="115"/>
      <c r="E366" s="115"/>
      <c r="F366" s="115"/>
      <c r="G366" s="115"/>
      <c r="H366" s="115"/>
      <c r="I366" s="115"/>
      <c r="J366" s="115"/>
      <c r="K366" s="115"/>
      <c r="L366" s="109"/>
      <c r="M366" s="161">
        <v>11</v>
      </c>
      <c r="N366" s="145" t="s">
        <v>288</v>
      </c>
      <c r="O366" s="176">
        <v>1800</v>
      </c>
      <c r="P366" s="176">
        <v>3600</v>
      </c>
      <c r="Q366" s="176">
        <v>1800</v>
      </c>
      <c r="R366" s="92">
        <f t="shared" si="106"/>
        <v>100</v>
      </c>
      <c r="S366" s="92">
        <f t="shared" si="109"/>
        <v>50</v>
      </c>
      <c r="T366" s="115"/>
      <c r="U366" s="115"/>
    </row>
    <row r="367" spans="1:21" s="42" customFormat="1" ht="15" x14ac:dyDescent="0.2">
      <c r="A367" s="98"/>
      <c r="B367" s="79"/>
      <c r="C367" s="115"/>
      <c r="D367" s="115"/>
      <c r="E367" s="115"/>
      <c r="F367" s="115"/>
      <c r="G367" s="115"/>
      <c r="H367" s="115"/>
      <c r="I367" s="115"/>
      <c r="J367" s="115"/>
      <c r="K367" s="115"/>
      <c r="L367" s="109"/>
      <c r="M367" s="115"/>
      <c r="N367" s="89"/>
      <c r="O367" s="138"/>
      <c r="P367" s="138"/>
      <c r="Q367" s="138"/>
      <c r="R367" s="92"/>
      <c r="S367" s="92"/>
      <c r="T367" s="115"/>
      <c r="U367" s="115"/>
    </row>
    <row r="368" spans="1:21" s="10" customFormat="1" ht="15" x14ac:dyDescent="0.2">
      <c r="A368" s="98"/>
      <c r="B368" s="79">
        <v>1</v>
      </c>
      <c r="C368" s="115"/>
      <c r="D368" s="115"/>
      <c r="E368" s="115"/>
      <c r="F368" s="115"/>
      <c r="G368" s="115"/>
      <c r="H368" s="115"/>
      <c r="I368" s="115"/>
      <c r="J368" s="115"/>
      <c r="K368" s="115"/>
      <c r="L368" s="109" t="s">
        <v>115</v>
      </c>
      <c r="M368" s="88">
        <v>3</v>
      </c>
      <c r="N368" s="89" t="s">
        <v>116</v>
      </c>
      <c r="O368" s="91">
        <f t="shared" ref="O368:Q369" si="120">SUM(O369)</f>
        <v>1800</v>
      </c>
      <c r="P368" s="91">
        <f t="shared" si="120"/>
        <v>3600</v>
      </c>
      <c r="Q368" s="91">
        <f t="shared" si="120"/>
        <v>1800</v>
      </c>
      <c r="R368" s="92">
        <f t="shared" si="106"/>
        <v>100</v>
      </c>
      <c r="S368" s="92">
        <f t="shared" si="109"/>
        <v>50</v>
      </c>
      <c r="T368" s="115"/>
      <c r="U368" s="115"/>
    </row>
    <row r="369" spans="1:21" s="16" customFormat="1" ht="15.75" x14ac:dyDescent="0.25">
      <c r="A369" s="112"/>
      <c r="B369" s="87">
        <v>1</v>
      </c>
      <c r="C369" s="163"/>
      <c r="D369" s="163"/>
      <c r="E369" s="163"/>
      <c r="F369" s="163"/>
      <c r="G369" s="163"/>
      <c r="H369" s="163"/>
      <c r="I369" s="163"/>
      <c r="J369" s="163"/>
      <c r="K369" s="163"/>
      <c r="L369" s="107" t="s">
        <v>115</v>
      </c>
      <c r="M369" s="85">
        <v>38</v>
      </c>
      <c r="N369" s="83" t="s">
        <v>283</v>
      </c>
      <c r="O369" s="108">
        <f t="shared" si="120"/>
        <v>1800</v>
      </c>
      <c r="P369" s="108">
        <f t="shared" si="120"/>
        <v>3600</v>
      </c>
      <c r="Q369" s="108">
        <f t="shared" si="120"/>
        <v>1800</v>
      </c>
      <c r="R369" s="92">
        <f t="shared" si="106"/>
        <v>100</v>
      </c>
      <c r="S369" s="92">
        <f t="shared" si="109"/>
        <v>50</v>
      </c>
      <c r="T369" s="163"/>
      <c r="U369" s="163"/>
    </row>
    <row r="370" spans="1:21" s="10" customFormat="1" ht="15" x14ac:dyDescent="0.2">
      <c r="A370" s="98"/>
      <c r="B370" s="79">
        <v>1</v>
      </c>
      <c r="C370" s="115"/>
      <c r="D370" s="115"/>
      <c r="E370" s="115"/>
      <c r="F370" s="115"/>
      <c r="G370" s="115"/>
      <c r="H370" s="115"/>
      <c r="I370" s="115"/>
      <c r="J370" s="115"/>
      <c r="K370" s="115"/>
      <c r="L370" s="109" t="s">
        <v>115</v>
      </c>
      <c r="M370" s="88">
        <v>381</v>
      </c>
      <c r="N370" s="89" t="s">
        <v>8</v>
      </c>
      <c r="O370" s="91">
        <f>SUM(O371)</f>
        <v>1800</v>
      </c>
      <c r="P370" s="91">
        <v>3600</v>
      </c>
      <c r="Q370" s="91">
        <f>SUM(Q371)</f>
        <v>1800</v>
      </c>
      <c r="R370" s="92">
        <f t="shared" si="106"/>
        <v>100</v>
      </c>
      <c r="S370" s="92">
        <f t="shared" si="109"/>
        <v>50</v>
      </c>
      <c r="T370" s="115"/>
      <c r="U370" s="115"/>
    </row>
    <row r="371" spans="1:21" s="77" customFormat="1" ht="15" x14ac:dyDescent="0.2">
      <c r="A371" s="210"/>
      <c r="B371" s="208"/>
      <c r="C371" s="115"/>
      <c r="D371" s="115"/>
      <c r="E371" s="115"/>
      <c r="F371" s="115"/>
      <c r="G371" s="115"/>
      <c r="H371" s="115"/>
      <c r="I371" s="115"/>
      <c r="J371" s="115"/>
      <c r="K371" s="115"/>
      <c r="L371" s="109"/>
      <c r="M371" s="211">
        <v>3811</v>
      </c>
      <c r="N371" s="209" t="s">
        <v>507</v>
      </c>
      <c r="O371" s="91">
        <v>1800</v>
      </c>
      <c r="P371" s="91"/>
      <c r="Q371" s="91">
        <v>1800</v>
      </c>
      <c r="R371" s="92">
        <f t="shared" si="106"/>
        <v>100</v>
      </c>
      <c r="S371" s="92"/>
      <c r="T371" s="115"/>
      <c r="U371" s="115"/>
    </row>
    <row r="372" spans="1:21" s="42" customFormat="1" ht="15" x14ac:dyDescent="0.2">
      <c r="A372" s="98"/>
      <c r="B372" s="79"/>
      <c r="C372" s="115"/>
      <c r="D372" s="115"/>
      <c r="E372" s="115"/>
      <c r="F372" s="115"/>
      <c r="G372" s="115"/>
      <c r="H372" s="115"/>
      <c r="I372" s="115"/>
      <c r="J372" s="115"/>
      <c r="K372" s="115"/>
      <c r="L372" s="109"/>
      <c r="M372" s="88"/>
      <c r="N372" s="89"/>
      <c r="O372" s="91"/>
      <c r="P372" s="91"/>
      <c r="Q372" s="91"/>
      <c r="R372" s="92"/>
      <c r="S372" s="92"/>
      <c r="T372" s="115"/>
      <c r="U372" s="115"/>
    </row>
    <row r="373" spans="1:21" s="10" customFormat="1" ht="30" x14ac:dyDescent="0.2">
      <c r="A373" s="157" t="s">
        <v>238</v>
      </c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58" t="s">
        <v>115</v>
      </c>
      <c r="M373" s="159"/>
      <c r="N373" s="160" t="s">
        <v>120</v>
      </c>
      <c r="O373" s="138">
        <f t="shared" ref="O373:Q373" si="121">SUM(O378)</f>
        <v>0</v>
      </c>
      <c r="P373" s="138">
        <f t="shared" ref="P373" si="122">SUM(P378)</f>
        <v>17000</v>
      </c>
      <c r="Q373" s="138">
        <f t="shared" si="121"/>
        <v>0</v>
      </c>
      <c r="R373" s="92">
        <v>0</v>
      </c>
      <c r="S373" s="92">
        <f t="shared" si="109"/>
        <v>0</v>
      </c>
      <c r="T373" s="115"/>
      <c r="U373" s="115"/>
    </row>
    <row r="374" spans="1:21" s="10" customFormat="1" ht="15" x14ac:dyDescent="0.2">
      <c r="A374" s="98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09"/>
      <c r="M374" s="88"/>
      <c r="N374" s="177"/>
      <c r="O374" s="138"/>
      <c r="P374" s="138"/>
      <c r="Q374" s="138"/>
      <c r="R374" s="92"/>
      <c r="S374" s="92"/>
      <c r="T374" s="115"/>
      <c r="U374" s="115"/>
    </row>
    <row r="375" spans="1:21" s="42" customFormat="1" ht="15" x14ac:dyDescent="0.2">
      <c r="A375" s="98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09"/>
      <c r="M375" s="88"/>
      <c r="N375" s="145" t="s">
        <v>287</v>
      </c>
      <c r="O375" s="176">
        <f t="shared" ref="O375:Q375" si="123">SUM(O376)</f>
        <v>0</v>
      </c>
      <c r="P375" s="176">
        <f t="shared" si="123"/>
        <v>17000</v>
      </c>
      <c r="Q375" s="176">
        <f t="shared" si="123"/>
        <v>0</v>
      </c>
      <c r="R375" s="92">
        <v>0</v>
      </c>
      <c r="S375" s="92">
        <f t="shared" si="109"/>
        <v>0</v>
      </c>
      <c r="T375" s="115"/>
      <c r="U375" s="115"/>
    </row>
    <row r="376" spans="1:21" s="42" customFormat="1" ht="15" x14ac:dyDescent="0.2">
      <c r="A376" s="98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09"/>
      <c r="M376" s="161">
        <v>11</v>
      </c>
      <c r="N376" s="145" t="s">
        <v>288</v>
      </c>
      <c r="O376" s="176">
        <v>0</v>
      </c>
      <c r="P376" s="176">
        <v>17000</v>
      </c>
      <c r="Q376" s="176">
        <v>0</v>
      </c>
      <c r="R376" s="92">
        <v>0</v>
      </c>
      <c r="S376" s="92">
        <f t="shared" si="109"/>
        <v>0</v>
      </c>
      <c r="T376" s="115"/>
      <c r="U376" s="115"/>
    </row>
    <row r="377" spans="1:21" s="42" customFormat="1" ht="15" x14ac:dyDescent="0.2">
      <c r="A377" s="98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09"/>
      <c r="M377" s="88"/>
      <c r="N377" s="177"/>
      <c r="O377" s="138"/>
      <c r="P377" s="138"/>
      <c r="Q377" s="138"/>
      <c r="R377" s="92"/>
      <c r="S377" s="92"/>
      <c r="T377" s="115"/>
      <c r="U377" s="115"/>
    </row>
    <row r="378" spans="1:21" s="10" customFormat="1" ht="15" x14ac:dyDescent="0.2">
      <c r="A378" s="98"/>
      <c r="B378" s="79">
        <v>1</v>
      </c>
      <c r="C378" s="115"/>
      <c r="D378" s="115"/>
      <c r="E378" s="115"/>
      <c r="F378" s="115"/>
      <c r="G378" s="115"/>
      <c r="H378" s="115"/>
      <c r="I378" s="115"/>
      <c r="J378" s="115"/>
      <c r="K378" s="115"/>
      <c r="L378" s="109" t="s">
        <v>115</v>
      </c>
      <c r="M378" s="88">
        <v>3</v>
      </c>
      <c r="N378" s="89" t="s">
        <v>116</v>
      </c>
      <c r="O378" s="91">
        <f t="shared" ref="O378:Q379" si="124">SUM(O379)</f>
        <v>0</v>
      </c>
      <c r="P378" s="91">
        <f t="shared" si="124"/>
        <v>17000</v>
      </c>
      <c r="Q378" s="91">
        <f t="shared" si="124"/>
        <v>0</v>
      </c>
      <c r="R378" s="92">
        <v>0</v>
      </c>
      <c r="S378" s="92">
        <f t="shared" si="109"/>
        <v>0</v>
      </c>
      <c r="T378" s="115"/>
      <c r="U378" s="115"/>
    </row>
    <row r="379" spans="1:21" s="16" customFormat="1" ht="15.75" x14ac:dyDescent="0.25">
      <c r="A379" s="112"/>
      <c r="B379" s="79">
        <v>1</v>
      </c>
      <c r="C379" s="163"/>
      <c r="D379" s="163"/>
      <c r="E379" s="163"/>
      <c r="F379" s="163"/>
      <c r="G379" s="163"/>
      <c r="H379" s="163"/>
      <c r="I379" s="163"/>
      <c r="J379" s="163"/>
      <c r="K379" s="163"/>
      <c r="L379" s="107" t="s">
        <v>115</v>
      </c>
      <c r="M379" s="85">
        <v>32</v>
      </c>
      <c r="N379" s="83" t="s">
        <v>3</v>
      </c>
      <c r="O379" s="108">
        <f t="shared" si="124"/>
        <v>0</v>
      </c>
      <c r="P379" s="108">
        <f t="shared" si="124"/>
        <v>17000</v>
      </c>
      <c r="Q379" s="108">
        <f t="shared" si="124"/>
        <v>0</v>
      </c>
      <c r="R379" s="92">
        <v>0</v>
      </c>
      <c r="S379" s="92">
        <f t="shared" si="109"/>
        <v>0</v>
      </c>
      <c r="T379" s="163"/>
      <c r="U379" s="163"/>
    </row>
    <row r="380" spans="1:21" s="10" customFormat="1" ht="15" x14ac:dyDescent="0.2">
      <c r="A380" s="98"/>
      <c r="B380" s="79">
        <v>1</v>
      </c>
      <c r="C380" s="115"/>
      <c r="D380" s="115"/>
      <c r="E380" s="115"/>
      <c r="F380" s="115"/>
      <c r="G380" s="115"/>
      <c r="H380" s="115"/>
      <c r="I380" s="115"/>
      <c r="J380" s="115"/>
      <c r="K380" s="115"/>
      <c r="L380" s="109" t="s">
        <v>115</v>
      </c>
      <c r="M380" s="88">
        <v>323</v>
      </c>
      <c r="N380" s="89" t="s">
        <v>6</v>
      </c>
      <c r="O380" s="91">
        <v>0</v>
      </c>
      <c r="P380" s="91">
        <v>17000</v>
      </c>
      <c r="Q380" s="91">
        <v>0</v>
      </c>
      <c r="R380" s="92">
        <v>0</v>
      </c>
      <c r="S380" s="92">
        <f t="shared" si="109"/>
        <v>0</v>
      </c>
      <c r="T380" s="115"/>
      <c r="U380" s="115"/>
    </row>
    <row r="381" spans="1:21" s="42" customFormat="1" ht="15" x14ac:dyDescent="0.2">
      <c r="A381" s="98"/>
      <c r="B381" s="79"/>
      <c r="C381" s="115"/>
      <c r="D381" s="115"/>
      <c r="E381" s="115"/>
      <c r="F381" s="115"/>
      <c r="G381" s="115"/>
      <c r="H381" s="115"/>
      <c r="I381" s="115"/>
      <c r="J381" s="115"/>
      <c r="K381" s="115"/>
      <c r="L381" s="109"/>
      <c r="M381" s="88"/>
      <c r="N381" s="89"/>
      <c r="O381" s="91"/>
      <c r="P381" s="91"/>
      <c r="Q381" s="91"/>
      <c r="R381" s="92"/>
      <c r="S381" s="92"/>
      <c r="T381" s="115"/>
      <c r="U381" s="115"/>
    </row>
    <row r="382" spans="1:21" s="38" customFormat="1" ht="15" x14ac:dyDescent="0.2">
      <c r="A382" s="157" t="s">
        <v>246</v>
      </c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58" t="s">
        <v>115</v>
      </c>
      <c r="M382" s="159"/>
      <c r="N382" s="160" t="s">
        <v>247</v>
      </c>
      <c r="O382" s="171">
        <f t="shared" ref="O382:Q382" si="125">SUM(O388)</f>
        <v>0</v>
      </c>
      <c r="P382" s="171">
        <f t="shared" ref="P382" si="126">SUM(P388)</f>
        <v>50000</v>
      </c>
      <c r="Q382" s="171">
        <f t="shared" si="125"/>
        <v>33014.28</v>
      </c>
      <c r="R382" s="92">
        <v>0</v>
      </c>
      <c r="S382" s="92">
        <f t="shared" si="109"/>
        <v>66.028559999999999</v>
      </c>
      <c r="T382" s="115"/>
      <c r="U382" s="115"/>
    </row>
    <row r="383" spans="1:21" s="38" customFormat="1" ht="15.75" x14ac:dyDescent="0.25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09"/>
      <c r="M383" s="115"/>
      <c r="N383" s="89"/>
      <c r="O383" s="178"/>
      <c r="P383" s="178"/>
      <c r="Q383" s="178"/>
      <c r="R383" s="92"/>
      <c r="S383" s="92"/>
      <c r="T383" s="115"/>
      <c r="U383" s="115"/>
    </row>
    <row r="384" spans="1:21" s="42" customFormat="1" ht="15" x14ac:dyDescent="0.2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09"/>
      <c r="M384" s="88"/>
      <c r="N384" s="145" t="s">
        <v>287</v>
      </c>
      <c r="O384" s="176">
        <f t="shared" ref="O384:Q384" si="127">SUM(O385:O386)</f>
        <v>0</v>
      </c>
      <c r="P384" s="176">
        <f t="shared" ref="P384" si="128">SUM(P385:P386)</f>
        <v>50000</v>
      </c>
      <c r="Q384" s="176">
        <f t="shared" si="127"/>
        <v>33014.28</v>
      </c>
      <c r="R384" s="92">
        <v>0</v>
      </c>
      <c r="S384" s="92">
        <f t="shared" ref="S384:S447" si="129">Q384/P384*100</f>
        <v>66.028559999999999</v>
      </c>
      <c r="T384" s="115"/>
      <c r="U384" s="115"/>
    </row>
    <row r="385" spans="1:21" s="50" customFormat="1" ht="15" x14ac:dyDescent="0.2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09"/>
      <c r="M385" s="161">
        <v>11</v>
      </c>
      <c r="N385" s="145" t="s">
        <v>288</v>
      </c>
      <c r="O385" s="176">
        <v>0</v>
      </c>
      <c r="P385" s="176">
        <v>0</v>
      </c>
      <c r="Q385" s="176">
        <v>0</v>
      </c>
      <c r="R385" s="92">
        <v>0</v>
      </c>
      <c r="S385" s="92">
        <v>0</v>
      </c>
      <c r="T385" s="115"/>
      <c r="U385" s="115"/>
    </row>
    <row r="386" spans="1:21" s="42" customFormat="1" ht="15" x14ac:dyDescent="0.2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09"/>
      <c r="M386" s="161">
        <v>52</v>
      </c>
      <c r="N386" s="145" t="s">
        <v>103</v>
      </c>
      <c r="O386" s="176">
        <v>0</v>
      </c>
      <c r="P386" s="176">
        <v>50000</v>
      </c>
      <c r="Q386" s="176">
        <v>33014.28</v>
      </c>
      <c r="R386" s="92">
        <v>0</v>
      </c>
      <c r="S386" s="92">
        <f t="shared" si="129"/>
        <v>66.028559999999999</v>
      </c>
      <c r="T386" s="115"/>
      <c r="U386" s="115"/>
    </row>
    <row r="387" spans="1:21" s="42" customFormat="1" ht="15" x14ac:dyDescent="0.2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09"/>
      <c r="M387" s="161"/>
      <c r="N387" s="145"/>
      <c r="O387" s="176"/>
      <c r="P387" s="176"/>
      <c r="Q387" s="176"/>
      <c r="R387" s="92"/>
      <c r="S387" s="92"/>
      <c r="T387" s="115"/>
      <c r="U387" s="115"/>
    </row>
    <row r="388" spans="1:21" s="38" customFormat="1" ht="15" x14ac:dyDescent="0.2">
      <c r="A388" s="115"/>
      <c r="B388" s="79">
        <v>1</v>
      </c>
      <c r="C388" s="115"/>
      <c r="D388" s="115"/>
      <c r="E388" s="115"/>
      <c r="F388" s="79">
        <v>5</v>
      </c>
      <c r="G388" s="115"/>
      <c r="H388" s="115"/>
      <c r="I388" s="115"/>
      <c r="J388" s="115"/>
      <c r="K388" s="115"/>
      <c r="L388" s="109" t="s">
        <v>115</v>
      </c>
      <c r="M388" s="88">
        <v>3</v>
      </c>
      <c r="N388" s="89" t="s">
        <v>116</v>
      </c>
      <c r="O388" s="169">
        <f t="shared" ref="O388:Q389" si="130">SUM(O389)</f>
        <v>0</v>
      </c>
      <c r="P388" s="169">
        <f t="shared" si="130"/>
        <v>50000</v>
      </c>
      <c r="Q388" s="169">
        <f t="shared" si="130"/>
        <v>33014.28</v>
      </c>
      <c r="R388" s="92">
        <v>0</v>
      </c>
      <c r="S388" s="92">
        <f t="shared" si="129"/>
        <v>66.028559999999999</v>
      </c>
      <c r="T388" s="115"/>
      <c r="U388" s="115"/>
    </row>
    <row r="389" spans="1:21" s="10" customFormat="1" ht="15.75" x14ac:dyDescent="0.25">
      <c r="A389" s="115"/>
      <c r="B389" s="79">
        <v>1</v>
      </c>
      <c r="C389" s="115"/>
      <c r="D389" s="115"/>
      <c r="E389" s="115"/>
      <c r="F389" s="79">
        <v>5</v>
      </c>
      <c r="G389" s="115"/>
      <c r="H389" s="115"/>
      <c r="I389" s="115"/>
      <c r="J389" s="115"/>
      <c r="K389" s="115"/>
      <c r="L389" s="109" t="s">
        <v>115</v>
      </c>
      <c r="M389" s="85">
        <v>32</v>
      </c>
      <c r="N389" s="83" t="s">
        <v>3</v>
      </c>
      <c r="O389" s="170">
        <f t="shared" si="130"/>
        <v>0</v>
      </c>
      <c r="P389" s="170">
        <f t="shared" si="130"/>
        <v>50000</v>
      </c>
      <c r="Q389" s="170">
        <f t="shared" si="130"/>
        <v>33014.28</v>
      </c>
      <c r="R389" s="92">
        <v>0</v>
      </c>
      <c r="S389" s="92">
        <f t="shared" si="129"/>
        <v>66.028559999999999</v>
      </c>
      <c r="T389" s="115"/>
      <c r="U389" s="115"/>
    </row>
    <row r="390" spans="1:21" s="1" customFormat="1" ht="15" x14ac:dyDescent="0.2">
      <c r="A390" s="115"/>
      <c r="B390" s="79">
        <v>1</v>
      </c>
      <c r="C390" s="115"/>
      <c r="D390" s="115"/>
      <c r="E390" s="115"/>
      <c r="F390" s="79">
        <v>5</v>
      </c>
      <c r="G390" s="115"/>
      <c r="H390" s="115"/>
      <c r="I390" s="115"/>
      <c r="J390" s="115"/>
      <c r="K390" s="115"/>
      <c r="L390" s="109" t="s">
        <v>115</v>
      </c>
      <c r="M390" s="88">
        <v>323</v>
      </c>
      <c r="N390" s="115" t="s">
        <v>6</v>
      </c>
      <c r="O390" s="169">
        <v>0</v>
      </c>
      <c r="P390" s="169">
        <v>50000</v>
      </c>
      <c r="Q390" s="169">
        <f>SUM(Q391)</f>
        <v>33014.28</v>
      </c>
      <c r="R390" s="92">
        <v>0</v>
      </c>
      <c r="S390" s="92">
        <f t="shared" si="129"/>
        <v>66.028559999999999</v>
      </c>
      <c r="T390" s="115"/>
      <c r="U390" s="115"/>
    </row>
    <row r="391" spans="1:21" s="1" customFormat="1" ht="15" x14ac:dyDescent="0.2">
      <c r="A391" s="115"/>
      <c r="B391" s="217"/>
      <c r="C391" s="115"/>
      <c r="D391" s="115"/>
      <c r="E391" s="115"/>
      <c r="F391" s="217"/>
      <c r="G391" s="115"/>
      <c r="H391" s="115"/>
      <c r="I391" s="115"/>
      <c r="J391" s="115"/>
      <c r="K391" s="115"/>
      <c r="L391" s="109"/>
      <c r="M391" s="219">
        <v>3237</v>
      </c>
      <c r="N391" s="115" t="s">
        <v>494</v>
      </c>
      <c r="O391" s="169">
        <v>0</v>
      </c>
      <c r="P391" s="169"/>
      <c r="Q391" s="169">
        <v>33014.28</v>
      </c>
      <c r="R391" s="92">
        <v>0</v>
      </c>
      <c r="S391" s="92"/>
      <c r="T391" s="115"/>
      <c r="U391" s="115"/>
    </row>
    <row r="392" spans="1:21" s="1" customFormat="1" ht="15" x14ac:dyDescent="0.2">
      <c r="A392" s="115"/>
      <c r="B392" s="79"/>
      <c r="C392" s="115"/>
      <c r="D392" s="115"/>
      <c r="E392" s="115"/>
      <c r="F392" s="115"/>
      <c r="G392" s="115"/>
      <c r="H392" s="115"/>
      <c r="I392" s="115"/>
      <c r="J392" s="115"/>
      <c r="K392" s="115"/>
      <c r="L392" s="109"/>
      <c r="M392" s="88"/>
      <c r="N392" s="115"/>
      <c r="O392" s="169"/>
      <c r="P392" s="169"/>
      <c r="Q392" s="169"/>
      <c r="R392" s="92"/>
      <c r="S392" s="92"/>
      <c r="T392" s="115"/>
      <c r="U392" s="115"/>
    </row>
    <row r="393" spans="1:21" s="1" customFormat="1" ht="30" x14ac:dyDescent="0.2">
      <c r="A393" s="147" t="s">
        <v>239</v>
      </c>
      <c r="B393" s="148">
        <v>1</v>
      </c>
      <c r="C393" s="148"/>
      <c r="D393" s="148"/>
      <c r="E393" s="148">
        <v>4</v>
      </c>
      <c r="F393" s="115"/>
      <c r="G393" s="115"/>
      <c r="H393" s="115"/>
      <c r="I393" s="115"/>
      <c r="J393" s="148">
        <v>9</v>
      </c>
      <c r="K393" s="115"/>
      <c r="L393" s="109"/>
      <c r="M393" s="88"/>
      <c r="N393" s="90" t="s">
        <v>240</v>
      </c>
      <c r="O393" s="179">
        <f t="shared" ref="O393:Q393" si="131">SUM(O395+O411+O441)</f>
        <v>79216.03</v>
      </c>
      <c r="P393" s="179">
        <f t="shared" ref="P393" si="132">SUM(P395+P411+P441)</f>
        <v>295000</v>
      </c>
      <c r="Q393" s="179">
        <f t="shared" si="131"/>
        <v>60951.93</v>
      </c>
      <c r="R393" s="92">
        <f t="shared" ref="R393:R452" si="133">Q393/O393*100</f>
        <v>76.943934201196399</v>
      </c>
      <c r="S393" s="92">
        <f t="shared" si="129"/>
        <v>20.661671186440678</v>
      </c>
      <c r="T393" s="115"/>
      <c r="U393" s="115"/>
    </row>
    <row r="394" spans="1:21" s="1" customFormat="1" ht="15.75" x14ac:dyDescent="0.25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09"/>
      <c r="M394" s="115"/>
      <c r="N394" s="89"/>
      <c r="O394" s="168"/>
      <c r="P394" s="168"/>
      <c r="Q394" s="168"/>
      <c r="R394" s="92"/>
      <c r="S394" s="92"/>
      <c r="T394" s="115"/>
      <c r="U394" s="115"/>
    </row>
    <row r="395" spans="1:21" s="1" customFormat="1" ht="45" x14ac:dyDescent="0.2">
      <c r="A395" s="180" t="s">
        <v>173</v>
      </c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53" t="s">
        <v>124</v>
      </c>
      <c r="M395" s="154"/>
      <c r="N395" s="155" t="s">
        <v>147</v>
      </c>
      <c r="O395" s="181">
        <f t="shared" ref="O395:Q395" si="134">SUM(O397)</f>
        <v>19316.97</v>
      </c>
      <c r="P395" s="181">
        <f t="shared" ref="P395" si="135">SUM(P397)</f>
        <v>80000</v>
      </c>
      <c r="Q395" s="181">
        <f t="shared" si="134"/>
        <v>12355.16</v>
      </c>
      <c r="R395" s="92">
        <f t="shared" si="133"/>
        <v>63.960134534556914</v>
      </c>
      <c r="S395" s="92">
        <f t="shared" si="129"/>
        <v>15.443950000000001</v>
      </c>
      <c r="T395" s="115"/>
      <c r="U395" s="115"/>
    </row>
    <row r="396" spans="1:21" s="1" customFormat="1" ht="15" x14ac:dyDescent="0.2">
      <c r="A396" s="180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53"/>
      <c r="M396" s="154"/>
      <c r="N396" s="155"/>
      <c r="O396" s="181"/>
      <c r="P396" s="181"/>
      <c r="Q396" s="181"/>
      <c r="R396" s="92"/>
      <c r="S396" s="92"/>
      <c r="T396" s="115"/>
      <c r="U396" s="115"/>
    </row>
    <row r="397" spans="1:21" s="1" customFormat="1" ht="15" x14ac:dyDescent="0.2">
      <c r="A397" s="157" t="s">
        <v>241</v>
      </c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58" t="s">
        <v>177</v>
      </c>
      <c r="M397" s="159"/>
      <c r="N397" s="160" t="s">
        <v>123</v>
      </c>
      <c r="O397" s="97">
        <f t="shared" ref="O397:Q397" si="136">SUM(O404)</f>
        <v>19316.97</v>
      </c>
      <c r="P397" s="97">
        <f t="shared" ref="P397" si="137">SUM(P404)</f>
        <v>80000</v>
      </c>
      <c r="Q397" s="97">
        <f t="shared" si="136"/>
        <v>12355.16</v>
      </c>
      <c r="R397" s="92">
        <f t="shared" si="133"/>
        <v>63.960134534556914</v>
      </c>
      <c r="S397" s="92">
        <f t="shared" si="129"/>
        <v>15.443950000000001</v>
      </c>
      <c r="T397" s="115"/>
      <c r="U397" s="115"/>
    </row>
    <row r="398" spans="1:21" s="1" customFormat="1" ht="15.75" x14ac:dyDescent="0.25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09"/>
      <c r="M398" s="115"/>
      <c r="N398" s="89"/>
      <c r="O398" s="168"/>
      <c r="P398" s="168"/>
      <c r="Q398" s="168"/>
      <c r="R398" s="92"/>
      <c r="S398" s="92"/>
      <c r="T398" s="115"/>
      <c r="U398" s="115"/>
    </row>
    <row r="399" spans="1:21" s="1" customFormat="1" ht="15" x14ac:dyDescent="0.2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09"/>
      <c r="M399" s="115"/>
      <c r="N399" s="145" t="s">
        <v>287</v>
      </c>
      <c r="O399" s="128">
        <f t="shared" ref="O399:Q399" si="138">SUM(O401:O402)</f>
        <v>19316.97</v>
      </c>
      <c r="P399" s="128">
        <f>SUM(P400:P402)</f>
        <v>80000</v>
      </c>
      <c r="Q399" s="128">
        <f t="shared" si="138"/>
        <v>12355.16</v>
      </c>
      <c r="R399" s="92">
        <f t="shared" si="133"/>
        <v>63.960134534556914</v>
      </c>
      <c r="S399" s="92">
        <f t="shared" si="129"/>
        <v>15.443950000000001</v>
      </c>
      <c r="T399" s="115"/>
      <c r="U399" s="115"/>
    </row>
    <row r="400" spans="1:21" s="1" customFormat="1" ht="15" x14ac:dyDescent="0.2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09"/>
      <c r="M400" s="161">
        <v>11</v>
      </c>
      <c r="N400" s="145" t="s">
        <v>288</v>
      </c>
      <c r="O400" s="128">
        <v>0</v>
      </c>
      <c r="P400" s="128">
        <v>30000</v>
      </c>
      <c r="Q400" s="128">
        <v>0</v>
      </c>
      <c r="R400" s="92">
        <v>0</v>
      </c>
      <c r="S400" s="92">
        <f t="shared" si="129"/>
        <v>0</v>
      </c>
      <c r="T400" s="115"/>
      <c r="U400" s="115"/>
    </row>
    <row r="401" spans="1:21" s="1" customFormat="1" ht="15" x14ac:dyDescent="0.2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09"/>
      <c r="M401" s="161">
        <v>43</v>
      </c>
      <c r="N401" s="182" t="s">
        <v>102</v>
      </c>
      <c r="O401" s="128">
        <v>19316.97</v>
      </c>
      <c r="P401" s="128">
        <v>50000</v>
      </c>
      <c r="Q401" s="128">
        <v>12355.16</v>
      </c>
      <c r="R401" s="92">
        <f t="shared" si="133"/>
        <v>63.960134534556914</v>
      </c>
      <c r="S401" s="92">
        <f t="shared" si="129"/>
        <v>24.710319999999999</v>
      </c>
      <c r="T401" s="115"/>
      <c r="U401" s="115"/>
    </row>
    <row r="402" spans="1:21" s="1" customFormat="1" ht="15" x14ac:dyDescent="0.2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09"/>
      <c r="M402" s="161">
        <v>91</v>
      </c>
      <c r="N402" s="145" t="s">
        <v>292</v>
      </c>
      <c r="O402" s="128">
        <v>0</v>
      </c>
      <c r="P402" s="128">
        <v>0</v>
      </c>
      <c r="Q402" s="128">
        <v>0</v>
      </c>
      <c r="R402" s="92">
        <v>0</v>
      </c>
      <c r="S402" s="92">
        <v>0</v>
      </c>
      <c r="T402" s="115"/>
      <c r="U402" s="115"/>
    </row>
    <row r="403" spans="1:21" s="1" customFormat="1" ht="15.75" x14ac:dyDescent="0.25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09"/>
      <c r="M403" s="115"/>
      <c r="N403" s="89"/>
      <c r="O403" s="168"/>
      <c r="P403" s="168"/>
      <c r="Q403" s="168"/>
      <c r="R403" s="92"/>
      <c r="S403" s="92"/>
      <c r="T403" s="115"/>
      <c r="U403" s="115"/>
    </row>
    <row r="404" spans="1:21" s="18" customFormat="1" ht="15" x14ac:dyDescent="0.2">
      <c r="A404" s="115"/>
      <c r="B404" s="79">
        <v>1</v>
      </c>
      <c r="C404" s="115"/>
      <c r="D404" s="79"/>
      <c r="E404" s="79">
        <v>4</v>
      </c>
      <c r="F404" s="115"/>
      <c r="G404" s="115"/>
      <c r="H404" s="115"/>
      <c r="I404" s="115"/>
      <c r="J404" s="79">
        <v>9</v>
      </c>
      <c r="K404" s="115"/>
      <c r="L404" s="109" t="s">
        <v>177</v>
      </c>
      <c r="M404" s="88">
        <v>3</v>
      </c>
      <c r="N404" s="89" t="s">
        <v>116</v>
      </c>
      <c r="O404" s="169">
        <f t="shared" ref="O404:Q404" si="139">SUM(O405)</f>
        <v>19316.97</v>
      </c>
      <c r="P404" s="169">
        <f t="shared" si="139"/>
        <v>80000</v>
      </c>
      <c r="Q404" s="169">
        <f t="shared" si="139"/>
        <v>12355.16</v>
      </c>
      <c r="R404" s="92">
        <f t="shared" si="133"/>
        <v>63.960134534556914</v>
      </c>
      <c r="S404" s="92">
        <f t="shared" si="129"/>
        <v>15.443950000000001</v>
      </c>
      <c r="T404" s="115"/>
      <c r="U404" s="115"/>
    </row>
    <row r="405" spans="1:21" s="1" customFormat="1" ht="15.75" x14ac:dyDescent="0.25">
      <c r="A405" s="115"/>
      <c r="B405" s="79">
        <v>1</v>
      </c>
      <c r="C405" s="115"/>
      <c r="D405" s="79"/>
      <c r="E405" s="79">
        <v>4</v>
      </c>
      <c r="F405" s="115"/>
      <c r="G405" s="115"/>
      <c r="H405" s="115"/>
      <c r="I405" s="115"/>
      <c r="J405" s="79">
        <v>9</v>
      </c>
      <c r="K405" s="115"/>
      <c r="L405" s="109" t="s">
        <v>177</v>
      </c>
      <c r="M405" s="85">
        <v>32</v>
      </c>
      <c r="N405" s="83" t="s">
        <v>3</v>
      </c>
      <c r="O405" s="170">
        <f>SUM(O406+O408)</f>
        <v>19316.97</v>
      </c>
      <c r="P405" s="170">
        <f t="shared" ref="P405" si="140">SUM(P406:P408)</f>
        <v>80000</v>
      </c>
      <c r="Q405" s="170">
        <f>SUM(Q406+Q408)</f>
        <v>12355.16</v>
      </c>
      <c r="R405" s="92">
        <f t="shared" si="133"/>
        <v>63.960134534556914</v>
      </c>
      <c r="S405" s="92">
        <f t="shared" si="129"/>
        <v>15.443950000000001</v>
      </c>
      <c r="T405" s="115"/>
      <c r="U405" s="115"/>
    </row>
    <row r="406" spans="1:21" s="1" customFormat="1" ht="15" x14ac:dyDescent="0.2">
      <c r="A406" s="115"/>
      <c r="B406" s="79">
        <v>1</v>
      </c>
      <c r="C406" s="115"/>
      <c r="D406" s="79"/>
      <c r="E406" s="79">
        <v>4</v>
      </c>
      <c r="F406" s="115"/>
      <c r="G406" s="115"/>
      <c r="H406" s="115"/>
      <c r="I406" s="115"/>
      <c r="J406" s="79">
        <v>9</v>
      </c>
      <c r="K406" s="115"/>
      <c r="L406" s="109" t="s">
        <v>177</v>
      </c>
      <c r="M406" s="88">
        <v>322</v>
      </c>
      <c r="N406" s="115" t="s">
        <v>117</v>
      </c>
      <c r="O406" s="169">
        <f>SUM(O407)</f>
        <v>19316.97</v>
      </c>
      <c r="P406" s="169">
        <v>60000</v>
      </c>
      <c r="Q406" s="169">
        <f>SUM(Q407)</f>
        <v>12355.16</v>
      </c>
      <c r="R406" s="92">
        <f t="shared" si="133"/>
        <v>63.960134534556914</v>
      </c>
      <c r="S406" s="92">
        <f t="shared" si="129"/>
        <v>20.591933333333333</v>
      </c>
      <c r="T406" s="115"/>
      <c r="U406" s="115"/>
    </row>
    <row r="407" spans="1:21" s="1" customFormat="1" ht="15" x14ac:dyDescent="0.2">
      <c r="A407" s="115"/>
      <c r="B407" s="208"/>
      <c r="C407" s="115"/>
      <c r="D407" s="208"/>
      <c r="E407" s="208"/>
      <c r="F407" s="115"/>
      <c r="G407" s="115"/>
      <c r="H407" s="115"/>
      <c r="I407" s="115"/>
      <c r="J407" s="208"/>
      <c r="K407" s="115"/>
      <c r="L407" s="109"/>
      <c r="M407" s="211">
        <v>3223</v>
      </c>
      <c r="N407" s="115" t="s">
        <v>485</v>
      </c>
      <c r="O407" s="169">
        <v>19316.97</v>
      </c>
      <c r="P407" s="169"/>
      <c r="Q407" s="169">
        <v>12355.16</v>
      </c>
      <c r="R407" s="92">
        <f t="shared" si="133"/>
        <v>63.960134534556914</v>
      </c>
      <c r="S407" s="92"/>
      <c r="T407" s="115"/>
      <c r="U407" s="115"/>
    </row>
    <row r="408" spans="1:21" s="1" customFormat="1" ht="15" x14ac:dyDescent="0.2">
      <c r="A408" s="115"/>
      <c r="B408" s="79">
        <v>1</v>
      </c>
      <c r="C408" s="115"/>
      <c r="D408" s="79"/>
      <c r="E408" s="79">
        <v>4</v>
      </c>
      <c r="F408" s="115"/>
      <c r="G408" s="115"/>
      <c r="H408" s="115"/>
      <c r="I408" s="115"/>
      <c r="J408" s="79">
        <v>9</v>
      </c>
      <c r="K408" s="115"/>
      <c r="L408" s="109" t="s">
        <v>177</v>
      </c>
      <c r="M408" s="88">
        <v>323</v>
      </c>
      <c r="N408" s="115" t="s">
        <v>6</v>
      </c>
      <c r="O408" s="169">
        <f>SUM(O409)</f>
        <v>0</v>
      </c>
      <c r="P408" s="169">
        <v>20000</v>
      </c>
      <c r="Q408" s="169">
        <f>SUM(Q409)</f>
        <v>0</v>
      </c>
      <c r="R408" s="92">
        <v>0</v>
      </c>
      <c r="S408" s="92">
        <f t="shared" si="129"/>
        <v>0</v>
      </c>
      <c r="T408" s="115"/>
      <c r="U408" s="115"/>
    </row>
    <row r="409" spans="1:21" s="1" customFormat="1" ht="30" x14ac:dyDescent="0.2">
      <c r="A409" s="115"/>
      <c r="B409" s="208"/>
      <c r="C409" s="115"/>
      <c r="D409" s="208"/>
      <c r="E409" s="208"/>
      <c r="F409" s="115"/>
      <c r="G409" s="115"/>
      <c r="H409" s="115"/>
      <c r="I409" s="115"/>
      <c r="J409" s="208"/>
      <c r="K409" s="115"/>
      <c r="L409" s="109"/>
      <c r="M409" s="211">
        <v>3232</v>
      </c>
      <c r="N409" s="220" t="s">
        <v>490</v>
      </c>
      <c r="O409" s="169">
        <v>0</v>
      </c>
      <c r="P409" s="169"/>
      <c r="Q409" s="169">
        <v>0</v>
      </c>
      <c r="R409" s="92">
        <v>0</v>
      </c>
      <c r="S409" s="92"/>
      <c r="T409" s="115"/>
      <c r="U409" s="115"/>
    </row>
    <row r="410" spans="1:21" s="1" customFormat="1" ht="15" x14ac:dyDescent="0.2">
      <c r="A410" s="115"/>
      <c r="B410" s="115"/>
      <c r="C410" s="115"/>
      <c r="D410" s="79"/>
      <c r="E410" s="79"/>
      <c r="F410" s="115"/>
      <c r="G410" s="115"/>
      <c r="H410" s="115"/>
      <c r="I410" s="115"/>
      <c r="J410" s="115"/>
      <c r="K410" s="115"/>
      <c r="L410" s="109"/>
      <c r="M410" s="88"/>
      <c r="N410" s="115"/>
      <c r="O410" s="171"/>
      <c r="P410" s="171"/>
      <c r="Q410" s="171"/>
      <c r="R410" s="92"/>
      <c r="S410" s="92"/>
      <c r="T410" s="115"/>
      <c r="U410" s="115"/>
    </row>
    <row r="411" spans="1:21" s="1" customFormat="1" ht="30" x14ac:dyDescent="0.2">
      <c r="A411" s="180" t="s">
        <v>153</v>
      </c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53" t="s">
        <v>187</v>
      </c>
      <c r="M411" s="154"/>
      <c r="N411" s="155" t="s">
        <v>188</v>
      </c>
      <c r="O411" s="181">
        <f t="shared" ref="O411:Q411" si="141">SUM(O413+O428)</f>
        <v>18275.7</v>
      </c>
      <c r="P411" s="181">
        <f t="shared" ref="P411" si="142">SUM(P413+P428)</f>
        <v>65000</v>
      </c>
      <c r="Q411" s="181">
        <f t="shared" si="141"/>
        <v>15866.73</v>
      </c>
      <c r="R411" s="92">
        <f t="shared" si="133"/>
        <v>86.818726505687877</v>
      </c>
      <c r="S411" s="92">
        <f t="shared" si="129"/>
        <v>24.410353846153846</v>
      </c>
      <c r="T411" s="115"/>
      <c r="U411" s="115"/>
    </row>
    <row r="412" spans="1:21" s="1" customFormat="1" ht="15.75" x14ac:dyDescent="0.25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09"/>
      <c r="M412" s="88"/>
      <c r="N412" s="115"/>
      <c r="O412" s="168"/>
      <c r="P412" s="168"/>
      <c r="Q412" s="168"/>
      <c r="R412" s="92"/>
      <c r="S412" s="92"/>
      <c r="T412" s="115"/>
      <c r="U412" s="115"/>
    </row>
    <row r="413" spans="1:21" s="1" customFormat="1" ht="30" x14ac:dyDescent="0.2">
      <c r="A413" s="157" t="s">
        <v>242</v>
      </c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58" t="s">
        <v>179</v>
      </c>
      <c r="M413" s="159"/>
      <c r="N413" s="160" t="s">
        <v>285</v>
      </c>
      <c r="O413" s="171">
        <f t="shared" ref="O413:Q413" si="143">SUM(O419)</f>
        <v>7520.9800000000005</v>
      </c>
      <c r="P413" s="171">
        <f t="shared" ref="P413" si="144">SUM(P419)</f>
        <v>35000</v>
      </c>
      <c r="Q413" s="171">
        <f t="shared" si="143"/>
        <v>14383.24</v>
      </c>
      <c r="R413" s="92">
        <f t="shared" si="133"/>
        <v>191.24156692345943</v>
      </c>
      <c r="S413" s="92">
        <f t="shared" si="129"/>
        <v>41.094971428571434</v>
      </c>
      <c r="T413" s="115"/>
      <c r="U413" s="115"/>
    </row>
    <row r="414" spans="1:21" s="1" customFormat="1" ht="15.75" x14ac:dyDescent="0.25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09"/>
      <c r="M414" s="115"/>
      <c r="N414" s="89"/>
      <c r="O414" s="168"/>
      <c r="P414" s="168"/>
      <c r="Q414" s="168"/>
      <c r="R414" s="92"/>
      <c r="S414" s="92"/>
      <c r="T414" s="115"/>
      <c r="U414" s="115"/>
    </row>
    <row r="415" spans="1:21" s="1" customFormat="1" ht="15" x14ac:dyDescent="0.2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09"/>
      <c r="M415" s="115"/>
      <c r="N415" s="145" t="s">
        <v>287</v>
      </c>
      <c r="O415" s="128">
        <f t="shared" ref="O415:Q415" si="145">SUM(O417:O417)</f>
        <v>7520.98</v>
      </c>
      <c r="P415" s="128">
        <f>SUM(P416:P417)</f>
        <v>35000</v>
      </c>
      <c r="Q415" s="128">
        <f t="shared" si="145"/>
        <v>14383.24</v>
      </c>
      <c r="R415" s="92">
        <f t="shared" si="133"/>
        <v>191.24156692345946</v>
      </c>
      <c r="S415" s="92">
        <f t="shared" si="129"/>
        <v>41.094971428571434</v>
      </c>
      <c r="T415" s="115"/>
      <c r="U415" s="115"/>
    </row>
    <row r="416" spans="1:21" s="1" customFormat="1" ht="15" x14ac:dyDescent="0.2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09"/>
      <c r="M416" s="161">
        <v>11</v>
      </c>
      <c r="N416" s="145" t="s">
        <v>288</v>
      </c>
      <c r="O416" s="128">
        <v>0</v>
      </c>
      <c r="P416" s="128">
        <v>0</v>
      </c>
      <c r="Q416" s="128">
        <v>0</v>
      </c>
      <c r="R416" s="92">
        <v>0</v>
      </c>
      <c r="S416" s="92">
        <v>0</v>
      </c>
      <c r="T416" s="115"/>
      <c r="U416" s="115"/>
    </row>
    <row r="417" spans="1:21" s="1" customFormat="1" ht="15" x14ac:dyDescent="0.2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09"/>
      <c r="M417" s="161">
        <v>43</v>
      </c>
      <c r="N417" s="182" t="s">
        <v>102</v>
      </c>
      <c r="O417" s="128">
        <v>7520.98</v>
      </c>
      <c r="P417" s="128">
        <v>35000</v>
      </c>
      <c r="Q417" s="128">
        <v>14383.24</v>
      </c>
      <c r="R417" s="92">
        <f t="shared" si="133"/>
        <v>191.24156692345946</v>
      </c>
      <c r="S417" s="92">
        <f t="shared" si="129"/>
        <v>41.094971428571434</v>
      </c>
      <c r="T417" s="115"/>
      <c r="U417" s="115"/>
    </row>
    <row r="418" spans="1:21" s="1" customFormat="1" ht="15.75" x14ac:dyDescent="0.25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09"/>
      <c r="M418" s="115"/>
      <c r="N418" s="182"/>
      <c r="O418" s="168"/>
      <c r="P418" s="168"/>
      <c r="Q418" s="168"/>
      <c r="R418" s="92"/>
      <c r="S418" s="92"/>
      <c r="T418" s="115"/>
      <c r="U418" s="115"/>
    </row>
    <row r="419" spans="1:21" s="18" customFormat="1" ht="15" x14ac:dyDescent="0.2">
      <c r="A419" s="115"/>
      <c r="B419" s="79">
        <v>1</v>
      </c>
      <c r="C419" s="115"/>
      <c r="D419" s="79"/>
      <c r="E419" s="79">
        <v>4</v>
      </c>
      <c r="F419" s="115"/>
      <c r="G419" s="115"/>
      <c r="H419" s="115"/>
      <c r="I419" s="115"/>
      <c r="J419" s="115"/>
      <c r="K419" s="115"/>
      <c r="L419" s="109" t="s">
        <v>179</v>
      </c>
      <c r="M419" s="88">
        <v>3</v>
      </c>
      <c r="N419" s="89" t="s">
        <v>116</v>
      </c>
      <c r="O419" s="169">
        <f>SUM(O420)</f>
        <v>7520.9800000000005</v>
      </c>
      <c r="P419" s="169">
        <f t="shared" ref="P419" si="146">SUM(P420)</f>
        <v>35000</v>
      </c>
      <c r="Q419" s="169">
        <f>SUM(Q420)</f>
        <v>14383.24</v>
      </c>
      <c r="R419" s="92">
        <f t="shared" si="133"/>
        <v>191.24156692345943</v>
      </c>
      <c r="S419" s="92">
        <f t="shared" si="129"/>
        <v>41.094971428571434</v>
      </c>
      <c r="T419" s="115"/>
      <c r="U419" s="115"/>
    </row>
    <row r="420" spans="1:21" s="1" customFormat="1" ht="15.75" x14ac:dyDescent="0.25">
      <c r="A420" s="115"/>
      <c r="B420" s="79">
        <v>1</v>
      </c>
      <c r="C420" s="115"/>
      <c r="D420" s="79"/>
      <c r="E420" s="79">
        <v>4</v>
      </c>
      <c r="F420" s="115"/>
      <c r="G420" s="115"/>
      <c r="H420" s="115"/>
      <c r="I420" s="115"/>
      <c r="J420" s="115"/>
      <c r="K420" s="115"/>
      <c r="L420" s="109" t="s">
        <v>179</v>
      </c>
      <c r="M420" s="85">
        <v>32</v>
      </c>
      <c r="N420" s="83" t="s">
        <v>3</v>
      </c>
      <c r="O420" s="170">
        <f>SUM(O421+O423)</f>
        <v>7520.9800000000005</v>
      </c>
      <c r="P420" s="170">
        <f t="shared" ref="P420" si="147">SUM(P421:P423)</f>
        <v>35000</v>
      </c>
      <c r="Q420" s="170">
        <f>SUM(Q421+Q423)</f>
        <v>14383.24</v>
      </c>
      <c r="R420" s="92">
        <f t="shared" si="133"/>
        <v>191.24156692345943</v>
      </c>
      <c r="S420" s="92">
        <f t="shared" si="129"/>
        <v>41.094971428571434</v>
      </c>
      <c r="T420" s="115"/>
      <c r="U420" s="115"/>
    </row>
    <row r="421" spans="1:21" s="1" customFormat="1" ht="15" x14ac:dyDescent="0.2">
      <c r="A421" s="115"/>
      <c r="B421" s="79">
        <v>1</v>
      </c>
      <c r="C421" s="115"/>
      <c r="D421" s="79"/>
      <c r="E421" s="79">
        <v>4</v>
      </c>
      <c r="F421" s="115"/>
      <c r="G421" s="115"/>
      <c r="H421" s="115"/>
      <c r="I421" s="115"/>
      <c r="J421" s="115"/>
      <c r="K421" s="115"/>
      <c r="L421" s="109" t="s">
        <v>179</v>
      </c>
      <c r="M421" s="88">
        <v>322</v>
      </c>
      <c r="N421" s="115" t="s">
        <v>117</v>
      </c>
      <c r="O421" s="169">
        <f>SUM(O422)</f>
        <v>411.96</v>
      </c>
      <c r="P421" s="169">
        <v>5000</v>
      </c>
      <c r="Q421" s="169">
        <f>SUM(Q422)</f>
        <v>398.41</v>
      </c>
      <c r="R421" s="92">
        <f t="shared" si="133"/>
        <v>96.710845713176056</v>
      </c>
      <c r="S421" s="92">
        <f t="shared" si="129"/>
        <v>7.9682000000000004</v>
      </c>
      <c r="T421" s="115"/>
      <c r="U421" s="115"/>
    </row>
    <row r="422" spans="1:21" s="1" customFormat="1" ht="15" x14ac:dyDescent="0.2">
      <c r="A422" s="115"/>
      <c r="B422" s="208"/>
      <c r="C422" s="115"/>
      <c r="D422" s="208"/>
      <c r="E422" s="208"/>
      <c r="F422" s="115"/>
      <c r="G422" s="115"/>
      <c r="H422" s="115"/>
      <c r="I422" s="115"/>
      <c r="J422" s="115"/>
      <c r="K422" s="115"/>
      <c r="L422" s="109"/>
      <c r="M422" s="211">
        <v>3223</v>
      </c>
      <c r="N422" s="115" t="s">
        <v>485</v>
      </c>
      <c r="O422" s="169">
        <v>411.96</v>
      </c>
      <c r="P422" s="169"/>
      <c r="Q422" s="169">
        <v>398.41</v>
      </c>
      <c r="R422" s="92">
        <f t="shared" si="133"/>
        <v>96.710845713176056</v>
      </c>
      <c r="S422" s="92"/>
      <c r="T422" s="115"/>
      <c r="U422" s="115"/>
    </row>
    <row r="423" spans="1:21" s="1" customFormat="1" ht="15" x14ac:dyDescent="0.2">
      <c r="A423" s="115"/>
      <c r="B423" s="79">
        <v>1</v>
      </c>
      <c r="C423" s="115"/>
      <c r="D423" s="79"/>
      <c r="E423" s="79">
        <v>4</v>
      </c>
      <c r="F423" s="115"/>
      <c r="G423" s="115"/>
      <c r="H423" s="115"/>
      <c r="I423" s="115"/>
      <c r="J423" s="115"/>
      <c r="K423" s="115"/>
      <c r="L423" s="109" t="s">
        <v>179</v>
      </c>
      <c r="M423" s="88">
        <v>323</v>
      </c>
      <c r="N423" s="115" t="s">
        <v>6</v>
      </c>
      <c r="O423" s="169">
        <f>SUM(O424:O426)</f>
        <v>7109.02</v>
      </c>
      <c r="P423" s="169">
        <v>30000</v>
      </c>
      <c r="Q423" s="169">
        <f>SUM(Q424:Q426)</f>
        <v>13984.83</v>
      </c>
      <c r="R423" s="92">
        <f t="shared" si="133"/>
        <v>196.71951970876432</v>
      </c>
      <c r="S423" s="92">
        <f t="shared" si="129"/>
        <v>46.616099999999996</v>
      </c>
      <c r="T423" s="115"/>
      <c r="U423" s="115"/>
    </row>
    <row r="424" spans="1:21" s="1" customFormat="1" ht="30" x14ac:dyDescent="0.2">
      <c r="A424" s="115"/>
      <c r="B424" s="208"/>
      <c r="C424" s="115"/>
      <c r="D424" s="208"/>
      <c r="E424" s="208"/>
      <c r="F424" s="115"/>
      <c r="G424" s="115"/>
      <c r="H424" s="115"/>
      <c r="I424" s="115"/>
      <c r="J424" s="115"/>
      <c r="K424" s="115"/>
      <c r="L424" s="109"/>
      <c r="M424" s="211">
        <v>3232</v>
      </c>
      <c r="N424" s="220" t="s">
        <v>490</v>
      </c>
      <c r="O424" s="169">
        <v>6354.67</v>
      </c>
      <c r="P424" s="169"/>
      <c r="Q424" s="169">
        <v>8886.27</v>
      </c>
      <c r="R424" s="92">
        <f t="shared" si="133"/>
        <v>139.83841804531156</v>
      </c>
      <c r="S424" s="92"/>
      <c r="T424" s="115"/>
      <c r="U424" s="115"/>
    </row>
    <row r="425" spans="1:21" s="1" customFormat="1" ht="15" x14ac:dyDescent="0.2">
      <c r="A425" s="115"/>
      <c r="B425" s="208"/>
      <c r="C425" s="115"/>
      <c r="D425" s="208"/>
      <c r="E425" s="208"/>
      <c r="F425" s="115"/>
      <c r="G425" s="115"/>
      <c r="H425" s="115"/>
      <c r="I425" s="115"/>
      <c r="J425" s="115"/>
      <c r="K425" s="115"/>
      <c r="L425" s="109"/>
      <c r="M425" s="211">
        <v>3234</v>
      </c>
      <c r="N425" s="115" t="s">
        <v>492</v>
      </c>
      <c r="O425" s="169">
        <v>754.35</v>
      </c>
      <c r="P425" s="169"/>
      <c r="Q425" s="169">
        <v>403.82</v>
      </c>
      <c r="R425" s="92">
        <f t="shared" si="133"/>
        <v>53.532180022535961</v>
      </c>
      <c r="S425" s="92"/>
      <c r="T425" s="115"/>
      <c r="U425" s="115"/>
    </row>
    <row r="426" spans="1:21" s="1" customFormat="1" ht="15" x14ac:dyDescent="0.2">
      <c r="A426" s="115"/>
      <c r="B426" s="208"/>
      <c r="C426" s="115"/>
      <c r="D426" s="208"/>
      <c r="E426" s="208"/>
      <c r="F426" s="115"/>
      <c r="G426" s="115"/>
      <c r="H426" s="115"/>
      <c r="I426" s="115"/>
      <c r="J426" s="115"/>
      <c r="K426" s="115"/>
      <c r="L426" s="109"/>
      <c r="M426" s="211">
        <v>3237</v>
      </c>
      <c r="N426" s="115" t="s">
        <v>494</v>
      </c>
      <c r="O426" s="169">
        <v>0</v>
      </c>
      <c r="P426" s="169"/>
      <c r="Q426" s="169">
        <v>4694.74</v>
      </c>
      <c r="R426" s="92">
        <v>0</v>
      </c>
      <c r="S426" s="92"/>
      <c r="T426" s="115"/>
      <c r="U426" s="115"/>
    </row>
    <row r="427" spans="1:21" s="1" customFormat="1" ht="15" x14ac:dyDescent="0.2">
      <c r="A427" s="115"/>
      <c r="B427" s="79"/>
      <c r="C427" s="115"/>
      <c r="D427" s="79"/>
      <c r="E427" s="79"/>
      <c r="F427" s="115"/>
      <c r="G427" s="115"/>
      <c r="H427" s="115"/>
      <c r="I427" s="115"/>
      <c r="J427" s="115"/>
      <c r="K427" s="115"/>
      <c r="L427" s="109"/>
      <c r="M427" s="88"/>
      <c r="N427" s="115"/>
      <c r="O427" s="169"/>
      <c r="P427" s="169"/>
      <c r="Q427" s="169"/>
      <c r="R427" s="92"/>
      <c r="S427" s="92"/>
      <c r="T427" s="115"/>
      <c r="U427" s="115"/>
    </row>
    <row r="428" spans="1:21" s="1" customFormat="1" ht="30" x14ac:dyDescent="0.2">
      <c r="A428" s="157" t="s">
        <v>243</v>
      </c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58" t="s">
        <v>179</v>
      </c>
      <c r="M428" s="159"/>
      <c r="N428" s="160" t="s">
        <v>127</v>
      </c>
      <c r="O428" s="171">
        <f t="shared" ref="O428:Q428" si="148">SUM(O435)</f>
        <v>10754.72</v>
      </c>
      <c r="P428" s="171">
        <f t="shared" ref="P428" si="149">SUM(P435)</f>
        <v>30000</v>
      </c>
      <c r="Q428" s="171">
        <f t="shared" si="148"/>
        <v>1483.49</v>
      </c>
      <c r="R428" s="92">
        <f t="shared" si="133"/>
        <v>13.793850514006875</v>
      </c>
      <c r="S428" s="92">
        <f t="shared" si="129"/>
        <v>4.9449666666666667</v>
      </c>
      <c r="T428" s="115"/>
      <c r="U428" s="115"/>
    </row>
    <row r="429" spans="1:21" s="1" customFormat="1" ht="15.75" x14ac:dyDescent="0.25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09"/>
      <c r="M429" s="115"/>
      <c r="N429" s="89"/>
      <c r="O429" s="168"/>
      <c r="P429" s="168"/>
      <c r="Q429" s="168"/>
      <c r="R429" s="92"/>
      <c r="S429" s="92"/>
      <c r="T429" s="115"/>
      <c r="U429" s="115"/>
    </row>
    <row r="430" spans="1:21" s="1" customFormat="1" ht="15" x14ac:dyDescent="0.2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09"/>
      <c r="M430" s="115"/>
      <c r="N430" s="145" t="s">
        <v>287</v>
      </c>
      <c r="O430" s="128">
        <f t="shared" ref="O430:Q430" si="150">SUM(O432:O433)</f>
        <v>10754.72</v>
      </c>
      <c r="P430" s="128">
        <f>SUM(P431:P433)</f>
        <v>30000</v>
      </c>
      <c r="Q430" s="128">
        <f t="shared" si="150"/>
        <v>1483.49</v>
      </c>
      <c r="R430" s="92">
        <f t="shared" si="133"/>
        <v>13.793850514006875</v>
      </c>
      <c r="S430" s="92">
        <f t="shared" si="129"/>
        <v>4.9449666666666667</v>
      </c>
      <c r="T430" s="115"/>
      <c r="U430" s="115"/>
    </row>
    <row r="431" spans="1:21" s="1" customFormat="1" ht="15" x14ac:dyDescent="0.2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09"/>
      <c r="M431" s="161">
        <v>11</v>
      </c>
      <c r="N431" s="145" t="s">
        <v>288</v>
      </c>
      <c r="O431" s="128">
        <v>0</v>
      </c>
      <c r="P431" s="128">
        <v>10000</v>
      </c>
      <c r="Q431" s="128">
        <v>0</v>
      </c>
      <c r="R431" s="92">
        <v>0</v>
      </c>
      <c r="S431" s="92">
        <f t="shared" si="129"/>
        <v>0</v>
      </c>
      <c r="T431" s="115"/>
      <c r="U431" s="115"/>
    </row>
    <row r="432" spans="1:21" s="1" customFormat="1" ht="15" x14ac:dyDescent="0.2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09"/>
      <c r="M432" s="161">
        <v>43</v>
      </c>
      <c r="N432" s="182" t="s">
        <v>102</v>
      </c>
      <c r="O432" s="128">
        <v>10754.72</v>
      </c>
      <c r="P432" s="128">
        <v>20000</v>
      </c>
      <c r="Q432" s="128">
        <v>1483.49</v>
      </c>
      <c r="R432" s="92">
        <f t="shared" si="133"/>
        <v>13.793850514006875</v>
      </c>
      <c r="S432" s="92">
        <f t="shared" si="129"/>
        <v>7.4174500000000005</v>
      </c>
      <c r="T432" s="115"/>
      <c r="U432" s="115"/>
    </row>
    <row r="433" spans="1:21" s="1" customFormat="1" ht="15" x14ac:dyDescent="0.2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09"/>
      <c r="M433" s="161">
        <v>91</v>
      </c>
      <c r="N433" s="145" t="s">
        <v>292</v>
      </c>
      <c r="O433" s="128">
        <v>0</v>
      </c>
      <c r="P433" s="128">
        <v>0</v>
      </c>
      <c r="Q433" s="128">
        <v>0</v>
      </c>
      <c r="R433" s="92">
        <v>0</v>
      </c>
      <c r="S433" s="92">
        <v>0</v>
      </c>
      <c r="T433" s="115"/>
      <c r="U433" s="115"/>
    </row>
    <row r="434" spans="1:21" s="1" customFormat="1" ht="15.75" x14ac:dyDescent="0.25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09"/>
      <c r="M434" s="115"/>
      <c r="N434" s="182"/>
      <c r="O434" s="168"/>
      <c r="P434" s="168"/>
      <c r="Q434" s="168"/>
      <c r="R434" s="92"/>
      <c r="S434" s="92"/>
      <c r="T434" s="115"/>
      <c r="U434" s="115"/>
    </row>
    <row r="435" spans="1:21" s="1" customFormat="1" ht="15" x14ac:dyDescent="0.2">
      <c r="A435" s="115"/>
      <c r="B435" s="79">
        <v>1</v>
      </c>
      <c r="C435" s="115"/>
      <c r="D435" s="79"/>
      <c r="E435" s="79">
        <v>4</v>
      </c>
      <c r="F435" s="115"/>
      <c r="G435" s="115"/>
      <c r="H435" s="115"/>
      <c r="I435" s="115"/>
      <c r="J435" s="79">
        <v>9</v>
      </c>
      <c r="K435" s="115"/>
      <c r="L435" s="109" t="s">
        <v>179</v>
      </c>
      <c r="M435" s="88">
        <v>3</v>
      </c>
      <c r="N435" s="89" t="s">
        <v>116</v>
      </c>
      <c r="O435" s="169">
        <f t="shared" ref="O435:Q436" si="151">SUM(O436)</f>
        <v>10754.72</v>
      </c>
      <c r="P435" s="169">
        <f t="shared" si="151"/>
        <v>30000</v>
      </c>
      <c r="Q435" s="169">
        <f t="shared" si="151"/>
        <v>1483.49</v>
      </c>
      <c r="R435" s="92">
        <f t="shared" si="133"/>
        <v>13.793850514006875</v>
      </c>
      <c r="S435" s="92">
        <f t="shared" si="129"/>
        <v>4.9449666666666667</v>
      </c>
      <c r="T435" s="115"/>
      <c r="U435" s="115"/>
    </row>
    <row r="436" spans="1:21" s="1" customFormat="1" ht="15.75" x14ac:dyDescent="0.25">
      <c r="A436" s="115"/>
      <c r="B436" s="79">
        <v>1</v>
      </c>
      <c r="C436" s="115"/>
      <c r="D436" s="79"/>
      <c r="E436" s="79">
        <v>4</v>
      </c>
      <c r="F436" s="115"/>
      <c r="G436" s="115"/>
      <c r="H436" s="115"/>
      <c r="I436" s="115"/>
      <c r="J436" s="79">
        <v>9</v>
      </c>
      <c r="K436" s="115"/>
      <c r="L436" s="109" t="s">
        <v>179</v>
      </c>
      <c r="M436" s="85">
        <v>32</v>
      </c>
      <c r="N436" s="83" t="s">
        <v>3</v>
      </c>
      <c r="O436" s="170">
        <f t="shared" si="151"/>
        <v>10754.72</v>
      </c>
      <c r="P436" s="170">
        <f t="shared" si="151"/>
        <v>30000</v>
      </c>
      <c r="Q436" s="170">
        <f t="shared" si="151"/>
        <v>1483.49</v>
      </c>
      <c r="R436" s="92">
        <f t="shared" si="133"/>
        <v>13.793850514006875</v>
      </c>
      <c r="S436" s="92">
        <f t="shared" si="129"/>
        <v>4.9449666666666667</v>
      </c>
      <c r="T436" s="115"/>
      <c r="U436" s="115"/>
    </row>
    <row r="437" spans="1:21" s="1" customFormat="1" ht="15" x14ac:dyDescent="0.2">
      <c r="A437" s="115"/>
      <c r="B437" s="79">
        <v>1</v>
      </c>
      <c r="C437" s="115"/>
      <c r="D437" s="79"/>
      <c r="E437" s="79">
        <v>4</v>
      </c>
      <c r="F437" s="115"/>
      <c r="G437" s="115"/>
      <c r="H437" s="115"/>
      <c r="I437" s="115"/>
      <c r="J437" s="79">
        <v>9</v>
      </c>
      <c r="K437" s="115"/>
      <c r="L437" s="109" t="s">
        <v>179</v>
      </c>
      <c r="M437" s="88">
        <v>323</v>
      </c>
      <c r="N437" s="115" t="s">
        <v>6</v>
      </c>
      <c r="O437" s="169">
        <f>SUM(O438:O439)</f>
        <v>10754.72</v>
      </c>
      <c r="P437" s="169">
        <v>30000</v>
      </c>
      <c r="Q437" s="169">
        <f>SUM(Q438:Q439)</f>
        <v>1483.49</v>
      </c>
      <c r="R437" s="92">
        <f t="shared" si="133"/>
        <v>13.793850514006875</v>
      </c>
      <c r="S437" s="92">
        <f t="shared" si="129"/>
        <v>4.9449666666666667</v>
      </c>
      <c r="T437" s="115"/>
      <c r="U437" s="115"/>
    </row>
    <row r="438" spans="1:21" s="1" customFormat="1" ht="30" x14ac:dyDescent="0.2">
      <c r="A438" s="115"/>
      <c r="B438" s="208"/>
      <c r="C438" s="115"/>
      <c r="D438" s="208"/>
      <c r="E438" s="208"/>
      <c r="F438" s="115"/>
      <c r="G438" s="115"/>
      <c r="H438" s="115"/>
      <c r="I438" s="115"/>
      <c r="J438" s="208"/>
      <c r="K438" s="115"/>
      <c r="L438" s="109"/>
      <c r="M438" s="211">
        <v>3232</v>
      </c>
      <c r="N438" s="220" t="s">
        <v>490</v>
      </c>
      <c r="O438" s="169">
        <v>10754.72</v>
      </c>
      <c r="P438" s="169"/>
      <c r="Q438" s="169">
        <v>1483.49</v>
      </c>
      <c r="R438" s="92">
        <f t="shared" si="133"/>
        <v>13.793850514006875</v>
      </c>
      <c r="S438" s="92"/>
      <c r="T438" s="115"/>
      <c r="U438" s="115"/>
    </row>
    <row r="439" spans="1:21" s="1" customFormat="1" ht="15.75" x14ac:dyDescent="0.25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09"/>
      <c r="M439" s="211">
        <v>3237</v>
      </c>
      <c r="N439" s="89" t="s">
        <v>494</v>
      </c>
      <c r="O439" s="169">
        <v>0</v>
      </c>
      <c r="P439" s="168"/>
      <c r="Q439" s="169">
        <v>0</v>
      </c>
      <c r="R439" s="92">
        <v>0</v>
      </c>
      <c r="S439" s="92"/>
      <c r="T439" s="115"/>
      <c r="U439" s="115"/>
    </row>
    <row r="440" spans="1:21" s="1" customFormat="1" ht="15.75" x14ac:dyDescent="0.25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09"/>
      <c r="M440" s="115"/>
      <c r="N440" s="209"/>
      <c r="O440" s="168"/>
      <c r="P440" s="168"/>
      <c r="Q440" s="168"/>
      <c r="R440" s="92"/>
      <c r="S440" s="92"/>
      <c r="T440" s="115"/>
      <c r="U440" s="115"/>
    </row>
    <row r="441" spans="1:21" s="1" customFormat="1" ht="30" x14ac:dyDescent="0.2">
      <c r="A441" s="180" t="s">
        <v>152</v>
      </c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53" t="s">
        <v>189</v>
      </c>
      <c r="M441" s="154"/>
      <c r="N441" s="155" t="s">
        <v>145</v>
      </c>
      <c r="O441" s="181">
        <f t="shared" ref="O441:Q441" si="152">SUM(O443)</f>
        <v>41623.360000000001</v>
      </c>
      <c r="P441" s="181">
        <f t="shared" ref="P441" si="153">SUM(P443)</f>
        <v>150000</v>
      </c>
      <c r="Q441" s="181">
        <f t="shared" si="152"/>
        <v>32730.04</v>
      </c>
      <c r="R441" s="92">
        <f t="shared" si="133"/>
        <v>78.633824852198387</v>
      </c>
      <c r="S441" s="92">
        <f t="shared" si="129"/>
        <v>21.820026666666667</v>
      </c>
      <c r="T441" s="115"/>
      <c r="U441" s="115"/>
    </row>
    <row r="442" spans="1:21" s="1" customFormat="1" ht="15" x14ac:dyDescent="0.2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09"/>
      <c r="M442" s="115"/>
      <c r="N442" s="89"/>
      <c r="O442" s="183"/>
      <c r="P442" s="183"/>
      <c r="Q442" s="183"/>
      <c r="R442" s="92"/>
      <c r="S442" s="92"/>
      <c r="T442" s="115"/>
      <c r="U442" s="115"/>
    </row>
    <row r="443" spans="1:21" s="1" customFormat="1" ht="30" x14ac:dyDescent="0.2">
      <c r="A443" s="157" t="s">
        <v>244</v>
      </c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58" t="s">
        <v>178</v>
      </c>
      <c r="M443" s="159"/>
      <c r="N443" s="160" t="s">
        <v>125</v>
      </c>
      <c r="O443" s="171">
        <f t="shared" ref="O443:Q443" si="154">SUM(O450)</f>
        <v>41623.360000000001</v>
      </c>
      <c r="P443" s="171">
        <f t="shared" ref="P443" si="155">SUM(P450)</f>
        <v>150000</v>
      </c>
      <c r="Q443" s="171">
        <f t="shared" si="154"/>
        <v>32730.04</v>
      </c>
      <c r="R443" s="92">
        <f t="shared" si="133"/>
        <v>78.633824852198387</v>
      </c>
      <c r="S443" s="92">
        <f t="shared" si="129"/>
        <v>21.820026666666667</v>
      </c>
      <c r="T443" s="115"/>
      <c r="U443" s="115"/>
    </row>
    <row r="444" spans="1:21" s="1" customFormat="1" ht="15.75" x14ac:dyDescent="0.25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09"/>
      <c r="M444" s="115"/>
      <c r="N444" s="89"/>
      <c r="O444" s="168"/>
      <c r="P444" s="168"/>
      <c r="Q444" s="168"/>
      <c r="R444" s="92"/>
      <c r="S444" s="92"/>
      <c r="T444" s="115"/>
      <c r="U444" s="115"/>
    </row>
    <row r="445" spans="1:21" s="1" customFormat="1" ht="15" x14ac:dyDescent="0.2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45" t="s">
        <v>287</v>
      </c>
      <c r="O445" s="128">
        <f t="shared" ref="O445:Q445" si="156">SUM(O447:O448)</f>
        <v>41623.360000000001</v>
      </c>
      <c r="P445" s="128">
        <f>SUM(P446:P448)</f>
        <v>150000</v>
      </c>
      <c r="Q445" s="128">
        <f t="shared" si="156"/>
        <v>32730.04</v>
      </c>
      <c r="R445" s="92">
        <f t="shared" si="133"/>
        <v>78.633824852198387</v>
      </c>
      <c r="S445" s="92">
        <f t="shared" si="129"/>
        <v>21.820026666666667</v>
      </c>
      <c r="T445" s="115"/>
      <c r="U445" s="115"/>
    </row>
    <row r="446" spans="1:21" s="1" customFormat="1" ht="15" x14ac:dyDescent="0.2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61">
        <v>11</v>
      </c>
      <c r="N446" s="145" t="s">
        <v>288</v>
      </c>
      <c r="O446" s="128">
        <v>0</v>
      </c>
      <c r="P446" s="128">
        <v>65500</v>
      </c>
      <c r="Q446" s="128">
        <v>0</v>
      </c>
      <c r="R446" s="92">
        <v>0</v>
      </c>
      <c r="S446" s="92">
        <f t="shared" si="129"/>
        <v>0</v>
      </c>
      <c r="T446" s="115"/>
      <c r="U446" s="115"/>
    </row>
    <row r="447" spans="1:21" s="1" customFormat="1" ht="15" x14ac:dyDescent="0.2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61"/>
      <c r="M447" s="161">
        <v>43</v>
      </c>
      <c r="N447" s="182" t="s">
        <v>102</v>
      </c>
      <c r="O447" s="128">
        <v>41623.360000000001</v>
      </c>
      <c r="P447" s="128">
        <v>84500</v>
      </c>
      <c r="Q447" s="128">
        <v>32730.04</v>
      </c>
      <c r="R447" s="92">
        <f t="shared" si="133"/>
        <v>78.633824852198387</v>
      </c>
      <c r="S447" s="92">
        <f t="shared" si="129"/>
        <v>38.733775147928995</v>
      </c>
      <c r="T447" s="115"/>
      <c r="U447" s="115"/>
    </row>
    <row r="448" spans="1:21" s="1" customFormat="1" ht="15" x14ac:dyDescent="0.2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61"/>
      <c r="M448" s="161">
        <v>91</v>
      </c>
      <c r="N448" s="145" t="s">
        <v>292</v>
      </c>
      <c r="O448" s="128">
        <v>0</v>
      </c>
      <c r="P448" s="128">
        <v>0</v>
      </c>
      <c r="Q448" s="128">
        <v>0</v>
      </c>
      <c r="R448" s="92">
        <v>0</v>
      </c>
      <c r="S448" s="92">
        <v>0</v>
      </c>
      <c r="T448" s="115"/>
      <c r="U448" s="115"/>
    </row>
    <row r="449" spans="1:21" s="1" customFormat="1" ht="15.75" x14ac:dyDescent="0.25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09"/>
      <c r="M449" s="115"/>
      <c r="N449" s="89"/>
      <c r="O449" s="168"/>
      <c r="P449" s="168"/>
      <c r="Q449" s="168"/>
      <c r="R449" s="92"/>
      <c r="S449" s="92"/>
      <c r="T449" s="115"/>
      <c r="U449" s="115"/>
    </row>
    <row r="450" spans="1:21" s="18" customFormat="1" ht="15" x14ac:dyDescent="0.2">
      <c r="A450" s="115"/>
      <c r="B450" s="79">
        <v>1</v>
      </c>
      <c r="C450" s="115"/>
      <c r="D450" s="79"/>
      <c r="E450" s="79">
        <v>4</v>
      </c>
      <c r="F450" s="115"/>
      <c r="G450" s="115"/>
      <c r="H450" s="115"/>
      <c r="I450" s="115"/>
      <c r="J450" s="79">
        <v>9</v>
      </c>
      <c r="K450" s="115"/>
      <c r="L450" s="109" t="s">
        <v>178</v>
      </c>
      <c r="M450" s="88">
        <v>3</v>
      </c>
      <c r="N450" s="89" t="s">
        <v>116</v>
      </c>
      <c r="O450" s="169">
        <f t="shared" ref="O450:Q451" si="157">SUM(O451)</f>
        <v>41623.360000000001</v>
      </c>
      <c r="P450" s="169">
        <f t="shared" si="157"/>
        <v>150000</v>
      </c>
      <c r="Q450" s="169">
        <f t="shared" si="157"/>
        <v>32730.04</v>
      </c>
      <c r="R450" s="92">
        <f t="shared" si="133"/>
        <v>78.633824852198387</v>
      </c>
      <c r="S450" s="92">
        <f t="shared" ref="S450:S510" si="158">Q450/P450*100</f>
        <v>21.820026666666667</v>
      </c>
      <c r="T450" s="115"/>
      <c r="U450" s="115"/>
    </row>
    <row r="451" spans="1:21" s="1" customFormat="1" ht="15.75" x14ac:dyDescent="0.25">
      <c r="A451" s="115"/>
      <c r="B451" s="79">
        <v>1</v>
      </c>
      <c r="C451" s="115"/>
      <c r="D451" s="79"/>
      <c r="E451" s="79">
        <v>4</v>
      </c>
      <c r="F451" s="115"/>
      <c r="G451" s="115"/>
      <c r="H451" s="115"/>
      <c r="I451" s="115"/>
      <c r="J451" s="79">
        <v>9</v>
      </c>
      <c r="K451" s="115"/>
      <c r="L451" s="109" t="s">
        <v>178</v>
      </c>
      <c r="M451" s="85">
        <v>32</v>
      </c>
      <c r="N451" s="83" t="s">
        <v>3</v>
      </c>
      <c r="O451" s="170">
        <f t="shared" si="157"/>
        <v>41623.360000000001</v>
      </c>
      <c r="P451" s="170">
        <f t="shared" si="157"/>
        <v>150000</v>
      </c>
      <c r="Q451" s="170">
        <f t="shared" si="157"/>
        <v>32730.04</v>
      </c>
      <c r="R451" s="92">
        <f t="shared" si="133"/>
        <v>78.633824852198387</v>
      </c>
      <c r="S451" s="92">
        <f t="shared" si="158"/>
        <v>21.820026666666667</v>
      </c>
      <c r="T451" s="115"/>
      <c r="U451" s="115"/>
    </row>
    <row r="452" spans="1:21" s="18" customFormat="1" ht="15" x14ac:dyDescent="0.2">
      <c r="A452" s="184"/>
      <c r="B452" s="79">
        <v>1</v>
      </c>
      <c r="C452" s="115"/>
      <c r="D452" s="79"/>
      <c r="E452" s="79">
        <v>4</v>
      </c>
      <c r="F452" s="115"/>
      <c r="G452" s="115"/>
      <c r="H452" s="115"/>
      <c r="I452" s="115"/>
      <c r="J452" s="79">
        <v>9</v>
      </c>
      <c r="K452" s="115"/>
      <c r="L452" s="109" t="s">
        <v>178</v>
      </c>
      <c r="M452" s="88">
        <v>323</v>
      </c>
      <c r="N452" s="115" t="s">
        <v>6</v>
      </c>
      <c r="O452" s="169">
        <f>SUM(O453)</f>
        <v>41623.360000000001</v>
      </c>
      <c r="P452" s="169">
        <v>150000</v>
      </c>
      <c r="Q452" s="169">
        <f>SUM(Q453)</f>
        <v>32730.04</v>
      </c>
      <c r="R452" s="92">
        <f t="shared" si="133"/>
        <v>78.633824852198387</v>
      </c>
      <c r="S452" s="92">
        <f t="shared" si="158"/>
        <v>21.820026666666667</v>
      </c>
      <c r="T452" s="115"/>
      <c r="U452" s="115"/>
    </row>
    <row r="453" spans="1:21" s="77" customFormat="1" ht="30" x14ac:dyDescent="0.2">
      <c r="A453" s="184"/>
      <c r="B453" s="208"/>
      <c r="C453" s="115"/>
      <c r="D453" s="208"/>
      <c r="E453" s="208"/>
      <c r="F453" s="115"/>
      <c r="G453" s="115"/>
      <c r="H453" s="115"/>
      <c r="I453" s="115"/>
      <c r="J453" s="208"/>
      <c r="K453" s="115"/>
      <c r="L453" s="109"/>
      <c r="M453" s="211">
        <v>3232</v>
      </c>
      <c r="N453" s="220" t="s">
        <v>490</v>
      </c>
      <c r="O453" s="169">
        <v>41623.360000000001</v>
      </c>
      <c r="P453" s="169"/>
      <c r="Q453" s="169">
        <v>32730.04</v>
      </c>
      <c r="R453" s="92">
        <f t="shared" ref="R453:R497" si="159">Q453/O453*100</f>
        <v>78.633824852198387</v>
      </c>
      <c r="S453" s="92"/>
      <c r="T453" s="115"/>
      <c r="U453" s="115"/>
    </row>
    <row r="454" spans="1:21" s="58" customFormat="1" ht="15" x14ac:dyDescent="0.2">
      <c r="A454" s="184"/>
      <c r="B454" s="79"/>
      <c r="C454" s="115"/>
      <c r="D454" s="79"/>
      <c r="E454" s="79"/>
      <c r="F454" s="115"/>
      <c r="G454" s="115"/>
      <c r="H454" s="115"/>
      <c r="I454" s="115"/>
      <c r="J454" s="79"/>
      <c r="K454" s="115"/>
      <c r="L454" s="109"/>
      <c r="M454" s="88"/>
      <c r="N454" s="115"/>
      <c r="O454" s="169"/>
      <c r="P454" s="169"/>
      <c r="Q454" s="169"/>
      <c r="R454" s="92"/>
      <c r="S454" s="92"/>
      <c r="T454" s="115"/>
      <c r="U454" s="115"/>
    </row>
    <row r="455" spans="1:21" s="1" customFormat="1" ht="30" x14ac:dyDescent="0.2">
      <c r="A455" s="185" t="s">
        <v>245</v>
      </c>
      <c r="B455" s="148">
        <v>1</v>
      </c>
      <c r="C455" s="115"/>
      <c r="D455" s="115"/>
      <c r="E455" s="115"/>
      <c r="F455" s="148">
        <v>5</v>
      </c>
      <c r="G455" s="115"/>
      <c r="H455" s="115"/>
      <c r="I455" s="115"/>
      <c r="J455" s="115"/>
      <c r="K455" s="115"/>
      <c r="L455" s="109"/>
      <c r="M455" s="115"/>
      <c r="N455" s="90" t="s">
        <v>248</v>
      </c>
      <c r="O455" s="179">
        <f t="shared" ref="O455:Q455" si="160">SUM(O457)</f>
        <v>0</v>
      </c>
      <c r="P455" s="179">
        <f t="shared" ref="P455" si="161">SUM(P457)</f>
        <v>30000</v>
      </c>
      <c r="Q455" s="179">
        <f t="shared" si="160"/>
        <v>0</v>
      </c>
      <c r="R455" s="92">
        <v>0</v>
      </c>
      <c r="S455" s="92">
        <f t="shared" si="158"/>
        <v>0</v>
      </c>
      <c r="T455" s="115"/>
      <c r="U455" s="115"/>
    </row>
    <row r="456" spans="1:21" s="1" customFormat="1" ht="15.75" x14ac:dyDescent="0.25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09"/>
      <c r="M456" s="115"/>
      <c r="N456" s="98"/>
      <c r="O456" s="168"/>
      <c r="P456" s="168"/>
      <c r="Q456" s="168"/>
      <c r="R456" s="92"/>
      <c r="S456" s="92"/>
      <c r="T456" s="115"/>
      <c r="U456" s="115"/>
    </row>
    <row r="457" spans="1:21" s="1" customFormat="1" ht="30" x14ac:dyDescent="0.2">
      <c r="A457" s="180" t="s">
        <v>152</v>
      </c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53" t="s">
        <v>196</v>
      </c>
      <c r="M457" s="154"/>
      <c r="N457" s="155" t="s">
        <v>145</v>
      </c>
      <c r="O457" s="181">
        <f t="shared" ref="O457:Q457" si="162">SUM(O459)</f>
        <v>0</v>
      </c>
      <c r="P457" s="181">
        <f t="shared" ref="P457" si="163">SUM(P459)</f>
        <v>30000</v>
      </c>
      <c r="Q457" s="181">
        <f t="shared" si="162"/>
        <v>0</v>
      </c>
      <c r="R457" s="92">
        <v>0</v>
      </c>
      <c r="S457" s="92">
        <f t="shared" si="158"/>
        <v>0</v>
      </c>
      <c r="T457" s="115"/>
      <c r="U457" s="115"/>
    </row>
    <row r="458" spans="1:21" s="1" customFormat="1" ht="15.75" x14ac:dyDescent="0.25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09"/>
      <c r="M458" s="115"/>
      <c r="N458" s="98"/>
      <c r="O458" s="168"/>
      <c r="P458" s="168"/>
      <c r="Q458" s="168"/>
      <c r="R458" s="92"/>
      <c r="S458" s="92"/>
      <c r="T458" s="115"/>
      <c r="U458" s="115"/>
    </row>
    <row r="459" spans="1:21" s="1" customFormat="1" ht="30" x14ac:dyDescent="0.2">
      <c r="A459" s="157" t="s">
        <v>249</v>
      </c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58" t="s">
        <v>140</v>
      </c>
      <c r="M459" s="159"/>
      <c r="N459" s="160" t="s">
        <v>226</v>
      </c>
      <c r="O459" s="171">
        <f t="shared" ref="O459:Q459" si="164">SUM(O465)</f>
        <v>0</v>
      </c>
      <c r="P459" s="171">
        <f t="shared" ref="P459" si="165">SUM(P465)</f>
        <v>30000</v>
      </c>
      <c r="Q459" s="171">
        <f t="shared" si="164"/>
        <v>0</v>
      </c>
      <c r="R459" s="92">
        <v>0</v>
      </c>
      <c r="S459" s="92">
        <f t="shared" si="158"/>
        <v>0</v>
      </c>
      <c r="T459" s="115"/>
      <c r="U459" s="115"/>
    </row>
    <row r="460" spans="1:21" s="1" customFormat="1" ht="15.75" x14ac:dyDescent="0.25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09"/>
      <c r="M460" s="186"/>
      <c r="N460" s="187"/>
      <c r="O460" s="168"/>
      <c r="P460" s="168"/>
      <c r="Q460" s="168"/>
      <c r="R460" s="92"/>
      <c r="S460" s="92"/>
      <c r="T460" s="115"/>
      <c r="U460" s="115"/>
    </row>
    <row r="461" spans="1:21" s="1" customFormat="1" ht="15" x14ac:dyDescent="0.2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09"/>
      <c r="M461" s="186"/>
      <c r="N461" s="145" t="s">
        <v>287</v>
      </c>
      <c r="O461" s="128">
        <f t="shared" ref="O461:Q461" si="166">SUM(O462:O463)</f>
        <v>0</v>
      </c>
      <c r="P461" s="128">
        <f t="shared" ref="P461" si="167">SUM(P462:P463)</f>
        <v>30000</v>
      </c>
      <c r="Q461" s="128">
        <f t="shared" si="166"/>
        <v>0</v>
      </c>
      <c r="R461" s="92">
        <v>0</v>
      </c>
      <c r="S461" s="92">
        <f t="shared" si="158"/>
        <v>0</v>
      </c>
      <c r="T461" s="115"/>
      <c r="U461" s="115"/>
    </row>
    <row r="462" spans="1:21" s="1" customFormat="1" ht="15" x14ac:dyDescent="0.2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09"/>
      <c r="M462" s="188" t="s">
        <v>361</v>
      </c>
      <c r="N462" s="145" t="s">
        <v>288</v>
      </c>
      <c r="O462" s="128">
        <v>0</v>
      </c>
      <c r="P462" s="128">
        <v>15000</v>
      </c>
      <c r="Q462" s="128">
        <v>0</v>
      </c>
      <c r="R462" s="92">
        <v>0</v>
      </c>
      <c r="S462" s="92">
        <f t="shared" si="158"/>
        <v>0</v>
      </c>
      <c r="T462" s="115"/>
      <c r="U462" s="115"/>
    </row>
    <row r="463" spans="1:21" s="1" customFormat="1" ht="15" x14ac:dyDescent="0.2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09"/>
      <c r="M463" s="188" t="s">
        <v>362</v>
      </c>
      <c r="N463" s="145" t="s">
        <v>103</v>
      </c>
      <c r="O463" s="128">
        <v>0</v>
      </c>
      <c r="P463" s="128">
        <v>15000</v>
      </c>
      <c r="Q463" s="128">
        <v>0</v>
      </c>
      <c r="R463" s="92">
        <v>0</v>
      </c>
      <c r="S463" s="92">
        <f t="shared" si="158"/>
        <v>0</v>
      </c>
      <c r="T463" s="115"/>
      <c r="U463" s="115"/>
    </row>
    <row r="464" spans="1:21" s="1" customFormat="1" ht="15.75" x14ac:dyDescent="0.25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09"/>
      <c r="M464" s="186"/>
      <c r="N464" s="187"/>
      <c r="O464" s="168"/>
      <c r="P464" s="168"/>
      <c r="Q464" s="168"/>
      <c r="R464" s="92"/>
      <c r="S464" s="92"/>
      <c r="T464" s="115"/>
      <c r="U464" s="115"/>
    </row>
    <row r="465" spans="1:21" s="1" customFormat="1" ht="15" x14ac:dyDescent="0.2">
      <c r="A465" s="115"/>
      <c r="B465" s="79">
        <v>1</v>
      </c>
      <c r="C465" s="115"/>
      <c r="D465" s="115"/>
      <c r="E465" s="115"/>
      <c r="F465" s="79">
        <v>5</v>
      </c>
      <c r="G465" s="115"/>
      <c r="H465" s="115"/>
      <c r="I465" s="115"/>
      <c r="J465" s="115"/>
      <c r="K465" s="115"/>
      <c r="L465" s="109" t="s">
        <v>140</v>
      </c>
      <c r="M465" s="88">
        <v>3</v>
      </c>
      <c r="N465" s="89" t="s">
        <v>116</v>
      </c>
      <c r="O465" s="169">
        <f t="shared" ref="O465:Q466" si="168">SUM(O466)</f>
        <v>0</v>
      </c>
      <c r="P465" s="169">
        <f t="shared" si="168"/>
        <v>30000</v>
      </c>
      <c r="Q465" s="169">
        <f t="shared" si="168"/>
        <v>0</v>
      </c>
      <c r="R465" s="92">
        <v>0</v>
      </c>
      <c r="S465" s="92">
        <f t="shared" si="158"/>
        <v>0</v>
      </c>
      <c r="T465" s="115"/>
      <c r="U465" s="115"/>
    </row>
    <row r="466" spans="1:21" s="1" customFormat="1" ht="15.75" x14ac:dyDescent="0.25">
      <c r="A466" s="115"/>
      <c r="B466" s="79">
        <v>1</v>
      </c>
      <c r="C466" s="115"/>
      <c r="D466" s="115"/>
      <c r="E466" s="115"/>
      <c r="F466" s="79">
        <v>5</v>
      </c>
      <c r="G466" s="115"/>
      <c r="H466" s="115"/>
      <c r="I466" s="115"/>
      <c r="J466" s="115"/>
      <c r="K466" s="115"/>
      <c r="L466" s="109" t="s">
        <v>140</v>
      </c>
      <c r="M466" s="112" t="s">
        <v>68</v>
      </c>
      <c r="N466" s="83" t="s">
        <v>17</v>
      </c>
      <c r="O466" s="170">
        <f t="shared" si="168"/>
        <v>0</v>
      </c>
      <c r="P466" s="170">
        <f t="shared" si="168"/>
        <v>30000</v>
      </c>
      <c r="Q466" s="170">
        <f t="shared" si="168"/>
        <v>0</v>
      </c>
      <c r="R466" s="92">
        <v>0</v>
      </c>
      <c r="S466" s="92">
        <f t="shared" si="158"/>
        <v>0</v>
      </c>
      <c r="T466" s="115"/>
      <c r="U466" s="115"/>
    </row>
    <row r="467" spans="1:21" s="1" customFormat="1" ht="60" x14ac:dyDescent="0.2">
      <c r="A467" s="115"/>
      <c r="B467" s="79">
        <v>1</v>
      </c>
      <c r="C467" s="115"/>
      <c r="D467" s="115"/>
      <c r="E467" s="115"/>
      <c r="F467" s="79">
        <v>5</v>
      </c>
      <c r="G467" s="115"/>
      <c r="H467" s="115"/>
      <c r="I467" s="115"/>
      <c r="J467" s="115"/>
      <c r="K467" s="115"/>
      <c r="L467" s="109" t="s">
        <v>140</v>
      </c>
      <c r="M467" s="98" t="s">
        <v>69</v>
      </c>
      <c r="N467" s="89" t="s">
        <v>128</v>
      </c>
      <c r="O467" s="169">
        <v>0</v>
      </c>
      <c r="P467" s="169">
        <v>30000</v>
      </c>
      <c r="Q467" s="169">
        <v>0</v>
      </c>
      <c r="R467" s="92">
        <v>0</v>
      </c>
      <c r="S467" s="92">
        <f t="shared" si="158"/>
        <v>0</v>
      </c>
      <c r="T467" s="115"/>
      <c r="U467" s="115"/>
    </row>
    <row r="468" spans="1:21" s="1" customFormat="1" ht="15" x14ac:dyDescent="0.2">
      <c r="A468" s="115"/>
      <c r="B468" s="79"/>
      <c r="C468" s="115"/>
      <c r="D468" s="115"/>
      <c r="E468" s="115"/>
      <c r="F468" s="115"/>
      <c r="G468" s="115"/>
      <c r="H468" s="115"/>
      <c r="I468" s="115"/>
      <c r="J468" s="115"/>
      <c r="K468" s="115"/>
      <c r="L468" s="109"/>
      <c r="M468" s="98"/>
      <c r="N468" s="89"/>
      <c r="O468" s="169"/>
      <c r="P468" s="169"/>
      <c r="Q468" s="169"/>
      <c r="R468" s="92"/>
      <c r="S468" s="92"/>
      <c r="T468" s="115"/>
      <c r="U468" s="115"/>
    </row>
    <row r="469" spans="1:21" s="1" customFormat="1" ht="30" x14ac:dyDescent="0.2">
      <c r="A469" s="185" t="s">
        <v>250</v>
      </c>
      <c r="B469" s="148">
        <v>1</v>
      </c>
      <c r="C469" s="115"/>
      <c r="D469" s="115"/>
      <c r="E469" s="115"/>
      <c r="F469" s="115"/>
      <c r="G469" s="115"/>
      <c r="H469" s="115"/>
      <c r="I469" s="115"/>
      <c r="J469" s="148">
        <v>9</v>
      </c>
      <c r="K469" s="115"/>
      <c r="L469" s="109"/>
      <c r="M469" s="115"/>
      <c r="N469" s="90" t="s">
        <v>251</v>
      </c>
      <c r="O469" s="179">
        <f t="shared" ref="O469:Q469" si="169">SUM(O471)</f>
        <v>600</v>
      </c>
      <c r="P469" s="179">
        <f t="shared" ref="P469" si="170">SUM(P471)</f>
        <v>1400</v>
      </c>
      <c r="Q469" s="179">
        <f t="shared" si="169"/>
        <v>600</v>
      </c>
      <c r="R469" s="92">
        <f t="shared" si="159"/>
        <v>100</v>
      </c>
      <c r="S469" s="92">
        <f t="shared" si="158"/>
        <v>42.857142857142854</v>
      </c>
      <c r="T469" s="115"/>
      <c r="U469" s="115"/>
    </row>
    <row r="470" spans="1:21" s="1" customFormat="1" ht="15.75" x14ac:dyDescent="0.25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09"/>
      <c r="M470" s="98"/>
      <c r="N470" s="89"/>
      <c r="O470" s="189"/>
      <c r="P470" s="189"/>
      <c r="Q470" s="189"/>
      <c r="R470" s="92"/>
      <c r="S470" s="92"/>
      <c r="T470" s="115"/>
      <c r="U470" s="115"/>
    </row>
    <row r="471" spans="1:21" s="1" customFormat="1" ht="30" x14ac:dyDescent="0.2">
      <c r="A471" s="180" t="s">
        <v>111</v>
      </c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53" t="s">
        <v>190</v>
      </c>
      <c r="M471" s="154"/>
      <c r="N471" s="155" t="s">
        <v>118</v>
      </c>
      <c r="O471" s="181">
        <f t="shared" ref="O471:Q471" si="171">SUM(O473)</f>
        <v>600</v>
      </c>
      <c r="P471" s="181">
        <f t="shared" ref="P471" si="172">SUM(P473)</f>
        <v>1400</v>
      </c>
      <c r="Q471" s="181">
        <f t="shared" si="171"/>
        <v>600</v>
      </c>
      <c r="R471" s="92">
        <f t="shared" si="159"/>
        <v>100</v>
      </c>
      <c r="S471" s="92">
        <f t="shared" si="158"/>
        <v>42.857142857142854</v>
      </c>
      <c r="T471" s="115"/>
      <c r="U471" s="115"/>
    </row>
    <row r="472" spans="1:21" s="1" customFormat="1" ht="15" x14ac:dyDescent="0.2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09"/>
      <c r="M472" s="98"/>
      <c r="N472" s="89"/>
      <c r="O472" s="171"/>
      <c r="P472" s="171"/>
      <c r="Q472" s="171"/>
      <c r="R472" s="92"/>
      <c r="S472" s="92"/>
      <c r="T472" s="115"/>
      <c r="U472" s="115"/>
    </row>
    <row r="473" spans="1:21" s="1" customFormat="1" ht="30" x14ac:dyDescent="0.2">
      <c r="A473" s="190" t="s">
        <v>322</v>
      </c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58" t="s">
        <v>180</v>
      </c>
      <c r="M473" s="159"/>
      <c r="N473" s="160" t="s">
        <v>175</v>
      </c>
      <c r="O473" s="171">
        <f t="shared" ref="O473:Q473" si="173">SUM(O479)</f>
        <v>600</v>
      </c>
      <c r="P473" s="171">
        <f t="shared" ref="P473" si="174">SUM(P479)</f>
        <v>1400</v>
      </c>
      <c r="Q473" s="171">
        <f t="shared" si="173"/>
        <v>600</v>
      </c>
      <c r="R473" s="92">
        <f t="shared" si="159"/>
        <v>100</v>
      </c>
      <c r="S473" s="92">
        <f t="shared" si="158"/>
        <v>42.857142857142854</v>
      </c>
      <c r="T473" s="115"/>
      <c r="U473" s="115"/>
    </row>
    <row r="474" spans="1:21" s="1" customFormat="1" ht="15.75" x14ac:dyDescent="0.25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09"/>
      <c r="M474" s="98"/>
      <c r="N474" s="89"/>
      <c r="O474" s="168"/>
      <c r="P474" s="168"/>
      <c r="Q474" s="168"/>
      <c r="R474" s="92"/>
      <c r="S474" s="92"/>
      <c r="T474" s="115"/>
      <c r="U474" s="115"/>
    </row>
    <row r="475" spans="1:21" s="1" customFormat="1" ht="15" x14ac:dyDescent="0.2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09"/>
      <c r="M475" s="98"/>
      <c r="N475" s="145" t="s">
        <v>287</v>
      </c>
      <c r="O475" s="128">
        <f t="shared" ref="O475:Q475" si="175">SUM(O476:O477)</f>
        <v>600</v>
      </c>
      <c r="P475" s="128">
        <f t="shared" ref="P475" si="176">SUM(P476:P477)</f>
        <v>1400</v>
      </c>
      <c r="Q475" s="128">
        <f t="shared" si="175"/>
        <v>600</v>
      </c>
      <c r="R475" s="92">
        <f t="shared" si="159"/>
        <v>100</v>
      </c>
      <c r="S475" s="92">
        <f t="shared" si="158"/>
        <v>42.857142857142854</v>
      </c>
      <c r="T475" s="115"/>
      <c r="U475" s="115"/>
    </row>
    <row r="476" spans="1:21" s="1" customFormat="1" ht="15" x14ac:dyDescent="0.2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09"/>
      <c r="M476" s="188" t="s">
        <v>361</v>
      </c>
      <c r="N476" s="145" t="s">
        <v>288</v>
      </c>
      <c r="O476" s="128">
        <v>600</v>
      </c>
      <c r="P476" s="128">
        <v>0</v>
      </c>
      <c r="Q476" s="128">
        <v>600</v>
      </c>
      <c r="R476" s="92">
        <f t="shared" si="159"/>
        <v>100</v>
      </c>
      <c r="S476" s="92">
        <v>0</v>
      </c>
      <c r="T476" s="115"/>
      <c r="U476" s="115"/>
    </row>
    <row r="477" spans="1:21" s="1" customFormat="1" ht="15" x14ac:dyDescent="0.2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09"/>
      <c r="M477" s="161">
        <v>91</v>
      </c>
      <c r="N477" s="145" t="s">
        <v>292</v>
      </c>
      <c r="O477" s="128">
        <v>0</v>
      </c>
      <c r="P477" s="128">
        <v>1400</v>
      </c>
      <c r="Q477" s="128">
        <v>0</v>
      </c>
      <c r="R477" s="92">
        <v>0</v>
      </c>
      <c r="S477" s="92">
        <f t="shared" si="158"/>
        <v>0</v>
      </c>
      <c r="T477" s="115"/>
      <c r="U477" s="115"/>
    </row>
    <row r="478" spans="1:21" s="1" customFormat="1" ht="15.75" x14ac:dyDescent="0.25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09"/>
      <c r="M478" s="98"/>
      <c r="N478" s="89"/>
      <c r="O478" s="168"/>
      <c r="P478" s="168"/>
      <c r="Q478" s="168"/>
      <c r="R478" s="92"/>
      <c r="S478" s="92"/>
      <c r="T478" s="115"/>
      <c r="U478" s="115"/>
    </row>
    <row r="479" spans="1:21" s="1" customFormat="1" ht="15" x14ac:dyDescent="0.2">
      <c r="A479" s="115"/>
      <c r="B479" s="79">
        <v>1</v>
      </c>
      <c r="C479" s="115"/>
      <c r="D479" s="115"/>
      <c r="E479" s="115"/>
      <c r="F479" s="115"/>
      <c r="G479" s="115"/>
      <c r="H479" s="115"/>
      <c r="I479" s="115"/>
      <c r="J479" s="79">
        <v>9</v>
      </c>
      <c r="K479" s="115"/>
      <c r="L479" s="109" t="s">
        <v>180</v>
      </c>
      <c r="M479" s="88">
        <v>3</v>
      </c>
      <c r="N479" s="89" t="s">
        <v>116</v>
      </c>
      <c r="O479" s="169">
        <f t="shared" ref="O479:Q479" si="177">SUM(O480)</f>
        <v>600</v>
      </c>
      <c r="P479" s="169">
        <f t="shared" si="177"/>
        <v>1400</v>
      </c>
      <c r="Q479" s="169">
        <f t="shared" si="177"/>
        <v>600</v>
      </c>
      <c r="R479" s="92">
        <f t="shared" si="159"/>
        <v>100</v>
      </c>
      <c r="S479" s="92">
        <f t="shared" si="158"/>
        <v>42.857142857142854</v>
      </c>
      <c r="T479" s="115"/>
      <c r="U479" s="115"/>
    </row>
    <row r="480" spans="1:21" s="16" customFormat="1" ht="15.75" x14ac:dyDescent="0.25">
      <c r="A480" s="163"/>
      <c r="B480" s="87">
        <v>1</v>
      </c>
      <c r="C480" s="163"/>
      <c r="D480" s="163"/>
      <c r="E480" s="163"/>
      <c r="F480" s="163"/>
      <c r="G480" s="163"/>
      <c r="H480" s="163"/>
      <c r="I480" s="163"/>
      <c r="J480" s="87">
        <v>9</v>
      </c>
      <c r="K480" s="163"/>
      <c r="L480" s="109" t="s">
        <v>180</v>
      </c>
      <c r="M480" s="112" t="s">
        <v>61</v>
      </c>
      <c r="N480" s="83" t="s">
        <v>3</v>
      </c>
      <c r="O480" s="170">
        <f t="shared" ref="O480:Q480" si="178">SUM(O481)</f>
        <v>600</v>
      </c>
      <c r="P480" s="170">
        <f t="shared" si="178"/>
        <v>1400</v>
      </c>
      <c r="Q480" s="170">
        <f t="shared" si="178"/>
        <v>600</v>
      </c>
      <c r="R480" s="92">
        <f t="shared" si="159"/>
        <v>100</v>
      </c>
      <c r="S480" s="92">
        <f t="shared" si="158"/>
        <v>42.857142857142854</v>
      </c>
      <c r="T480" s="163"/>
      <c r="U480" s="163"/>
    </row>
    <row r="481" spans="1:21" s="1" customFormat="1" ht="30" x14ac:dyDescent="0.2">
      <c r="A481" s="115"/>
      <c r="B481" s="79">
        <v>1</v>
      </c>
      <c r="C481" s="115"/>
      <c r="D481" s="115"/>
      <c r="E481" s="115"/>
      <c r="F481" s="115"/>
      <c r="G481" s="115"/>
      <c r="H481" s="115"/>
      <c r="I481" s="115"/>
      <c r="J481" s="79">
        <v>9</v>
      </c>
      <c r="K481" s="115"/>
      <c r="L481" s="109" t="s">
        <v>180</v>
      </c>
      <c r="M481" s="98" t="s">
        <v>65</v>
      </c>
      <c r="N481" s="89" t="s">
        <v>7</v>
      </c>
      <c r="O481" s="169">
        <f>SUM(O482)</f>
        <v>600</v>
      </c>
      <c r="P481" s="169">
        <v>1400</v>
      </c>
      <c r="Q481" s="169">
        <f>SUM(Q482)</f>
        <v>600</v>
      </c>
      <c r="R481" s="92">
        <f t="shared" si="159"/>
        <v>100</v>
      </c>
      <c r="S481" s="92">
        <f t="shared" si="158"/>
        <v>42.857142857142854</v>
      </c>
      <c r="T481" s="115"/>
      <c r="U481" s="115"/>
    </row>
    <row r="482" spans="1:21" s="1" customFormat="1" ht="15" x14ac:dyDescent="0.2">
      <c r="A482" s="115"/>
      <c r="B482" s="208"/>
      <c r="C482" s="115"/>
      <c r="D482" s="115"/>
      <c r="E482" s="115"/>
      <c r="F482" s="115"/>
      <c r="G482" s="115"/>
      <c r="H482" s="115"/>
      <c r="I482" s="115"/>
      <c r="J482" s="208"/>
      <c r="K482" s="115"/>
      <c r="L482" s="109"/>
      <c r="M482" s="210" t="s">
        <v>431</v>
      </c>
      <c r="N482" s="209" t="s">
        <v>499</v>
      </c>
      <c r="O482" s="169">
        <v>600</v>
      </c>
      <c r="P482" s="169"/>
      <c r="Q482" s="169">
        <v>600</v>
      </c>
      <c r="R482" s="92">
        <f t="shared" si="159"/>
        <v>100</v>
      </c>
      <c r="S482" s="92"/>
      <c r="T482" s="115"/>
      <c r="U482" s="115"/>
    </row>
    <row r="483" spans="1:21" s="1" customFormat="1" ht="15" x14ac:dyDescent="0.2">
      <c r="A483" s="115"/>
      <c r="B483" s="79"/>
      <c r="C483" s="115"/>
      <c r="D483" s="115"/>
      <c r="E483" s="115"/>
      <c r="F483" s="115"/>
      <c r="G483" s="115"/>
      <c r="H483" s="115"/>
      <c r="I483" s="115"/>
      <c r="J483" s="115"/>
      <c r="K483" s="115"/>
      <c r="L483" s="109"/>
      <c r="M483" s="98"/>
      <c r="N483" s="89"/>
      <c r="O483" s="169"/>
      <c r="P483" s="169"/>
      <c r="Q483" s="169"/>
      <c r="R483" s="92"/>
      <c r="S483" s="92"/>
      <c r="T483" s="115"/>
      <c r="U483" s="115"/>
    </row>
    <row r="484" spans="1:21" s="1" customFormat="1" ht="15" x14ac:dyDescent="0.2">
      <c r="A484" s="185" t="s">
        <v>126</v>
      </c>
      <c r="B484" s="148">
        <v>1</v>
      </c>
      <c r="C484" s="148"/>
      <c r="D484" s="148"/>
      <c r="E484" s="148">
        <v>4</v>
      </c>
      <c r="F484" s="148"/>
      <c r="G484" s="148"/>
      <c r="H484" s="148">
        <v>7</v>
      </c>
      <c r="I484" s="115"/>
      <c r="J484" s="115"/>
      <c r="K484" s="115"/>
      <c r="L484" s="109"/>
      <c r="M484" s="115"/>
      <c r="N484" s="90" t="s">
        <v>252</v>
      </c>
      <c r="O484" s="179">
        <f t="shared" ref="O484:Q484" si="179">SUM(O486)</f>
        <v>4400.24</v>
      </c>
      <c r="P484" s="179">
        <f t="shared" ref="P484" si="180">SUM(P486)</f>
        <v>86000</v>
      </c>
      <c r="Q484" s="179">
        <f t="shared" si="179"/>
        <v>5723.69</v>
      </c>
      <c r="R484" s="92">
        <f t="shared" si="159"/>
        <v>130.07676853989781</v>
      </c>
      <c r="S484" s="92">
        <f t="shared" si="158"/>
        <v>6.6554534883720926</v>
      </c>
      <c r="T484" s="115"/>
      <c r="U484" s="115"/>
    </row>
    <row r="485" spans="1:21" s="1" customFormat="1" ht="15" x14ac:dyDescent="0.2">
      <c r="A485" s="185"/>
      <c r="B485" s="148"/>
      <c r="C485" s="148"/>
      <c r="D485" s="148"/>
      <c r="E485" s="115"/>
      <c r="F485" s="148"/>
      <c r="G485" s="115"/>
      <c r="H485" s="115"/>
      <c r="I485" s="115"/>
      <c r="J485" s="115"/>
      <c r="K485" s="115"/>
      <c r="L485" s="109"/>
      <c r="M485" s="115"/>
      <c r="N485" s="90"/>
      <c r="O485" s="171"/>
      <c r="P485" s="171"/>
      <c r="Q485" s="171"/>
      <c r="R485" s="92"/>
      <c r="S485" s="92"/>
      <c r="T485" s="115"/>
      <c r="U485" s="115"/>
    </row>
    <row r="486" spans="1:21" s="1" customFormat="1" ht="30" x14ac:dyDescent="0.2">
      <c r="A486" s="180" t="s">
        <v>153</v>
      </c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53" t="s">
        <v>154</v>
      </c>
      <c r="M486" s="154"/>
      <c r="N486" s="155" t="s">
        <v>146</v>
      </c>
      <c r="O486" s="181">
        <f t="shared" ref="O486:Q486" si="181">SUM(O488+O499)</f>
        <v>4400.24</v>
      </c>
      <c r="P486" s="181">
        <f>SUM(P488+P499+P510+P521)</f>
        <v>86000</v>
      </c>
      <c r="Q486" s="181">
        <f t="shared" si="181"/>
        <v>5723.69</v>
      </c>
      <c r="R486" s="92">
        <f t="shared" si="159"/>
        <v>130.07676853989781</v>
      </c>
      <c r="S486" s="92">
        <f t="shared" si="158"/>
        <v>6.6554534883720926</v>
      </c>
      <c r="T486" s="115"/>
      <c r="U486" s="115"/>
    </row>
    <row r="487" spans="1:21" s="1" customFormat="1" ht="15.75" x14ac:dyDescent="0.25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09"/>
      <c r="M487" s="115"/>
      <c r="N487" s="98"/>
      <c r="O487" s="168"/>
      <c r="P487" s="168"/>
      <c r="Q487" s="168"/>
      <c r="R487" s="92"/>
      <c r="S487" s="92"/>
      <c r="T487" s="115"/>
      <c r="U487" s="115"/>
    </row>
    <row r="488" spans="1:21" s="1" customFormat="1" ht="45" x14ac:dyDescent="0.2">
      <c r="A488" s="157" t="s">
        <v>253</v>
      </c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58" t="s">
        <v>155</v>
      </c>
      <c r="M488" s="159"/>
      <c r="N488" s="160" t="s">
        <v>228</v>
      </c>
      <c r="O488" s="171">
        <f t="shared" ref="O488:Q488" si="182">SUM(O494)</f>
        <v>4400.24</v>
      </c>
      <c r="P488" s="171">
        <f t="shared" ref="P488" si="183">SUM(P494)</f>
        <v>20000</v>
      </c>
      <c r="Q488" s="171">
        <f t="shared" si="182"/>
        <v>5723.69</v>
      </c>
      <c r="R488" s="92">
        <f t="shared" si="159"/>
        <v>130.07676853989781</v>
      </c>
      <c r="S488" s="92">
        <f t="shared" si="158"/>
        <v>28.618449999999996</v>
      </c>
      <c r="T488" s="115"/>
      <c r="U488" s="115"/>
    </row>
    <row r="489" spans="1:21" s="1" customFormat="1" ht="15" x14ac:dyDescent="0.2">
      <c r="A489" s="157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58"/>
      <c r="M489" s="159"/>
      <c r="N489" s="160"/>
      <c r="O489" s="171"/>
      <c r="P489" s="171"/>
      <c r="Q489" s="171"/>
      <c r="R489" s="92"/>
      <c r="S489" s="92"/>
      <c r="T489" s="115"/>
      <c r="U489" s="115"/>
    </row>
    <row r="490" spans="1:21" s="1" customFormat="1" ht="15" x14ac:dyDescent="0.2">
      <c r="A490" s="157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58"/>
      <c r="M490" s="159"/>
      <c r="N490" s="145" t="s">
        <v>287</v>
      </c>
      <c r="O490" s="176">
        <f t="shared" ref="O490:Q490" si="184">SUM(O491:O492)</f>
        <v>4400.24</v>
      </c>
      <c r="P490" s="176">
        <f t="shared" ref="P490" si="185">SUM(P491:P492)</f>
        <v>20000</v>
      </c>
      <c r="Q490" s="176">
        <f t="shared" si="184"/>
        <v>5723.69</v>
      </c>
      <c r="R490" s="92">
        <f t="shared" si="159"/>
        <v>130.07676853989781</v>
      </c>
      <c r="S490" s="92">
        <f t="shared" si="158"/>
        <v>28.618449999999996</v>
      </c>
      <c r="T490" s="115"/>
      <c r="U490" s="115"/>
    </row>
    <row r="491" spans="1:21" s="1" customFormat="1" ht="15" x14ac:dyDescent="0.2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09"/>
      <c r="M491" s="188" t="s">
        <v>361</v>
      </c>
      <c r="N491" s="145" t="s">
        <v>288</v>
      </c>
      <c r="O491" s="176">
        <v>0</v>
      </c>
      <c r="P491" s="176">
        <v>0</v>
      </c>
      <c r="Q491" s="176">
        <v>0</v>
      </c>
      <c r="R491" s="92">
        <v>0</v>
      </c>
      <c r="S491" s="92">
        <v>0</v>
      </c>
      <c r="T491" s="115"/>
      <c r="U491" s="115"/>
    </row>
    <row r="492" spans="1:21" s="1" customFormat="1" ht="15" x14ac:dyDescent="0.2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09"/>
      <c r="M492" s="161">
        <v>43</v>
      </c>
      <c r="N492" s="182" t="s">
        <v>102</v>
      </c>
      <c r="O492" s="176">
        <v>4400.24</v>
      </c>
      <c r="P492" s="176">
        <v>20000</v>
      </c>
      <c r="Q492" s="176">
        <v>5723.69</v>
      </c>
      <c r="R492" s="92">
        <f t="shared" si="159"/>
        <v>130.07676853989781</v>
      </c>
      <c r="S492" s="92">
        <f t="shared" si="158"/>
        <v>28.618449999999996</v>
      </c>
      <c r="T492" s="115"/>
      <c r="U492" s="115"/>
    </row>
    <row r="493" spans="1:21" s="1" customFormat="1" ht="15.75" x14ac:dyDescent="0.25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09"/>
      <c r="M493" s="186"/>
      <c r="N493" s="145"/>
      <c r="O493" s="168"/>
      <c r="P493" s="168"/>
      <c r="Q493" s="168"/>
      <c r="R493" s="92"/>
      <c r="S493" s="92"/>
      <c r="T493" s="115"/>
      <c r="U493" s="115"/>
    </row>
    <row r="494" spans="1:21" s="1" customFormat="1" ht="15" x14ac:dyDescent="0.2">
      <c r="A494" s="115"/>
      <c r="B494" s="79">
        <v>1</v>
      </c>
      <c r="C494" s="79"/>
      <c r="D494" s="79"/>
      <c r="E494" s="79">
        <v>4</v>
      </c>
      <c r="F494" s="79"/>
      <c r="G494" s="115"/>
      <c r="H494" s="115"/>
      <c r="I494" s="115"/>
      <c r="J494" s="115"/>
      <c r="K494" s="115"/>
      <c r="L494" s="109" t="s">
        <v>155</v>
      </c>
      <c r="M494" s="88">
        <v>3</v>
      </c>
      <c r="N494" s="89" t="s">
        <v>116</v>
      </c>
      <c r="O494" s="169">
        <f t="shared" ref="O494:Q495" si="186">SUM(O495)</f>
        <v>4400.24</v>
      </c>
      <c r="P494" s="169">
        <f t="shared" si="186"/>
        <v>20000</v>
      </c>
      <c r="Q494" s="169">
        <f t="shared" si="186"/>
        <v>5723.69</v>
      </c>
      <c r="R494" s="92">
        <f t="shared" si="159"/>
        <v>130.07676853989781</v>
      </c>
      <c r="S494" s="92">
        <f t="shared" si="158"/>
        <v>28.618449999999996</v>
      </c>
      <c r="T494" s="115"/>
      <c r="U494" s="115"/>
    </row>
    <row r="495" spans="1:21" s="1" customFormat="1" ht="15.75" x14ac:dyDescent="0.25">
      <c r="A495" s="115"/>
      <c r="B495" s="79">
        <v>1</v>
      </c>
      <c r="C495" s="79"/>
      <c r="D495" s="79"/>
      <c r="E495" s="79">
        <v>4</v>
      </c>
      <c r="F495" s="79"/>
      <c r="G495" s="115"/>
      <c r="H495" s="115"/>
      <c r="I495" s="115"/>
      <c r="J495" s="115"/>
      <c r="K495" s="115"/>
      <c r="L495" s="109" t="s">
        <v>155</v>
      </c>
      <c r="M495" s="112" t="s">
        <v>61</v>
      </c>
      <c r="N495" s="83" t="s">
        <v>3</v>
      </c>
      <c r="O495" s="170">
        <f t="shared" si="186"/>
        <v>4400.24</v>
      </c>
      <c r="P495" s="170">
        <f t="shared" si="186"/>
        <v>20000</v>
      </c>
      <c r="Q495" s="170">
        <f t="shared" si="186"/>
        <v>5723.69</v>
      </c>
      <c r="R495" s="92">
        <f t="shared" si="159"/>
        <v>130.07676853989781</v>
      </c>
      <c r="S495" s="92">
        <f t="shared" si="158"/>
        <v>28.618449999999996</v>
      </c>
      <c r="T495" s="115"/>
      <c r="U495" s="115"/>
    </row>
    <row r="496" spans="1:21" s="1" customFormat="1" ht="15" x14ac:dyDescent="0.2">
      <c r="A496" s="115"/>
      <c r="B496" s="79">
        <v>1</v>
      </c>
      <c r="C496" s="79"/>
      <c r="D496" s="79"/>
      <c r="E496" s="79">
        <v>4</v>
      </c>
      <c r="F496" s="79"/>
      <c r="G496" s="115"/>
      <c r="H496" s="115"/>
      <c r="I496" s="115"/>
      <c r="J496" s="115"/>
      <c r="K496" s="115"/>
      <c r="L496" s="109" t="s">
        <v>155</v>
      </c>
      <c r="M496" s="98" t="s">
        <v>64</v>
      </c>
      <c r="N496" s="115" t="s">
        <v>6</v>
      </c>
      <c r="O496" s="169">
        <f>SUM(O497)</f>
        <v>4400.24</v>
      </c>
      <c r="P496" s="169">
        <v>20000</v>
      </c>
      <c r="Q496" s="169">
        <f>SUM(Q497)</f>
        <v>5723.69</v>
      </c>
      <c r="R496" s="92">
        <f t="shared" si="159"/>
        <v>130.07676853989781</v>
      </c>
      <c r="S496" s="92">
        <f t="shared" si="158"/>
        <v>28.618449999999996</v>
      </c>
      <c r="T496" s="115"/>
      <c r="U496" s="115"/>
    </row>
    <row r="497" spans="1:21" s="1" customFormat="1" ht="15" x14ac:dyDescent="0.2">
      <c r="A497" s="115"/>
      <c r="B497" s="208"/>
      <c r="C497" s="208"/>
      <c r="D497" s="208"/>
      <c r="E497" s="208"/>
      <c r="F497" s="208"/>
      <c r="G497" s="115"/>
      <c r="H497" s="115"/>
      <c r="I497" s="115"/>
      <c r="J497" s="115"/>
      <c r="K497" s="115"/>
      <c r="L497" s="109"/>
      <c r="M497" s="210" t="s">
        <v>448</v>
      </c>
      <c r="N497" s="115" t="s">
        <v>492</v>
      </c>
      <c r="O497" s="169">
        <v>4400.24</v>
      </c>
      <c r="P497" s="169"/>
      <c r="Q497" s="169">
        <v>5723.69</v>
      </c>
      <c r="R497" s="92">
        <f t="shared" si="159"/>
        <v>130.07676853989781</v>
      </c>
      <c r="S497" s="92"/>
      <c r="T497" s="115"/>
      <c r="U497" s="115"/>
    </row>
    <row r="498" spans="1:21" s="1" customFormat="1" ht="15.75" x14ac:dyDescent="0.25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09"/>
      <c r="M498" s="115"/>
      <c r="N498" s="89"/>
      <c r="O498" s="189"/>
      <c r="P498" s="189"/>
      <c r="Q498" s="189"/>
      <c r="R498" s="92"/>
      <c r="S498" s="92"/>
      <c r="T498" s="115"/>
      <c r="U498" s="115"/>
    </row>
    <row r="499" spans="1:21" s="1" customFormat="1" ht="45" x14ac:dyDescent="0.2">
      <c r="A499" s="157" t="s">
        <v>254</v>
      </c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58" t="s">
        <v>155</v>
      </c>
      <c r="M499" s="159"/>
      <c r="N499" s="160" t="s">
        <v>169</v>
      </c>
      <c r="O499" s="171">
        <f t="shared" ref="O499:Q499" si="187">SUM(O505)</f>
        <v>0</v>
      </c>
      <c r="P499" s="171">
        <f t="shared" ref="P499" si="188">SUM(P505)</f>
        <v>10000</v>
      </c>
      <c r="Q499" s="171">
        <f t="shared" si="187"/>
        <v>0</v>
      </c>
      <c r="R499" s="92">
        <v>0</v>
      </c>
      <c r="S499" s="92">
        <f t="shared" si="158"/>
        <v>0</v>
      </c>
      <c r="T499" s="115"/>
      <c r="U499" s="115"/>
    </row>
    <row r="500" spans="1:21" s="1" customFormat="1" ht="15.75" x14ac:dyDescent="0.25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09"/>
      <c r="M500" s="186"/>
      <c r="N500" s="187"/>
      <c r="O500" s="189"/>
      <c r="P500" s="189"/>
      <c r="Q500" s="189"/>
      <c r="R500" s="92"/>
      <c r="S500" s="92"/>
      <c r="T500" s="115"/>
      <c r="U500" s="115"/>
    </row>
    <row r="501" spans="1:21" s="1" customFormat="1" ht="15" x14ac:dyDescent="0.2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09"/>
      <c r="M501" s="186"/>
      <c r="N501" s="145" t="s">
        <v>287</v>
      </c>
      <c r="O501" s="128">
        <f t="shared" ref="O501:Q501" si="189">SUM(O502:O503)</f>
        <v>0</v>
      </c>
      <c r="P501" s="128">
        <f t="shared" ref="P501" si="190">SUM(P502:P503)</f>
        <v>10000</v>
      </c>
      <c r="Q501" s="128">
        <f t="shared" si="189"/>
        <v>0</v>
      </c>
      <c r="R501" s="92">
        <v>0</v>
      </c>
      <c r="S501" s="92">
        <f t="shared" si="158"/>
        <v>0</v>
      </c>
      <c r="T501" s="115"/>
      <c r="U501" s="115"/>
    </row>
    <row r="502" spans="1:21" s="1" customFormat="1" ht="15" x14ac:dyDescent="0.2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09"/>
      <c r="M502" s="188" t="s">
        <v>361</v>
      </c>
      <c r="N502" s="145" t="s">
        <v>288</v>
      </c>
      <c r="O502" s="128">
        <v>0</v>
      </c>
      <c r="P502" s="128">
        <v>10000</v>
      </c>
      <c r="Q502" s="128">
        <v>0</v>
      </c>
      <c r="R502" s="92">
        <v>0</v>
      </c>
      <c r="S502" s="92">
        <f t="shared" si="158"/>
        <v>0</v>
      </c>
      <c r="T502" s="115"/>
      <c r="U502" s="115"/>
    </row>
    <row r="503" spans="1:21" s="1" customFormat="1" ht="60" x14ac:dyDescent="0.2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09"/>
      <c r="M503" s="188" t="s">
        <v>52</v>
      </c>
      <c r="N503" s="191" t="s">
        <v>105</v>
      </c>
      <c r="O503" s="128">
        <v>0</v>
      </c>
      <c r="P503" s="128">
        <v>0</v>
      </c>
      <c r="Q503" s="128">
        <v>0</v>
      </c>
      <c r="R503" s="92">
        <v>0</v>
      </c>
      <c r="S503" s="92">
        <v>0</v>
      </c>
      <c r="T503" s="115"/>
      <c r="U503" s="115"/>
    </row>
    <row r="504" spans="1:21" s="1" customFormat="1" ht="15.75" x14ac:dyDescent="0.25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09"/>
      <c r="M504" s="186"/>
      <c r="N504" s="145"/>
      <c r="O504" s="189"/>
      <c r="P504" s="189"/>
      <c r="Q504" s="189"/>
      <c r="R504" s="92"/>
      <c r="S504" s="92"/>
      <c r="T504" s="115"/>
      <c r="U504" s="115"/>
    </row>
    <row r="505" spans="1:21" s="1" customFormat="1" ht="15" x14ac:dyDescent="0.2">
      <c r="A505" s="115"/>
      <c r="B505" s="79">
        <v>1</v>
      </c>
      <c r="C505" s="115"/>
      <c r="D505" s="79"/>
      <c r="E505" s="115"/>
      <c r="F505" s="79"/>
      <c r="G505" s="115"/>
      <c r="H505" s="79">
        <v>7</v>
      </c>
      <c r="I505" s="115"/>
      <c r="J505" s="115"/>
      <c r="K505" s="115"/>
      <c r="L505" s="109" t="s">
        <v>155</v>
      </c>
      <c r="M505" s="88">
        <v>3</v>
      </c>
      <c r="N505" s="89" t="s">
        <v>116</v>
      </c>
      <c r="O505" s="169">
        <f t="shared" ref="O505:Q506" si="191">SUM(O506)</f>
        <v>0</v>
      </c>
      <c r="P505" s="169">
        <f t="shared" si="191"/>
        <v>10000</v>
      </c>
      <c r="Q505" s="169">
        <f t="shared" si="191"/>
        <v>0</v>
      </c>
      <c r="R505" s="92">
        <v>0</v>
      </c>
      <c r="S505" s="92">
        <f t="shared" si="158"/>
        <v>0</v>
      </c>
      <c r="T505" s="115"/>
      <c r="U505" s="115"/>
    </row>
    <row r="506" spans="1:21" s="1" customFormat="1" ht="15.75" x14ac:dyDescent="0.25">
      <c r="A506" s="115"/>
      <c r="B506" s="79">
        <v>1</v>
      </c>
      <c r="C506" s="115"/>
      <c r="D506" s="79"/>
      <c r="E506" s="115"/>
      <c r="F506" s="79"/>
      <c r="G506" s="115"/>
      <c r="H506" s="79">
        <v>7</v>
      </c>
      <c r="I506" s="115"/>
      <c r="J506" s="115"/>
      <c r="K506" s="115"/>
      <c r="L506" s="109" t="s">
        <v>155</v>
      </c>
      <c r="M506" s="112" t="s">
        <v>61</v>
      </c>
      <c r="N506" s="83" t="s">
        <v>3</v>
      </c>
      <c r="O506" s="170">
        <f t="shared" si="191"/>
        <v>0</v>
      </c>
      <c r="P506" s="170">
        <f t="shared" si="191"/>
        <v>10000</v>
      </c>
      <c r="Q506" s="170">
        <f t="shared" si="191"/>
        <v>0</v>
      </c>
      <c r="R506" s="92">
        <v>0</v>
      </c>
      <c r="S506" s="92">
        <f t="shared" si="158"/>
        <v>0</v>
      </c>
      <c r="T506" s="115"/>
      <c r="U506" s="115"/>
    </row>
    <row r="507" spans="1:21" s="1" customFormat="1" ht="15" x14ac:dyDescent="0.2">
      <c r="A507" s="115"/>
      <c r="B507" s="79">
        <v>1</v>
      </c>
      <c r="C507" s="115"/>
      <c r="D507" s="79"/>
      <c r="E507" s="115"/>
      <c r="F507" s="79"/>
      <c r="G507" s="115"/>
      <c r="H507" s="79">
        <v>7</v>
      </c>
      <c r="I507" s="115"/>
      <c r="J507" s="115"/>
      <c r="K507" s="115"/>
      <c r="L507" s="109" t="s">
        <v>155</v>
      </c>
      <c r="M507" s="98" t="s">
        <v>64</v>
      </c>
      <c r="N507" s="115" t="s">
        <v>6</v>
      </c>
      <c r="O507" s="169">
        <v>0</v>
      </c>
      <c r="P507" s="169">
        <v>10000</v>
      </c>
      <c r="Q507" s="169">
        <v>0</v>
      </c>
      <c r="R507" s="92">
        <v>0</v>
      </c>
      <c r="S507" s="92">
        <f t="shared" si="158"/>
        <v>0</v>
      </c>
      <c r="T507" s="115"/>
      <c r="U507" s="115"/>
    </row>
    <row r="508" spans="1:21" s="1" customFormat="1" ht="15" x14ac:dyDescent="0.2">
      <c r="A508" s="115"/>
      <c r="B508" s="79"/>
      <c r="C508" s="115"/>
      <c r="D508" s="79"/>
      <c r="E508" s="115"/>
      <c r="F508" s="79"/>
      <c r="G508" s="115"/>
      <c r="H508" s="79"/>
      <c r="I508" s="115"/>
      <c r="J508" s="115"/>
      <c r="K508" s="115"/>
      <c r="L508" s="109"/>
      <c r="M508" s="98"/>
      <c r="N508" s="115"/>
      <c r="O508" s="169"/>
      <c r="P508" s="169"/>
      <c r="Q508" s="169"/>
      <c r="R508" s="92"/>
      <c r="S508" s="92"/>
      <c r="T508" s="115"/>
      <c r="U508" s="115"/>
    </row>
    <row r="509" spans="1:21" s="1" customFormat="1" ht="15" x14ac:dyDescent="0.2">
      <c r="A509" s="115"/>
      <c r="B509" s="79"/>
      <c r="C509" s="115"/>
      <c r="D509" s="79"/>
      <c r="E509" s="115"/>
      <c r="F509" s="79"/>
      <c r="G509" s="115"/>
      <c r="H509" s="79"/>
      <c r="I509" s="115"/>
      <c r="J509" s="115"/>
      <c r="K509" s="115"/>
      <c r="L509" s="109"/>
      <c r="M509" s="98"/>
      <c r="N509" s="115"/>
      <c r="O509" s="169"/>
      <c r="P509" s="169"/>
      <c r="Q509" s="169"/>
      <c r="R509" s="92"/>
      <c r="S509" s="92"/>
      <c r="T509" s="115"/>
      <c r="U509" s="115"/>
    </row>
    <row r="510" spans="1:21" s="1" customFormat="1" ht="30" x14ac:dyDescent="0.2">
      <c r="A510" s="157" t="s">
        <v>379</v>
      </c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58" t="s">
        <v>155</v>
      </c>
      <c r="M510" s="159"/>
      <c r="N510" s="160" t="s">
        <v>380</v>
      </c>
      <c r="O510" s="171">
        <f t="shared" ref="O510:Q510" si="192">SUM(O516)</f>
        <v>0</v>
      </c>
      <c r="P510" s="171">
        <f>SUM(P516)</f>
        <v>6000</v>
      </c>
      <c r="Q510" s="171">
        <f t="shared" si="192"/>
        <v>0</v>
      </c>
      <c r="R510" s="92">
        <v>0</v>
      </c>
      <c r="S510" s="92">
        <f t="shared" si="158"/>
        <v>0</v>
      </c>
      <c r="T510" s="115"/>
      <c r="U510" s="115"/>
    </row>
    <row r="511" spans="1:21" s="1" customFormat="1" ht="15" x14ac:dyDescent="0.2">
      <c r="A511" s="115"/>
      <c r="B511" s="79"/>
      <c r="C511" s="115"/>
      <c r="D511" s="79"/>
      <c r="E511" s="115"/>
      <c r="F511" s="79"/>
      <c r="G511" s="115"/>
      <c r="H511" s="79"/>
      <c r="I511" s="115"/>
      <c r="J511" s="115"/>
      <c r="K511" s="115"/>
      <c r="L511" s="109"/>
      <c r="M511" s="98"/>
      <c r="N511" s="115"/>
      <c r="O511" s="169"/>
      <c r="P511" s="169"/>
      <c r="Q511" s="169"/>
      <c r="R511" s="92"/>
      <c r="S511" s="92"/>
      <c r="T511" s="115"/>
      <c r="U511" s="115"/>
    </row>
    <row r="512" spans="1:21" s="1" customFormat="1" ht="15" x14ac:dyDescent="0.2">
      <c r="A512" s="115"/>
      <c r="B512" s="79"/>
      <c r="C512" s="115"/>
      <c r="D512" s="79"/>
      <c r="E512" s="115"/>
      <c r="F512" s="79"/>
      <c r="G512" s="115"/>
      <c r="H512" s="79"/>
      <c r="I512" s="115"/>
      <c r="J512" s="115"/>
      <c r="K512" s="115"/>
      <c r="L512" s="109"/>
      <c r="M512" s="186"/>
      <c r="N512" s="145" t="s">
        <v>287</v>
      </c>
      <c r="O512" s="128">
        <f t="shared" ref="O512:Q512" si="193">SUM(O513:O514)</f>
        <v>0</v>
      </c>
      <c r="P512" s="128">
        <f>SUM(P513:P514)</f>
        <v>6000</v>
      </c>
      <c r="Q512" s="128">
        <f t="shared" si="193"/>
        <v>0</v>
      </c>
      <c r="R512" s="92">
        <v>0</v>
      </c>
      <c r="S512" s="92">
        <f t="shared" ref="S512:S575" si="194">Q512/P512*100</f>
        <v>0</v>
      </c>
      <c r="T512" s="115"/>
      <c r="U512" s="115"/>
    </row>
    <row r="513" spans="1:21" s="1" customFormat="1" ht="15" x14ac:dyDescent="0.2">
      <c r="A513" s="115"/>
      <c r="B513" s="79"/>
      <c r="C513" s="115"/>
      <c r="D513" s="79"/>
      <c r="E513" s="115"/>
      <c r="F513" s="79"/>
      <c r="G513" s="115"/>
      <c r="H513" s="79"/>
      <c r="I513" s="115"/>
      <c r="J513" s="115"/>
      <c r="K513" s="115"/>
      <c r="L513" s="109"/>
      <c r="M513" s="188" t="s">
        <v>361</v>
      </c>
      <c r="N513" s="145" t="s">
        <v>288</v>
      </c>
      <c r="O513" s="128">
        <v>0</v>
      </c>
      <c r="P513" s="128">
        <v>0</v>
      </c>
      <c r="Q513" s="128">
        <v>0</v>
      </c>
      <c r="R513" s="92">
        <v>0</v>
      </c>
      <c r="S513" s="92">
        <v>0</v>
      </c>
      <c r="T513" s="115"/>
      <c r="U513" s="115"/>
    </row>
    <row r="514" spans="1:21" s="1" customFormat="1" ht="15" x14ac:dyDescent="0.2">
      <c r="A514" s="115"/>
      <c r="B514" s="79"/>
      <c r="C514" s="115"/>
      <c r="D514" s="79"/>
      <c r="E514" s="115"/>
      <c r="F514" s="79"/>
      <c r="G514" s="115"/>
      <c r="H514" s="79"/>
      <c r="I514" s="115"/>
      <c r="J514" s="115"/>
      <c r="K514" s="115"/>
      <c r="L514" s="109"/>
      <c r="M514" s="161">
        <v>43</v>
      </c>
      <c r="N514" s="182" t="s">
        <v>102</v>
      </c>
      <c r="O514" s="128">
        <v>0</v>
      </c>
      <c r="P514" s="128">
        <v>6000</v>
      </c>
      <c r="Q514" s="128">
        <v>0</v>
      </c>
      <c r="R514" s="92">
        <v>0</v>
      </c>
      <c r="S514" s="92">
        <f t="shared" si="194"/>
        <v>0</v>
      </c>
      <c r="T514" s="115"/>
      <c r="U514" s="115"/>
    </row>
    <row r="515" spans="1:21" s="1" customFormat="1" ht="15.75" x14ac:dyDescent="0.25">
      <c r="A515" s="115"/>
      <c r="B515" s="79"/>
      <c r="C515" s="115"/>
      <c r="D515" s="79"/>
      <c r="E515" s="115"/>
      <c r="F515" s="79"/>
      <c r="G515" s="115"/>
      <c r="H515" s="79"/>
      <c r="I515" s="115"/>
      <c r="J515" s="115"/>
      <c r="K515" s="115"/>
      <c r="L515" s="109"/>
      <c r="M515" s="186"/>
      <c r="N515" s="145"/>
      <c r="O515" s="189"/>
      <c r="P515" s="169"/>
      <c r="Q515" s="189"/>
      <c r="R515" s="92"/>
      <c r="S515" s="92"/>
      <c r="T515" s="115"/>
      <c r="U515" s="115"/>
    </row>
    <row r="516" spans="1:21" s="1" customFormat="1" ht="15" x14ac:dyDescent="0.2">
      <c r="A516" s="115"/>
      <c r="B516" s="79">
        <v>1</v>
      </c>
      <c r="C516" s="115"/>
      <c r="D516" s="79"/>
      <c r="E516" s="79">
        <v>4</v>
      </c>
      <c r="F516" s="79"/>
      <c r="G516" s="115"/>
      <c r="H516" s="79"/>
      <c r="I516" s="115"/>
      <c r="J516" s="115"/>
      <c r="K516" s="115"/>
      <c r="L516" s="109" t="s">
        <v>155</v>
      </c>
      <c r="M516" s="88">
        <v>3</v>
      </c>
      <c r="N516" s="89" t="s">
        <v>116</v>
      </c>
      <c r="O516" s="169">
        <f t="shared" ref="O516:Q517" si="195">SUM(O517)</f>
        <v>0</v>
      </c>
      <c r="P516" s="169">
        <f>SUM(P517)</f>
        <v>6000</v>
      </c>
      <c r="Q516" s="169">
        <f t="shared" si="195"/>
        <v>0</v>
      </c>
      <c r="R516" s="92">
        <v>0</v>
      </c>
      <c r="S516" s="92">
        <f t="shared" si="194"/>
        <v>0</v>
      </c>
      <c r="T516" s="115"/>
      <c r="U516" s="115"/>
    </row>
    <row r="517" spans="1:21" s="1" customFormat="1" ht="31.5" x14ac:dyDescent="0.25">
      <c r="A517" s="115"/>
      <c r="B517" s="79">
        <v>1</v>
      </c>
      <c r="C517" s="115"/>
      <c r="D517" s="79"/>
      <c r="E517" s="79">
        <v>4</v>
      </c>
      <c r="F517" s="79"/>
      <c r="G517" s="115"/>
      <c r="H517" s="79"/>
      <c r="I517" s="115"/>
      <c r="J517" s="115"/>
      <c r="K517" s="115"/>
      <c r="L517" s="109" t="s">
        <v>155</v>
      </c>
      <c r="M517" s="112" t="s">
        <v>262</v>
      </c>
      <c r="N517" s="83" t="s">
        <v>282</v>
      </c>
      <c r="O517" s="170">
        <f t="shared" si="195"/>
        <v>0</v>
      </c>
      <c r="P517" s="169">
        <f>SUM(P518)</f>
        <v>6000</v>
      </c>
      <c r="Q517" s="170">
        <f t="shared" si="195"/>
        <v>0</v>
      </c>
      <c r="R517" s="92">
        <v>0</v>
      </c>
      <c r="S517" s="92">
        <f t="shared" si="194"/>
        <v>0</v>
      </c>
      <c r="T517" s="115"/>
      <c r="U517" s="115"/>
    </row>
    <row r="518" spans="1:21" s="1" customFormat="1" ht="15" x14ac:dyDescent="0.2">
      <c r="A518" s="115"/>
      <c r="B518" s="79">
        <v>1</v>
      </c>
      <c r="C518" s="115"/>
      <c r="D518" s="79"/>
      <c r="E518" s="79">
        <v>4</v>
      </c>
      <c r="F518" s="79"/>
      <c r="G518" s="115"/>
      <c r="H518" s="79"/>
      <c r="I518" s="115"/>
      <c r="J518" s="115"/>
      <c r="K518" s="115"/>
      <c r="L518" s="109" t="s">
        <v>155</v>
      </c>
      <c r="M518" s="98" t="s">
        <v>381</v>
      </c>
      <c r="N518" s="115" t="s">
        <v>382</v>
      </c>
      <c r="O518" s="169">
        <v>0</v>
      </c>
      <c r="P518" s="169">
        <v>6000</v>
      </c>
      <c r="Q518" s="169">
        <v>0</v>
      </c>
      <c r="R518" s="92">
        <v>0</v>
      </c>
      <c r="S518" s="92">
        <f t="shared" si="194"/>
        <v>0</v>
      </c>
      <c r="T518" s="115"/>
      <c r="U518" s="115"/>
    </row>
    <row r="519" spans="1:21" s="1" customFormat="1" ht="15" x14ac:dyDescent="0.2">
      <c r="A519" s="115"/>
      <c r="B519" s="79"/>
      <c r="C519" s="115"/>
      <c r="D519" s="79"/>
      <c r="E519" s="115"/>
      <c r="F519" s="79"/>
      <c r="G519" s="115"/>
      <c r="H519" s="79"/>
      <c r="I519" s="115"/>
      <c r="J519" s="115"/>
      <c r="K519" s="115"/>
      <c r="L519" s="109"/>
      <c r="M519" s="98"/>
      <c r="N519" s="115"/>
      <c r="O519" s="169"/>
      <c r="P519" s="169"/>
      <c r="Q519" s="169"/>
      <c r="R519" s="92"/>
      <c r="S519" s="92"/>
      <c r="T519" s="115"/>
      <c r="U519" s="115"/>
    </row>
    <row r="520" spans="1:21" s="1" customFormat="1" ht="15" x14ac:dyDescent="0.2">
      <c r="A520" s="115"/>
      <c r="B520" s="79"/>
      <c r="C520" s="115"/>
      <c r="D520" s="79"/>
      <c r="E520" s="115"/>
      <c r="F520" s="79"/>
      <c r="G520" s="115"/>
      <c r="H520" s="79"/>
      <c r="I520" s="115"/>
      <c r="J520" s="115"/>
      <c r="K520" s="115"/>
      <c r="L520" s="109"/>
      <c r="M520" s="98"/>
      <c r="N520" s="115"/>
      <c r="O520" s="169"/>
      <c r="P520" s="169"/>
      <c r="Q520" s="169"/>
      <c r="R520" s="92"/>
      <c r="S520" s="92"/>
      <c r="T520" s="115"/>
      <c r="U520" s="115"/>
    </row>
    <row r="521" spans="1:21" s="1" customFormat="1" ht="60" x14ac:dyDescent="0.2">
      <c r="A521" s="157" t="s">
        <v>383</v>
      </c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58" t="s">
        <v>155</v>
      </c>
      <c r="M521" s="159"/>
      <c r="N521" s="160" t="s">
        <v>384</v>
      </c>
      <c r="O521" s="171">
        <f t="shared" ref="O521:Q521" si="196">SUM(O527)</f>
        <v>0</v>
      </c>
      <c r="P521" s="171">
        <f>SUM(P527)</f>
        <v>50000</v>
      </c>
      <c r="Q521" s="171">
        <f t="shared" si="196"/>
        <v>0</v>
      </c>
      <c r="R521" s="92">
        <v>0</v>
      </c>
      <c r="S521" s="92">
        <f t="shared" si="194"/>
        <v>0</v>
      </c>
      <c r="T521" s="115"/>
      <c r="U521" s="115"/>
    </row>
    <row r="522" spans="1:21" s="1" customFormat="1" ht="15" x14ac:dyDescent="0.2">
      <c r="A522" s="115"/>
      <c r="B522" s="79"/>
      <c r="C522" s="115"/>
      <c r="D522" s="79"/>
      <c r="E522" s="115"/>
      <c r="F522" s="79"/>
      <c r="G522" s="115"/>
      <c r="H522" s="79"/>
      <c r="I522" s="115"/>
      <c r="J522" s="115"/>
      <c r="K522" s="115"/>
      <c r="L522" s="109"/>
      <c r="M522" s="98"/>
      <c r="N522" s="115"/>
      <c r="O522" s="169"/>
      <c r="P522" s="169"/>
      <c r="Q522" s="169"/>
      <c r="R522" s="92"/>
      <c r="S522" s="92"/>
      <c r="T522" s="115"/>
      <c r="U522" s="115"/>
    </row>
    <row r="523" spans="1:21" s="1" customFormat="1" ht="15" x14ac:dyDescent="0.2">
      <c r="A523" s="115"/>
      <c r="B523" s="79"/>
      <c r="C523" s="115"/>
      <c r="D523" s="79"/>
      <c r="E523" s="115"/>
      <c r="F523" s="79"/>
      <c r="G523" s="115"/>
      <c r="H523" s="79"/>
      <c r="I523" s="115"/>
      <c r="J523" s="115"/>
      <c r="K523" s="115"/>
      <c r="L523" s="109"/>
      <c r="M523" s="186"/>
      <c r="N523" s="145" t="s">
        <v>287</v>
      </c>
      <c r="O523" s="128">
        <f t="shared" ref="O523:Q523" si="197">SUM(O524:O525)</f>
        <v>0</v>
      </c>
      <c r="P523" s="128">
        <f>SUM(P524:P525)</f>
        <v>50000</v>
      </c>
      <c r="Q523" s="128">
        <f t="shared" si="197"/>
        <v>0</v>
      </c>
      <c r="R523" s="92">
        <v>0</v>
      </c>
      <c r="S523" s="92">
        <f t="shared" si="194"/>
        <v>0</v>
      </c>
      <c r="T523" s="115"/>
      <c r="U523" s="115"/>
    </row>
    <row r="524" spans="1:21" s="1" customFormat="1" ht="15" x14ac:dyDescent="0.2">
      <c r="A524" s="115"/>
      <c r="B524" s="79"/>
      <c r="C524" s="115"/>
      <c r="D524" s="79"/>
      <c r="E524" s="115"/>
      <c r="F524" s="79"/>
      <c r="G524" s="115"/>
      <c r="H524" s="79"/>
      <c r="I524" s="115"/>
      <c r="J524" s="115"/>
      <c r="K524" s="115"/>
      <c r="L524" s="109"/>
      <c r="M524" s="188" t="s">
        <v>361</v>
      </c>
      <c r="N524" s="145" t="s">
        <v>288</v>
      </c>
      <c r="O524" s="128">
        <v>0</v>
      </c>
      <c r="P524" s="128">
        <v>50000</v>
      </c>
      <c r="Q524" s="128">
        <v>0</v>
      </c>
      <c r="R524" s="92">
        <v>0</v>
      </c>
      <c r="S524" s="92">
        <f t="shared" si="194"/>
        <v>0</v>
      </c>
      <c r="T524" s="115"/>
      <c r="U524" s="115"/>
    </row>
    <row r="525" spans="1:21" s="1" customFormat="1" ht="15" x14ac:dyDescent="0.2">
      <c r="A525" s="115"/>
      <c r="B525" s="79"/>
      <c r="C525" s="115"/>
      <c r="D525" s="79"/>
      <c r="E525" s="115"/>
      <c r="F525" s="79"/>
      <c r="G525" s="115"/>
      <c r="H525" s="79"/>
      <c r="I525" s="115"/>
      <c r="J525" s="115"/>
      <c r="K525" s="115"/>
      <c r="L525" s="109"/>
      <c r="M525" s="161">
        <v>43</v>
      </c>
      <c r="N525" s="182" t="s">
        <v>102</v>
      </c>
      <c r="O525" s="128">
        <v>0</v>
      </c>
      <c r="P525" s="128">
        <v>0</v>
      </c>
      <c r="Q525" s="128">
        <v>0</v>
      </c>
      <c r="R525" s="92">
        <v>0</v>
      </c>
      <c r="S525" s="92">
        <v>0</v>
      </c>
      <c r="T525" s="115"/>
      <c r="U525" s="115"/>
    </row>
    <row r="526" spans="1:21" s="1" customFormat="1" ht="15.75" x14ac:dyDescent="0.25">
      <c r="A526" s="115"/>
      <c r="B526" s="79"/>
      <c r="C526" s="115"/>
      <c r="D526" s="79"/>
      <c r="E526" s="115"/>
      <c r="F526" s="79"/>
      <c r="G526" s="115"/>
      <c r="H526" s="79"/>
      <c r="I526" s="115"/>
      <c r="J526" s="115"/>
      <c r="K526" s="115"/>
      <c r="L526" s="109"/>
      <c r="M526" s="161"/>
      <c r="N526" s="182"/>
      <c r="O526" s="189"/>
      <c r="P526" s="169"/>
      <c r="Q526" s="189"/>
      <c r="R526" s="92"/>
      <c r="S526" s="92"/>
      <c r="T526" s="115"/>
      <c r="U526" s="115"/>
    </row>
    <row r="527" spans="1:21" s="1" customFormat="1" ht="15" x14ac:dyDescent="0.2">
      <c r="A527" s="115"/>
      <c r="B527" s="79">
        <v>1</v>
      </c>
      <c r="C527" s="115"/>
      <c r="D527" s="79"/>
      <c r="E527" s="79">
        <v>4</v>
      </c>
      <c r="F527" s="79"/>
      <c r="G527" s="115"/>
      <c r="H527" s="79"/>
      <c r="I527" s="115"/>
      <c r="J527" s="115"/>
      <c r="K527" s="115"/>
      <c r="L527" s="109" t="s">
        <v>155</v>
      </c>
      <c r="M527" s="88">
        <v>3</v>
      </c>
      <c r="N527" s="89" t="s">
        <v>116</v>
      </c>
      <c r="O527" s="169">
        <f t="shared" ref="O527:Q528" si="198">SUM(O528)</f>
        <v>0</v>
      </c>
      <c r="P527" s="169">
        <f>SUM(P528)</f>
        <v>50000</v>
      </c>
      <c r="Q527" s="169">
        <f t="shared" si="198"/>
        <v>0</v>
      </c>
      <c r="R527" s="92">
        <v>0</v>
      </c>
      <c r="S527" s="92">
        <f t="shared" si="194"/>
        <v>0</v>
      </c>
      <c r="T527" s="115"/>
      <c r="U527" s="115"/>
    </row>
    <row r="528" spans="1:21" s="1" customFormat="1" ht="15.75" x14ac:dyDescent="0.25">
      <c r="A528" s="115"/>
      <c r="B528" s="79">
        <v>1</v>
      </c>
      <c r="C528" s="115"/>
      <c r="D528" s="79"/>
      <c r="E528" s="79">
        <v>4</v>
      </c>
      <c r="F528" s="79"/>
      <c r="G528" s="115"/>
      <c r="H528" s="79"/>
      <c r="I528" s="115"/>
      <c r="J528" s="115"/>
      <c r="K528" s="115"/>
      <c r="L528" s="109" t="s">
        <v>155</v>
      </c>
      <c r="M528" s="112" t="s">
        <v>61</v>
      </c>
      <c r="N528" s="83" t="s">
        <v>3</v>
      </c>
      <c r="O528" s="170">
        <f t="shared" si="198"/>
        <v>0</v>
      </c>
      <c r="P528" s="169">
        <f>SUM(P529)</f>
        <v>50000</v>
      </c>
      <c r="Q528" s="170">
        <f t="shared" si="198"/>
        <v>0</v>
      </c>
      <c r="R528" s="92">
        <v>0</v>
      </c>
      <c r="S528" s="92">
        <f t="shared" si="194"/>
        <v>0</v>
      </c>
      <c r="T528" s="115"/>
      <c r="U528" s="115"/>
    </row>
    <row r="529" spans="1:21" s="1" customFormat="1" ht="15" x14ac:dyDescent="0.2">
      <c r="A529" s="115"/>
      <c r="B529" s="79">
        <v>1</v>
      </c>
      <c r="C529" s="115"/>
      <c r="D529" s="79"/>
      <c r="E529" s="79">
        <v>4</v>
      </c>
      <c r="F529" s="79"/>
      <c r="G529" s="115"/>
      <c r="H529" s="115"/>
      <c r="I529" s="115"/>
      <c r="J529" s="115"/>
      <c r="K529" s="115"/>
      <c r="L529" s="109" t="s">
        <v>155</v>
      </c>
      <c r="M529" s="98" t="s">
        <v>64</v>
      </c>
      <c r="N529" s="115" t="s">
        <v>6</v>
      </c>
      <c r="O529" s="169">
        <v>0</v>
      </c>
      <c r="P529" s="169">
        <v>50000</v>
      </c>
      <c r="Q529" s="169">
        <v>0</v>
      </c>
      <c r="R529" s="92">
        <v>0</v>
      </c>
      <c r="S529" s="92">
        <f t="shared" si="194"/>
        <v>0</v>
      </c>
      <c r="T529" s="115"/>
      <c r="U529" s="115"/>
    </row>
    <row r="530" spans="1:21" s="1" customFormat="1" ht="15" x14ac:dyDescent="0.2">
      <c r="A530" s="115"/>
      <c r="B530" s="79"/>
      <c r="C530" s="115"/>
      <c r="D530" s="79"/>
      <c r="E530" s="115"/>
      <c r="F530" s="79"/>
      <c r="G530" s="115"/>
      <c r="H530" s="115"/>
      <c r="I530" s="115"/>
      <c r="J530" s="115"/>
      <c r="K530" s="115"/>
      <c r="L530" s="109"/>
      <c r="M530" s="98"/>
      <c r="N530" s="115"/>
      <c r="O530" s="169"/>
      <c r="P530" s="169"/>
      <c r="Q530" s="169"/>
      <c r="R530" s="92"/>
      <c r="S530" s="92"/>
      <c r="T530" s="115"/>
      <c r="U530" s="115"/>
    </row>
    <row r="531" spans="1:21" s="1" customFormat="1" ht="15" x14ac:dyDescent="0.2">
      <c r="A531" s="115"/>
      <c r="B531" s="79"/>
      <c r="C531" s="115"/>
      <c r="D531" s="79"/>
      <c r="E531" s="115"/>
      <c r="F531" s="79"/>
      <c r="G531" s="115"/>
      <c r="H531" s="115"/>
      <c r="I531" s="115"/>
      <c r="J531" s="115"/>
      <c r="K531" s="115"/>
      <c r="L531" s="109"/>
      <c r="M531" s="98"/>
      <c r="N531" s="115"/>
      <c r="O531" s="169"/>
      <c r="P531" s="169"/>
      <c r="Q531" s="169"/>
      <c r="R531" s="92"/>
      <c r="S531" s="92"/>
      <c r="T531" s="115"/>
      <c r="U531" s="115"/>
    </row>
    <row r="532" spans="1:21" s="1" customFormat="1" ht="30" x14ac:dyDescent="0.2">
      <c r="A532" s="185" t="s">
        <v>129</v>
      </c>
      <c r="B532" s="148">
        <v>1</v>
      </c>
      <c r="C532" s="115"/>
      <c r="D532" s="148">
        <v>3</v>
      </c>
      <c r="E532" s="115"/>
      <c r="F532" s="148"/>
      <c r="G532" s="115"/>
      <c r="H532" s="115"/>
      <c r="I532" s="115"/>
      <c r="J532" s="115"/>
      <c r="K532" s="115"/>
      <c r="L532" s="109"/>
      <c r="M532" s="98"/>
      <c r="N532" s="90" t="s">
        <v>255</v>
      </c>
      <c r="O532" s="179">
        <f t="shared" ref="O532:Q532" si="199">SUM(O534)</f>
        <v>27076</v>
      </c>
      <c r="P532" s="179">
        <f t="shared" ref="P532" si="200">SUM(P534)</f>
        <v>70000</v>
      </c>
      <c r="Q532" s="179">
        <f t="shared" si="199"/>
        <v>37974.629999999997</v>
      </c>
      <c r="R532" s="92">
        <f t="shared" ref="R532:R573" si="201">Q532/O532*100</f>
        <v>140.25199438617224</v>
      </c>
      <c r="S532" s="92">
        <f t="shared" si="194"/>
        <v>54.249471428571425</v>
      </c>
      <c r="T532" s="115"/>
      <c r="U532" s="115"/>
    </row>
    <row r="533" spans="1:21" s="1" customFormat="1" ht="15" x14ac:dyDescent="0.2">
      <c r="A533" s="115"/>
      <c r="B533" s="79"/>
      <c r="C533" s="115"/>
      <c r="D533" s="79"/>
      <c r="E533" s="115"/>
      <c r="F533" s="79"/>
      <c r="G533" s="115"/>
      <c r="H533" s="115"/>
      <c r="I533" s="115"/>
      <c r="J533" s="115"/>
      <c r="K533" s="115"/>
      <c r="L533" s="109"/>
      <c r="M533" s="98"/>
      <c r="N533" s="89"/>
      <c r="O533" s="169"/>
      <c r="P533" s="169"/>
      <c r="Q533" s="169"/>
      <c r="R533" s="92"/>
      <c r="S533" s="92"/>
      <c r="T533" s="115"/>
      <c r="U533" s="115"/>
    </row>
    <row r="534" spans="1:21" s="1" customFormat="1" ht="30" x14ac:dyDescent="0.2">
      <c r="A534" s="180" t="s">
        <v>192</v>
      </c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53" t="s">
        <v>198</v>
      </c>
      <c r="M534" s="154"/>
      <c r="N534" s="155" t="s">
        <v>150</v>
      </c>
      <c r="O534" s="181">
        <f t="shared" ref="O534:Q534" si="202">SUM(O536)</f>
        <v>27076</v>
      </c>
      <c r="P534" s="181">
        <f t="shared" ref="P534" si="203">SUM(P536)</f>
        <v>70000</v>
      </c>
      <c r="Q534" s="181">
        <f t="shared" si="202"/>
        <v>37974.629999999997</v>
      </c>
      <c r="R534" s="92">
        <f t="shared" si="201"/>
        <v>140.25199438617224</v>
      </c>
      <c r="S534" s="92">
        <f t="shared" si="194"/>
        <v>54.249471428571425</v>
      </c>
      <c r="T534" s="115"/>
      <c r="U534" s="115"/>
    </row>
    <row r="535" spans="1:21" s="1" customFormat="1" ht="15" x14ac:dyDescent="0.2">
      <c r="A535" s="180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53"/>
      <c r="M535" s="154"/>
      <c r="N535" s="155"/>
      <c r="O535" s="171"/>
      <c r="P535" s="171"/>
      <c r="Q535" s="171"/>
      <c r="R535" s="92"/>
      <c r="S535" s="92"/>
      <c r="T535" s="115"/>
      <c r="U535" s="115"/>
    </row>
    <row r="536" spans="1:21" s="1" customFormat="1" ht="30" x14ac:dyDescent="0.2">
      <c r="A536" s="157" t="s">
        <v>130</v>
      </c>
      <c r="B536" s="79"/>
      <c r="C536" s="115"/>
      <c r="D536" s="115"/>
      <c r="E536" s="115"/>
      <c r="F536" s="115"/>
      <c r="G536" s="115"/>
      <c r="H536" s="115"/>
      <c r="I536" s="115"/>
      <c r="J536" s="115"/>
      <c r="K536" s="115"/>
      <c r="L536" s="175" t="s">
        <v>198</v>
      </c>
      <c r="M536" s="98"/>
      <c r="N536" s="160" t="s">
        <v>215</v>
      </c>
      <c r="O536" s="171">
        <f t="shared" ref="O536:Q536" si="204">SUM(O542)</f>
        <v>27076</v>
      </c>
      <c r="P536" s="171">
        <f t="shared" ref="P536" si="205">SUM(P542)</f>
        <v>70000</v>
      </c>
      <c r="Q536" s="171">
        <f t="shared" si="204"/>
        <v>37974.629999999997</v>
      </c>
      <c r="R536" s="92">
        <f t="shared" si="201"/>
        <v>140.25199438617224</v>
      </c>
      <c r="S536" s="92">
        <f t="shared" si="194"/>
        <v>54.249471428571425</v>
      </c>
      <c r="T536" s="115"/>
      <c r="U536" s="115"/>
    </row>
    <row r="537" spans="1:21" s="1" customFormat="1" ht="15" x14ac:dyDescent="0.2">
      <c r="A537" s="157"/>
      <c r="B537" s="79"/>
      <c r="C537" s="115"/>
      <c r="D537" s="115"/>
      <c r="E537" s="115"/>
      <c r="F537" s="115"/>
      <c r="G537" s="115"/>
      <c r="H537" s="115"/>
      <c r="I537" s="115"/>
      <c r="J537" s="115"/>
      <c r="K537" s="115"/>
      <c r="L537" s="109"/>
      <c r="M537" s="98"/>
      <c r="N537" s="160"/>
      <c r="O537" s="171"/>
      <c r="P537" s="171"/>
      <c r="Q537" s="171"/>
      <c r="R537" s="92"/>
      <c r="S537" s="92"/>
      <c r="T537" s="115"/>
      <c r="U537" s="115"/>
    </row>
    <row r="538" spans="1:21" s="1" customFormat="1" ht="15" x14ac:dyDescent="0.2">
      <c r="A538" s="157"/>
      <c r="B538" s="79"/>
      <c r="C538" s="115"/>
      <c r="D538" s="115"/>
      <c r="E538" s="115"/>
      <c r="F538" s="115"/>
      <c r="G538" s="115"/>
      <c r="H538" s="115"/>
      <c r="I538" s="115"/>
      <c r="J538" s="115"/>
      <c r="K538" s="115"/>
      <c r="L538" s="109"/>
      <c r="M538" s="98"/>
      <c r="N538" s="145" t="s">
        <v>287</v>
      </c>
      <c r="O538" s="128">
        <f t="shared" ref="O538:Q538" si="206">SUM(O539:O540)</f>
        <v>27076</v>
      </c>
      <c r="P538" s="128">
        <f t="shared" ref="P538" si="207">SUM(P539:P540)</f>
        <v>70000</v>
      </c>
      <c r="Q538" s="128">
        <f t="shared" si="206"/>
        <v>37974.630000000005</v>
      </c>
      <c r="R538" s="92">
        <f t="shared" si="201"/>
        <v>140.25199438617227</v>
      </c>
      <c r="S538" s="92">
        <f t="shared" si="194"/>
        <v>54.249471428571439</v>
      </c>
      <c r="T538" s="115"/>
      <c r="U538" s="115"/>
    </row>
    <row r="539" spans="1:21" s="1" customFormat="1" ht="15" x14ac:dyDescent="0.2">
      <c r="A539" s="157"/>
      <c r="B539" s="79"/>
      <c r="C539" s="115"/>
      <c r="D539" s="115"/>
      <c r="E539" s="115"/>
      <c r="F539" s="115"/>
      <c r="G539" s="115"/>
      <c r="H539" s="115"/>
      <c r="I539" s="115"/>
      <c r="J539" s="115"/>
      <c r="K539" s="115"/>
      <c r="L539" s="109"/>
      <c r="M539" s="188" t="s">
        <v>361</v>
      </c>
      <c r="N539" s="145" t="s">
        <v>288</v>
      </c>
      <c r="O539" s="128">
        <v>17641.009999999998</v>
      </c>
      <c r="P539" s="128">
        <v>35000</v>
      </c>
      <c r="Q539" s="128">
        <v>36363.15</v>
      </c>
      <c r="R539" s="92">
        <f t="shared" si="201"/>
        <v>206.1285039802143</v>
      </c>
      <c r="S539" s="92">
        <f t="shared" si="194"/>
        <v>103.89471428571429</v>
      </c>
      <c r="T539" s="115"/>
      <c r="U539" s="115"/>
    </row>
    <row r="540" spans="1:21" s="1" customFormat="1" ht="15" x14ac:dyDescent="0.2">
      <c r="A540" s="157"/>
      <c r="B540" s="79"/>
      <c r="C540" s="115"/>
      <c r="D540" s="115"/>
      <c r="E540" s="115"/>
      <c r="F540" s="115"/>
      <c r="G540" s="115"/>
      <c r="H540" s="115"/>
      <c r="I540" s="115"/>
      <c r="J540" s="115"/>
      <c r="K540" s="115"/>
      <c r="L540" s="109"/>
      <c r="M540" s="188" t="s">
        <v>57</v>
      </c>
      <c r="N540" s="145" t="s">
        <v>101</v>
      </c>
      <c r="O540" s="128">
        <v>9434.99</v>
      </c>
      <c r="P540" s="128">
        <v>35000</v>
      </c>
      <c r="Q540" s="128">
        <v>1611.48</v>
      </c>
      <c r="R540" s="92">
        <f t="shared" si="201"/>
        <v>17.079827323611365</v>
      </c>
      <c r="S540" s="92">
        <f t="shared" si="194"/>
        <v>4.604228571428572</v>
      </c>
      <c r="T540" s="115"/>
      <c r="U540" s="115"/>
    </row>
    <row r="541" spans="1:21" s="1" customFormat="1" ht="15" x14ac:dyDescent="0.2">
      <c r="A541" s="115"/>
      <c r="B541" s="79"/>
      <c r="C541" s="115"/>
      <c r="D541" s="115"/>
      <c r="E541" s="115"/>
      <c r="F541" s="115"/>
      <c r="G541" s="115"/>
      <c r="H541" s="115"/>
      <c r="I541" s="115"/>
      <c r="J541" s="115"/>
      <c r="K541" s="115"/>
      <c r="L541" s="109"/>
      <c r="M541" s="98"/>
      <c r="N541" s="89"/>
      <c r="O541" s="171"/>
      <c r="P541" s="171"/>
      <c r="Q541" s="171"/>
      <c r="R541" s="92"/>
      <c r="S541" s="92"/>
      <c r="T541" s="115"/>
      <c r="U541" s="115"/>
    </row>
    <row r="542" spans="1:21" s="1" customFormat="1" ht="15" x14ac:dyDescent="0.2">
      <c r="A542" s="115"/>
      <c r="B542" s="79">
        <v>1</v>
      </c>
      <c r="C542" s="115"/>
      <c r="D542" s="79">
        <v>3</v>
      </c>
      <c r="E542" s="115"/>
      <c r="F542" s="115"/>
      <c r="G542" s="115"/>
      <c r="H542" s="115"/>
      <c r="I542" s="115"/>
      <c r="J542" s="115"/>
      <c r="K542" s="115"/>
      <c r="L542" s="109" t="s">
        <v>305</v>
      </c>
      <c r="M542" s="88">
        <v>3</v>
      </c>
      <c r="N542" s="89" t="s">
        <v>116</v>
      </c>
      <c r="O542" s="169">
        <f t="shared" ref="O542:Q543" si="208">SUM(O543)</f>
        <v>27076</v>
      </c>
      <c r="P542" s="169">
        <f t="shared" si="208"/>
        <v>70000</v>
      </c>
      <c r="Q542" s="169">
        <f t="shared" si="208"/>
        <v>37974.629999999997</v>
      </c>
      <c r="R542" s="92">
        <f t="shared" si="201"/>
        <v>140.25199438617224</v>
      </c>
      <c r="S542" s="92">
        <f t="shared" si="194"/>
        <v>54.249471428571425</v>
      </c>
      <c r="T542" s="115"/>
      <c r="U542" s="115"/>
    </row>
    <row r="543" spans="1:21" s="1" customFormat="1" ht="47.25" x14ac:dyDescent="0.25">
      <c r="A543" s="115"/>
      <c r="B543" s="79">
        <v>1</v>
      </c>
      <c r="C543" s="115"/>
      <c r="D543" s="79">
        <v>3</v>
      </c>
      <c r="E543" s="115"/>
      <c r="F543" s="115"/>
      <c r="G543" s="115"/>
      <c r="H543" s="115"/>
      <c r="I543" s="115"/>
      <c r="J543" s="115"/>
      <c r="K543" s="115"/>
      <c r="L543" s="109" t="s">
        <v>305</v>
      </c>
      <c r="M543" s="112" t="s">
        <v>70</v>
      </c>
      <c r="N543" s="83" t="s">
        <v>24</v>
      </c>
      <c r="O543" s="170">
        <f t="shared" si="208"/>
        <v>27076</v>
      </c>
      <c r="P543" s="170">
        <f t="shared" si="208"/>
        <v>70000</v>
      </c>
      <c r="Q543" s="170">
        <f t="shared" si="208"/>
        <v>37974.629999999997</v>
      </c>
      <c r="R543" s="92">
        <f t="shared" si="201"/>
        <v>140.25199438617224</v>
      </c>
      <c r="S543" s="92">
        <f t="shared" si="194"/>
        <v>54.249471428571425</v>
      </c>
      <c r="T543" s="115"/>
      <c r="U543" s="115"/>
    </row>
    <row r="544" spans="1:21" s="1" customFormat="1" ht="30" x14ac:dyDescent="0.2">
      <c r="A544" s="115"/>
      <c r="B544" s="79">
        <v>1</v>
      </c>
      <c r="C544" s="115"/>
      <c r="D544" s="79">
        <v>3</v>
      </c>
      <c r="E544" s="115"/>
      <c r="F544" s="115"/>
      <c r="G544" s="115"/>
      <c r="H544" s="115"/>
      <c r="I544" s="115"/>
      <c r="J544" s="115"/>
      <c r="K544" s="115"/>
      <c r="L544" s="109" t="s">
        <v>305</v>
      </c>
      <c r="M544" s="98" t="s">
        <v>71</v>
      </c>
      <c r="N544" s="89" t="s">
        <v>25</v>
      </c>
      <c r="O544" s="169">
        <f>SUM(O545)</f>
        <v>27076</v>
      </c>
      <c r="P544" s="169">
        <v>70000</v>
      </c>
      <c r="Q544" s="169">
        <f>SUM(Q545)</f>
        <v>37974.629999999997</v>
      </c>
      <c r="R544" s="92">
        <f t="shared" si="201"/>
        <v>140.25199438617224</v>
      </c>
      <c r="S544" s="92">
        <f t="shared" si="194"/>
        <v>54.249471428571425</v>
      </c>
      <c r="T544" s="115"/>
      <c r="U544" s="115"/>
    </row>
    <row r="545" spans="1:21" s="1" customFormat="1" ht="30" x14ac:dyDescent="0.2">
      <c r="A545" s="115"/>
      <c r="B545" s="208"/>
      <c r="C545" s="115"/>
      <c r="D545" s="208"/>
      <c r="E545" s="115"/>
      <c r="F545" s="115"/>
      <c r="G545" s="115"/>
      <c r="H545" s="115"/>
      <c r="I545" s="115"/>
      <c r="J545" s="115"/>
      <c r="K545" s="115"/>
      <c r="L545" s="109"/>
      <c r="M545" s="210" t="s">
        <v>438</v>
      </c>
      <c r="N545" s="209" t="s">
        <v>505</v>
      </c>
      <c r="O545" s="169">
        <v>27076</v>
      </c>
      <c r="P545" s="169"/>
      <c r="Q545" s="169">
        <v>37974.629999999997</v>
      </c>
      <c r="R545" s="92">
        <f t="shared" si="201"/>
        <v>140.25199438617224</v>
      </c>
      <c r="S545" s="92"/>
      <c r="T545" s="115"/>
      <c r="U545" s="115"/>
    </row>
    <row r="546" spans="1:21" s="1" customFormat="1" ht="15" x14ac:dyDescent="0.2">
      <c r="A546" s="115"/>
      <c r="B546" s="79"/>
      <c r="C546" s="115"/>
      <c r="D546" s="79"/>
      <c r="E546" s="115"/>
      <c r="F546" s="79"/>
      <c r="G546" s="115"/>
      <c r="H546" s="115"/>
      <c r="I546" s="115"/>
      <c r="J546" s="115"/>
      <c r="K546" s="115"/>
      <c r="L546" s="109"/>
      <c r="M546" s="98"/>
      <c r="N546" s="89"/>
      <c r="O546" s="169"/>
      <c r="P546" s="169"/>
      <c r="Q546" s="169"/>
      <c r="R546" s="92"/>
      <c r="S546" s="92"/>
      <c r="T546" s="115"/>
      <c r="U546" s="115"/>
    </row>
    <row r="547" spans="1:21" s="1" customFormat="1" ht="30" x14ac:dyDescent="0.2">
      <c r="A547" s="185" t="s">
        <v>131</v>
      </c>
      <c r="B547" s="148">
        <v>1</v>
      </c>
      <c r="C547" s="115"/>
      <c r="D547" s="115"/>
      <c r="E547" s="115"/>
      <c r="F547" s="148"/>
      <c r="G547" s="115"/>
      <c r="H547" s="148">
        <v>7</v>
      </c>
      <c r="I547" s="148"/>
      <c r="J547" s="148">
        <v>9</v>
      </c>
      <c r="K547" s="115"/>
      <c r="L547" s="109"/>
      <c r="M547" s="98"/>
      <c r="N547" s="90" t="s">
        <v>256</v>
      </c>
      <c r="O547" s="179">
        <f t="shared" ref="O547:Q547" si="209">SUM(O549+O563+O575)</f>
        <v>17844.099999999999</v>
      </c>
      <c r="P547" s="179">
        <f t="shared" ref="P547" si="210">SUM(P549+P563+P575)</f>
        <v>40000</v>
      </c>
      <c r="Q547" s="179">
        <f t="shared" si="209"/>
        <v>5120.7299999999996</v>
      </c>
      <c r="R547" s="92">
        <f t="shared" si="201"/>
        <v>28.69704832409592</v>
      </c>
      <c r="S547" s="92">
        <f t="shared" si="194"/>
        <v>12.801825000000001</v>
      </c>
      <c r="T547" s="115"/>
      <c r="U547" s="115"/>
    </row>
    <row r="548" spans="1:21" s="1" customFormat="1" ht="15" x14ac:dyDescent="0.2">
      <c r="A548" s="115"/>
      <c r="B548" s="79"/>
      <c r="C548" s="115"/>
      <c r="D548" s="79"/>
      <c r="E548" s="115"/>
      <c r="F548" s="79"/>
      <c r="G548" s="115"/>
      <c r="H548" s="115"/>
      <c r="I548" s="115"/>
      <c r="J548" s="115"/>
      <c r="K548" s="115"/>
      <c r="L548" s="109"/>
      <c r="M548" s="98"/>
      <c r="N548" s="89"/>
      <c r="O548" s="181"/>
      <c r="P548" s="181"/>
      <c r="Q548" s="181"/>
      <c r="R548" s="92"/>
      <c r="S548" s="92"/>
      <c r="T548" s="115"/>
      <c r="U548" s="115"/>
    </row>
    <row r="549" spans="1:21" s="1" customFormat="1" ht="30" x14ac:dyDescent="0.2">
      <c r="A549" s="180" t="s">
        <v>192</v>
      </c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53" t="s">
        <v>198</v>
      </c>
      <c r="M549" s="154"/>
      <c r="N549" s="155" t="s">
        <v>150</v>
      </c>
      <c r="O549" s="181">
        <f t="shared" ref="O549:Q549" si="211">SUM(O551)</f>
        <v>12109.1</v>
      </c>
      <c r="P549" s="181">
        <f t="shared" ref="P549" si="212">SUM(P551)</f>
        <v>20000</v>
      </c>
      <c r="Q549" s="181">
        <f t="shared" si="211"/>
        <v>400</v>
      </c>
      <c r="R549" s="92">
        <f t="shared" si="201"/>
        <v>3.3033008233477301</v>
      </c>
      <c r="S549" s="92">
        <f t="shared" si="194"/>
        <v>2</v>
      </c>
      <c r="T549" s="115"/>
      <c r="U549" s="115"/>
    </row>
    <row r="550" spans="1:21" s="1" customFormat="1" ht="15" x14ac:dyDescent="0.2">
      <c r="A550" s="180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53"/>
      <c r="M550" s="154"/>
      <c r="N550" s="155"/>
      <c r="O550" s="171"/>
      <c r="P550" s="171"/>
      <c r="Q550" s="171"/>
      <c r="R550" s="92"/>
      <c r="S550" s="92"/>
      <c r="T550" s="115"/>
      <c r="U550" s="115"/>
    </row>
    <row r="551" spans="1:21" s="1" customFormat="1" ht="45" x14ac:dyDescent="0.2">
      <c r="A551" s="157" t="s">
        <v>132</v>
      </c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58" t="s">
        <v>165</v>
      </c>
      <c r="M551" s="159"/>
      <c r="N551" s="192" t="s">
        <v>330</v>
      </c>
      <c r="O551" s="171">
        <f t="shared" ref="O551:Q551" si="213">SUM(O557)</f>
        <v>12109.1</v>
      </c>
      <c r="P551" s="171">
        <f t="shared" ref="P551" si="214">SUM(P557)</f>
        <v>20000</v>
      </c>
      <c r="Q551" s="171">
        <f t="shared" si="213"/>
        <v>400</v>
      </c>
      <c r="R551" s="92">
        <f t="shared" si="201"/>
        <v>3.3033008233477301</v>
      </c>
      <c r="S551" s="92">
        <f t="shared" si="194"/>
        <v>2</v>
      </c>
      <c r="T551" s="115"/>
      <c r="U551" s="115"/>
    </row>
    <row r="552" spans="1:21" s="1" customFormat="1" ht="15" x14ac:dyDescent="0.2">
      <c r="A552" s="157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58"/>
      <c r="M552" s="159"/>
      <c r="N552" s="160"/>
      <c r="O552" s="171"/>
      <c r="P552" s="171"/>
      <c r="Q552" s="171"/>
      <c r="R552" s="92"/>
      <c r="S552" s="92"/>
      <c r="T552" s="115"/>
      <c r="U552" s="115"/>
    </row>
    <row r="553" spans="1:21" s="1" customFormat="1" ht="15" x14ac:dyDescent="0.2">
      <c r="A553" s="157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58"/>
      <c r="M553" s="159"/>
      <c r="N553" s="145" t="s">
        <v>287</v>
      </c>
      <c r="O553" s="128">
        <f t="shared" ref="O553:Q553" si="215">SUM(O554:O555)</f>
        <v>12109.1</v>
      </c>
      <c r="P553" s="128">
        <f t="shared" ref="P553" si="216">SUM(P554:P555)</f>
        <v>20000</v>
      </c>
      <c r="Q553" s="128">
        <f t="shared" si="215"/>
        <v>400</v>
      </c>
      <c r="R553" s="92">
        <f t="shared" si="201"/>
        <v>3.3033008233477301</v>
      </c>
      <c r="S553" s="92">
        <f t="shared" si="194"/>
        <v>2</v>
      </c>
      <c r="T553" s="115"/>
      <c r="U553" s="115"/>
    </row>
    <row r="554" spans="1:21" s="1" customFormat="1" ht="15" x14ac:dyDescent="0.2">
      <c r="A554" s="157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58"/>
      <c r="M554" s="188" t="s">
        <v>361</v>
      </c>
      <c r="N554" s="145" t="s">
        <v>288</v>
      </c>
      <c r="O554" s="128">
        <v>12109.1</v>
      </c>
      <c r="P554" s="128">
        <v>10000</v>
      </c>
      <c r="Q554" s="128">
        <v>400</v>
      </c>
      <c r="R554" s="92">
        <f t="shared" si="201"/>
        <v>3.3033008233477301</v>
      </c>
      <c r="S554" s="92">
        <f t="shared" si="194"/>
        <v>4</v>
      </c>
      <c r="T554" s="115"/>
      <c r="U554" s="115"/>
    </row>
    <row r="555" spans="1:21" s="1" customFormat="1" ht="15" x14ac:dyDescent="0.2">
      <c r="A555" s="157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58"/>
      <c r="M555" s="161">
        <v>91</v>
      </c>
      <c r="N555" s="145" t="s">
        <v>292</v>
      </c>
      <c r="O555" s="128">
        <v>0</v>
      </c>
      <c r="P555" s="128">
        <v>10000</v>
      </c>
      <c r="Q555" s="128">
        <v>0</v>
      </c>
      <c r="R555" s="92">
        <v>0</v>
      </c>
      <c r="S555" s="92">
        <f t="shared" si="194"/>
        <v>0</v>
      </c>
      <c r="T555" s="115"/>
      <c r="U555" s="115"/>
    </row>
    <row r="556" spans="1:21" s="1" customFormat="1" ht="15" x14ac:dyDescent="0.2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09"/>
      <c r="M556" s="115"/>
      <c r="N556" s="89"/>
      <c r="O556" s="171"/>
      <c r="P556" s="171"/>
      <c r="Q556" s="171"/>
      <c r="R556" s="92"/>
      <c r="S556" s="92"/>
      <c r="T556" s="115"/>
      <c r="U556" s="115"/>
    </row>
    <row r="557" spans="1:21" s="1" customFormat="1" ht="15" x14ac:dyDescent="0.2">
      <c r="A557" s="115"/>
      <c r="B557" s="79">
        <v>1</v>
      </c>
      <c r="C557" s="115"/>
      <c r="D557" s="115"/>
      <c r="E557" s="115"/>
      <c r="F557" s="115"/>
      <c r="G557" s="115"/>
      <c r="H557" s="115"/>
      <c r="I557" s="115"/>
      <c r="J557" s="79">
        <v>9</v>
      </c>
      <c r="K557" s="115"/>
      <c r="L557" s="109" t="s">
        <v>165</v>
      </c>
      <c r="M557" s="88">
        <v>3</v>
      </c>
      <c r="N557" s="89" t="s">
        <v>116</v>
      </c>
      <c r="O557" s="169">
        <f t="shared" ref="O557:Q558" si="217">SUM(O558)</f>
        <v>12109.1</v>
      </c>
      <c r="P557" s="169">
        <f t="shared" si="217"/>
        <v>20000</v>
      </c>
      <c r="Q557" s="169">
        <f t="shared" si="217"/>
        <v>400</v>
      </c>
      <c r="R557" s="92">
        <f t="shared" si="201"/>
        <v>3.3033008233477301</v>
      </c>
      <c r="S557" s="92">
        <f t="shared" si="194"/>
        <v>2</v>
      </c>
      <c r="T557" s="115"/>
      <c r="U557" s="115"/>
    </row>
    <row r="558" spans="1:21" s="1" customFormat="1" ht="47.25" x14ac:dyDescent="0.25">
      <c r="A558" s="115"/>
      <c r="B558" s="79">
        <v>1</v>
      </c>
      <c r="C558" s="115"/>
      <c r="D558" s="115"/>
      <c r="E558" s="115"/>
      <c r="F558" s="115"/>
      <c r="G558" s="115"/>
      <c r="H558" s="115"/>
      <c r="I558" s="115"/>
      <c r="J558" s="79">
        <v>9</v>
      </c>
      <c r="K558" s="115"/>
      <c r="L558" s="109" t="s">
        <v>165</v>
      </c>
      <c r="M558" s="112" t="s">
        <v>70</v>
      </c>
      <c r="N558" s="83" t="s">
        <v>24</v>
      </c>
      <c r="O558" s="170">
        <f t="shared" si="217"/>
        <v>12109.1</v>
      </c>
      <c r="P558" s="170">
        <f t="shared" si="217"/>
        <v>20000</v>
      </c>
      <c r="Q558" s="170">
        <f t="shared" si="217"/>
        <v>400</v>
      </c>
      <c r="R558" s="92">
        <f t="shared" si="201"/>
        <v>3.3033008233477301</v>
      </c>
      <c r="S558" s="92">
        <f t="shared" si="194"/>
        <v>2</v>
      </c>
      <c r="T558" s="115"/>
      <c r="U558" s="115"/>
    </row>
    <row r="559" spans="1:21" s="1" customFormat="1" ht="30" x14ac:dyDescent="0.2">
      <c r="A559" s="115"/>
      <c r="B559" s="79">
        <v>1</v>
      </c>
      <c r="C559" s="115"/>
      <c r="D559" s="115"/>
      <c r="E559" s="115"/>
      <c r="F559" s="115"/>
      <c r="G559" s="115"/>
      <c r="H559" s="115"/>
      <c r="I559" s="115"/>
      <c r="J559" s="79">
        <v>9</v>
      </c>
      <c r="K559" s="115"/>
      <c r="L559" s="109" t="s">
        <v>165</v>
      </c>
      <c r="M559" s="98" t="s">
        <v>71</v>
      </c>
      <c r="N559" s="89" t="s">
        <v>25</v>
      </c>
      <c r="O559" s="169">
        <f>SUM(O560:O561)</f>
        <v>12109.1</v>
      </c>
      <c r="P559" s="169">
        <v>20000</v>
      </c>
      <c r="Q559" s="169">
        <f>SUM(Q560:Q561)</f>
        <v>400</v>
      </c>
      <c r="R559" s="92">
        <f t="shared" si="201"/>
        <v>3.3033008233477301</v>
      </c>
      <c r="S559" s="92">
        <f t="shared" si="194"/>
        <v>2</v>
      </c>
      <c r="T559" s="115"/>
      <c r="U559" s="115"/>
    </row>
    <row r="560" spans="1:21" s="1" customFormat="1" ht="30" x14ac:dyDescent="0.2">
      <c r="A560" s="115"/>
      <c r="B560" s="208"/>
      <c r="C560" s="115"/>
      <c r="D560" s="115"/>
      <c r="E560" s="115"/>
      <c r="F560" s="115"/>
      <c r="G560" s="115"/>
      <c r="H560" s="115"/>
      <c r="I560" s="115"/>
      <c r="J560" s="208"/>
      <c r="K560" s="115"/>
      <c r="L560" s="109"/>
      <c r="M560" s="210" t="s">
        <v>438</v>
      </c>
      <c r="N560" s="220" t="s">
        <v>505</v>
      </c>
      <c r="O560" s="169">
        <v>12109.1</v>
      </c>
      <c r="P560" s="169"/>
      <c r="Q560" s="169">
        <v>400</v>
      </c>
      <c r="R560" s="92">
        <f t="shared" si="201"/>
        <v>3.3033008233477301</v>
      </c>
      <c r="S560" s="92"/>
      <c r="T560" s="115"/>
      <c r="U560" s="115"/>
    </row>
    <row r="561" spans="1:21" s="1" customFormat="1" ht="30" x14ac:dyDescent="0.2">
      <c r="A561" s="115"/>
      <c r="B561" s="208"/>
      <c r="C561" s="115"/>
      <c r="D561" s="115"/>
      <c r="E561" s="115"/>
      <c r="F561" s="115"/>
      <c r="G561" s="115"/>
      <c r="H561" s="115"/>
      <c r="I561" s="115"/>
      <c r="J561" s="208"/>
      <c r="K561" s="115"/>
      <c r="L561" s="109"/>
      <c r="M561" s="210" t="s">
        <v>439</v>
      </c>
      <c r="N561" s="209" t="s">
        <v>506</v>
      </c>
      <c r="O561" s="169">
        <v>0</v>
      </c>
      <c r="P561" s="169"/>
      <c r="Q561" s="169">
        <v>0</v>
      </c>
      <c r="R561" s="92">
        <v>0</v>
      </c>
      <c r="S561" s="92"/>
      <c r="T561" s="115"/>
      <c r="U561" s="115"/>
    </row>
    <row r="562" spans="1:21" s="1" customFormat="1" ht="15" x14ac:dyDescent="0.2">
      <c r="A562" s="115"/>
      <c r="B562" s="79"/>
      <c r="C562" s="115"/>
      <c r="D562" s="115"/>
      <c r="E562" s="115"/>
      <c r="F562" s="115"/>
      <c r="G562" s="115"/>
      <c r="H562" s="115"/>
      <c r="I562" s="115"/>
      <c r="J562" s="115"/>
      <c r="K562" s="115"/>
      <c r="L562" s="109"/>
      <c r="M562" s="98"/>
      <c r="N562" s="89"/>
      <c r="O562" s="171"/>
      <c r="P562" s="171"/>
      <c r="Q562" s="171"/>
      <c r="R562" s="92"/>
      <c r="S562" s="92"/>
      <c r="T562" s="115"/>
      <c r="U562" s="115"/>
    </row>
    <row r="563" spans="1:21" s="1" customFormat="1" ht="30" x14ac:dyDescent="0.2">
      <c r="A563" s="180" t="s">
        <v>192</v>
      </c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53" t="s">
        <v>309</v>
      </c>
      <c r="M563" s="154"/>
      <c r="N563" s="155" t="s">
        <v>150</v>
      </c>
      <c r="O563" s="181">
        <f t="shared" ref="O563:Q563" si="218">SUM(O565)</f>
        <v>5735</v>
      </c>
      <c r="P563" s="181">
        <f t="shared" ref="P563" si="219">SUM(P565)</f>
        <v>15000</v>
      </c>
      <c r="Q563" s="181">
        <f t="shared" si="218"/>
        <v>4720.7299999999996</v>
      </c>
      <c r="R563" s="92">
        <f t="shared" si="201"/>
        <v>82.31438535309502</v>
      </c>
      <c r="S563" s="92">
        <f t="shared" si="194"/>
        <v>31.47153333333333</v>
      </c>
      <c r="T563" s="115"/>
      <c r="U563" s="115"/>
    </row>
    <row r="564" spans="1:21" s="1" customFormat="1" ht="15" x14ac:dyDescent="0.2">
      <c r="A564" s="115"/>
      <c r="B564" s="79"/>
      <c r="C564" s="115"/>
      <c r="D564" s="115"/>
      <c r="E564" s="115"/>
      <c r="F564" s="115"/>
      <c r="G564" s="115"/>
      <c r="H564" s="115"/>
      <c r="I564" s="115"/>
      <c r="J564" s="115"/>
      <c r="K564" s="115"/>
      <c r="L564" s="109"/>
      <c r="M564" s="98"/>
      <c r="N564" s="89"/>
      <c r="O564" s="171"/>
      <c r="P564" s="171"/>
      <c r="Q564" s="171"/>
      <c r="R564" s="92"/>
      <c r="S564" s="92"/>
      <c r="T564" s="115"/>
      <c r="U564" s="115"/>
    </row>
    <row r="565" spans="1:21" s="1" customFormat="1" ht="30" x14ac:dyDescent="0.2">
      <c r="A565" s="157" t="s">
        <v>257</v>
      </c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58" t="s">
        <v>306</v>
      </c>
      <c r="M565" s="159"/>
      <c r="N565" s="160" t="s">
        <v>164</v>
      </c>
      <c r="O565" s="171">
        <f t="shared" ref="O565:Q565" si="220">SUM(O570)</f>
        <v>5735</v>
      </c>
      <c r="P565" s="171">
        <f t="shared" ref="P565" si="221">SUM(P570)</f>
        <v>15000</v>
      </c>
      <c r="Q565" s="171">
        <f t="shared" si="220"/>
        <v>4720.7299999999996</v>
      </c>
      <c r="R565" s="92">
        <f t="shared" si="201"/>
        <v>82.31438535309502</v>
      </c>
      <c r="S565" s="92">
        <f t="shared" si="194"/>
        <v>31.47153333333333</v>
      </c>
      <c r="T565" s="115"/>
      <c r="U565" s="115"/>
    </row>
    <row r="566" spans="1:21" s="1" customFormat="1" ht="15.75" x14ac:dyDescent="0.25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09"/>
      <c r="M566" s="115"/>
      <c r="N566" s="89"/>
      <c r="O566" s="168"/>
      <c r="P566" s="168"/>
      <c r="Q566" s="168"/>
      <c r="R566" s="92"/>
      <c r="S566" s="92"/>
      <c r="T566" s="115"/>
      <c r="U566" s="115"/>
    </row>
    <row r="567" spans="1:21" s="1" customFormat="1" ht="15" x14ac:dyDescent="0.2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09"/>
      <c r="M567" s="115"/>
      <c r="N567" s="145" t="s">
        <v>287</v>
      </c>
      <c r="O567" s="128">
        <f t="shared" ref="O567:Q567" si="222">SUM(O568)</f>
        <v>5735</v>
      </c>
      <c r="P567" s="128">
        <f t="shared" si="222"/>
        <v>15000</v>
      </c>
      <c r="Q567" s="128">
        <f t="shared" si="222"/>
        <v>4720.7299999999996</v>
      </c>
      <c r="R567" s="92">
        <f t="shared" si="201"/>
        <v>82.31438535309502</v>
      </c>
      <c r="S567" s="92">
        <f t="shared" si="194"/>
        <v>31.47153333333333</v>
      </c>
      <c r="T567" s="115"/>
      <c r="U567" s="115"/>
    </row>
    <row r="568" spans="1:21" s="1" customFormat="1" ht="15" x14ac:dyDescent="0.2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09"/>
      <c r="M568" s="188" t="s">
        <v>361</v>
      </c>
      <c r="N568" s="145" t="s">
        <v>288</v>
      </c>
      <c r="O568" s="128">
        <v>5735</v>
      </c>
      <c r="P568" s="128">
        <v>15000</v>
      </c>
      <c r="Q568" s="128">
        <v>4720.7299999999996</v>
      </c>
      <c r="R568" s="92">
        <f t="shared" si="201"/>
        <v>82.31438535309502</v>
      </c>
      <c r="S568" s="92">
        <f t="shared" si="194"/>
        <v>31.47153333333333</v>
      </c>
      <c r="T568" s="115"/>
      <c r="U568" s="115"/>
    </row>
    <row r="569" spans="1:21" s="1" customFormat="1" ht="15.75" x14ac:dyDescent="0.25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09"/>
      <c r="M569" s="115"/>
      <c r="N569" s="89"/>
      <c r="O569" s="168"/>
      <c r="P569" s="168"/>
      <c r="Q569" s="168"/>
      <c r="R569" s="92"/>
      <c r="S569" s="92"/>
      <c r="T569" s="115"/>
      <c r="U569" s="115"/>
    </row>
    <row r="570" spans="1:21" s="1" customFormat="1" ht="15" x14ac:dyDescent="0.2">
      <c r="A570" s="115"/>
      <c r="B570" s="79">
        <v>1</v>
      </c>
      <c r="C570" s="115"/>
      <c r="D570" s="115"/>
      <c r="E570" s="115"/>
      <c r="F570" s="115"/>
      <c r="G570" s="115"/>
      <c r="H570" s="115"/>
      <c r="I570" s="115"/>
      <c r="J570" s="115"/>
      <c r="K570" s="115"/>
      <c r="L570" s="109" t="s">
        <v>306</v>
      </c>
      <c r="M570" s="88">
        <v>3</v>
      </c>
      <c r="N570" s="89" t="s">
        <v>116</v>
      </c>
      <c r="O570" s="169">
        <f t="shared" ref="O570:Q571" si="223">SUM(O571)</f>
        <v>5735</v>
      </c>
      <c r="P570" s="169">
        <f t="shared" si="223"/>
        <v>15000</v>
      </c>
      <c r="Q570" s="169">
        <f t="shared" si="223"/>
        <v>4720.7299999999996</v>
      </c>
      <c r="R570" s="92">
        <f t="shared" si="201"/>
        <v>82.31438535309502</v>
      </c>
      <c r="S570" s="92">
        <f t="shared" si="194"/>
        <v>31.47153333333333</v>
      </c>
      <c r="T570" s="115"/>
      <c r="U570" s="115"/>
    </row>
    <row r="571" spans="1:21" s="1" customFormat="1" ht="47.25" x14ac:dyDescent="0.25">
      <c r="A571" s="115"/>
      <c r="B571" s="79">
        <v>1</v>
      </c>
      <c r="C571" s="115"/>
      <c r="D571" s="115"/>
      <c r="E571" s="115"/>
      <c r="F571" s="115"/>
      <c r="G571" s="115"/>
      <c r="H571" s="115"/>
      <c r="I571" s="115"/>
      <c r="J571" s="115"/>
      <c r="K571" s="115"/>
      <c r="L571" s="109" t="s">
        <v>306</v>
      </c>
      <c r="M571" s="112" t="s">
        <v>70</v>
      </c>
      <c r="N571" s="83" t="s">
        <v>24</v>
      </c>
      <c r="O571" s="170">
        <f t="shared" si="223"/>
        <v>5735</v>
      </c>
      <c r="P571" s="170">
        <f t="shared" si="223"/>
        <v>15000</v>
      </c>
      <c r="Q571" s="170">
        <f t="shared" si="223"/>
        <v>4720.7299999999996</v>
      </c>
      <c r="R571" s="92">
        <f t="shared" si="201"/>
        <v>82.31438535309502</v>
      </c>
      <c r="S571" s="92">
        <f t="shared" si="194"/>
        <v>31.47153333333333</v>
      </c>
      <c r="T571" s="115"/>
      <c r="U571" s="115"/>
    </row>
    <row r="572" spans="1:21" s="1" customFormat="1" ht="30" x14ac:dyDescent="0.2">
      <c r="A572" s="115"/>
      <c r="B572" s="79">
        <v>1</v>
      </c>
      <c r="C572" s="115"/>
      <c r="D572" s="115"/>
      <c r="E572" s="115"/>
      <c r="F572" s="115"/>
      <c r="G572" s="115"/>
      <c r="H572" s="115"/>
      <c r="I572" s="115"/>
      <c r="J572" s="115"/>
      <c r="K572" s="115"/>
      <c r="L572" s="109" t="s">
        <v>306</v>
      </c>
      <c r="M572" s="98" t="s">
        <v>71</v>
      </c>
      <c r="N572" s="89" t="s">
        <v>25</v>
      </c>
      <c r="O572" s="169">
        <f>SUM(O573)</f>
        <v>5735</v>
      </c>
      <c r="P572" s="169">
        <v>15000</v>
      </c>
      <c r="Q572" s="169">
        <f>SUM(Q573)</f>
        <v>4720.7299999999996</v>
      </c>
      <c r="R572" s="92">
        <f t="shared" si="201"/>
        <v>82.31438535309502</v>
      </c>
      <c r="S572" s="92">
        <f t="shared" si="194"/>
        <v>31.47153333333333</v>
      </c>
      <c r="T572" s="115"/>
      <c r="U572" s="115"/>
    </row>
    <row r="573" spans="1:21" s="1" customFormat="1" ht="30" x14ac:dyDescent="0.2">
      <c r="A573" s="115"/>
      <c r="B573" s="208"/>
      <c r="C573" s="115"/>
      <c r="D573" s="115"/>
      <c r="E573" s="115"/>
      <c r="F573" s="115"/>
      <c r="G573" s="115"/>
      <c r="H573" s="115"/>
      <c r="I573" s="115"/>
      <c r="J573" s="115"/>
      <c r="K573" s="115"/>
      <c r="L573" s="109"/>
      <c r="M573" s="210" t="s">
        <v>439</v>
      </c>
      <c r="N573" s="220" t="s">
        <v>506</v>
      </c>
      <c r="O573" s="169">
        <v>5735</v>
      </c>
      <c r="P573" s="169"/>
      <c r="Q573" s="169">
        <v>4720.7299999999996</v>
      </c>
      <c r="R573" s="92">
        <f t="shared" si="201"/>
        <v>82.31438535309502</v>
      </c>
      <c r="S573" s="92"/>
      <c r="T573" s="115"/>
      <c r="U573" s="115"/>
    </row>
    <row r="574" spans="1:21" s="1" customFormat="1" ht="15" x14ac:dyDescent="0.2">
      <c r="A574" s="115"/>
      <c r="B574" s="79"/>
      <c r="C574" s="115"/>
      <c r="D574" s="115"/>
      <c r="E574" s="115"/>
      <c r="F574" s="115"/>
      <c r="G574" s="115"/>
      <c r="H574" s="115"/>
      <c r="I574" s="115"/>
      <c r="J574" s="115"/>
      <c r="K574" s="115"/>
      <c r="L574" s="109"/>
      <c r="M574" s="98"/>
      <c r="N574" s="89"/>
      <c r="O574" s="169"/>
      <c r="P574" s="169"/>
      <c r="Q574" s="169"/>
      <c r="R574" s="92"/>
      <c r="S574" s="92"/>
      <c r="T574" s="115"/>
      <c r="U574" s="115"/>
    </row>
    <row r="575" spans="1:21" s="1" customFormat="1" ht="30" x14ac:dyDescent="0.2">
      <c r="A575" s="180" t="s">
        <v>192</v>
      </c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53" t="s">
        <v>198</v>
      </c>
      <c r="M575" s="154"/>
      <c r="N575" s="155" t="s">
        <v>150</v>
      </c>
      <c r="O575" s="181">
        <f t="shared" ref="O575:Q575" si="224">SUM(O577)</f>
        <v>0</v>
      </c>
      <c r="P575" s="181">
        <f t="shared" ref="P575" si="225">SUM(P577)</f>
        <v>5000</v>
      </c>
      <c r="Q575" s="181">
        <f t="shared" si="224"/>
        <v>0</v>
      </c>
      <c r="R575" s="92">
        <v>0</v>
      </c>
      <c r="S575" s="92">
        <f t="shared" si="194"/>
        <v>0</v>
      </c>
      <c r="T575" s="115"/>
      <c r="U575" s="115"/>
    </row>
    <row r="576" spans="1:21" s="1" customFormat="1" ht="15" x14ac:dyDescent="0.2">
      <c r="A576" s="115"/>
      <c r="B576" s="79"/>
      <c r="C576" s="115"/>
      <c r="D576" s="115"/>
      <c r="E576" s="115"/>
      <c r="F576" s="115"/>
      <c r="G576" s="115"/>
      <c r="H576" s="115"/>
      <c r="I576" s="115"/>
      <c r="J576" s="115"/>
      <c r="K576" s="115"/>
      <c r="L576" s="109"/>
      <c r="M576" s="98"/>
      <c r="N576" s="89"/>
      <c r="O576" s="169"/>
      <c r="P576" s="169"/>
      <c r="Q576" s="169"/>
      <c r="R576" s="92"/>
      <c r="S576" s="92"/>
      <c r="T576" s="115"/>
      <c r="U576" s="115"/>
    </row>
    <row r="577" spans="1:21" s="36" customFormat="1" ht="30" x14ac:dyDescent="0.2">
      <c r="A577" s="157" t="s">
        <v>313</v>
      </c>
      <c r="B577" s="174"/>
      <c r="C577" s="174"/>
      <c r="D577" s="174"/>
      <c r="E577" s="174"/>
      <c r="F577" s="174"/>
      <c r="G577" s="174"/>
      <c r="H577" s="174"/>
      <c r="I577" s="174"/>
      <c r="J577" s="174"/>
      <c r="K577" s="174"/>
      <c r="L577" s="175" t="s">
        <v>165</v>
      </c>
      <c r="M577" s="174"/>
      <c r="N577" s="100" t="s">
        <v>264</v>
      </c>
      <c r="O577" s="171">
        <f>SUM(O583)</f>
        <v>0</v>
      </c>
      <c r="P577" s="171">
        <f>SUM(P583)</f>
        <v>5000</v>
      </c>
      <c r="Q577" s="171">
        <f>SUM(Q583)</f>
        <v>0</v>
      </c>
      <c r="R577" s="92">
        <v>0</v>
      </c>
      <c r="S577" s="92">
        <f t="shared" ref="S577:S639" si="226">Q577/P577*100</f>
        <v>0</v>
      </c>
      <c r="T577" s="174"/>
      <c r="U577" s="174"/>
    </row>
    <row r="578" spans="1:21" s="36" customFormat="1" ht="15" x14ac:dyDescent="0.2">
      <c r="A578" s="157"/>
      <c r="B578" s="174"/>
      <c r="C578" s="174"/>
      <c r="D578" s="174"/>
      <c r="E578" s="174"/>
      <c r="F578" s="174"/>
      <c r="G578" s="174"/>
      <c r="H578" s="174"/>
      <c r="I578" s="174"/>
      <c r="J578" s="174"/>
      <c r="K578" s="174"/>
      <c r="L578" s="175"/>
      <c r="M578" s="174"/>
      <c r="N578" s="100"/>
      <c r="O578" s="171"/>
      <c r="P578" s="171"/>
      <c r="Q578" s="171"/>
      <c r="R578" s="92"/>
      <c r="S578" s="92"/>
      <c r="T578" s="174"/>
      <c r="U578" s="174"/>
    </row>
    <row r="579" spans="1:21" s="36" customFormat="1" ht="15" x14ac:dyDescent="0.2">
      <c r="A579" s="157"/>
      <c r="B579" s="174"/>
      <c r="C579" s="174"/>
      <c r="D579" s="174"/>
      <c r="E579" s="174"/>
      <c r="F579" s="174"/>
      <c r="G579" s="174"/>
      <c r="H579" s="174"/>
      <c r="I579" s="174"/>
      <c r="J579" s="174"/>
      <c r="K579" s="174"/>
      <c r="L579" s="175"/>
      <c r="M579" s="115"/>
      <c r="N579" s="145" t="s">
        <v>287</v>
      </c>
      <c r="O579" s="128">
        <f t="shared" ref="O579:Q579" si="227">SUM(O580:O581)</f>
        <v>0</v>
      </c>
      <c r="P579" s="128">
        <f t="shared" ref="P579" si="228">SUM(P580:P581)</f>
        <v>5000</v>
      </c>
      <c r="Q579" s="128">
        <f t="shared" si="227"/>
        <v>0</v>
      </c>
      <c r="R579" s="92">
        <v>0</v>
      </c>
      <c r="S579" s="92">
        <f t="shared" si="226"/>
        <v>0</v>
      </c>
      <c r="T579" s="174"/>
      <c r="U579" s="174"/>
    </row>
    <row r="580" spans="1:21" s="36" customFormat="1" ht="15" x14ac:dyDescent="0.2">
      <c r="A580" s="157"/>
      <c r="B580" s="174"/>
      <c r="C580" s="174"/>
      <c r="D580" s="174"/>
      <c r="E580" s="174"/>
      <c r="F580" s="174"/>
      <c r="G580" s="174"/>
      <c r="H580" s="174"/>
      <c r="I580" s="174"/>
      <c r="J580" s="174"/>
      <c r="K580" s="174"/>
      <c r="L580" s="175"/>
      <c r="M580" s="188" t="s">
        <v>361</v>
      </c>
      <c r="N580" s="145" t="s">
        <v>288</v>
      </c>
      <c r="O580" s="128">
        <v>0</v>
      </c>
      <c r="P580" s="128">
        <v>5000</v>
      </c>
      <c r="Q580" s="128">
        <v>0</v>
      </c>
      <c r="R580" s="92">
        <v>0</v>
      </c>
      <c r="S580" s="92">
        <f t="shared" si="226"/>
        <v>0</v>
      </c>
      <c r="T580" s="174"/>
      <c r="U580" s="174"/>
    </row>
    <row r="581" spans="1:21" s="36" customFormat="1" ht="60" x14ac:dyDescent="0.2">
      <c r="A581" s="157"/>
      <c r="B581" s="174"/>
      <c r="C581" s="174"/>
      <c r="D581" s="174"/>
      <c r="E581" s="174"/>
      <c r="F581" s="174"/>
      <c r="G581" s="174"/>
      <c r="H581" s="174"/>
      <c r="I581" s="174"/>
      <c r="J581" s="174"/>
      <c r="K581" s="174"/>
      <c r="L581" s="175"/>
      <c r="M581" s="188" t="s">
        <v>52</v>
      </c>
      <c r="N581" s="191" t="s">
        <v>105</v>
      </c>
      <c r="O581" s="128">
        <v>0</v>
      </c>
      <c r="P581" s="128">
        <v>0</v>
      </c>
      <c r="Q581" s="128">
        <v>0</v>
      </c>
      <c r="R581" s="92">
        <v>0</v>
      </c>
      <c r="S581" s="92">
        <v>0</v>
      </c>
      <c r="T581" s="174"/>
      <c r="U581" s="174"/>
    </row>
    <row r="582" spans="1:21" s="1" customFormat="1" ht="15.75" x14ac:dyDescent="0.25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09"/>
      <c r="M582" s="112"/>
      <c r="N582" s="83"/>
      <c r="O582" s="169"/>
      <c r="P582" s="169"/>
      <c r="Q582" s="169"/>
      <c r="R582" s="92"/>
      <c r="S582" s="92"/>
      <c r="T582" s="115"/>
      <c r="U582" s="115"/>
    </row>
    <row r="583" spans="1:21" s="1" customFormat="1" ht="15" x14ac:dyDescent="0.2">
      <c r="A583" s="115"/>
      <c r="B583" s="79">
        <v>1</v>
      </c>
      <c r="C583" s="115"/>
      <c r="D583" s="115"/>
      <c r="E583" s="115"/>
      <c r="F583" s="79"/>
      <c r="G583" s="115"/>
      <c r="H583" s="79">
        <v>7</v>
      </c>
      <c r="I583" s="115"/>
      <c r="J583" s="115"/>
      <c r="K583" s="115"/>
      <c r="L583" s="109" t="s">
        <v>165</v>
      </c>
      <c r="M583" s="88">
        <v>3</v>
      </c>
      <c r="N583" s="89" t="s">
        <v>116</v>
      </c>
      <c r="O583" s="169">
        <f>SUM(O584+O586)</f>
        <v>0</v>
      </c>
      <c r="P583" s="169">
        <f>SUM(P584+P586)</f>
        <v>5000</v>
      </c>
      <c r="Q583" s="169">
        <f>SUM(Q584+Q586)</f>
        <v>0</v>
      </c>
      <c r="R583" s="92">
        <v>0</v>
      </c>
      <c r="S583" s="92">
        <f t="shared" si="226"/>
        <v>0</v>
      </c>
      <c r="T583" s="115"/>
      <c r="U583" s="115"/>
    </row>
    <row r="584" spans="1:21" s="16" customFormat="1" ht="31.5" x14ac:dyDescent="0.25">
      <c r="A584" s="163"/>
      <c r="B584" s="79">
        <v>1</v>
      </c>
      <c r="C584" s="163"/>
      <c r="D584" s="163"/>
      <c r="E584" s="163"/>
      <c r="F584" s="87"/>
      <c r="G584" s="163"/>
      <c r="H584" s="79">
        <v>7</v>
      </c>
      <c r="I584" s="163"/>
      <c r="J584" s="163"/>
      <c r="K584" s="163"/>
      <c r="L584" s="109" t="s">
        <v>165</v>
      </c>
      <c r="M584" s="112" t="s">
        <v>262</v>
      </c>
      <c r="N584" s="83" t="s">
        <v>282</v>
      </c>
      <c r="O584" s="170">
        <f t="shared" ref="O584:Q584" si="229">SUM(O585:O585)</f>
        <v>0</v>
      </c>
      <c r="P584" s="170">
        <f t="shared" si="229"/>
        <v>0</v>
      </c>
      <c r="Q584" s="170">
        <f t="shared" si="229"/>
        <v>0</v>
      </c>
      <c r="R584" s="92">
        <v>0</v>
      </c>
      <c r="S584" s="92">
        <v>0</v>
      </c>
      <c r="T584" s="163"/>
      <c r="U584" s="163"/>
    </row>
    <row r="585" spans="1:21" s="66" customFormat="1" ht="30" x14ac:dyDescent="0.2">
      <c r="A585" s="193"/>
      <c r="B585" s="194">
        <v>1</v>
      </c>
      <c r="C585" s="193"/>
      <c r="D585" s="193"/>
      <c r="E585" s="193"/>
      <c r="F585" s="194"/>
      <c r="G585" s="193"/>
      <c r="H585" s="79">
        <v>7</v>
      </c>
      <c r="I585" s="193"/>
      <c r="J585" s="193"/>
      <c r="K585" s="193"/>
      <c r="L585" s="109" t="s">
        <v>165</v>
      </c>
      <c r="M585" s="98" t="s">
        <v>261</v>
      </c>
      <c r="N585" s="89" t="s">
        <v>281</v>
      </c>
      <c r="O585" s="169">
        <v>0</v>
      </c>
      <c r="P585" s="169">
        <v>0</v>
      </c>
      <c r="Q585" s="169">
        <v>0</v>
      </c>
      <c r="R585" s="92">
        <v>0</v>
      </c>
      <c r="S585" s="92">
        <v>0</v>
      </c>
      <c r="T585" s="193"/>
      <c r="U585" s="193"/>
    </row>
    <row r="586" spans="1:21" s="66" customFormat="1" ht="15.75" x14ac:dyDescent="0.25">
      <c r="A586" s="193"/>
      <c r="B586" s="194"/>
      <c r="C586" s="193"/>
      <c r="D586" s="193"/>
      <c r="E586" s="193"/>
      <c r="F586" s="194"/>
      <c r="G586" s="193"/>
      <c r="H586" s="79">
        <v>7</v>
      </c>
      <c r="I586" s="193"/>
      <c r="J586" s="193"/>
      <c r="K586" s="193"/>
      <c r="L586" s="109" t="s">
        <v>165</v>
      </c>
      <c r="M586" s="85">
        <v>38</v>
      </c>
      <c r="N586" s="83" t="s">
        <v>283</v>
      </c>
      <c r="O586" s="170">
        <f>SUM(O587)</f>
        <v>0</v>
      </c>
      <c r="P586" s="170">
        <f>SUM(P587)</f>
        <v>5000</v>
      </c>
      <c r="Q586" s="170">
        <f>SUM(Q587)</f>
        <v>0</v>
      </c>
      <c r="R586" s="92">
        <v>0</v>
      </c>
      <c r="S586" s="92">
        <f t="shared" si="226"/>
        <v>0</v>
      </c>
      <c r="T586" s="193"/>
      <c r="U586" s="193"/>
    </row>
    <row r="587" spans="1:21" s="1" customFormat="1" ht="15" x14ac:dyDescent="0.2">
      <c r="A587" s="115"/>
      <c r="B587" s="79">
        <v>1</v>
      </c>
      <c r="C587" s="115"/>
      <c r="D587" s="115"/>
      <c r="E587" s="115"/>
      <c r="F587" s="79"/>
      <c r="G587" s="115"/>
      <c r="H587" s="79">
        <v>7</v>
      </c>
      <c r="I587" s="115"/>
      <c r="J587" s="115"/>
      <c r="K587" s="115"/>
      <c r="L587" s="109" t="s">
        <v>165</v>
      </c>
      <c r="M587" s="98" t="s">
        <v>73</v>
      </c>
      <c r="N587" s="89" t="s">
        <v>8</v>
      </c>
      <c r="O587" s="169">
        <v>0</v>
      </c>
      <c r="P587" s="169">
        <v>5000</v>
      </c>
      <c r="Q587" s="169">
        <v>0</v>
      </c>
      <c r="R587" s="92">
        <v>0</v>
      </c>
      <c r="S587" s="92">
        <f t="shared" si="226"/>
        <v>0</v>
      </c>
      <c r="T587" s="115"/>
      <c r="U587" s="115"/>
    </row>
    <row r="588" spans="1:21" s="1" customFormat="1" ht="15" x14ac:dyDescent="0.2">
      <c r="A588" s="180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09"/>
      <c r="M588" s="154"/>
      <c r="N588" s="155"/>
      <c r="O588" s="171"/>
      <c r="P588" s="171"/>
      <c r="Q588" s="171"/>
      <c r="R588" s="92"/>
      <c r="S588" s="92"/>
      <c r="T588" s="115"/>
      <c r="U588" s="115"/>
    </row>
    <row r="589" spans="1:21" s="1" customFormat="1" ht="30" x14ac:dyDescent="0.2">
      <c r="A589" s="185" t="s">
        <v>133</v>
      </c>
      <c r="B589" s="148">
        <v>1</v>
      </c>
      <c r="C589" s="115"/>
      <c r="D589" s="115"/>
      <c r="E589" s="115"/>
      <c r="F589" s="148"/>
      <c r="G589" s="115"/>
      <c r="H589" s="115"/>
      <c r="I589" s="115"/>
      <c r="J589" s="148">
        <v>9</v>
      </c>
      <c r="K589" s="115"/>
      <c r="L589" s="109"/>
      <c r="M589" s="98"/>
      <c r="N589" s="90" t="s">
        <v>258</v>
      </c>
      <c r="O589" s="179">
        <f t="shared" ref="O589:Q589" si="230">SUM(O591)</f>
        <v>0</v>
      </c>
      <c r="P589" s="179">
        <f t="shared" ref="P589" si="231">SUM(P591)</f>
        <v>20000</v>
      </c>
      <c r="Q589" s="179">
        <f t="shared" si="230"/>
        <v>0</v>
      </c>
      <c r="R589" s="92">
        <v>0</v>
      </c>
      <c r="S589" s="92">
        <f t="shared" si="226"/>
        <v>0</v>
      </c>
      <c r="T589" s="115"/>
      <c r="U589" s="115"/>
    </row>
    <row r="590" spans="1:21" s="1" customFormat="1" ht="15" x14ac:dyDescent="0.2">
      <c r="A590" s="115"/>
      <c r="B590" s="79"/>
      <c r="C590" s="115"/>
      <c r="D590" s="79"/>
      <c r="E590" s="115"/>
      <c r="F590" s="79"/>
      <c r="G590" s="115"/>
      <c r="H590" s="115"/>
      <c r="I590" s="115"/>
      <c r="J590" s="115"/>
      <c r="K590" s="115"/>
      <c r="L590" s="109"/>
      <c r="M590" s="98"/>
      <c r="N590" s="89"/>
      <c r="O590" s="181"/>
      <c r="P590" s="181"/>
      <c r="Q590" s="181"/>
      <c r="R590" s="92"/>
      <c r="S590" s="92"/>
      <c r="T590" s="115"/>
      <c r="U590" s="115"/>
    </row>
    <row r="591" spans="1:21" s="1" customFormat="1" ht="30" x14ac:dyDescent="0.2">
      <c r="A591" s="180" t="s">
        <v>192</v>
      </c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53" t="s">
        <v>308</v>
      </c>
      <c r="M591" s="154"/>
      <c r="N591" s="155" t="s">
        <v>150</v>
      </c>
      <c r="O591" s="181">
        <f t="shared" ref="O591:Q591" si="232">SUM(O593+O603)</f>
        <v>0</v>
      </c>
      <c r="P591" s="181">
        <f t="shared" ref="P591" si="233">SUM(P593+P603)</f>
        <v>20000</v>
      </c>
      <c r="Q591" s="181">
        <f t="shared" si="232"/>
        <v>0</v>
      </c>
      <c r="R591" s="92">
        <v>0</v>
      </c>
      <c r="S591" s="92">
        <f t="shared" si="226"/>
        <v>0</v>
      </c>
      <c r="T591" s="115"/>
      <c r="U591" s="115"/>
    </row>
    <row r="592" spans="1:21" s="1" customFormat="1" ht="15" x14ac:dyDescent="0.2">
      <c r="A592" s="180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53"/>
      <c r="M592" s="154"/>
      <c r="N592" s="155"/>
      <c r="O592" s="181"/>
      <c r="P592" s="181"/>
      <c r="Q592" s="181"/>
      <c r="R592" s="92"/>
      <c r="S592" s="92"/>
      <c r="T592" s="115"/>
      <c r="U592" s="115"/>
    </row>
    <row r="593" spans="1:21" s="1" customFormat="1" ht="15" x14ac:dyDescent="0.2">
      <c r="A593" s="157" t="s">
        <v>134</v>
      </c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58" t="s">
        <v>307</v>
      </c>
      <c r="M593" s="159"/>
      <c r="N593" s="160" t="s">
        <v>161</v>
      </c>
      <c r="O593" s="171">
        <f t="shared" ref="O593:Q593" si="234">SUM(O599)</f>
        <v>0</v>
      </c>
      <c r="P593" s="171">
        <f t="shared" ref="P593" si="235">SUM(P599)</f>
        <v>20000</v>
      </c>
      <c r="Q593" s="171">
        <f t="shared" si="234"/>
        <v>0</v>
      </c>
      <c r="R593" s="92">
        <v>0</v>
      </c>
      <c r="S593" s="92">
        <f t="shared" si="226"/>
        <v>0</v>
      </c>
      <c r="T593" s="115"/>
      <c r="U593" s="115"/>
    </row>
    <row r="594" spans="1:21" s="1" customFormat="1" ht="15" x14ac:dyDescent="0.2">
      <c r="A594" s="157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58"/>
      <c r="M594" s="159"/>
      <c r="N594" s="160"/>
      <c r="O594" s="171"/>
      <c r="P594" s="171"/>
      <c r="Q594" s="171"/>
      <c r="R594" s="92"/>
      <c r="S594" s="92"/>
      <c r="T594" s="115"/>
      <c r="U594" s="115"/>
    </row>
    <row r="595" spans="1:21" s="1" customFormat="1" ht="15" x14ac:dyDescent="0.2">
      <c r="A595" s="157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58"/>
      <c r="M595" s="154"/>
      <c r="N595" s="145" t="s">
        <v>287</v>
      </c>
      <c r="O595" s="128">
        <f t="shared" ref="O595:Q595" si="236">SUM(O596:O597)</f>
        <v>0</v>
      </c>
      <c r="P595" s="128">
        <f t="shared" ref="P595" si="237">SUM(P596:P597)</f>
        <v>20000</v>
      </c>
      <c r="Q595" s="128">
        <f t="shared" si="236"/>
        <v>0</v>
      </c>
      <c r="R595" s="92">
        <v>0</v>
      </c>
      <c r="S595" s="92">
        <f t="shared" si="226"/>
        <v>0</v>
      </c>
      <c r="T595" s="115"/>
      <c r="U595" s="115"/>
    </row>
    <row r="596" spans="1:21" s="1" customFormat="1" ht="15" x14ac:dyDescent="0.2">
      <c r="A596" s="157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58"/>
      <c r="M596" s="188" t="s">
        <v>361</v>
      </c>
      <c r="N596" s="145" t="s">
        <v>288</v>
      </c>
      <c r="O596" s="128">
        <v>0</v>
      </c>
      <c r="P596" s="128">
        <v>0</v>
      </c>
      <c r="Q596" s="128">
        <v>0</v>
      </c>
      <c r="R596" s="92">
        <v>0</v>
      </c>
      <c r="S596" s="92">
        <v>0</v>
      </c>
      <c r="T596" s="115"/>
      <c r="U596" s="115"/>
    </row>
    <row r="597" spans="1:21" s="1" customFormat="1" ht="15" x14ac:dyDescent="0.2">
      <c r="A597" s="157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58"/>
      <c r="M597" s="161">
        <v>91</v>
      </c>
      <c r="N597" s="145" t="s">
        <v>292</v>
      </c>
      <c r="O597" s="128">
        <v>0</v>
      </c>
      <c r="P597" s="128">
        <v>20000</v>
      </c>
      <c r="Q597" s="128">
        <v>0</v>
      </c>
      <c r="R597" s="92">
        <v>0</v>
      </c>
      <c r="S597" s="92">
        <f t="shared" si="226"/>
        <v>0</v>
      </c>
      <c r="T597" s="115"/>
      <c r="U597" s="115"/>
    </row>
    <row r="598" spans="1:21" s="1" customFormat="1" ht="15" x14ac:dyDescent="0.2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09"/>
      <c r="M598" s="115"/>
      <c r="N598" s="89"/>
      <c r="O598" s="183"/>
      <c r="P598" s="183"/>
      <c r="Q598" s="183"/>
      <c r="R598" s="92"/>
      <c r="S598" s="92"/>
      <c r="T598" s="115"/>
      <c r="U598" s="115"/>
    </row>
    <row r="599" spans="1:21" s="1" customFormat="1" ht="15" x14ac:dyDescent="0.2">
      <c r="A599" s="115"/>
      <c r="B599" s="79">
        <v>1</v>
      </c>
      <c r="C599" s="115"/>
      <c r="D599" s="115"/>
      <c r="E599" s="115"/>
      <c r="F599" s="148"/>
      <c r="G599" s="115"/>
      <c r="H599" s="115"/>
      <c r="I599" s="115"/>
      <c r="J599" s="79">
        <v>9</v>
      </c>
      <c r="K599" s="115"/>
      <c r="L599" s="109" t="s">
        <v>307</v>
      </c>
      <c r="M599" s="88">
        <v>3</v>
      </c>
      <c r="N599" s="89" t="s">
        <v>116</v>
      </c>
      <c r="O599" s="169">
        <f t="shared" ref="O599:Q600" si="238">SUM(O600)</f>
        <v>0</v>
      </c>
      <c r="P599" s="169">
        <f t="shared" si="238"/>
        <v>20000</v>
      </c>
      <c r="Q599" s="169">
        <f t="shared" si="238"/>
        <v>0</v>
      </c>
      <c r="R599" s="92">
        <v>0</v>
      </c>
      <c r="S599" s="92">
        <f t="shared" si="226"/>
        <v>0</v>
      </c>
      <c r="T599" s="115"/>
      <c r="U599" s="115"/>
    </row>
    <row r="600" spans="1:21" s="1" customFormat="1" ht="47.25" x14ac:dyDescent="0.25">
      <c r="A600" s="115"/>
      <c r="B600" s="79">
        <v>1</v>
      </c>
      <c r="C600" s="115"/>
      <c r="D600" s="115"/>
      <c r="E600" s="115"/>
      <c r="F600" s="115"/>
      <c r="G600" s="115"/>
      <c r="H600" s="115"/>
      <c r="I600" s="115"/>
      <c r="J600" s="79">
        <v>9</v>
      </c>
      <c r="K600" s="115"/>
      <c r="L600" s="109" t="s">
        <v>307</v>
      </c>
      <c r="M600" s="112" t="s">
        <v>70</v>
      </c>
      <c r="N600" s="83" t="s">
        <v>24</v>
      </c>
      <c r="O600" s="170">
        <f t="shared" si="238"/>
        <v>0</v>
      </c>
      <c r="P600" s="170">
        <f t="shared" si="238"/>
        <v>20000</v>
      </c>
      <c r="Q600" s="170">
        <f t="shared" si="238"/>
        <v>0</v>
      </c>
      <c r="R600" s="92">
        <v>0</v>
      </c>
      <c r="S600" s="92">
        <f t="shared" si="226"/>
        <v>0</v>
      </c>
      <c r="T600" s="115"/>
      <c r="U600" s="115"/>
    </row>
    <row r="601" spans="1:21" s="1" customFormat="1" ht="30" x14ac:dyDescent="0.2">
      <c r="A601" s="115"/>
      <c r="B601" s="79">
        <v>1</v>
      </c>
      <c r="C601" s="115"/>
      <c r="D601" s="115"/>
      <c r="E601" s="115"/>
      <c r="F601" s="115"/>
      <c r="G601" s="115"/>
      <c r="H601" s="115"/>
      <c r="I601" s="115"/>
      <c r="J601" s="79">
        <v>9</v>
      </c>
      <c r="K601" s="115"/>
      <c r="L601" s="109" t="s">
        <v>307</v>
      </c>
      <c r="M601" s="98" t="s">
        <v>71</v>
      </c>
      <c r="N601" s="89" t="s">
        <v>25</v>
      </c>
      <c r="O601" s="169">
        <v>0</v>
      </c>
      <c r="P601" s="169">
        <v>20000</v>
      </c>
      <c r="Q601" s="169">
        <v>0</v>
      </c>
      <c r="R601" s="92">
        <v>0</v>
      </c>
      <c r="S601" s="92">
        <f t="shared" si="226"/>
        <v>0</v>
      </c>
      <c r="T601" s="115"/>
      <c r="U601" s="115"/>
    </row>
    <row r="602" spans="1:21" s="1" customFormat="1" ht="15" x14ac:dyDescent="0.2">
      <c r="A602" s="115"/>
      <c r="B602" s="79"/>
      <c r="C602" s="115"/>
      <c r="D602" s="115"/>
      <c r="E602" s="115"/>
      <c r="F602" s="115"/>
      <c r="G602" s="115"/>
      <c r="H602" s="115"/>
      <c r="I602" s="115"/>
      <c r="J602" s="115"/>
      <c r="K602" s="115"/>
      <c r="L602" s="109"/>
      <c r="M602" s="98"/>
      <c r="N602" s="89"/>
      <c r="O602" s="169"/>
      <c r="P602" s="169"/>
      <c r="Q602" s="169"/>
      <c r="R602" s="92"/>
      <c r="S602" s="92"/>
      <c r="T602" s="115"/>
      <c r="U602" s="115"/>
    </row>
    <row r="603" spans="1:21" s="1" customFormat="1" ht="15" x14ac:dyDescent="0.2">
      <c r="A603" s="180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53"/>
      <c r="M603" s="154"/>
      <c r="N603" s="155"/>
      <c r="O603" s="171"/>
      <c r="P603" s="171"/>
      <c r="Q603" s="171"/>
      <c r="R603" s="92"/>
      <c r="S603" s="92"/>
      <c r="T603" s="115"/>
      <c r="U603" s="115"/>
    </row>
    <row r="604" spans="1:21" s="1" customFormat="1" ht="15" x14ac:dyDescent="0.2">
      <c r="A604" s="185" t="s">
        <v>135</v>
      </c>
      <c r="B604" s="148">
        <v>1</v>
      </c>
      <c r="C604" s="115"/>
      <c r="D604" s="115"/>
      <c r="E604" s="115"/>
      <c r="F604" s="148">
        <v>5</v>
      </c>
      <c r="G604" s="115"/>
      <c r="H604" s="115"/>
      <c r="I604" s="115"/>
      <c r="J604" s="148">
        <v>9</v>
      </c>
      <c r="K604" s="115"/>
      <c r="L604" s="109"/>
      <c r="M604" s="98"/>
      <c r="N604" s="90" t="s">
        <v>259</v>
      </c>
      <c r="O604" s="179">
        <f t="shared" ref="O604:Q604" si="239">SUM(O606+O619)</f>
        <v>5318.54</v>
      </c>
      <c r="P604" s="179">
        <f t="shared" ref="P604" si="240">SUM(P606+P619)</f>
        <v>34000</v>
      </c>
      <c r="Q604" s="179">
        <f t="shared" si="239"/>
        <v>0</v>
      </c>
      <c r="R604" s="92">
        <f t="shared" ref="R604:R644" si="241">Q604/O604*100</f>
        <v>0</v>
      </c>
      <c r="S604" s="92">
        <f t="shared" si="226"/>
        <v>0</v>
      </c>
      <c r="T604" s="115"/>
      <c r="U604" s="115"/>
    </row>
    <row r="605" spans="1:21" s="1" customFormat="1" ht="15" x14ac:dyDescent="0.2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09"/>
      <c r="M605" s="98"/>
      <c r="N605" s="89"/>
      <c r="O605" s="183"/>
      <c r="P605" s="183"/>
      <c r="Q605" s="183"/>
      <c r="R605" s="92"/>
      <c r="S605" s="92"/>
      <c r="T605" s="115"/>
      <c r="U605" s="115"/>
    </row>
    <row r="606" spans="1:21" s="1" customFormat="1" ht="30" x14ac:dyDescent="0.2">
      <c r="A606" s="180" t="s">
        <v>191</v>
      </c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53" t="s">
        <v>310</v>
      </c>
      <c r="M606" s="154"/>
      <c r="N606" s="155" t="s">
        <v>151</v>
      </c>
      <c r="O606" s="181">
        <f t="shared" ref="O606:Q606" si="242">SUM(O608)</f>
        <v>2000</v>
      </c>
      <c r="P606" s="181">
        <f t="shared" ref="P606" si="243">SUM(P608)</f>
        <v>4000</v>
      </c>
      <c r="Q606" s="181">
        <f t="shared" si="242"/>
        <v>0</v>
      </c>
      <c r="R606" s="92">
        <f t="shared" si="241"/>
        <v>0</v>
      </c>
      <c r="S606" s="92">
        <f t="shared" si="226"/>
        <v>0</v>
      </c>
      <c r="T606" s="115"/>
      <c r="U606" s="115"/>
    </row>
    <row r="607" spans="1:21" s="1" customFormat="1" ht="15" x14ac:dyDescent="0.2">
      <c r="A607" s="180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53"/>
      <c r="M607" s="154"/>
      <c r="N607" s="155"/>
      <c r="O607" s="171"/>
      <c r="P607" s="171"/>
      <c r="Q607" s="171"/>
      <c r="R607" s="92"/>
      <c r="S607" s="92"/>
      <c r="T607" s="115"/>
      <c r="U607" s="115"/>
    </row>
    <row r="608" spans="1:21" s="1" customFormat="1" ht="30" x14ac:dyDescent="0.2">
      <c r="A608" s="157" t="s">
        <v>136</v>
      </c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58" t="s">
        <v>163</v>
      </c>
      <c r="M608" s="159"/>
      <c r="N608" s="160" t="s">
        <v>162</v>
      </c>
      <c r="O608" s="171">
        <f t="shared" ref="O608:Q608" si="244">SUM(O614)</f>
        <v>2000</v>
      </c>
      <c r="P608" s="171">
        <f t="shared" ref="P608" si="245">SUM(P614)</f>
        <v>4000</v>
      </c>
      <c r="Q608" s="171">
        <f t="shared" si="244"/>
        <v>0</v>
      </c>
      <c r="R608" s="92">
        <f t="shared" si="241"/>
        <v>0</v>
      </c>
      <c r="S608" s="92">
        <f t="shared" si="226"/>
        <v>0</v>
      </c>
      <c r="T608" s="115"/>
      <c r="U608" s="115"/>
    </row>
    <row r="609" spans="1:21" s="1" customFormat="1" ht="15" x14ac:dyDescent="0.2">
      <c r="A609" s="157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58"/>
      <c r="M609" s="159"/>
      <c r="N609" s="160"/>
      <c r="O609" s="171"/>
      <c r="P609" s="171"/>
      <c r="Q609" s="171"/>
      <c r="R609" s="92"/>
      <c r="S609" s="92"/>
      <c r="T609" s="115"/>
      <c r="U609" s="115"/>
    </row>
    <row r="610" spans="1:21" s="1" customFormat="1" ht="15" x14ac:dyDescent="0.2">
      <c r="A610" s="157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58"/>
      <c r="M610" s="159"/>
      <c r="N610" s="145" t="s">
        <v>287</v>
      </c>
      <c r="O610" s="128">
        <f t="shared" ref="O610:Q610" si="246">SUM(O611:O612)</f>
        <v>2000</v>
      </c>
      <c r="P610" s="128">
        <f t="shared" ref="P610" si="247">SUM(P611:P612)</f>
        <v>4000</v>
      </c>
      <c r="Q610" s="128">
        <f t="shared" si="246"/>
        <v>0</v>
      </c>
      <c r="R610" s="92">
        <f t="shared" si="241"/>
        <v>0</v>
      </c>
      <c r="S610" s="92">
        <f t="shared" si="226"/>
        <v>0</v>
      </c>
      <c r="T610" s="115"/>
      <c r="U610" s="115"/>
    </row>
    <row r="611" spans="1:21" s="1" customFormat="1" ht="15" x14ac:dyDescent="0.2">
      <c r="A611" s="157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58"/>
      <c r="M611" s="188" t="s">
        <v>361</v>
      </c>
      <c r="N611" s="145" t="s">
        <v>288</v>
      </c>
      <c r="O611" s="128">
        <v>2000</v>
      </c>
      <c r="P611" s="128">
        <v>3500</v>
      </c>
      <c r="Q611" s="128">
        <v>0</v>
      </c>
      <c r="R611" s="92">
        <f t="shared" si="241"/>
        <v>0</v>
      </c>
      <c r="S611" s="92">
        <f t="shared" si="226"/>
        <v>0</v>
      </c>
      <c r="T611" s="115"/>
      <c r="U611" s="115"/>
    </row>
    <row r="612" spans="1:21" s="1" customFormat="1" ht="15" x14ac:dyDescent="0.2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09"/>
      <c r="M612" s="161">
        <v>91</v>
      </c>
      <c r="N612" s="145" t="s">
        <v>292</v>
      </c>
      <c r="O612" s="128">
        <v>0</v>
      </c>
      <c r="P612" s="128">
        <v>500</v>
      </c>
      <c r="Q612" s="128">
        <v>0</v>
      </c>
      <c r="R612" s="92">
        <v>0</v>
      </c>
      <c r="S612" s="92">
        <f t="shared" si="226"/>
        <v>0</v>
      </c>
      <c r="T612" s="115"/>
      <c r="U612" s="115"/>
    </row>
    <row r="613" spans="1:21" s="1" customFormat="1" ht="15" x14ac:dyDescent="0.2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09"/>
      <c r="M613" s="161"/>
      <c r="N613" s="145"/>
      <c r="O613" s="171"/>
      <c r="P613" s="171"/>
      <c r="Q613" s="171"/>
      <c r="R613" s="92"/>
      <c r="S613" s="92"/>
      <c r="T613" s="115"/>
      <c r="U613" s="115"/>
    </row>
    <row r="614" spans="1:21" s="1" customFormat="1" ht="15" x14ac:dyDescent="0.2">
      <c r="A614" s="115"/>
      <c r="B614" s="79">
        <v>1</v>
      </c>
      <c r="C614" s="115"/>
      <c r="D614" s="115"/>
      <c r="E614" s="115"/>
      <c r="F614" s="115"/>
      <c r="G614" s="115"/>
      <c r="H614" s="115"/>
      <c r="I614" s="115"/>
      <c r="J614" s="79">
        <v>9</v>
      </c>
      <c r="K614" s="115"/>
      <c r="L614" s="109" t="s">
        <v>163</v>
      </c>
      <c r="M614" s="88">
        <v>3</v>
      </c>
      <c r="N614" s="89" t="s">
        <v>116</v>
      </c>
      <c r="O614" s="169">
        <f t="shared" ref="O614:Q615" si="248">SUM(O615)</f>
        <v>2000</v>
      </c>
      <c r="P614" s="169">
        <f t="shared" si="248"/>
        <v>4000</v>
      </c>
      <c r="Q614" s="169">
        <f t="shared" si="248"/>
        <v>0</v>
      </c>
      <c r="R614" s="92">
        <f t="shared" si="241"/>
        <v>0</v>
      </c>
      <c r="S614" s="92">
        <f t="shared" si="226"/>
        <v>0</v>
      </c>
      <c r="T614" s="115"/>
      <c r="U614" s="115"/>
    </row>
    <row r="615" spans="1:21" s="1" customFormat="1" ht="47.25" x14ac:dyDescent="0.25">
      <c r="A615" s="115"/>
      <c r="B615" s="79">
        <v>1</v>
      </c>
      <c r="C615" s="115"/>
      <c r="D615" s="115"/>
      <c r="E615" s="115"/>
      <c r="F615" s="115"/>
      <c r="G615" s="115"/>
      <c r="H615" s="115"/>
      <c r="I615" s="115"/>
      <c r="J615" s="79">
        <v>9</v>
      </c>
      <c r="K615" s="115"/>
      <c r="L615" s="109" t="s">
        <v>163</v>
      </c>
      <c r="M615" s="112" t="s">
        <v>70</v>
      </c>
      <c r="N615" s="83" t="s">
        <v>24</v>
      </c>
      <c r="O615" s="170">
        <f t="shared" si="248"/>
        <v>2000</v>
      </c>
      <c r="P615" s="170">
        <f t="shared" si="248"/>
        <v>4000</v>
      </c>
      <c r="Q615" s="170">
        <f t="shared" si="248"/>
        <v>0</v>
      </c>
      <c r="R615" s="92">
        <f t="shared" si="241"/>
        <v>0</v>
      </c>
      <c r="S615" s="92">
        <f t="shared" si="226"/>
        <v>0</v>
      </c>
      <c r="T615" s="115"/>
      <c r="U615" s="115"/>
    </row>
    <row r="616" spans="1:21" s="1" customFormat="1" ht="30" x14ac:dyDescent="0.2">
      <c r="A616" s="115"/>
      <c r="B616" s="79">
        <v>1</v>
      </c>
      <c r="C616" s="115"/>
      <c r="D616" s="115"/>
      <c r="E616" s="115"/>
      <c r="F616" s="115"/>
      <c r="G616" s="115"/>
      <c r="H616" s="115"/>
      <c r="I616" s="115"/>
      <c r="J616" s="79">
        <v>9</v>
      </c>
      <c r="K616" s="115"/>
      <c r="L616" s="109" t="s">
        <v>163</v>
      </c>
      <c r="M616" s="98" t="s">
        <v>71</v>
      </c>
      <c r="N616" s="89" t="s">
        <v>25</v>
      </c>
      <c r="O616" s="169">
        <f>SUM(O617)</f>
        <v>2000</v>
      </c>
      <c r="P616" s="169">
        <v>4000</v>
      </c>
      <c r="Q616" s="169">
        <f>SUM(Q617)</f>
        <v>0</v>
      </c>
      <c r="R616" s="92">
        <f t="shared" si="241"/>
        <v>0</v>
      </c>
      <c r="S616" s="92">
        <f t="shared" si="226"/>
        <v>0</v>
      </c>
      <c r="T616" s="115"/>
      <c r="U616" s="115"/>
    </row>
    <row r="617" spans="1:21" s="1" customFormat="1" ht="30" x14ac:dyDescent="0.2">
      <c r="A617" s="115"/>
      <c r="B617" s="208"/>
      <c r="C617" s="115"/>
      <c r="D617" s="115"/>
      <c r="E617" s="115"/>
      <c r="F617" s="115"/>
      <c r="G617" s="115"/>
      <c r="H617" s="115"/>
      <c r="I617" s="115"/>
      <c r="J617" s="208"/>
      <c r="K617" s="115"/>
      <c r="L617" s="109"/>
      <c r="M617" s="210" t="s">
        <v>438</v>
      </c>
      <c r="N617" s="220" t="s">
        <v>505</v>
      </c>
      <c r="O617" s="169">
        <v>2000</v>
      </c>
      <c r="P617" s="169"/>
      <c r="Q617" s="169">
        <v>0</v>
      </c>
      <c r="R617" s="92">
        <f t="shared" si="241"/>
        <v>0</v>
      </c>
      <c r="S617" s="92"/>
      <c r="T617" s="115"/>
      <c r="U617" s="115"/>
    </row>
    <row r="618" spans="1:21" s="1" customFormat="1" ht="15" x14ac:dyDescent="0.2">
      <c r="A618" s="180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53"/>
      <c r="M618" s="154"/>
      <c r="N618" s="155"/>
      <c r="O618" s="171"/>
      <c r="P618" s="171"/>
      <c r="Q618" s="171"/>
      <c r="R618" s="92"/>
      <c r="S618" s="92"/>
      <c r="T618" s="115"/>
      <c r="U618" s="115"/>
    </row>
    <row r="619" spans="1:21" s="1" customFormat="1" ht="30" x14ac:dyDescent="0.2">
      <c r="A619" s="180" t="s">
        <v>191</v>
      </c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53" t="s">
        <v>197</v>
      </c>
      <c r="M619" s="154"/>
      <c r="N619" s="155" t="s">
        <v>151</v>
      </c>
      <c r="O619" s="181">
        <f t="shared" ref="O619:Q619" si="249">SUM(O621+O633)</f>
        <v>3318.54</v>
      </c>
      <c r="P619" s="181">
        <f t="shared" ref="P619" si="250">SUM(P621+P633)</f>
        <v>30000</v>
      </c>
      <c r="Q619" s="181">
        <f t="shared" si="249"/>
        <v>0</v>
      </c>
      <c r="R619" s="92">
        <f t="shared" si="241"/>
        <v>0</v>
      </c>
      <c r="S619" s="92">
        <f t="shared" si="226"/>
        <v>0</v>
      </c>
      <c r="T619" s="115"/>
      <c r="U619" s="115"/>
    </row>
    <row r="620" spans="1:21" s="1" customFormat="1" ht="15" x14ac:dyDescent="0.2">
      <c r="A620" s="180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53"/>
      <c r="M620" s="154"/>
      <c r="N620" s="155"/>
      <c r="O620" s="171"/>
      <c r="P620" s="171"/>
      <c r="Q620" s="171"/>
      <c r="R620" s="92"/>
      <c r="S620" s="92"/>
      <c r="T620" s="115"/>
      <c r="U620" s="115"/>
    </row>
    <row r="621" spans="1:21" s="1" customFormat="1" ht="45.75" customHeight="1" x14ac:dyDescent="0.2">
      <c r="A621" s="157" t="s">
        <v>205</v>
      </c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58" t="s">
        <v>141</v>
      </c>
      <c r="M621" s="159"/>
      <c r="N621" s="160" t="s">
        <v>167</v>
      </c>
      <c r="O621" s="171">
        <f t="shared" ref="O621:Q621" si="251">SUM(O628)</f>
        <v>3318.54</v>
      </c>
      <c r="P621" s="171">
        <f t="shared" ref="P621" si="252">SUM(P628)</f>
        <v>20000</v>
      </c>
      <c r="Q621" s="171">
        <f t="shared" si="251"/>
        <v>0</v>
      </c>
      <c r="R621" s="92">
        <f t="shared" si="241"/>
        <v>0</v>
      </c>
      <c r="S621" s="92">
        <f t="shared" si="226"/>
        <v>0</v>
      </c>
      <c r="T621" s="115"/>
      <c r="U621" s="115"/>
    </row>
    <row r="622" spans="1:21" s="1" customFormat="1" ht="15" x14ac:dyDescent="0.2">
      <c r="A622" s="157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58"/>
      <c r="M622" s="159"/>
      <c r="N622" s="160"/>
      <c r="O622" s="171"/>
      <c r="P622" s="171"/>
      <c r="Q622" s="171"/>
      <c r="R622" s="92"/>
      <c r="S622" s="92"/>
      <c r="T622" s="115"/>
      <c r="U622" s="115"/>
    </row>
    <row r="623" spans="1:21" s="1" customFormat="1" ht="15" x14ac:dyDescent="0.2">
      <c r="A623" s="157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58"/>
      <c r="M623" s="159"/>
      <c r="N623" s="160"/>
      <c r="O623" s="171"/>
      <c r="P623" s="171"/>
      <c r="Q623" s="171"/>
      <c r="R623" s="92"/>
      <c r="S623" s="92"/>
      <c r="T623" s="115"/>
      <c r="U623" s="115"/>
    </row>
    <row r="624" spans="1:21" s="1" customFormat="1" ht="15" x14ac:dyDescent="0.2">
      <c r="A624" s="157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58"/>
      <c r="M624" s="159"/>
      <c r="N624" s="145" t="s">
        <v>287</v>
      </c>
      <c r="O624" s="128">
        <f>SUM(O625:O626)</f>
        <v>3318.54</v>
      </c>
      <c r="P624" s="128">
        <f>SUM(P625:P626)</f>
        <v>20000</v>
      </c>
      <c r="Q624" s="128">
        <f>SUM(Q625:Q626)</f>
        <v>0</v>
      </c>
      <c r="R624" s="92">
        <f t="shared" si="241"/>
        <v>0</v>
      </c>
      <c r="S624" s="92">
        <f t="shared" si="226"/>
        <v>0</v>
      </c>
      <c r="T624" s="115"/>
      <c r="U624" s="115"/>
    </row>
    <row r="625" spans="1:21" s="1" customFormat="1" ht="15" x14ac:dyDescent="0.2">
      <c r="A625" s="157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58"/>
      <c r="M625" s="188" t="s">
        <v>361</v>
      </c>
      <c r="N625" s="145" t="s">
        <v>288</v>
      </c>
      <c r="O625" s="128">
        <v>3318.54</v>
      </c>
      <c r="P625" s="128">
        <v>5000</v>
      </c>
      <c r="Q625" s="128">
        <v>0</v>
      </c>
      <c r="R625" s="92">
        <f t="shared" si="241"/>
        <v>0</v>
      </c>
      <c r="S625" s="92">
        <f t="shared" si="226"/>
        <v>0</v>
      </c>
      <c r="T625" s="115"/>
      <c r="U625" s="115"/>
    </row>
    <row r="626" spans="1:21" s="1" customFormat="1" ht="15" x14ac:dyDescent="0.2">
      <c r="A626" s="157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58"/>
      <c r="M626" s="161">
        <v>91</v>
      </c>
      <c r="N626" s="145" t="s">
        <v>292</v>
      </c>
      <c r="O626" s="128">
        <v>0</v>
      </c>
      <c r="P626" s="128">
        <v>15000</v>
      </c>
      <c r="Q626" s="128">
        <v>0</v>
      </c>
      <c r="R626" s="92">
        <v>0</v>
      </c>
      <c r="S626" s="92">
        <f t="shared" si="226"/>
        <v>0</v>
      </c>
      <c r="T626" s="115"/>
      <c r="U626" s="115"/>
    </row>
    <row r="627" spans="1:21" s="1" customFormat="1" ht="15" x14ac:dyDescent="0.2">
      <c r="A627" s="157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58"/>
      <c r="M627" s="159"/>
      <c r="N627" s="160"/>
      <c r="O627" s="171"/>
      <c r="P627" s="171"/>
      <c r="Q627" s="171"/>
      <c r="R627" s="92"/>
      <c r="S627" s="92"/>
      <c r="T627" s="115"/>
      <c r="U627" s="115"/>
    </row>
    <row r="628" spans="1:21" s="1" customFormat="1" ht="15" x14ac:dyDescent="0.2">
      <c r="A628" s="115"/>
      <c r="B628" s="79">
        <v>1</v>
      </c>
      <c r="C628" s="115"/>
      <c r="D628" s="115"/>
      <c r="E628" s="115"/>
      <c r="F628" s="115"/>
      <c r="G628" s="115"/>
      <c r="H628" s="115"/>
      <c r="I628" s="115"/>
      <c r="J628" s="79">
        <v>9</v>
      </c>
      <c r="K628" s="115"/>
      <c r="L628" s="109" t="s">
        <v>141</v>
      </c>
      <c r="M628" s="88">
        <v>3</v>
      </c>
      <c r="N628" s="89" t="s">
        <v>116</v>
      </c>
      <c r="O628" s="169">
        <f t="shared" ref="O628:Q629" si="253">SUM(O629)</f>
        <v>3318.54</v>
      </c>
      <c r="P628" s="169">
        <f t="shared" si="253"/>
        <v>20000</v>
      </c>
      <c r="Q628" s="169">
        <f t="shared" si="253"/>
        <v>0</v>
      </c>
      <c r="R628" s="92">
        <f t="shared" si="241"/>
        <v>0</v>
      </c>
      <c r="S628" s="92">
        <f t="shared" si="226"/>
        <v>0</v>
      </c>
      <c r="T628" s="115"/>
      <c r="U628" s="115"/>
    </row>
    <row r="629" spans="1:21" s="1" customFormat="1" ht="47.25" x14ac:dyDescent="0.25">
      <c r="A629" s="115"/>
      <c r="B629" s="79">
        <v>1</v>
      </c>
      <c r="C629" s="115"/>
      <c r="D629" s="115"/>
      <c r="E629" s="115"/>
      <c r="F629" s="115"/>
      <c r="G629" s="115"/>
      <c r="H629" s="115"/>
      <c r="I629" s="115"/>
      <c r="J629" s="79">
        <v>9</v>
      </c>
      <c r="K629" s="115"/>
      <c r="L629" s="109" t="s">
        <v>141</v>
      </c>
      <c r="M629" s="112" t="s">
        <v>70</v>
      </c>
      <c r="N629" s="83" t="s">
        <v>24</v>
      </c>
      <c r="O629" s="170">
        <f t="shared" si="253"/>
        <v>3318.54</v>
      </c>
      <c r="P629" s="170">
        <f t="shared" si="253"/>
        <v>20000</v>
      </c>
      <c r="Q629" s="170">
        <f t="shared" si="253"/>
        <v>0</v>
      </c>
      <c r="R629" s="92">
        <f t="shared" si="241"/>
        <v>0</v>
      </c>
      <c r="S629" s="92">
        <f t="shared" si="226"/>
        <v>0</v>
      </c>
      <c r="T629" s="115"/>
      <c r="U629" s="115"/>
    </row>
    <row r="630" spans="1:21" s="1" customFormat="1" ht="30" x14ac:dyDescent="0.2">
      <c r="A630" s="115"/>
      <c r="B630" s="79">
        <v>1</v>
      </c>
      <c r="C630" s="115"/>
      <c r="D630" s="115"/>
      <c r="E630" s="115"/>
      <c r="F630" s="115"/>
      <c r="G630" s="115"/>
      <c r="H630" s="115"/>
      <c r="I630" s="115"/>
      <c r="J630" s="79">
        <v>9</v>
      </c>
      <c r="K630" s="115"/>
      <c r="L630" s="109" t="s">
        <v>141</v>
      </c>
      <c r="M630" s="98" t="s">
        <v>71</v>
      </c>
      <c r="N630" s="89" t="s">
        <v>25</v>
      </c>
      <c r="O630" s="169">
        <f>SUM(O631)</f>
        <v>3318.54</v>
      </c>
      <c r="P630" s="169">
        <v>20000</v>
      </c>
      <c r="Q630" s="169">
        <f>SUM(Q631)</f>
        <v>0</v>
      </c>
      <c r="R630" s="92">
        <f t="shared" si="241"/>
        <v>0</v>
      </c>
      <c r="S630" s="92">
        <f t="shared" si="226"/>
        <v>0</v>
      </c>
      <c r="T630" s="115"/>
      <c r="U630" s="115"/>
    </row>
    <row r="631" spans="1:21" s="1" customFormat="1" ht="30" x14ac:dyDescent="0.2">
      <c r="A631" s="115"/>
      <c r="B631" s="208"/>
      <c r="C631" s="115"/>
      <c r="D631" s="115"/>
      <c r="E631" s="115"/>
      <c r="F631" s="115"/>
      <c r="G631" s="115"/>
      <c r="H631" s="115"/>
      <c r="I631" s="115"/>
      <c r="J631" s="208"/>
      <c r="K631" s="115"/>
      <c r="L631" s="109"/>
      <c r="M631" s="210" t="s">
        <v>438</v>
      </c>
      <c r="N631" s="220" t="s">
        <v>505</v>
      </c>
      <c r="O631" s="169">
        <v>3318.54</v>
      </c>
      <c r="P631" s="169"/>
      <c r="Q631" s="169">
        <v>0</v>
      </c>
      <c r="R631" s="92">
        <f t="shared" si="241"/>
        <v>0</v>
      </c>
      <c r="S631" s="92"/>
      <c r="T631" s="115"/>
      <c r="U631" s="115"/>
    </row>
    <row r="632" spans="1:21" s="1" customFormat="1" ht="15" x14ac:dyDescent="0.2">
      <c r="A632" s="115"/>
      <c r="B632" s="79"/>
      <c r="C632" s="115"/>
      <c r="D632" s="115"/>
      <c r="E632" s="115"/>
      <c r="F632" s="115"/>
      <c r="G632" s="115"/>
      <c r="H632" s="115"/>
      <c r="I632" s="115"/>
      <c r="J632" s="115"/>
      <c r="K632" s="115"/>
      <c r="L632" s="109"/>
      <c r="M632" s="98"/>
      <c r="N632" s="89"/>
      <c r="O632" s="169"/>
      <c r="P632" s="169"/>
      <c r="Q632" s="169"/>
      <c r="R632" s="92"/>
      <c r="S632" s="92"/>
      <c r="T632" s="115"/>
      <c r="U632" s="115"/>
    </row>
    <row r="633" spans="1:21" s="1" customFormat="1" ht="45" x14ac:dyDescent="0.2">
      <c r="A633" s="157" t="s">
        <v>206</v>
      </c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58" t="s">
        <v>141</v>
      </c>
      <c r="M633" s="159"/>
      <c r="N633" s="160" t="s">
        <v>166</v>
      </c>
      <c r="O633" s="171">
        <f t="shared" ref="O633:Q633" si="254">SUM(O638)</f>
        <v>0</v>
      </c>
      <c r="P633" s="171">
        <f t="shared" ref="P633" si="255">SUM(P638)</f>
        <v>10000</v>
      </c>
      <c r="Q633" s="171">
        <f t="shared" si="254"/>
        <v>0</v>
      </c>
      <c r="R633" s="92">
        <v>0</v>
      </c>
      <c r="S633" s="92">
        <f t="shared" si="226"/>
        <v>0</v>
      </c>
      <c r="T633" s="115"/>
      <c r="U633" s="115"/>
    </row>
    <row r="634" spans="1:21" s="1" customFormat="1" ht="15" x14ac:dyDescent="0.2">
      <c r="A634" s="157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58"/>
      <c r="M634" s="159"/>
      <c r="N634" s="160"/>
      <c r="O634" s="171"/>
      <c r="P634" s="171"/>
      <c r="Q634" s="171"/>
      <c r="R634" s="92"/>
      <c r="S634" s="92"/>
      <c r="T634" s="115"/>
      <c r="U634" s="115"/>
    </row>
    <row r="635" spans="1:21" s="1" customFormat="1" ht="15" x14ac:dyDescent="0.2">
      <c r="A635" s="157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58"/>
      <c r="M635" s="159"/>
      <c r="N635" s="145" t="s">
        <v>287</v>
      </c>
      <c r="O635" s="128">
        <f t="shared" ref="O635:Q635" si="256">SUM(O636)</f>
        <v>0</v>
      </c>
      <c r="P635" s="128">
        <f t="shared" si="256"/>
        <v>10000</v>
      </c>
      <c r="Q635" s="128">
        <f t="shared" si="256"/>
        <v>0</v>
      </c>
      <c r="R635" s="92">
        <v>0</v>
      </c>
      <c r="S635" s="92">
        <f t="shared" si="226"/>
        <v>0</v>
      </c>
      <c r="T635" s="115"/>
      <c r="U635" s="115"/>
    </row>
    <row r="636" spans="1:21" s="1" customFormat="1" ht="15" x14ac:dyDescent="0.2">
      <c r="A636" s="157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58"/>
      <c r="M636" s="161">
        <v>52</v>
      </c>
      <c r="N636" s="145" t="s">
        <v>103</v>
      </c>
      <c r="O636" s="128">
        <v>0</v>
      </c>
      <c r="P636" s="128">
        <v>10000</v>
      </c>
      <c r="Q636" s="128">
        <v>0</v>
      </c>
      <c r="R636" s="92">
        <v>0</v>
      </c>
      <c r="S636" s="92">
        <f t="shared" si="226"/>
        <v>0</v>
      </c>
      <c r="T636" s="115"/>
      <c r="U636" s="115"/>
    </row>
    <row r="637" spans="1:21" s="1" customFormat="1" ht="15" x14ac:dyDescent="0.2">
      <c r="A637" s="157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58"/>
      <c r="M637" s="159"/>
      <c r="N637" s="145"/>
      <c r="O637" s="171"/>
      <c r="P637" s="171"/>
      <c r="Q637" s="171"/>
      <c r="R637" s="92"/>
      <c r="S637" s="92"/>
      <c r="T637" s="115"/>
      <c r="U637" s="115"/>
    </row>
    <row r="638" spans="1:21" s="1" customFormat="1" ht="15" x14ac:dyDescent="0.2">
      <c r="A638" s="115"/>
      <c r="B638" s="79"/>
      <c r="C638" s="115"/>
      <c r="D638" s="115"/>
      <c r="E638" s="115"/>
      <c r="F638" s="79">
        <v>5</v>
      </c>
      <c r="G638" s="115"/>
      <c r="H638" s="115"/>
      <c r="I638" s="115"/>
      <c r="J638" s="115"/>
      <c r="K638" s="115"/>
      <c r="L638" s="109" t="s">
        <v>141</v>
      </c>
      <c r="M638" s="88">
        <v>3</v>
      </c>
      <c r="N638" s="89" t="s">
        <v>116</v>
      </c>
      <c r="O638" s="169">
        <f t="shared" ref="O638:Q639" si="257">SUM(O639)</f>
        <v>0</v>
      </c>
      <c r="P638" s="169">
        <f t="shared" si="257"/>
        <v>10000</v>
      </c>
      <c r="Q638" s="169">
        <f t="shared" si="257"/>
        <v>0</v>
      </c>
      <c r="R638" s="92">
        <v>0</v>
      </c>
      <c r="S638" s="92">
        <f t="shared" si="226"/>
        <v>0</v>
      </c>
      <c r="T638" s="115"/>
      <c r="U638" s="115"/>
    </row>
    <row r="639" spans="1:21" s="1" customFormat="1" ht="47.25" x14ac:dyDescent="0.25">
      <c r="A639" s="115"/>
      <c r="B639" s="79"/>
      <c r="C639" s="115"/>
      <c r="D639" s="115"/>
      <c r="E639" s="115"/>
      <c r="F639" s="79">
        <v>5</v>
      </c>
      <c r="G639" s="115"/>
      <c r="H639" s="115"/>
      <c r="I639" s="115"/>
      <c r="J639" s="115"/>
      <c r="K639" s="115"/>
      <c r="L639" s="109" t="s">
        <v>141</v>
      </c>
      <c r="M639" s="112" t="s">
        <v>70</v>
      </c>
      <c r="N639" s="83" t="s">
        <v>24</v>
      </c>
      <c r="O639" s="170">
        <f t="shared" si="257"/>
        <v>0</v>
      </c>
      <c r="P639" s="170">
        <f t="shared" si="257"/>
        <v>10000</v>
      </c>
      <c r="Q639" s="170">
        <f t="shared" si="257"/>
        <v>0</v>
      </c>
      <c r="R639" s="92">
        <v>0</v>
      </c>
      <c r="S639" s="92">
        <f t="shared" si="226"/>
        <v>0</v>
      </c>
      <c r="T639" s="115"/>
      <c r="U639" s="115"/>
    </row>
    <row r="640" spans="1:21" s="1" customFormat="1" ht="30" x14ac:dyDescent="0.2">
      <c r="A640" s="115"/>
      <c r="B640" s="79"/>
      <c r="C640" s="115"/>
      <c r="D640" s="115"/>
      <c r="E640" s="115"/>
      <c r="F640" s="79">
        <v>5</v>
      </c>
      <c r="G640" s="115"/>
      <c r="H640" s="115"/>
      <c r="I640" s="115"/>
      <c r="J640" s="115"/>
      <c r="K640" s="115"/>
      <c r="L640" s="109" t="s">
        <v>141</v>
      </c>
      <c r="M640" s="98" t="s">
        <v>71</v>
      </c>
      <c r="N640" s="89" t="s">
        <v>25</v>
      </c>
      <c r="O640" s="169">
        <v>0</v>
      </c>
      <c r="P640" s="169">
        <v>10000</v>
      </c>
      <c r="Q640" s="169">
        <v>0</v>
      </c>
      <c r="R640" s="92">
        <v>0</v>
      </c>
      <c r="S640" s="92">
        <f t="shared" ref="S640:S703" si="258">Q640/P640*100</f>
        <v>0</v>
      </c>
      <c r="T640" s="115"/>
      <c r="U640" s="115"/>
    </row>
    <row r="641" spans="1:21" s="1" customFormat="1" ht="15" x14ac:dyDescent="0.2">
      <c r="A641" s="115"/>
      <c r="B641" s="79"/>
      <c r="C641" s="115"/>
      <c r="D641" s="115"/>
      <c r="E641" s="115"/>
      <c r="F641" s="115"/>
      <c r="G641" s="115"/>
      <c r="H641" s="115"/>
      <c r="I641" s="115"/>
      <c r="J641" s="115"/>
      <c r="K641" s="115"/>
      <c r="L641" s="109"/>
      <c r="M641" s="98"/>
      <c r="N641" s="89"/>
      <c r="O641" s="171"/>
      <c r="P641" s="171"/>
      <c r="Q641" s="171"/>
      <c r="R641" s="92"/>
      <c r="S641" s="92"/>
      <c r="T641" s="115"/>
      <c r="U641" s="115"/>
    </row>
    <row r="642" spans="1:21" s="1" customFormat="1" ht="45" x14ac:dyDescent="0.2">
      <c r="A642" s="185" t="s">
        <v>138</v>
      </c>
      <c r="B642" s="148">
        <v>1</v>
      </c>
      <c r="C642" s="115"/>
      <c r="D642" s="148">
        <v>3</v>
      </c>
      <c r="E642" s="148"/>
      <c r="F642" s="148">
        <v>5</v>
      </c>
      <c r="G642" s="115"/>
      <c r="H642" s="115"/>
      <c r="I642" s="115"/>
      <c r="J642" s="148">
        <v>9</v>
      </c>
      <c r="K642" s="115"/>
      <c r="L642" s="109"/>
      <c r="M642" s="98"/>
      <c r="N642" s="90" t="s">
        <v>273</v>
      </c>
      <c r="O642" s="179">
        <f t="shared" ref="O642:Q642" si="259">SUM(O644+O663)</f>
        <v>48551.8</v>
      </c>
      <c r="P642" s="179">
        <f t="shared" ref="P642" si="260">SUM(P644+P663)</f>
        <v>67000</v>
      </c>
      <c r="Q642" s="179">
        <f t="shared" si="259"/>
        <v>49481.35</v>
      </c>
      <c r="R642" s="92">
        <f t="shared" si="241"/>
        <v>101.91455311646529</v>
      </c>
      <c r="S642" s="92">
        <f t="shared" si="258"/>
        <v>73.852761194029853</v>
      </c>
      <c r="T642" s="115"/>
      <c r="U642" s="115"/>
    </row>
    <row r="643" spans="1:21" s="1" customFormat="1" ht="15.75" x14ac:dyDescent="0.25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09"/>
      <c r="M643" s="98"/>
      <c r="N643" s="177"/>
      <c r="O643" s="168"/>
      <c r="P643" s="168"/>
      <c r="Q643" s="168"/>
      <c r="R643" s="92"/>
      <c r="S643" s="92"/>
      <c r="T643" s="115"/>
      <c r="U643" s="115"/>
    </row>
    <row r="644" spans="1:21" s="1" customFormat="1" ht="30" x14ac:dyDescent="0.2">
      <c r="A644" s="180" t="s">
        <v>193</v>
      </c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53" t="s">
        <v>199</v>
      </c>
      <c r="M644" s="154"/>
      <c r="N644" s="155" t="s">
        <v>144</v>
      </c>
      <c r="O644" s="181">
        <f t="shared" ref="O644:Q644" si="261">SUM(O646)</f>
        <v>41949.760000000002</v>
      </c>
      <c r="P644" s="181">
        <f t="shared" ref="P644" si="262">SUM(P646)</f>
        <v>60000</v>
      </c>
      <c r="Q644" s="181">
        <f t="shared" si="261"/>
        <v>42495</v>
      </c>
      <c r="R644" s="92">
        <f t="shared" si="241"/>
        <v>101.29974521904298</v>
      </c>
      <c r="S644" s="92">
        <f t="shared" si="258"/>
        <v>70.825000000000003</v>
      </c>
      <c r="T644" s="115"/>
      <c r="U644" s="115"/>
    </row>
    <row r="645" spans="1:21" s="1" customFormat="1" ht="15.75" x14ac:dyDescent="0.25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09"/>
      <c r="M645" s="98"/>
      <c r="N645" s="89"/>
      <c r="O645" s="168"/>
      <c r="P645" s="168"/>
      <c r="Q645" s="168"/>
      <c r="R645" s="92"/>
      <c r="S645" s="92"/>
      <c r="T645" s="115"/>
      <c r="U645" s="115"/>
    </row>
    <row r="646" spans="1:21" s="1" customFormat="1" ht="15" x14ac:dyDescent="0.2">
      <c r="A646" s="157" t="s">
        <v>139</v>
      </c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58" t="s">
        <v>181</v>
      </c>
      <c r="M646" s="159"/>
      <c r="N646" s="160" t="s">
        <v>168</v>
      </c>
      <c r="O646" s="171">
        <f t="shared" ref="O646:Q646" si="263">SUM(O654)</f>
        <v>41949.760000000002</v>
      </c>
      <c r="P646" s="171">
        <f t="shared" ref="P646" si="264">SUM(P654)</f>
        <v>60000</v>
      </c>
      <c r="Q646" s="171">
        <f t="shared" si="263"/>
        <v>42495</v>
      </c>
      <c r="R646" s="92">
        <f t="shared" ref="R646:R704" si="265">Q646/O646*100</f>
        <v>101.29974521904298</v>
      </c>
      <c r="S646" s="92">
        <f t="shared" si="258"/>
        <v>70.825000000000003</v>
      </c>
      <c r="T646" s="115"/>
      <c r="U646" s="115"/>
    </row>
    <row r="647" spans="1:21" s="1" customFormat="1" ht="15" x14ac:dyDescent="0.2">
      <c r="A647" s="157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58"/>
      <c r="M647" s="159"/>
      <c r="N647" s="160"/>
      <c r="O647" s="171"/>
      <c r="P647" s="171"/>
      <c r="Q647" s="171"/>
      <c r="R647" s="92"/>
      <c r="S647" s="92"/>
      <c r="T647" s="115"/>
      <c r="U647" s="115"/>
    </row>
    <row r="648" spans="1:21" s="1" customFormat="1" ht="15" x14ac:dyDescent="0.2">
      <c r="A648" s="157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58"/>
      <c r="M648" s="159"/>
      <c r="N648" s="145" t="s">
        <v>287</v>
      </c>
      <c r="O648" s="128">
        <f t="shared" ref="O648:Q648" si="266">SUM(O649:O652)</f>
        <v>41949.760000000002</v>
      </c>
      <c r="P648" s="128">
        <f t="shared" ref="P648" si="267">SUM(P649:P652)</f>
        <v>60000</v>
      </c>
      <c r="Q648" s="128">
        <f t="shared" si="266"/>
        <v>42495</v>
      </c>
      <c r="R648" s="92">
        <f t="shared" si="265"/>
        <v>101.29974521904298</v>
      </c>
      <c r="S648" s="92">
        <f t="shared" si="258"/>
        <v>70.825000000000003</v>
      </c>
      <c r="T648" s="115"/>
      <c r="U648" s="115"/>
    </row>
    <row r="649" spans="1:21" s="1" customFormat="1" ht="15" x14ac:dyDescent="0.2">
      <c r="A649" s="157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58"/>
      <c r="M649" s="188" t="s">
        <v>361</v>
      </c>
      <c r="N649" s="145" t="s">
        <v>288</v>
      </c>
      <c r="O649" s="128">
        <v>41949.760000000002</v>
      </c>
      <c r="P649" s="128">
        <v>40000</v>
      </c>
      <c r="Q649" s="128">
        <v>42495</v>
      </c>
      <c r="R649" s="92">
        <f t="shared" si="265"/>
        <v>101.29974521904298</v>
      </c>
      <c r="S649" s="92">
        <f t="shared" si="258"/>
        <v>106.23750000000001</v>
      </c>
      <c r="T649" s="115"/>
      <c r="U649" s="115"/>
    </row>
    <row r="650" spans="1:21" s="1" customFormat="1" ht="15" x14ac:dyDescent="0.2">
      <c r="A650" s="157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58"/>
      <c r="M650" s="188" t="s">
        <v>57</v>
      </c>
      <c r="N650" s="145" t="s">
        <v>101</v>
      </c>
      <c r="O650" s="128">
        <v>0</v>
      </c>
      <c r="P650" s="128">
        <v>20000</v>
      </c>
      <c r="Q650" s="128">
        <v>0</v>
      </c>
      <c r="R650" s="92">
        <v>0</v>
      </c>
      <c r="S650" s="92">
        <f t="shared" si="258"/>
        <v>0</v>
      </c>
      <c r="T650" s="115"/>
      <c r="U650" s="115"/>
    </row>
    <row r="651" spans="1:21" s="1" customFormat="1" ht="15" x14ac:dyDescent="0.2">
      <c r="A651" s="157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58"/>
      <c r="M651" s="161">
        <v>52</v>
      </c>
      <c r="N651" s="145" t="s">
        <v>103</v>
      </c>
      <c r="O651" s="128">
        <v>0</v>
      </c>
      <c r="P651" s="128">
        <v>0</v>
      </c>
      <c r="Q651" s="128">
        <v>0</v>
      </c>
      <c r="R651" s="92">
        <v>0</v>
      </c>
      <c r="S651" s="92">
        <v>0</v>
      </c>
      <c r="T651" s="115"/>
      <c r="U651" s="115"/>
    </row>
    <row r="652" spans="1:21" s="1" customFormat="1" ht="15" x14ac:dyDescent="0.2">
      <c r="A652" s="157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58"/>
      <c r="M652" s="161">
        <v>91</v>
      </c>
      <c r="N652" s="145" t="s">
        <v>292</v>
      </c>
      <c r="O652" s="128">
        <v>0</v>
      </c>
      <c r="P652" s="128">
        <v>0</v>
      </c>
      <c r="Q652" s="128">
        <v>0</v>
      </c>
      <c r="R652" s="92">
        <v>0</v>
      </c>
      <c r="S652" s="92">
        <v>0</v>
      </c>
      <c r="T652" s="115"/>
      <c r="U652" s="115"/>
    </row>
    <row r="653" spans="1:21" s="1" customFormat="1" ht="15" x14ac:dyDescent="0.2">
      <c r="A653" s="157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58"/>
      <c r="M653" s="161"/>
      <c r="N653" s="145"/>
      <c r="O653" s="171"/>
      <c r="P653" s="171"/>
      <c r="Q653" s="171"/>
      <c r="R653" s="92"/>
      <c r="S653" s="92"/>
      <c r="T653" s="115"/>
      <c r="U653" s="115"/>
    </row>
    <row r="654" spans="1:21" s="1" customFormat="1" ht="15" x14ac:dyDescent="0.2">
      <c r="A654" s="115"/>
      <c r="B654" s="79">
        <v>1</v>
      </c>
      <c r="C654" s="115"/>
      <c r="D654" s="79">
        <v>3</v>
      </c>
      <c r="E654" s="79"/>
      <c r="F654" s="79">
        <v>5</v>
      </c>
      <c r="G654" s="79"/>
      <c r="H654" s="79"/>
      <c r="I654" s="79"/>
      <c r="J654" s="79">
        <v>9</v>
      </c>
      <c r="K654" s="115"/>
      <c r="L654" s="109" t="s">
        <v>181</v>
      </c>
      <c r="M654" s="88">
        <v>3</v>
      </c>
      <c r="N654" s="89" t="s">
        <v>116</v>
      </c>
      <c r="O654" s="169">
        <f t="shared" ref="O654:Q654" si="268">SUM(O655+O657)</f>
        <v>41949.760000000002</v>
      </c>
      <c r="P654" s="169">
        <f t="shared" ref="P654" si="269">SUM(P655+P657)</f>
        <v>60000</v>
      </c>
      <c r="Q654" s="169">
        <f t="shared" si="268"/>
        <v>42495</v>
      </c>
      <c r="R654" s="92">
        <f t="shared" si="265"/>
        <v>101.29974521904298</v>
      </c>
      <c r="S654" s="92">
        <f t="shared" si="258"/>
        <v>70.825000000000003</v>
      </c>
      <c r="T654" s="115"/>
      <c r="U654" s="115"/>
    </row>
    <row r="655" spans="1:21" s="1" customFormat="1" ht="15.75" x14ac:dyDescent="0.25">
      <c r="A655" s="115"/>
      <c r="B655" s="79">
        <v>1</v>
      </c>
      <c r="C655" s="115"/>
      <c r="D655" s="79">
        <v>3</v>
      </c>
      <c r="E655" s="79"/>
      <c r="F655" s="79">
        <v>5</v>
      </c>
      <c r="G655" s="79"/>
      <c r="H655" s="79"/>
      <c r="I655" s="79"/>
      <c r="J655" s="79">
        <v>9</v>
      </c>
      <c r="K655" s="115"/>
      <c r="L655" s="109" t="s">
        <v>181</v>
      </c>
      <c r="M655" s="85">
        <v>32</v>
      </c>
      <c r="N655" s="83" t="s">
        <v>3</v>
      </c>
      <c r="O655" s="170">
        <f t="shared" ref="O655:Q655" si="270">SUM(O656)</f>
        <v>0</v>
      </c>
      <c r="P655" s="170">
        <f t="shared" si="270"/>
        <v>0</v>
      </c>
      <c r="Q655" s="170">
        <f t="shared" si="270"/>
        <v>0</v>
      </c>
      <c r="R655" s="92">
        <v>0</v>
      </c>
      <c r="S655" s="92">
        <v>0</v>
      </c>
      <c r="T655" s="115"/>
      <c r="U655" s="115"/>
    </row>
    <row r="656" spans="1:21" s="1" customFormat="1" ht="15" x14ac:dyDescent="0.2">
      <c r="A656" s="115"/>
      <c r="B656" s="79">
        <v>1</v>
      </c>
      <c r="C656" s="115"/>
      <c r="D656" s="79">
        <v>3</v>
      </c>
      <c r="E656" s="79"/>
      <c r="F656" s="79">
        <v>5</v>
      </c>
      <c r="G656" s="79"/>
      <c r="H656" s="79"/>
      <c r="I656" s="79"/>
      <c r="J656" s="79">
        <v>9</v>
      </c>
      <c r="K656" s="115"/>
      <c r="L656" s="109" t="s">
        <v>181</v>
      </c>
      <c r="M656" s="88">
        <v>323</v>
      </c>
      <c r="N656" s="115" t="s">
        <v>6</v>
      </c>
      <c r="O656" s="169">
        <v>0</v>
      </c>
      <c r="P656" s="169">
        <v>0</v>
      </c>
      <c r="Q656" s="169">
        <v>0</v>
      </c>
      <c r="R656" s="92">
        <v>0</v>
      </c>
      <c r="S656" s="92">
        <v>0</v>
      </c>
      <c r="T656" s="115"/>
      <c r="U656" s="115"/>
    </row>
    <row r="657" spans="1:21" s="1" customFormat="1" ht="15.75" x14ac:dyDescent="0.25">
      <c r="A657" s="115"/>
      <c r="B657" s="79">
        <v>1</v>
      </c>
      <c r="C657" s="115"/>
      <c r="D657" s="79">
        <v>3</v>
      </c>
      <c r="E657" s="79"/>
      <c r="F657" s="79">
        <v>5</v>
      </c>
      <c r="G657" s="79"/>
      <c r="H657" s="79"/>
      <c r="I657" s="79"/>
      <c r="J657" s="79">
        <v>9</v>
      </c>
      <c r="K657" s="115"/>
      <c r="L657" s="109" t="s">
        <v>181</v>
      </c>
      <c r="M657" s="112" t="s">
        <v>72</v>
      </c>
      <c r="N657" s="83" t="s">
        <v>137</v>
      </c>
      <c r="O657" s="170">
        <f>SUM(O658+O660)</f>
        <v>41949.760000000002</v>
      </c>
      <c r="P657" s="170">
        <f t="shared" ref="P657" si="271">SUM(P658:P660)</f>
        <v>60000</v>
      </c>
      <c r="Q657" s="170">
        <f>SUM(Q658+Q660)</f>
        <v>42495</v>
      </c>
      <c r="R657" s="92">
        <f t="shared" si="265"/>
        <v>101.29974521904298</v>
      </c>
      <c r="S657" s="92">
        <f t="shared" si="258"/>
        <v>70.825000000000003</v>
      </c>
      <c r="T657" s="115"/>
      <c r="U657" s="115"/>
    </row>
    <row r="658" spans="1:21" s="1" customFormat="1" ht="15" x14ac:dyDescent="0.2">
      <c r="A658" s="115"/>
      <c r="B658" s="79">
        <v>1</v>
      </c>
      <c r="C658" s="115"/>
      <c r="D658" s="79">
        <v>3</v>
      </c>
      <c r="E658" s="79"/>
      <c r="F658" s="79">
        <v>5</v>
      </c>
      <c r="G658" s="79"/>
      <c r="H658" s="79"/>
      <c r="I658" s="79"/>
      <c r="J658" s="79">
        <v>9</v>
      </c>
      <c r="K658" s="115"/>
      <c r="L658" s="109" t="s">
        <v>181</v>
      </c>
      <c r="M658" s="98" t="s">
        <v>73</v>
      </c>
      <c r="N658" s="89" t="s">
        <v>8</v>
      </c>
      <c r="O658" s="169">
        <f>SUM(O659)</f>
        <v>20872.22</v>
      </c>
      <c r="P658" s="169">
        <v>40000</v>
      </c>
      <c r="Q658" s="169">
        <f>SUM(Q659)</f>
        <v>22495</v>
      </c>
      <c r="R658" s="92">
        <f t="shared" si="265"/>
        <v>107.77483180993683</v>
      </c>
      <c r="S658" s="92">
        <f t="shared" si="258"/>
        <v>56.237499999999997</v>
      </c>
      <c r="T658" s="115"/>
      <c r="U658" s="115"/>
    </row>
    <row r="659" spans="1:21" s="1" customFormat="1" ht="15" x14ac:dyDescent="0.2">
      <c r="A659" s="115"/>
      <c r="B659" s="208"/>
      <c r="C659" s="115"/>
      <c r="D659" s="208"/>
      <c r="E659" s="208"/>
      <c r="F659" s="208"/>
      <c r="G659" s="208"/>
      <c r="H659" s="208"/>
      <c r="I659" s="208"/>
      <c r="J659" s="208"/>
      <c r="K659" s="115"/>
      <c r="L659" s="109"/>
      <c r="M659" s="210" t="s">
        <v>440</v>
      </c>
      <c r="N659" s="209" t="s">
        <v>507</v>
      </c>
      <c r="O659" s="169">
        <v>20872.22</v>
      </c>
      <c r="P659" s="169"/>
      <c r="Q659" s="169">
        <v>22495</v>
      </c>
      <c r="R659" s="92">
        <f t="shared" si="265"/>
        <v>107.77483180993683</v>
      </c>
      <c r="S659" s="92"/>
      <c r="T659" s="115"/>
      <c r="U659" s="115"/>
    </row>
    <row r="660" spans="1:21" s="1" customFormat="1" ht="15" x14ac:dyDescent="0.2">
      <c r="A660" s="115"/>
      <c r="B660" s="79">
        <v>1</v>
      </c>
      <c r="C660" s="115"/>
      <c r="D660" s="79">
        <v>3</v>
      </c>
      <c r="E660" s="79"/>
      <c r="F660" s="79">
        <v>5</v>
      </c>
      <c r="G660" s="79"/>
      <c r="H660" s="79"/>
      <c r="I660" s="79"/>
      <c r="J660" s="79">
        <v>9</v>
      </c>
      <c r="K660" s="115"/>
      <c r="L660" s="109" t="s">
        <v>181</v>
      </c>
      <c r="M660" s="98" t="s">
        <v>74</v>
      </c>
      <c r="N660" s="89" t="s">
        <v>30</v>
      </c>
      <c r="O660" s="169">
        <f>SUM(O661)</f>
        <v>21077.54</v>
      </c>
      <c r="P660" s="169">
        <v>20000</v>
      </c>
      <c r="Q660" s="169">
        <f>SUM(Q661)</f>
        <v>20000</v>
      </c>
      <c r="R660" s="92">
        <f t="shared" si="265"/>
        <v>94.887733578017162</v>
      </c>
      <c r="S660" s="92">
        <f t="shared" si="258"/>
        <v>100</v>
      </c>
      <c r="T660" s="115"/>
      <c r="U660" s="115"/>
    </row>
    <row r="661" spans="1:21" s="1" customFormat="1" ht="30" x14ac:dyDescent="0.2">
      <c r="A661" s="115"/>
      <c r="B661" s="208"/>
      <c r="C661" s="115"/>
      <c r="D661" s="208"/>
      <c r="E661" s="208"/>
      <c r="F661" s="208"/>
      <c r="G661" s="208"/>
      <c r="H661" s="208"/>
      <c r="I661" s="208"/>
      <c r="J661" s="208"/>
      <c r="K661" s="115"/>
      <c r="L661" s="109"/>
      <c r="M661" s="210" t="s">
        <v>441</v>
      </c>
      <c r="N661" s="209" t="s">
        <v>508</v>
      </c>
      <c r="O661" s="169">
        <v>21077.54</v>
      </c>
      <c r="P661" s="169"/>
      <c r="Q661" s="169">
        <v>20000</v>
      </c>
      <c r="R661" s="92">
        <f t="shared" si="265"/>
        <v>94.887733578017162</v>
      </c>
      <c r="S661" s="92"/>
      <c r="T661" s="115"/>
      <c r="U661" s="115"/>
    </row>
    <row r="662" spans="1:21" s="1" customFormat="1" ht="15" x14ac:dyDescent="0.2">
      <c r="A662" s="115"/>
      <c r="B662" s="79"/>
      <c r="C662" s="115"/>
      <c r="D662" s="115"/>
      <c r="E662" s="115"/>
      <c r="F662" s="115"/>
      <c r="G662" s="115"/>
      <c r="H662" s="115"/>
      <c r="I662" s="115"/>
      <c r="J662" s="79"/>
      <c r="K662" s="115"/>
      <c r="L662" s="109"/>
      <c r="M662" s="98"/>
      <c r="N662" s="89"/>
      <c r="O662" s="169"/>
      <c r="P662" s="169"/>
      <c r="Q662" s="169"/>
      <c r="R662" s="92"/>
      <c r="S662" s="92"/>
      <c r="T662" s="115"/>
      <c r="U662" s="115"/>
    </row>
    <row r="663" spans="1:21" s="1" customFormat="1" ht="30" x14ac:dyDescent="0.2">
      <c r="A663" s="180" t="s">
        <v>193</v>
      </c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53" t="s">
        <v>311</v>
      </c>
      <c r="M663" s="154"/>
      <c r="N663" s="155" t="s">
        <v>144</v>
      </c>
      <c r="O663" s="181">
        <f t="shared" ref="O663:Q663" si="272">SUM(O665)</f>
        <v>6602.04</v>
      </c>
      <c r="P663" s="181">
        <f t="shared" ref="P663" si="273">SUM(P665)</f>
        <v>7000</v>
      </c>
      <c r="Q663" s="181">
        <f t="shared" si="272"/>
        <v>6986.35</v>
      </c>
      <c r="R663" s="92">
        <f t="shared" si="265"/>
        <v>105.82107954511031</v>
      </c>
      <c r="S663" s="92">
        <f t="shared" si="258"/>
        <v>99.805000000000007</v>
      </c>
      <c r="T663" s="115"/>
      <c r="U663" s="115"/>
    </row>
    <row r="664" spans="1:21" s="1" customFormat="1" ht="15" x14ac:dyDescent="0.2">
      <c r="A664" s="115"/>
      <c r="B664" s="79"/>
      <c r="C664" s="115"/>
      <c r="D664" s="115"/>
      <c r="E664" s="115"/>
      <c r="F664" s="115"/>
      <c r="G664" s="115"/>
      <c r="H664" s="115"/>
      <c r="I664" s="115"/>
      <c r="J664" s="115"/>
      <c r="K664" s="115"/>
      <c r="L664" s="109"/>
      <c r="M664" s="98"/>
      <c r="N664" s="89"/>
      <c r="O664" s="171"/>
      <c r="P664" s="171"/>
      <c r="Q664" s="171"/>
      <c r="R664" s="92"/>
      <c r="S664" s="92"/>
      <c r="T664" s="115"/>
      <c r="U664" s="115"/>
    </row>
    <row r="665" spans="1:21" s="1" customFormat="1" ht="45" x14ac:dyDescent="0.2">
      <c r="A665" s="157" t="s">
        <v>207</v>
      </c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58" t="s">
        <v>182</v>
      </c>
      <c r="M665" s="159"/>
      <c r="N665" s="160" t="s">
        <v>325</v>
      </c>
      <c r="O665" s="171">
        <f t="shared" ref="O665:Q665" si="274">SUM(O670)</f>
        <v>6602.04</v>
      </c>
      <c r="P665" s="171">
        <f>SUM(P670)</f>
        <v>7000</v>
      </c>
      <c r="Q665" s="171">
        <f t="shared" si="274"/>
        <v>6986.35</v>
      </c>
      <c r="R665" s="92">
        <f t="shared" si="265"/>
        <v>105.82107954511031</v>
      </c>
      <c r="S665" s="92">
        <f t="shared" si="258"/>
        <v>99.805000000000007</v>
      </c>
      <c r="T665" s="115"/>
      <c r="U665" s="115"/>
    </row>
    <row r="666" spans="1:21" s="1" customFormat="1" ht="15" x14ac:dyDescent="0.2">
      <c r="A666" s="157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58"/>
      <c r="M666" s="159"/>
      <c r="N666" s="160"/>
      <c r="O666" s="171"/>
      <c r="P666" s="171"/>
      <c r="Q666" s="171"/>
      <c r="R666" s="92"/>
      <c r="S666" s="92"/>
      <c r="T666" s="115"/>
      <c r="U666" s="115"/>
    </row>
    <row r="667" spans="1:21" s="1" customFormat="1" ht="15" x14ac:dyDescent="0.2">
      <c r="A667" s="157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58"/>
      <c r="M667" s="159"/>
      <c r="N667" s="145" t="s">
        <v>287</v>
      </c>
      <c r="O667" s="128">
        <f t="shared" ref="O667:Q667" si="275">SUM(O668)</f>
        <v>6602.04</v>
      </c>
      <c r="P667" s="128">
        <f t="shared" si="275"/>
        <v>7000</v>
      </c>
      <c r="Q667" s="128">
        <f t="shared" si="275"/>
        <v>6986.35</v>
      </c>
      <c r="R667" s="92">
        <f t="shared" si="265"/>
        <v>105.82107954511031</v>
      </c>
      <c r="S667" s="92">
        <f t="shared" si="258"/>
        <v>99.805000000000007</v>
      </c>
      <c r="T667" s="115"/>
      <c r="U667" s="115"/>
    </row>
    <row r="668" spans="1:21" s="1" customFormat="1" ht="15" x14ac:dyDescent="0.2">
      <c r="A668" s="157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58"/>
      <c r="M668" s="188" t="s">
        <v>361</v>
      </c>
      <c r="N668" s="145" t="s">
        <v>288</v>
      </c>
      <c r="O668" s="128">
        <v>6602.04</v>
      </c>
      <c r="P668" s="128">
        <v>7000</v>
      </c>
      <c r="Q668" s="128">
        <v>6986.35</v>
      </c>
      <c r="R668" s="92">
        <f t="shared" si="265"/>
        <v>105.82107954511031</v>
      </c>
      <c r="S668" s="92">
        <f t="shared" si="258"/>
        <v>99.805000000000007</v>
      </c>
      <c r="T668" s="115"/>
      <c r="U668" s="115"/>
    </row>
    <row r="669" spans="1:21" s="1" customFormat="1" ht="15" x14ac:dyDescent="0.2">
      <c r="A669" s="157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58"/>
      <c r="M669" s="159"/>
      <c r="N669" s="145"/>
      <c r="O669" s="171"/>
      <c r="P669" s="171"/>
      <c r="Q669" s="171"/>
      <c r="R669" s="92"/>
      <c r="S669" s="92"/>
      <c r="T669" s="115"/>
      <c r="U669" s="115"/>
    </row>
    <row r="670" spans="1:21" s="1" customFormat="1" ht="15" x14ac:dyDescent="0.2">
      <c r="A670" s="115"/>
      <c r="B670" s="79">
        <v>1</v>
      </c>
      <c r="C670" s="115"/>
      <c r="D670" s="115"/>
      <c r="E670" s="115"/>
      <c r="F670" s="115"/>
      <c r="G670" s="115"/>
      <c r="H670" s="115"/>
      <c r="I670" s="115"/>
      <c r="J670" s="115"/>
      <c r="K670" s="115"/>
      <c r="L670" s="109" t="s">
        <v>182</v>
      </c>
      <c r="M670" s="88">
        <v>3</v>
      </c>
      <c r="N670" s="89" t="s">
        <v>116</v>
      </c>
      <c r="O670" s="169">
        <f>SUM(O671+O675)</f>
        <v>6602.04</v>
      </c>
      <c r="P670" s="169">
        <f>SUM(P671+P675)</f>
        <v>7000</v>
      </c>
      <c r="Q670" s="169">
        <f>SUM(Q671+Q675)</f>
        <v>6986.35</v>
      </c>
      <c r="R670" s="92">
        <f t="shared" si="265"/>
        <v>105.82107954511031</v>
      </c>
      <c r="S670" s="92">
        <f t="shared" si="258"/>
        <v>99.805000000000007</v>
      </c>
      <c r="T670" s="115"/>
      <c r="U670" s="115"/>
    </row>
    <row r="671" spans="1:21" s="1" customFormat="1" ht="15.75" x14ac:dyDescent="0.25">
      <c r="A671" s="115"/>
      <c r="B671" s="79"/>
      <c r="C671" s="115"/>
      <c r="D671" s="115"/>
      <c r="E671" s="115"/>
      <c r="F671" s="115"/>
      <c r="G671" s="115"/>
      <c r="H671" s="115"/>
      <c r="I671" s="115"/>
      <c r="J671" s="115"/>
      <c r="K671" s="115"/>
      <c r="L671" s="158"/>
      <c r="M671" s="112" t="s">
        <v>61</v>
      </c>
      <c r="N671" s="83" t="s">
        <v>3</v>
      </c>
      <c r="O671" s="170">
        <f>SUM(O672)</f>
        <v>1602.04</v>
      </c>
      <c r="P671" s="170">
        <f>SUM(P672)</f>
        <v>2000</v>
      </c>
      <c r="Q671" s="170">
        <f>SUM(Q672)</f>
        <v>1986.35</v>
      </c>
      <c r="R671" s="92">
        <f t="shared" si="265"/>
        <v>123.9887892936506</v>
      </c>
      <c r="S671" s="92">
        <f t="shared" si="258"/>
        <v>99.317499999999995</v>
      </c>
      <c r="T671" s="115"/>
      <c r="U671" s="115"/>
    </row>
    <row r="672" spans="1:21" s="1" customFormat="1" ht="30" x14ac:dyDescent="0.2">
      <c r="A672" s="115"/>
      <c r="B672" s="79"/>
      <c r="C672" s="115"/>
      <c r="D672" s="115"/>
      <c r="E672" s="115"/>
      <c r="F672" s="115"/>
      <c r="G672" s="115"/>
      <c r="H672" s="115"/>
      <c r="I672" s="115"/>
      <c r="J672" s="115"/>
      <c r="K672" s="115"/>
      <c r="L672" s="109"/>
      <c r="M672" s="98" t="s">
        <v>65</v>
      </c>
      <c r="N672" s="89" t="s">
        <v>7</v>
      </c>
      <c r="O672" s="169">
        <f>SUM(O673)</f>
        <v>1602.04</v>
      </c>
      <c r="P672" s="169">
        <v>2000</v>
      </c>
      <c r="Q672" s="169">
        <f>SUM(Q673:Q674)</f>
        <v>1986.35</v>
      </c>
      <c r="R672" s="92">
        <f t="shared" si="265"/>
        <v>123.9887892936506</v>
      </c>
      <c r="S672" s="92">
        <f t="shared" si="258"/>
        <v>99.317499999999995</v>
      </c>
      <c r="T672" s="115"/>
      <c r="U672" s="115"/>
    </row>
    <row r="673" spans="1:21" s="1" customFormat="1" ht="15" x14ac:dyDescent="0.2">
      <c r="A673" s="115"/>
      <c r="B673" s="208"/>
      <c r="C673" s="115"/>
      <c r="D673" s="115"/>
      <c r="E673" s="115"/>
      <c r="F673" s="115"/>
      <c r="G673" s="115"/>
      <c r="H673" s="115"/>
      <c r="I673" s="115"/>
      <c r="J673" s="115"/>
      <c r="K673" s="115"/>
      <c r="L673" s="109"/>
      <c r="M673" s="210" t="s">
        <v>430</v>
      </c>
      <c r="N673" s="209" t="s">
        <v>498</v>
      </c>
      <c r="O673" s="169">
        <v>1602.04</v>
      </c>
      <c r="P673" s="169"/>
      <c r="Q673" s="169">
        <v>1906.35</v>
      </c>
      <c r="R673" s="92">
        <f t="shared" si="265"/>
        <v>118.99515617587575</v>
      </c>
      <c r="S673" s="92"/>
      <c r="T673" s="115"/>
      <c r="U673" s="115"/>
    </row>
    <row r="674" spans="1:21" s="1" customFormat="1" ht="30" x14ac:dyDescent="0.2">
      <c r="A674" s="115"/>
      <c r="B674" s="217"/>
      <c r="C674" s="115"/>
      <c r="D674" s="115"/>
      <c r="E674" s="115"/>
      <c r="F674" s="115"/>
      <c r="G674" s="115"/>
      <c r="H674" s="115"/>
      <c r="I674" s="115"/>
      <c r="J674" s="115"/>
      <c r="K674" s="115"/>
      <c r="L674" s="109"/>
      <c r="M674" s="218" t="s">
        <v>433</v>
      </c>
      <c r="N674" s="216" t="s">
        <v>7</v>
      </c>
      <c r="O674" s="169">
        <v>0</v>
      </c>
      <c r="P674" s="169"/>
      <c r="Q674" s="169">
        <v>80</v>
      </c>
      <c r="R674" s="92">
        <v>0</v>
      </c>
      <c r="S674" s="92"/>
      <c r="T674" s="115"/>
      <c r="U674" s="115"/>
    </row>
    <row r="675" spans="1:21" s="1" customFormat="1" ht="15.75" x14ac:dyDescent="0.25">
      <c r="A675" s="115"/>
      <c r="B675" s="79">
        <v>1</v>
      </c>
      <c r="C675" s="115"/>
      <c r="D675" s="115"/>
      <c r="E675" s="115"/>
      <c r="F675" s="115"/>
      <c r="G675" s="115"/>
      <c r="H675" s="115"/>
      <c r="I675" s="115"/>
      <c r="J675" s="115"/>
      <c r="K675" s="115"/>
      <c r="L675" s="109" t="s">
        <v>182</v>
      </c>
      <c r="M675" s="112" t="s">
        <v>72</v>
      </c>
      <c r="N675" s="83" t="s">
        <v>137</v>
      </c>
      <c r="O675" s="170">
        <f t="shared" ref="O675:Q675" si="276">SUM(O676:O676)</f>
        <v>5000</v>
      </c>
      <c r="P675" s="170">
        <f t="shared" si="276"/>
        <v>5000</v>
      </c>
      <c r="Q675" s="170">
        <f t="shared" si="276"/>
        <v>5000</v>
      </c>
      <c r="R675" s="92">
        <f t="shared" si="265"/>
        <v>100</v>
      </c>
      <c r="S675" s="92">
        <f t="shared" si="258"/>
        <v>100</v>
      </c>
      <c r="T675" s="115"/>
      <c r="U675" s="115"/>
    </row>
    <row r="676" spans="1:21" s="1" customFormat="1" ht="15" x14ac:dyDescent="0.2">
      <c r="A676" s="115"/>
      <c r="B676" s="79">
        <v>1</v>
      </c>
      <c r="C676" s="115"/>
      <c r="D676" s="115"/>
      <c r="E676" s="115"/>
      <c r="F676" s="115"/>
      <c r="G676" s="115"/>
      <c r="H676" s="115"/>
      <c r="I676" s="115"/>
      <c r="J676" s="115"/>
      <c r="K676" s="115"/>
      <c r="L676" s="109" t="s">
        <v>182</v>
      </c>
      <c r="M676" s="98" t="s">
        <v>73</v>
      </c>
      <c r="N676" s="89" t="s">
        <v>8</v>
      </c>
      <c r="O676" s="169">
        <f>SUM(O677)</f>
        <v>5000</v>
      </c>
      <c r="P676" s="169">
        <v>5000</v>
      </c>
      <c r="Q676" s="169">
        <f>SUM(Q677)</f>
        <v>5000</v>
      </c>
      <c r="R676" s="92">
        <f t="shared" si="265"/>
        <v>100</v>
      </c>
      <c r="S676" s="92">
        <f t="shared" si="258"/>
        <v>100</v>
      </c>
      <c r="T676" s="115"/>
      <c r="U676" s="115"/>
    </row>
    <row r="677" spans="1:21" s="1" customFormat="1" ht="15" x14ac:dyDescent="0.2">
      <c r="A677" s="115"/>
      <c r="B677" s="208"/>
      <c r="C677" s="115"/>
      <c r="D677" s="115"/>
      <c r="E677" s="115"/>
      <c r="F677" s="115"/>
      <c r="G677" s="115"/>
      <c r="H677" s="115"/>
      <c r="I677" s="115"/>
      <c r="J677" s="115"/>
      <c r="K677" s="115"/>
      <c r="L677" s="109"/>
      <c r="M677" s="210" t="s">
        <v>440</v>
      </c>
      <c r="N677" s="209" t="s">
        <v>507</v>
      </c>
      <c r="O677" s="169">
        <v>5000</v>
      </c>
      <c r="P677" s="169"/>
      <c r="Q677" s="169">
        <v>5000</v>
      </c>
      <c r="R677" s="92">
        <f t="shared" si="265"/>
        <v>100</v>
      </c>
      <c r="S677" s="92"/>
      <c r="T677" s="115"/>
      <c r="U677" s="115"/>
    </row>
    <row r="678" spans="1:21" s="1" customFormat="1" ht="15" x14ac:dyDescent="0.2">
      <c r="A678" s="115"/>
      <c r="B678" s="79"/>
      <c r="C678" s="115"/>
      <c r="D678" s="115"/>
      <c r="E678" s="115"/>
      <c r="F678" s="115"/>
      <c r="G678" s="115"/>
      <c r="H678" s="115"/>
      <c r="I678" s="115"/>
      <c r="J678" s="115"/>
      <c r="K678" s="115"/>
      <c r="L678" s="109"/>
      <c r="M678" s="98"/>
      <c r="N678" s="89"/>
      <c r="O678" s="171"/>
      <c r="P678" s="171"/>
      <c r="Q678" s="171"/>
      <c r="R678" s="92"/>
      <c r="S678" s="92"/>
      <c r="T678" s="115"/>
      <c r="U678" s="115"/>
    </row>
    <row r="679" spans="1:21" s="1" customFormat="1" ht="30" x14ac:dyDescent="0.2">
      <c r="A679" s="185" t="s">
        <v>204</v>
      </c>
      <c r="B679" s="148">
        <v>1</v>
      </c>
      <c r="C679" s="149"/>
      <c r="D679" s="149"/>
      <c r="E679" s="149"/>
      <c r="F679" s="148"/>
      <c r="G679" s="149"/>
      <c r="H679" s="149"/>
      <c r="I679" s="149"/>
      <c r="J679" s="148">
        <v>9</v>
      </c>
      <c r="K679" s="149"/>
      <c r="L679" s="150"/>
      <c r="M679" s="149"/>
      <c r="N679" s="90" t="s">
        <v>260</v>
      </c>
      <c r="O679" s="179">
        <f>SUM(O681+O693+O706)</f>
        <v>1565</v>
      </c>
      <c r="P679" s="179">
        <f>SUM(P681+P693+P706)</f>
        <v>16000</v>
      </c>
      <c r="Q679" s="179">
        <f>SUM(Q681+Q693+Q706)</f>
        <v>2750.34</v>
      </c>
      <c r="R679" s="92">
        <f t="shared" si="265"/>
        <v>175.74057507987223</v>
      </c>
      <c r="S679" s="92">
        <f t="shared" si="258"/>
        <v>17.189624999999999</v>
      </c>
      <c r="T679" s="115"/>
      <c r="U679" s="115"/>
    </row>
    <row r="680" spans="1:21" s="1" customFormat="1" ht="15" x14ac:dyDescent="0.2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50"/>
      <c r="M680" s="149"/>
      <c r="N680" s="90"/>
      <c r="O680" s="183"/>
      <c r="P680" s="183"/>
      <c r="Q680" s="183"/>
      <c r="R680" s="92"/>
      <c r="S680" s="92"/>
      <c r="T680" s="115"/>
      <c r="U680" s="115"/>
    </row>
    <row r="681" spans="1:21" s="1" customFormat="1" ht="30" x14ac:dyDescent="0.2">
      <c r="A681" s="180" t="s">
        <v>194</v>
      </c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53" t="s">
        <v>200</v>
      </c>
      <c r="M681" s="154"/>
      <c r="N681" s="155" t="s">
        <v>149</v>
      </c>
      <c r="O681" s="181">
        <f t="shared" ref="O681:Q681" si="277">SUM(O683)</f>
        <v>0</v>
      </c>
      <c r="P681" s="181">
        <f t="shared" ref="P681" si="278">SUM(P683)</f>
        <v>5000</v>
      </c>
      <c r="Q681" s="181">
        <f t="shared" si="277"/>
        <v>0</v>
      </c>
      <c r="R681" s="92">
        <v>0</v>
      </c>
      <c r="S681" s="92">
        <f t="shared" si="258"/>
        <v>0</v>
      </c>
      <c r="T681" s="115"/>
      <c r="U681" s="115"/>
    </row>
    <row r="682" spans="1:21" s="1" customFormat="1" ht="15" x14ac:dyDescent="0.2">
      <c r="A682" s="180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53"/>
      <c r="M682" s="154"/>
      <c r="N682" s="155"/>
      <c r="O682" s="171"/>
      <c r="P682" s="171"/>
      <c r="Q682" s="171"/>
      <c r="R682" s="92"/>
      <c r="S682" s="92"/>
      <c r="T682" s="115"/>
      <c r="U682" s="115"/>
    </row>
    <row r="683" spans="1:21" s="1" customFormat="1" ht="30" x14ac:dyDescent="0.2">
      <c r="A683" s="157" t="s">
        <v>208</v>
      </c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58" t="s">
        <v>183</v>
      </c>
      <c r="M683" s="159"/>
      <c r="N683" s="160" t="s">
        <v>227</v>
      </c>
      <c r="O683" s="171">
        <f t="shared" ref="O683:Q683" si="279">SUM(O688)</f>
        <v>0</v>
      </c>
      <c r="P683" s="171">
        <f t="shared" ref="P683" si="280">SUM(P688)</f>
        <v>5000</v>
      </c>
      <c r="Q683" s="171">
        <f t="shared" si="279"/>
        <v>0</v>
      </c>
      <c r="R683" s="92">
        <v>0</v>
      </c>
      <c r="S683" s="92">
        <f t="shared" si="258"/>
        <v>0</v>
      </c>
      <c r="T683" s="115"/>
      <c r="U683" s="115"/>
    </row>
    <row r="684" spans="1:21" s="10" customFormat="1" ht="15.75" x14ac:dyDescent="0.25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09"/>
      <c r="M684" s="112"/>
      <c r="N684" s="83"/>
      <c r="O684" s="183"/>
      <c r="P684" s="183"/>
      <c r="Q684" s="183"/>
      <c r="R684" s="92"/>
      <c r="S684" s="92"/>
      <c r="T684" s="115"/>
      <c r="U684" s="115"/>
    </row>
    <row r="685" spans="1:21" s="42" customFormat="1" ht="15.75" x14ac:dyDescent="0.25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09"/>
      <c r="M685" s="112"/>
      <c r="N685" s="145" t="s">
        <v>287</v>
      </c>
      <c r="O685" s="128">
        <f t="shared" ref="O685:Q685" si="281">SUM(O686)</f>
        <v>0</v>
      </c>
      <c r="P685" s="128">
        <f t="shared" si="281"/>
        <v>5000</v>
      </c>
      <c r="Q685" s="128">
        <f t="shared" si="281"/>
        <v>0</v>
      </c>
      <c r="R685" s="92">
        <v>0</v>
      </c>
      <c r="S685" s="92">
        <f t="shared" si="258"/>
        <v>0</v>
      </c>
      <c r="T685" s="115"/>
      <c r="U685" s="115"/>
    </row>
    <row r="686" spans="1:21" s="48" customFormat="1" ht="15" x14ac:dyDescent="0.2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09"/>
      <c r="M686" s="161">
        <v>91</v>
      </c>
      <c r="N686" s="145" t="s">
        <v>292</v>
      </c>
      <c r="O686" s="128">
        <v>0</v>
      </c>
      <c r="P686" s="128">
        <v>5000</v>
      </c>
      <c r="Q686" s="128">
        <v>0</v>
      </c>
      <c r="R686" s="92">
        <v>0</v>
      </c>
      <c r="S686" s="92">
        <f t="shared" si="258"/>
        <v>0</v>
      </c>
      <c r="T686" s="115"/>
      <c r="U686" s="115"/>
    </row>
    <row r="687" spans="1:21" s="42" customFormat="1" ht="15.75" x14ac:dyDescent="0.25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09"/>
      <c r="M687" s="112"/>
      <c r="N687" s="145"/>
      <c r="O687" s="183"/>
      <c r="P687" s="183"/>
      <c r="Q687" s="183"/>
      <c r="R687" s="92"/>
      <c r="S687" s="92"/>
      <c r="T687" s="115"/>
      <c r="U687" s="115"/>
    </row>
    <row r="688" spans="1:21" s="10" customFormat="1" ht="15" x14ac:dyDescent="0.2">
      <c r="A688" s="115"/>
      <c r="B688" s="79"/>
      <c r="C688" s="115"/>
      <c r="D688" s="115"/>
      <c r="E688" s="115"/>
      <c r="F688" s="115"/>
      <c r="G688" s="115"/>
      <c r="H688" s="115"/>
      <c r="I688" s="115"/>
      <c r="J688" s="79">
        <v>9</v>
      </c>
      <c r="K688" s="115"/>
      <c r="L688" s="109" t="s">
        <v>183</v>
      </c>
      <c r="M688" s="88">
        <v>3</v>
      </c>
      <c r="N688" s="89" t="s">
        <v>116</v>
      </c>
      <c r="O688" s="169">
        <f t="shared" ref="O688:Q688" si="282">SUM(O689)</f>
        <v>0</v>
      </c>
      <c r="P688" s="169">
        <f t="shared" si="282"/>
        <v>5000</v>
      </c>
      <c r="Q688" s="169">
        <f t="shared" si="282"/>
        <v>0</v>
      </c>
      <c r="R688" s="92">
        <v>0</v>
      </c>
      <c r="S688" s="92">
        <f t="shared" si="258"/>
        <v>0</v>
      </c>
      <c r="T688" s="115"/>
      <c r="U688" s="115"/>
    </row>
    <row r="689" spans="1:21" s="16" customFormat="1" ht="15.75" x14ac:dyDescent="0.25">
      <c r="A689" s="163"/>
      <c r="B689" s="79"/>
      <c r="C689" s="163"/>
      <c r="D689" s="163"/>
      <c r="E689" s="163"/>
      <c r="F689" s="163"/>
      <c r="G689" s="163"/>
      <c r="H689" s="163"/>
      <c r="I689" s="163"/>
      <c r="J689" s="87">
        <v>9</v>
      </c>
      <c r="K689" s="163"/>
      <c r="L689" s="109" t="s">
        <v>183</v>
      </c>
      <c r="M689" s="112" t="s">
        <v>72</v>
      </c>
      <c r="N689" s="83" t="s">
        <v>137</v>
      </c>
      <c r="O689" s="170">
        <f t="shared" ref="O689:Q689" si="283">SUM(O690:O691)</f>
        <v>0</v>
      </c>
      <c r="P689" s="170">
        <f t="shared" ref="P689" si="284">SUM(P690:P691)</f>
        <v>5000</v>
      </c>
      <c r="Q689" s="170">
        <f t="shared" si="283"/>
        <v>0</v>
      </c>
      <c r="R689" s="92">
        <v>0</v>
      </c>
      <c r="S689" s="92">
        <f t="shared" si="258"/>
        <v>0</v>
      </c>
      <c r="T689" s="163"/>
      <c r="U689" s="163"/>
    </row>
    <row r="690" spans="1:21" s="10" customFormat="1" ht="15" x14ac:dyDescent="0.2">
      <c r="A690" s="115"/>
      <c r="B690" s="79"/>
      <c r="C690" s="115"/>
      <c r="D690" s="115"/>
      <c r="E690" s="115"/>
      <c r="F690" s="115"/>
      <c r="G690" s="115"/>
      <c r="H690" s="115"/>
      <c r="I690" s="115"/>
      <c r="J690" s="79">
        <v>9</v>
      </c>
      <c r="K690" s="115"/>
      <c r="L690" s="109" t="s">
        <v>183</v>
      </c>
      <c r="M690" s="98" t="s">
        <v>73</v>
      </c>
      <c r="N690" s="89" t="s">
        <v>8</v>
      </c>
      <c r="O690" s="169">
        <v>0</v>
      </c>
      <c r="P690" s="169">
        <v>5000</v>
      </c>
      <c r="Q690" s="169">
        <v>0</v>
      </c>
      <c r="R690" s="92">
        <v>0</v>
      </c>
      <c r="S690" s="92">
        <f t="shared" si="258"/>
        <v>0</v>
      </c>
      <c r="T690" s="115"/>
      <c r="U690" s="115"/>
    </row>
    <row r="691" spans="1:21" s="10" customFormat="1" ht="15" x14ac:dyDescent="0.2">
      <c r="A691" s="115"/>
      <c r="B691" s="79"/>
      <c r="C691" s="115"/>
      <c r="D691" s="115"/>
      <c r="E691" s="115"/>
      <c r="F691" s="115"/>
      <c r="G691" s="115"/>
      <c r="H691" s="115"/>
      <c r="I691" s="115"/>
      <c r="J691" s="79">
        <v>9</v>
      </c>
      <c r="K691" s="115"/>
      <c r="L691" s="109" t="s">
        <v>183</v>
      </c>
      <c r="M691" s="98" t="s">
        <v>74</v>
      </c>
      <c r="N691" s="89" t="s">
        <v>30</v>
      </c>
      <c r="O691" s="169">
        <v>0</v>
      </c>
      <c r="P691" s="169">
        <v>0</v>
      </c>
      <c r="Q691" s="169">
        <v>0</v>
      </c>
      <c r="R691" s="92">
        <v>0</v>
      </c>
      <c r="S691" s="92">
        <v>0</v>
      </c>
      <c r="T691" s="115"/>
      <c r="U691" s="115"/>
    </row>
    <row r="692" spans="1:21" s="52" customFormat="1" ht="15" x14ac:dyDescent="0.2">
      <c r="A692" s="115"/>
      <c r="B692" s="79"/>
      <c r="C692" s="115"/>
      <c r="D692" s="115"/>
      <c r="E692" s="115"/>
      <c r="F692" s="115"/>
      <c r="G692" s="115"/>
      <c r="H692" s="115"/>
      <c r="I692" s="115"/>
      <c r="J692" s="79"/>
      <c r="K692" s="115"/>
      <c r="L692" s="109"/>
      <c r="M692" s="98"/>
      <c r="N692" s="89"/>
      <c r="O692" s="169"/>
      <c r="P692" s="169"/>
      <c r="Q692" s="169"/>
      <c r="R692" s="92"/>
      <c r="S692" s="92"/>
      <c r="T692" s="115"/>
      <c r="U692" s="115"/>
    </row>
    <row r="693" spans="1:21" s="38" customFormat="1" ht="30" x14ac:dyDescent="0.2">
      <c r="A693" s="195">
        <v>10</v>
      </c>
      <c r="B693" s="79"/>
      <c r="C693" s="115"/>
      <c r="D693" s="115"/>
      <c r="E693" s="115"/>
      <c r="F693" s="115"/>
      <c r="G693" s="115"/>
      <c r="H693" s="115"/>
      <c r="I693" s="115"/>
      <c r="J693" s="115"/>
      <c r="K693" s="115"/>
      <c r="L693" s="153" t="s">
        <v>197</v>
      </c>
      <c r="M693" s="98"/>
      <c r="N693" s="155" t="s">
        <v>151</v>
      </c>
      <c r="O693" s="181">
        <f t="shared" ref="O693:Q693" si="285">SUM(O695)</f>
        <v>1565</v>
      </c>
      <c r="P693" s="181">
        <f t="shared" ref="P693" si="286">SUM(P695)</f>
        <v>6000</v>
      </c>
      <c r="Q693" s="181">
        <f t="shared" si="285"/>
        <v>2750.34</v>
      </c>
      <c r="R693" s="92">
        <f t="shared" si="265"/>
        <v>175.74057507987223</v>
      </c>
      <c r="S693" s="92">
        <f t="shared" si="258"/>
        <v>45.838999999999999</v>
      </c>
      <c r="T693" s="115"/>
      <c r="U693" s="115"/>
    </row>
    <row r="694" spans="1:21" s="38" customFormat="1" ht="15" x14ac:dyDescent="0.2">
      <c r="A694" s="195"/>
      <c r="B694" s="79"/>
      <c r="C694" s="115"/>
      <c r="D694" s="115"/>
      <c r="E694" s="115"/>
      <c r="F694" s="115"/>
      <c r="G694" s="115"/>
      <c r="H694" s="115"/>
      <c r="I694" s="115"/>
      <c r="J694" s="115"/>
      <c r="K694" s="115"/>
      <c r="L694" s="153"/>
      <c r="M694" s="98"/>
      <c r="N694" s="155"/>
      <c r="O694" s="171"/>
      <c r="P694" s="171"/>
      <c r="Q694" s="171"/>
      <c r="R694" s="92"/>
      <c r="S694" s="92"/>
      <c r="T694" s="115"/>
      <c r="U694" s="115"/>
    </row>
    <row r="695" spans="1:21" s="38" customFormat="1" ht="30" x14ac:dyDescent="0.2">
      <c r="A695" s="157" t="s">
        <v>323</v>
      </c>
      <c r="B695" s="79"/>
      <c r="C695" s="115"/>
      <c r="D695" s="115"/>
      <c r="E695" s="115"/>
      <c r="F695" s="115"/>
      <c r="G695" s="115"/>
      <c r="H695" s="115"/>
      <c r="I695" s="115"/>
      <c r="J695" s="115"/>
      <c r="K695" s="115"/>
      <c r="L695" s="175" t="s">
        <v>141</v>
      </c>
      <c r="M695" s="157"/>
      <c r="N695" s="100" t="s">
        <v>218</v>
      </c>
      <c r="O695" s="171">
        <f t="shared" ref="O695:Q695" si="287">SUM(O701)</f>
        <v>1565</v>
      </c>
      <c r="P695" s="171">
        <f t="shared" ref="P695" si="288">SUM(P701)</f>
        <v>6000</v>
      </c>
      <c r="Q695" s="171">
        <f t="shared" si="287"/>
        <v>2750.34</v>
      </c>
      <c r="R695" s="92">
        <f t="shared" si="265"/>
        <v>175.74057507987223</v>
      </c>
      <c r="S695" s="92">
        <f t="shared" si="258"/>
        <v>45.838999999999999</v>
      </c>
      <c r="T695" s="115"/>
      <c r="U695" s="115"/>
    </row>
    <row r="696" spans="1:21" s="38" customFormat="1" ht="15" x14ac:dyDescent="0.2">
      <c r="A696" s="115"/>
      <c r="B696" s="79"/>
      <c r="C696" s="115"/>
      <c r="D696" s="115"/>
      <c r="E696" s="115"/>
      <c r="F696" s="115"/>
      <c r="G696" s="115"/>
      <c r="H696" s="115"/>
      <c r="I696" s="115"/>
      <c r="J696" s="115"/>
      <c r="K696" s="115"/>
      <c r="L696" s="109"/>
      <c r="M696" s="98"/>
      <c r="N696" s="89"/>
      <c r="O696" s="171"/>
      <c r="P696" s="171"/>
      <c r="Q696" s="171"/>
      <c r="R696" s="92"/>
      <c r="S696" s="92"/>
      <c r="T696" s="115"/>
      <c r="U696" s="115"/>
    </row>
    <row r="697" spans="1:21" s="42" customFormat="1" ht="15" x14ac:dyDescent="0.2">
      <c r="A697" s="115"/>
      <c r="B697" s="79"/>
      <c r="C697" s="115"/>
      <c r="D697" s="115"/>
      <c r="E697" s="115"/>
      <c r="F697" s="115"/>
      <c r="G697" s="115"/>
      <c r="H697" s="115"/>
      <c r="I697" s="115"/>
      <c r="J697" s="115"/>
      <c r="K697" s="115"/>
      <c r="L697" s="109"/>
      <c r="M697" s="98"/>
      <c r="N697" s="145" t="s">
        <v>287</v>
      </c>
      <c r="O697" s="128">
        <f t="shared" ref="O697:Q697" si="289">SUM(O698:O699)</f>
        <v>1565</v>
      </c>
      <c r="P697" s="128">
        <f t="shared" ref="P697" si="290">SUM(P698:P699)</f>
        <v>6000</v>
      </c>
      <c r="Q697" s="128">
        <f t="shared" si="289"/>
        <v>2750.34</v>
      </c>
      <c r="R697" s="92">
        <f t="shared" si="265"/>
        <v>175.74057507987223</v>
      </c>
      <c r="S697" s="92">
        <f t="shared" si="258"/>
        <v>45.838999999999999</v>
      </c>
      <c r="T697" s="115"/>
      <c r="U697" s="115"/>
    </row>
    <row r="698" spans="1:21" s="42" customFormat="1" ht="15" x14ac:dyDescent="0.2">
      <c r="A698" s="115"/>
      <c r="B698" s="79"/>
      <c r="C698" s="115"/>
      <c r="D698" s="115"/>
      <c r="E698" s="115"/>
      <c r="F698" s="115"/>
      <c r="G698" s="115"/>
      <c r="H698" s="115"/>
      <c r="I698" s="115"/>
      <c r="J698" s="115"/>
      <c r="K698" s="115"/>
      <c r="L698" s="109"/>
      <c r="M698" s="188" t="s">
        <v>361</v>
      </c>
      <c r="N698" s="145" t="s">
        <v>288</v>
      </c>
      <c r="O698" s="128">
        <v>1565</v>
      </c>
      <c r="P698" s="128">
        <v>6000</v>
      </c>
      <c r="Q698" s="128">
        <v>2750.34</v>
      </c>
      <c r="R698" s="92">
        <f t="shared" si="265"/>
        <v>175.74057507987223</v>
      </c>
      <c r="S698" s="92">
        <f t="shared" si="258"/>
        <v>45.838999999999999</v>
      </c>
      <c r="T698" s="115"/>
      <c r="U698" s="115"/>
    </row>
    <row r="699" spans="1:21" s="42" customFormat="1" ht="15" x14ac:dyDescent="0.2">
      <c r="A699" s="115"/>
      <c r="B699" s="79"/>
      <c r="C699" s="115"/>
      <c r="D699" s="115"/>
      <c r="E699" s="115"/>
      <c r="F699" s="115"/>
      <c r="G699" s="115"/>
      <c r="H699" s="115"/>
      <c r="I699" s="115"/>
      <c r="J699" s="115"/>
      <c r="K699" s="115"/>
      <c r="L699" s="109"/>
      <c r="M699" s="161">
        <v>91</v>
      </c>
      <c r="N699" s="145" t="s">
        <v>292</v>
      </c>
      <c r="O699" s="128">
        <v>0</v>
      </c>
      <c r="P699" s="128">
        <v>0</v>
      </c>
      <c r="Q699" s="128">
        <v>0</v>
      </c>
      <c r="R699" s="92">
        <v>0</v>
      </c>
      <c r="S699" s="92">
        <v>0</v>
      </c>
      <c r="T699" s="115"/>
      <c r="U699" s="115"/>
    </row>
    <row r="700" spans="1:21" s="51" customFormat="1" ht="15" x14ac:dyDescent="0.2">
      <c r="A700" s="115"/>
      <c r="B700" s="79"/>
      <c r="C700" s="115"/>
      <c r="D700" s="115"/>
      <c r="E700" s="115"/>
      <c r="F700" s="115"/>
      <c r="G700" s="115"/>
      <c r="H700" s="115"/>
      <c r="I700" s="115"/>
      <c r="J700" s="115"/>
      <c r="K700" s="115"/>
      <c r="L700" s="109"/>
      <c r="M700" s="161"/>
      <c r="N700" s="145"/>
      <c r="O700" s="171"/>
      <c r="P700" s="171"/>
      <c r="Q700" s="171"/>
      <c r="R700" s="92"/>
      <c r="S700" s="92"/>
      <c r="T700" s="115"/>
      <c r="U700" s="115"/>
    </row>
    <row r="701" spans="1:21" s="38" customFormat="1" ht="15" x14ac:dyDescent="0.2">
      <c r="A701" s="115"/>
      <c r="B701" s="79">
        <v>1</v>
      </c>
      <c r="C701" s="115"/>
      <c r="D701" s="115"/>
      <c r="E701" s="115"/>
      <c r="F701" s="115"/>
      <c r="G701" s="115"/>
      <c r="H701" s="115"/>
      <c r="I701" s="115"/>
      <c r="J701" s="79">
        <v>9</v>
      </c>
      <c r="K701" s="115"/>
      <c r="L701" s="109" t="s">
        <v>141</v>
      </c>
      <c r="M701" s="98" t="s">
        <v>56</v>
      </c>
      <c r="N701" s="89" t="s">
        <v>116</v>
      </c>
      <c r="O701" s="169">
        <f t="shared" ref="O701:Q702" si="291">SUM(O702)</f>
        <v>1565</v>
      </c>
      <c r="P701" s="169">
        <f t="shared" si="291"/>
        <v>6000</v>
      </c>
      <c r="Q701" s="169">
        <f t="shared" si="291"/>
        <v>2750.34</v>
      </c>
      <c r="R701" s="92">
        <f t="shared" si="265"/>
        <v>175.74057507987223</v>
      </c>
      <c r="S701" s="92">
        <f t="shared" si="258"/>
        <v>45.838999999999999</v>
      </c>
      <c r="T701" s="115"/>
      <c r="U701" s="115"/>
    </row>
    <row r="702" spans="1:21" s="38" customFormat="1" ht="15.75" x14ac:dyDescent="0.25">
      <c r="A702" s="163"/>
      <c r="B702" s="79">
        <v>1</v>
      </c>
      <c r="C702" s="163"/>
      <c r="D702" s="163"/>
      <c r="E702" s="163"/>
      <c r="F702" s="163"/>
      <c r="G702" s="163"/>
      <c r="H702" s="163"/>
      <c r="I702" s="163"/>
      <c r="J702" s="87">
        <v>9</v>
      </c>
      <c r="K702" s="163"/>
      <c r="L702" s="109" t="s">
        <v>141</v>
      </c>
      <c r="M702" s="112" t="s">
        <v>72</v>
      </c>
      <c r="N702" s="83" t="s">
        <v>137</v>
      </c>
      <c r="O702" s="170">
        <f t="shared" si="291"/>
        <v>1565</v>
      </c>
      <c r="P702" s="170">
        <f t="shared" si="291"/>
        <v>6000</v>
      </c>
      <c r="Q702" s="170">
        <f t="shared" si="291"/>
        <v>2750.34</v>
      </c>
      <c r="R702" s="92">
        <f t="shared" si="265"/>
        <v>175.74057507987223</v>
      </c>
      <c r="S702" s="92">
        <f t="shared" si="258"/>
        <v>45.838999999999999</v>
      </c>
      <c r="T702" s="115"/>
      <c r="U702" s="115"/>
    </row>
    <row r="703" spans="1:21" s="38" customFormat="1" ht="15" x14ac:dyDescent="0.2">
      <c r="A703" s="115"/>
      <c r="B703" s="79">
        <v>1</v>
      </c>
      <c r="C703" s="115"/>
      <c r="D703" s="115"/>
      <c r="E703" s="115"/>
      <c r="F703" s="115"/>
      <c r="G703" s="115"/>
      <c r="H703" s="115"/>
      <c r="I703" s="115"/>
      <c r="J703" s="79">
        <v>9</v>
      </c>
      <c r="K703" s="115"/>
      <c r="L703" s="109" t="s">
        <v>141</v>
      </c>
      <c r="M703" s="98" t="s">
        <v>73</v>
      </c>
      <c r="N703" s="89" t="s">
        <v>8</v>
      </c>
      <c r="O703" s="169">
        <f>SUM(O704)</f>
        <v>1565</v>
      </c>
      <c r="P703" s="169">
        <v>6000</v>
      </c>
      <c r="Q703" s="169">
        <f>SUM(Q704)</f>
        <v>2750.34</v>
      </c>
      <c r="R703" s="92">
        <f t="shared" si="265"/>
        <v>175.74057507987223</v>
      </c>
      <c r="S703" s="92">
        <f t="shared" si="258"/>
        <v>45.838999999999999</v>
      </c>
      <c r="T703" s="115"/>
      <c r="U703" s="115"/>
    </row>
    <row r="704" spans="1:21" s="77" customFormat="1" ht="15" x14ac:dyDescent="0.2">
      <c r="A704" s="115"/>
      <c r="B704" s="208"/>
      <c r="C704" s="115"/>
      <c r="D704" s="115"/>
      <c r="E704" s="115"/>
      <c r="F704" s="115"/>
      <c r="G704" s="115"/>
      <c r="H704" s="115"/>
      <c r="I704" s="115"/>
      <c r="J704" s="208"/>
      <c r="K704" s="115"/>
      <c r="L704" s="109"/>
      <c r="M704" s="210" t="s">
        <v>440</v>
      </c>
      <c r="N704" s="209" t="s">
        <v>507</v>
      </c>
      <c r="O704" s="169">
        <v>1565</v>
      </c>
      <c r="P704" s="169"/>
      <c r="Q704" s="169">
        <v>2750.34</v>
      </c>
      <c r="R704" s="92">
        <f t="shared" si="265"/>
        <v>175.74057507987223</v>
      </c>
      <c r="S704" s="92"/>
      <c r="T704" s="115"/>
      <c r="U704" s="115"/>
    </row>
    <row r="705" spans="1:21" s="64" customFormat="1" ht="15" x14ac:dyDescent="0.2">
      <c r="A705" s="115"/>
      <c r="B705" s="79"/>
      <c r="C705" s="115"/>
      <c r="D705" s="115"/>
      <c r="E705" s="115"/>
      <c r="F705" s="115"/>
      <c r="G705" s="115"/>
      <c r="H705" s="115"/>
      <c r="I705" s="115"/>
      <c r="J705" s="115"/>
      <c r="K705" s="115"/>
      <c r="L705" s="109"/>
      <c r="M705" s="98"/>
      <c r="N705" s="89"/>
      <c r="O705" s="169"/>
      <c r="P705" s="169"/>
      <c r="Q705" s="169"/>
      <c r="R705" s="92"/>
      <c r="S705" s="92"/>
      <c r="T705" s="115"/>
      <c r="U705" s="115"/>
    </row>
    <row r="706" spans="1:21" s="64" customFormat="1" ht="30" x14ac:dyDescent="0.2">
      <c r="A706" s="196" t="s">
        <v>194</v>
      </c>
      <c r="B706" s="79"/>
      <c r="C706" s="115"/>
      <c r="D706" s="115"/>
      <c r="E706" s="115"/>
      <c r="F706" s="115"/>
      <c r="G706" s="115"/>
      <c r="H706" s="115"/>
      <c r="I706" s="115"/>
      <c r="J706" s="115"/>
      <c r="K706" s="115"/>
      <c r="L706" s="153" t="s">
        <v>338</v>
      </c>
      <c r="M706" s="98"/>
      <c r="N706" s="155" t="s">
        <v>149</v>
      </c>
      <c r="O706" s="181">
        <f>SUM(O708)</f>
        <v>0</v>
      </c>
      <c r="P706" s="181">
        <f>SUM(P708)</f>
        <v>5000</v>
      </c>
      <c r="Q706" s="181">
        <f>SUM(Q708)</f>
        <v>0</v>
      </c>
      <c r="R706" s="92">
        <v>0</v>
      </c>
      <c r="S706" s="92">
        <f t="shared" ref="S706:S767" si="292">Q706/P706*100</f>
        <v>0</v>
      </c>
      <c r="T706" s="115"/>
      <c r="U706" s="115"/>
    </row>
    <row r="707" spans="1:21" s="64" customFormat="1" ht="15" x14ac:dyDescent="0.2">
      <c r="A707" s="115"/>
      <c r="B707" s="79"/>
      <c r="C707" s="115"/>
      <c r="D707" s="115"/>
      <c r="E707" s="115"/>
      <c r="F707" s="115"/>
      <c r="G707" s="115"/>
      <c r="H707" s="115"/>
      <c r="I707" s="115"/>
      <c r="J707" s="115"/>
      <c r="K707" s="115"/>
      <c r="L707" s="109"/>
      <c r="M707" s="98"/>
      <c r="N707" s="89"/>
      <c r="O707" s="169"/>
      <c r="P707" s="169"/>
      <c r="Q707" s="169"/>
      <c r="R707" s="92"/>
      <c r="S707" s="92"/>
      <c r="T707" s="115"/>
      <c r="U707" s="115"/>
    </row>
    <row r="708" spans="1:21" s="64" customFormat="1" ht="30" x14ac:dyDescent="0.2">
      <c r="A708" s="157" t="s">
        <v>335</v>
      </c>
      <c r="B708" s="79"/>
      <c r="C708" s="115"/>
      <c r="D708" s="115"/>
      <c r="E708" s="115"/>
      <c r="F708" s="115"/>
      <c r="G708" s="115"/>
      <c r="H708" s="115"/>
      <c r="I708" s="115"/>
      <c r="J708" s="115"/>
      <c r="K708" s="115"/>
      <c r="L708" s="175" t="s">
        <v>336</v>
      </c>
      <c r="M708" s="157"/>
      <c r="N708" s="100" t="s">
        <v>337</v>
      </c>
      <c r="O708" s="197">
        <f>SUM(O714)</f>
        <v>0</v>
      </c>
      <c r="P708" s="197">
        <f>SUM(P714)</f>
        <v>5000</v>
      </c>
      <c r="Q708" s="197">
        <f>SUM(Q714)</f>
        <v>0</v>
      </c>
      <c r="R708" s="92">
        <v>0</v>
      </c>
      <c r="S708" s="92">
        <f t="shared" si="292"/>
        <v>0</v>
      </c>
      <c r="T708" s="115"/>
      <c r="U708" s="115"/>
    </row>
    <row r="709" spans="1:21" s="64" customFormat="1" ht="15" x14ac:dyDescent="0.2">
      <c r="A709" s="115"/>
      <c r="B709" s="79"/>
      <c r="C709" s="115"/>
      <c r="D709" s="115"/>
      <c r="E709" s="115"/>
      <c r="F709" s="115"/>
      <c r="G709" s="115"/>
      <c r="H709" s="115"/>
      <c r="I709" s="115"/>
      <c r="J709" s="115"/>
      <c r="K709" s="115"/>
      <c r="L709" s="109"/>
      <c r="M709" s="98"/>
      <c r="N709" s="89"/>
      <c r="O709" s="169"/>
      <c r="P709" s="169"/>
      <c r="Q709" s="169"/>
      <c r="R709" s="92"/>
      <c r="S709" s="92"/>
      <c r="T709" s="115"/>
      <c r="U709" s="115"/>
    </row>
    <row r="710" spans="1:21" s="64" customFormat="1" ht="15" x14ac:dyDescent="0.2">
      <c r="A710" s="115"/>
      <c r="B710" s="79"/>
      <c r="C710" s="115"/>
      <c r="D710" s="115"/>
      <c r="E710" s="115"/>
      <c r="F710" s="115"/>
      <c r="G710" s="115"/>
      <c r="H710" s="115"/>
      <c r="I710" s="115"/>
      <c r="J710" s="115"/>
      <c r="K710" s="115"/>
      <c r="L710" s="109"/>
      <c r="M710" s="98"/>
      <c r="N710" s="145" t="s">
        <v>287</v>
      </c>
      <c r="O710" s="128">
        <f>SUM(O711:O712)</f>
        <v>0</v>
      </c>
      <c r="P710" s="128">
        <f>SUM(P711:P712)</f>
        <v>5000</v>
      </c>
      <c r="Q710" s="128">
        <f>SUM(Q711:Q712)</f>
        <v>0</v>
      </c>
      <c r="R710" s="92">
        <v>0</v>
      </c>
      <c r="S710" s="92">
        <f t="shared" si="292"/>
        <v>0</v>
      </c>
      <c r="T710" s="115"/>
      <c r="U710" s="115"/>
    </row>
    <row r="711" spans="1:21" s="64" customFormat="1" ht="15" x14ac:dyDescent="0.2">
      <c r="A711" s="115"/>
      <c r="B711" s="79"/>
      <c r="C711" s="115"/>
      <c r="D711" s="115"/>
      <c r="E711" s="115"/>
      <c r="F711" s="115"/>
      <c r="G711" s="115"/>
      <c r="H711" s="115"/>
      <c r="I711" s="115"/>
      <c r="J711" s="115"/>
      <c r="K711" s="115"/>
      <c r="L711" s="109"/>
      <c r="M711" s="188" t="s">
        <v>361</v>
      </c>
      <c r="N711" s="145" t="s">
        <v>288</v>
      </c>
      <c r="O711" s="128">
        <v>0</v>
      </c>
      <c r="P711" s="128">
        <v>5000</v>
      </c>
      <c r="Q711" s="128">
        <v>0</v>
      </c>
      <c r="R711" s="92">
        <v>0</v>
      </c>
      <c r="S711" s="92">
        <f t="shared" si="292"/>
        <v>0</v>
      </c>
      <c r="T711" s="115"/>
      <c r="U711" s="115"/>
    </row>
    <row r="712" spans="1:21" s="64" customFormat="1" ht="15" x14ac:dyDescent="0.2">
      <c r="A712" s="115"/>
      <c r="B712" s="79"/>
      <c r="C712" s="115"/>
      <c r="D712" s="115"/>
      <c r="E712" s="115"/>
      <c r="F712" s="115"/>
      <c r="G712" s="115"/>
      <c r="H712" s="115"/>
      <c r="I712" s="115"/>
      <c r="J712" s="115"/>
      <c r="K712" s="115"/>
      <c r="L712" s="109"/>
      <c r="M712" s="161">
        <v>91</v>
      </c>
      <c r="N712" s="145" t="s">
        <v>292</v>
      </c>
      <c r="O712" s="128">
        <v>0</v>
      </c>
      <c r="P712" s="128">
        <v>0</v>
      </c>
      <c r="Q712" s="128">
        <v>0</v>
      </c>
      <c r="R712" s="92">
        <v>0</v>
      </c>
      <c r="S712" s="92">
        <v>0</v>
      </c>
      <c r="T712" s="115"/>
      <c r="U712" s="115"/>
    </row>
    <row r="713" spans="1:21" s="64" customFormat="1" ht="15" x14ac:dyDescent="0.2">
      <c r="A713" s="115"/>
      <c r="B713" s="79"/>
      <c r="C713" s="115"/>
      <c r="D713" s="115"/>
      <c r="E713" s="115"/>
      <c r="F713" s="115"/>
      <c r="G713" s="115"/>
      <c r="H713" s="115"/>
      <c r="I713" s="115"/>
      <c r="J713" s="115"/>
      <c r="K713" s="115"/>
      <c r="L713" s="109"/>
      <c r="M713" s="98"/>
      <c r="N713" s="89"/>
      <c r="O713" s="169"/>
      <c r="P713" s="169"/>
      <c r="Q713" s="169"/>
      <c r="R713" s="92"/>
      <c r="S713" s="92"/>
      <c r="T713" s="115"/>
      <c r="U713" s="115"/>
    </row>
    <row r="714" spans="1:21" s="64" customFormat="1" ht="15" x14ac:dyDescent="0.2">
      <c r="A714" s="115"/>
      <c r="B714" s="79">
        <v>1</v>
      </c>
      <c r="C714" s="115"/>
      <c r="D714" s="115"/>
      <c r="E714" s="115"/>
      <c r="F714" s="115"/>
      <c r="G714" s="115"/>
      <c r="H714" s="115"/>
      <c r="I714" s="115"/>
      <c r="J714" s="79">
        <v>9</v>
      </c>
      <c r="K714" s="115"/>
      <c r="L714" s="109" t="s">
        <v>336</v>
      </c>
      <c r="M714" s="98" t="s">
        <v>56</v>
      </c>
      <c r="N714" s="89" t="s">
        <v>116</v>
      </c>
      <c r="O714" s="169">
        <f t="shared" ref="O714:Q715" si="293">SUM(O715)</f>
        <v>0</v>
      </c>
      <c r="P714" s="169">
        <f t="shared" si="293"/>
        <v>5000</v>
      </c>
      <c r="Q714" s="169">
        <f t="shared" si="293"/>
        <v>0</v>
      </c>
      <c r="R714" s="92">
        <v>0</v>
      </c>
      <c r="S714" s="92">
        <f t="shared" si="292"/>
        <v>0</v>
      </c>
      <c r="T714" s="115"/>
      <c r="U714" s="115"/>
    </row>
    <row r="715" spans="1:21" s="64" customFormat="1" ht="15.75" x14ac:dyDescent="0.25">
      <c r="A715" s="115"/>
      <c r="B715" s="79">
        <v>1</v>
      </c>
      <c r="C715" s="115"/>
      <c r="D715" s="115"/>
      <c r="E715" s="115"/>
      <c r="F715" s="115"/>
      <c r="G715" s="115"/>
      <c r="H715" s="115"/>
      <c r="I715" s="115"/>
      <c r="J715" s="79">
        <v>9</v>
      </c>
      <c r="K715" s="115"/>
      <c r="L715" s="109" t="s">
        <v>336</v>
      </c>
      <c r="M715" s="112" t="s">
        <v>72</v>
      </c>
      <c r="N715" s="83" t="s">
        <v>137</v>
      </c>
      <c r="O715" s="170">
        <f t="shared" si="293"/>
        <v>0</v>
      </c>
      <c r="P715" s="170">
        <f t="shared" si="293"/>
        <v>5000</v>
      </c>
      <c r="Q715" s="170">
        <f t="shared" si="293"/>
        <v>0</v>
      </c>
      <c r="R715" s="92">
        <v>0</v>
      </c>
      <c r="S715" s="92">
        <f t="shared" si="292"/>
        <v>0</v>
      </c>
      <c r="T715" s="115"/>
      <c r="U715" s="115"/>
    </row>
    <row r="716" spans="1:21" s="64" customFormat="1" ht="15" x14ac:dyDescent="0.2">
      <c r="A716" s="115"/>
      <c r="B716" s="79">
        <v>1</v>
      </c>
      <c r="C716" s="115"/>
      <c r="D716" s="115"/>
      <c r="E716" s="115"/>
      <c r="F716" s="115"/>
      <c r="G716" s="115"/>
      <c r="H716" s="115"/>
      <c r="I716" s="115"/>
      <c r="J716" s="79">
        <v>9</v>
      </c>
      <c r="K716" s="115"/>
      <c r="L716" s="109" t="s">
        <v>336</v>
      </c>
      <c r="M716" s="98" t="s">
        <v>74</v>
      </c>
      <c r="N716" s="89" t="s">
        <v>30</v>
      </c>
      <c r="O716" s="169">
        <v>0</v>
      </c>
      <c r="P716" s="169">
        <v>5000</v>
      </c>
      <c r="Q716" s="169">
        <v>0</v>
      </c>
      <c r="R716" s="92">
        <v>0</v>
      </c>
      <c r="S716" s="92">
        <f t="shared" si="292"/>
        <v>0</v>
      </c>
      <c r="T716" s="115"/>
      <c r="U716" s="115"/>
    </row>
    <row r="717" spans="1:21" s="38" customFormat="1" ht="15.75" x14ac:dyDescent="0.25">
      <c r="A717" s="163"/>
      <c r="B717" s="163"/>
      <c r="C717" s="163"/>
      <c r="D717" s="163"/>
      <c r="E717" s="163"/>
      <c r="F717" s="163"/>
      <c r="G717" s="163"/>
      <c r="H717" s="163"/>
      <c r="I717" s="163"/>
      <c r="J717" s="163"/>
      <c r="K717" s="163"/>
      <c r="L717" s="107"/>
      <c r="M717" s="112"/>
      <c r="N717" s="83"/>
      <c r="O717" s="183"/>
      <c r="P717" s="183"/>
      <c r="Q717" s="183"/>
      <c r="R717" s="92"/>
      <c r="S717" s="92"/>
      <c r="T717" s="115"/>
      <c r="U717" s="115"/>
    </row>
    <row r="718" spans="1:21" s="39" customFormat="1" ht="15" x14ac:dyDescent="0.2">
      <c r="A718" s="185" t="s">
        <v>265</v>
      </c>
      <c r="B718" s="148">
        <v>1</v>
      </c>
      <c r="C718" s="149"/>
      <c r="D718" s="149"/>
      <c r="E718" s="149"/>
      <c r="F718" s="148"/>
      <c r="G718" s="149"/>
      <c r="H718" s="149"/>
      <c r="I718" s="149"/>
      <c r="J718" s="149"/>
      <c r="K718" s="149"/>
      <c r="L718" s="150"/>
      <c r="M718" s="149"/>
      <c r="N718" s="90" t="s">
        <v>266</v>
      </c>
      <c r="O718" s="179">
        <f t="shared" ref="O718:Q718" si="294">SUM(O720)</f>
        <v>0</v>
      </c>
      <c r="P718" s="179">
        <f t="shared" ref="P718" si="295">SUM(P720)</f>
        <v>5000</v>
      </c>
      <c r="Q718" s="179">
        <f t="shared" si="294"/>
        <v>0</v>
      </c>
      <c r="R718" s="92">
        <v>0</v>
      </c>
      <c r="S718" s="92">
        <f t="shared" si="292"/>
        <v>0</v>
      </c>
      <c r="T718" s="115"/>
      <c r="U718" s="115"/>
    </row>
    <row r="719" spans="1:21" s="39" customFormat="1" ht="15.75" x14ac:dyDescent="0.25">
      <c r="A719" s="163"/>
      <c r="B719" s="163"/>
      <c r="C719" s="163"/>
      <c r="D719" s="163"/>
      <c r="E719" s="163"/>
      <c r="F719" s="163"/>
      <c r="G719" s="163"/>
      <c r="H719" s="163"/>
      <c r="I719" s="163"/>
      <c r="J719" s="163"/>
      <c r="K719" s="163"/>
      <c r="L719" s="107"/>
      <c r="M719" s="112"/>
      <c r="N719" s="83"/>
      <c r="O719" s="183"/>
      <c r="P719" s="183"/>
      <c r="Q719" s="183"/>
      <c r="R719" s="92"/>
      <c r="S719" s="92"/>
      <c r="T719" s="115"/>
      <c r="U719" s="115"/>
    </row>
    <row r="720" spans="1:21" s="17" customFormat="1" ht="30" x14ac:dyDescent="0.2">
      <c r="A720" s="180" t="s">
        <v>195</v>
      </c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53" t="s">
        <v>203</v>
      </c>
      <c r="M720" s="154"/>
      <c r="N720" s="155" t="s">
        <v>148</v>
      </c>
      <c r="O720" s="181">
        <f t="shared" ref="O720:Q720" si="296">SUM(O722)</f>
        <v>0</v>
      </c>
      <c r="P720" s="181">
        <f t="shared" ref="P720" si="297">SUM(P722)</f>
        <v>5000</v>
      </c>
      <c r="Q720" s="181">
        <f t="shared" si="296"/>
        <v>0</v>
      </c>
      <c r="R720" s="92">
        <v>0</v>
      </c>
      <c r="S720" s="92">
        <f t="shared" si="292"/>
        <v>0</v>
      </c>
      <c r="T720" s="115"/>
      <c r="U720" s="115"/>
    </row>
    <row r="721" spans="1:21" s="42" customFormat="1" ht="15" x14ac:dyDescent="0.2">
      <c r="A721" s="180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53"/>
      <c r="M721" s="154"/>
      <c r="N721" s="155"/>
      <c r="O721" s="181"/>
      <c r="P721" s="181"/>
      <c r="Q721" s="181"/>
      <c r="R721" s="92"/>
      <c r="S721" s="92"/>
      <c r="T721" s="115"/>
      <c r="U721" s="115"/>
    </row>
    <row r="722" spans="1:21" s="36" customFormat="1" ht="30" x14ac:dyDescent="0.2">
      <c r="A722" s="157" t="s">
        <v>312</v>
      </c>
      <c r="B722" s="174"/>
      <c r="C722" s="174"/>
      <c r="D722" s="174"/>
      <c r="E722" s="174"/>
      <c r="F722" s="174"/>
      <c r="G722" s="174"/>
      <c r="H722" s="174"/>
      <c r="I722" s="174"/>
      <c r="J722" s="174"/>
      <c r="K722" s="174"/>
      <c r="L722" s="175" t="s">
        <v>186</v>
      </c>
      <c r="M722" s="174"/>
      <c r="N722" s="100" t="s">
        <v>263</v>
      </c>
      <c r="O722" s="171">
        <f>SUM(O727)</f>
        <v>0</v>
      </c>
      <c r="P722" s="171">
        <f>SUM(P727)</f>
        <v>5000</v>
      </c>
      <c r="Q722" s="171">
        <f>SUM(Q727)</f>
        <v>0</v>
      </c>
      <c r="R722" s="92">
        <v>0</v>
      </c>
      <c r="S722" s="92">
        <f t="shared" si="292"/>
        <v>0</v>
      </c>
      <c r="T722" s="174"/>
      <c r="U722" s="174"/>
    </row>
    <row r="723" spans="1:21" s="36" customFormat="1" ht="15" x14ac:dyDescent="0.2">
      <c r="A723" s="157"/>
      <c r="B723" s="174"/>
      <c r="C723" s="174"/>
      <c r="D723" s="174"/>
      <c r="E723" s="174"/>
      <c r="F723" s="174"/>
      <c r="G723" s="174"/>
      <c r="H723" s="174"/>
      <c r="I723" s="174"/>
      <c r="J723" s="174"/>
      <c r="K723" s="174"/>
      <c r="L723" s="175"/>
      <c r="M723" s="174"/>
      <c r="N723" s="100"/>
      <c r="O723" s="171"/>
      <c r="P723" s="171"/>
      <c r="Q723" s="171"/>
      <c r="R723" s="92"/>
      <c r="S723" s="92"/>
      <c r="T723" s="174"/>
      <c r="U723" s="174"/>
    </row>
    <row r="724" spans="1:21" s="47" customFormat="1" ht="15" x14ac:dyDescent="0.2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09"/>
      <c r="M724" s="154"/>
      <c r="N724" s="145" t="s">
        <v>287</v>
      </c>
      <c r="O724" s="176">
        <f t="shared" ref="O724:Q724" si="298">SUM(O725)</f>
        <v>0</v>
      </c>
      <c r="P724" s="176">
        <f t="shared" si="298"/>
        <v>5000</v>
      </c>
      <c r="Q724" s="176">
        <f t="shared" si="298"/>
        <v>0</v>
      </c>
      <c r="R724" s="92">
        <v>0</v>
      </c>
      <c r="S724" s="92">
        <f t="shared" si="292"/>
        <v>0</v>
      </c>
      <c r="T724" s="115"/>
      <c r="U724" s="115"/>
    </row>
    <row r="725" spans="1:21" s="47" customFormat="1" ht="15" x14ac:dyDescent="0.2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09"/>
      <c r="M725" s="188" t="s">
        <v>361</v>
      </c>
      <c r="N725" s="145" t="s">
        <v>288</v>
      </c>
      <c r="O725" s="176">
        <v>0</v>
      </c>
      <c r="P725" s="176">
        <v>5000</v>
      </c>
      <c r="Q725" s="176">
        <v>0</v>
      </c>
      <c r="R725" s="92">
        <v>0</v>
      </c>
      <c r="S725" s="92">
        <f t="shared" si="292"/>
        <v>0</v>
      </c>
      <c r="T725" s="115"/>
      <c r="U725" s="115"/>
    </row>
    <row r="726" spans="1:21" s="47" customFormat="1" ht="15.75" x14ac:dyDescent="0.25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09"/>
      <c r="M726" s="112"/>
      <c r="N726" s="83"/>
      <c r="O726" s="198"/>
      <c r="P726" s="198"/>
      <c r="Q726" s="198"/>
      <c r="R726" s="92"/>
      <c r="S726" s="92"/>
      <c r="T726" s="115"/>
      <c r="U726" s="115"/>
    </row>
    <row r="727" spans="1:21" s="19" customFormat="1" ht="15" x14ac:dyDescent="0.2">
      <c r="A727" s="115"/>
      <c r="B727" s="79">
        <v>1</v>
      </c>
      <c r="C727" s="115"/>
      <c r="D727" s="115"/>
      <c r="E727" s="115"/>
      <c r="F727" s="115"/>
      <c r="G727" s="115"/>
      <c r="H727" s="115"/>
      <c r="I727" s="115"/>
      <c r="J727" s="115"/>
      <c r="K727" s="115"/>
      <c r="L727" s="109" t="s">
        <v>186</v>
      </c>
      <c r="M727" s="88">
        <v>3</v>
      </c>
      <c r="N727" s="89" t="s">
        <v>116</v>
      </c>
      <c r="O727" s="169">
        <f>SUM(O728+O730)</f>
        <v>0</v>
      </c>
      <c r="P727" s="169">
        <f>SUM(P728+P730)</f>
        <v>5000</v>
      </c>
      <c r="Q727" s="169">
        <f>SUM(Q728+Q730)</f>
        <v>0</v>
      </c>
      <c r="R727" s="92">
        <v>0</v>
      </c>
      <c r="S727" s="92">
        <f t="shared" si="292"/>
        <v>0</v>
      </c>
      <c r="T727" s="115"/>
      <c r="U727" s="115"/>
    </row>
    <row r="728" spans="1:21" s="19" customFormat="1" ht="31.5" x14ac:dyDescent="0.25">
      <c r="A728" s="115"/>
      <c r="B728" s="79">
        <v>1</v>
      </c>
      <c r="C728" s="115"/>
      <c r="D728" s="115"/>
      <c r="E728" s="115"/>
      <c r="F728" s="115"/>
      <c r="G728" s="115"/>
      <c r="H728" s="115"/>
      <c r="I728" s="115"/>
      <c r="J728" s="115"/>
      <c r="K728" s="115"/>
      <c r="L728" s="109" t="s">
        <v>186</v>
      </c>
      <c r="M728" s="112" t="s">
        <v>262</v>
      </c>
      <c r="N728" s="83" t="s">
        <v>282</v>
      </c>
      <c r="O728" s="170">
        <f t="shared" ref="O728:Q728" si="299">SUM(O729:O729)</f>
        <v>0</v>
      </c>
      <c r="P728" s="170">
        <f t="shared" si="299"/>
        <v>0</v>
      </c>
      <c r="Q728" s="170">
        <f t="shared" si="299"/>
        <v>0</v>
      </c>
      <c r="R728" s="92">
        <v>0</v>
      </c>
      <c r="S728" s="92">
        <v>0</v>
      </c>
      <c r="T728" s="115"/>
      <c r="U728" s="115"/>
    </row>
    <row r="729" spans="1:21" s="19" customFormat="1" ht="30" x14ac:dyDescent="0.2">
      <c r="A729" s="115"/>
      <c r="B729" s="79">
        <v>1</v>
      </c>
      <c r="C729" s="115"/>
      <c r="D729" s="115"/>
      <c r="E729" s="115"/>
      <c r="F729" s="115"/>
      <c r="G729" s="115"/>
      <c r="H729" s="115"/>
      <c r="I729" s="115"/>
      <c r="J729" s="115"/>
      <c r="K729" s="115"/>
      <c r="L729" s="109" t="s">
        <v>186</v>
      </c>
      <c r="M729" s="98" t="s">
        <v>261</v>
      </c>
      <c r="N729" s="89" t="s">
        <v>281</v>
      </c>
      <c r="O729" s="169">
        <v>0</v>
      </c>
      <c r="P729" s="169">
        <v>0</v>
      </c>
      <c r="Q729" s="169">
        <v>0</v>
      </c>
      <c r="R729" s="92">
        <v>0</v>
      </c>
      <c r="S729" s="92">
        <v>0</v>
      </c>
      <c r="T729" s="115"/>
      <c r="U729" s="115"/>
    </row>
    <row r="730" spans="1:21" s="69" customFormat="1" ht="15.75" x14ac:dyDescent="0.25">
      <c r="A730" s="115"/>
      <c r="B730" s="79">
        <v>1</v>
      </c>
      <c r="C730" s="115"/>
      <c r="D730" s="115"/>
      <c r="E730" s="115"/>
      <c r="F730" s="115"/>
      <c r="G730" s="115"/>
      <c r="H730" s="115"/>
      <c r="I730" s="115"/>
      <c r="J730" s="115"/>
      <c r="K730" s="115"/>
      <c r="L730" s="109" t="s">
        <v>186</v>
      </c>
      <c r="M730" s="85">
        <v>38</v>
      </c>
      <c r="N730" s="83" t="s">
        <v>283</v>
      </c>
      <c r="O730" s="170">
        <f>SUM(O731)</f>
        <v>0</v>
      </c>
      <c r="P730" s="170">
        <f>SUM(P731)</f>
        <v>5000</v>
      </c>
      <c r="Q730" s="170">
        <f>SUM(Q731)</f>
        <v>0</v>
      </c>
      <c r="R730" s="92">
        <v>0</v>
      </c>
      <c r="S730" s="92">
        <f t="shared" si="292"/>
        <v>0</v>
      </c>
      <c r="T730" s="115"/>
      <c r="U730" s="115"/>
    </row>
    <row r="731" spans="1:21" s="65" customFormat="1" ht="15" x14ac:dyDescent="0.2">
      <c r="A731" s="115"/>
      <c r="B731" s="79">
        <v>1</v>
      </c>
      <c r="C731" s="115"/>
      <c r="D731" s="115"/>
      <c r="E731" s="115"/>
      <c r="F731" s="115"/>
      <c r="G731" s="115"/>
      <c r="H731" s="115"/>
      <c r="I731" s="115"/>
      <c r="J731" s="115"/>
      <c r="K731" s="115"/>
      <c r="L731" s="109" t="s">
        <v>186</v>
      </c>
      <c r="M731" s="98" t="s">
        <v>73</v>
      </c>
      <c r="N731" s="89" t="s">
        <v>8</v>
      </c>
      <c r="O731" s="169">
        <v>0</v>
      </c>
      <c r="P731" s="169">
        <v>5000</v>
      </c>
      <c r="Q731" s="169">
        <v>0</v>
      </c>
      <c r="R731" s="92">
        <v>0</v>
      </c>
      <c r="S731" s="92">
        <f t="shared" si="292"/>
        <v>0</v>
      </c>
      <c r="T731" s="115"/>
      <c r="U731" s="115"/>
    </row>
    <row r="732" spans="1:21" s="54" customFormat="1" ht="15" x14ac:dyDescent="0.2">
      <c r="A732" s="115"/>
      <c r="B732" s="79"/>
      <c r="C732" s="115"/>
      <c r="D732" s="115"/>
      <c r="E732" s="115"/>
      <c r="F732" s="115"/>
      <c r="G732" s="115"/>
      <c r="H732" s="115"/>
      <c r="I732" s="115"/>
      <c r="J732" s="115"/>
      <c r="K732" s="115"/>
      <c r="L732" s="109"/>
      <c r="M732" s="98"/>
      <c r="N732" s="89"/>
      <c r="O732" s="169"/>
      <c r="P732" s="169"/>
      <c r="Q732" s="169"/>
      <c r="R732" s="92"/>
      <c r="S732" s="92"/>
      <c r="T732" s="115"/>
      <c r="U732" s="115"/>
    </row>
    <row r="733" spans="1:21" s="10" customFormat="1" ht="30" x14ac:dyDescent="0.2">
      <c r="A733" s="185" t="s">
        <v>229</v>
      </c>
      <c r="B733" s="148"/>
      <c r="C733" s="148"/>
      <c r="D733" s="148"/>
      <c r="E733" s="148"/>
      <c r="F733" s="148">
        <v>5</v>
      </c>
      <c r="G733" s="149"/>
      <c r="H733" s="149"/>
      <c r="I733" s="149"/>
      <c r="J733" s="148">
        <v>9</v>
      </c>
      <c r="K733" s="149"/>
      <c r="L733" s="150"/>
      <c r="M733" s="149"/>
      <c r="N733" s="90" t="s">
        <v>267</v>
      </c>
      <c r="O733" s="179">
        <f>SUM(O737+O749+O769)</f>
        <v>61765.36</v>
      </c>
      <c r="P733" s="179">
        <f>SUM(P737+P749+P769)</f>
        <v>65000</v>
      </c>
      <c r="Q733" s="179">
        <f>SUM(Q737+Q749+Q769)</f>
        <v>19007.61</v>
      </c>
      <c r="R733" s="92">
        <f t="shared" ref="R733:R764" si="300">Q733/O733*100</f>
        <v>30.773899804032549</v>
      </c>
      <c r="S733" s="92">
        <f t="shared" si="292"/>
        <v>29.242476923076925</v>
      </c>
      <c r="T733" s="115"/>
      <c r="U733" s="115"/>
    </row>
    <row r="734" spans="1:21" s="22" customFormat="1" ht="15" x14ac:dyDescent="0.2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50"/>
      <c r="M734" s="149"/>
      <c r="N734" s="90"/>
      <c r="O734" s="183"/>
      <c r="P734" s="183"/>
      <c r="Q734" s="183"/>
      <c r="R734" s="92"/>
      <c r="S734" s="92"/>
      <c r="T734" s="115"/>
      <c r="U734" s="115"/>
    </row>
    <row r="735" spans="1:21" s="22" customFormat="1" ht="30" x14ac:dyDescent="0.2">
      <c r="A735" s="180" t="s">
        <v>153</v>
      </c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53" t="s">
        <v>187</v>
      </c>
      <c r="M735" s="154"/>
      <c r="N735" s="155" t="s">
        <v>188</v>
      </c>
      <c r="O735" s="181">
        <f t="shared" ref="O735:Q735" si="301">SUM(O737)</f>
        <v>0</v>
      </c>
      <c r="P735" s="181">
        <f t="shared" ref="P735" si="302">SUM(P737)</f>
        <v>10000</v>
      </c>
      <c r="Q735" s="181">
        <f t="shared" si="301"/>
        <v>0</v>
      </c>
      <c r="R735" s="92">
        <v>0</v>
      </c>
      <c r="S735" s="92">
        <f t="shared" si="292"/>
        <v>0</v>
      </c>
      <c r="T735" s="115"/>
      <c r="U735" s="115"/>
    </row>
    <row r="736" spans="1:21" s="42" customFormat="1" ht="15" x14ac:dyDescent="0.2">
      <c r="A736" s="180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53"/>
      <c r="M736" s="154"/>
      <c r="N736" s="155"/>
      <c r="O736" s="181"/>
      <c r="P736" s="181"/>
      <c r="Q736" s="181"/>
      <c r="R736" s="92"/>
      <c r="S736" s="92"/>
      <c r="T736" s="115"/>
      <c r="U736" s="115"/>
    </row>
    <row r="737" spans="1:21" s="10" customFormat="1" ht="30" x14ac:dyDescent="0.2">
      <c r="A737" s="157" t="s">
        <v>230</v>
      </c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58" t="s">
        <v>179</v>
      </c>
      <c r="M737" s="159"/>
      <c r="N737" s="160" t="s">
        <v>268</v>
      </c>
      <c r="O737" s="171">
        <f t="shared" ref="O737:Q737" si="303">SUM(O742)</f>
        <v>0</v>
      </c>
      <c r="P737" s="171">
        <f t="shared" ref="P737" si="304">SUM(P742)</f>
        <v>10000</v>
      </c>
      <c r="Q737" s="171">
        <f t="shared" si="303"/>
        <v>0</v>
      </c>
      <c r="R737" s="92">
        <v>0</v>
      </c>
      <c r="S737" s="92">
        <f t="shared" si="292"/>
        <v>0</v>
      </c>
      <c r="T737" s="115"/>
      <c r="U737" s="115"/>
    </row>
    <row r="738" spans="1:21" s="10" customFormat="1" ht="15" x14ac:dyDescent="0.2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09"/>
      <c r="M738" s="98"/>
      <c r="N738" s="89"/>
      <c r="O738" s="183"/>
      <c r="P738" s="183"/>
      <c r="Q738" s="183"/>
      <c r="R738" s="92"/>
      <c r="S738" s="92"/>
      <c r="T738" s="115"/>
      <c r="U738" s="115"/>
    </row>
    <row r="739" spans="1:21" s="42" customFormat="1" ht="15" x14ac:dyDescent="0.2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09"/>
      <c r="M739" s="154"/>
      <c r="N739" s="145" t="s">
        <v>287</v>
      </c>
      <c r="O739" s="128">
        <f t="shared" ref="O739:Q739" si="305">SUM(O740)</f>
        <v>0</v>
      </c>
      <c r="P739" s="128">
        <f t="shared" si="305"/>
        <v>10000</v>
      </c>
      <c r="Q739" s="128">
        <f t="shared" si="305"/>
        <v>0</v>
      </c>
      <c r="R739" s="92">
        <v>0</v>
      </c>
      <c r="S739" s="92">
        <f t="shared" si="292"/>
        <v>0</v>
      </c>
      <c r="T739" s="115"/>
      <c r="U739" s="115"/>
    </row>
    <row r="740" spans="1:21" s="42" customFormat="1" ht="15" x14ac:dyDescent="0.2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09"/>
      <c r="M740" s="161">
        <v>91</v>
      </c>
      <c r="N740" s="145" t="s">
        <v>292</v>
      </c>
      <c r="O740" s="128">
        <v>0</v>
      </c>
      <c r="P740" s="128">
        <v>10000</v>
      </c>
      <c r="Q740" s="128">
        <v>0</v>
      </c>
      <c r="R740" s="92">
        <v>0</v>
      </c>
      <c r="S740" s="92">
        <f t="shared" si="292"/>
        <v>0</v>
      </c>
      <c r="T740" s="115"/>
      <c r="U740" s="115"/>
    </row>
    <row r="741" spans="1:21" s="42" customFormat="1" ht="15" x14ac:dyDescent="0.2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09"/>
      <c r="M741" s="161"/>
      <c r="N741" s="182"/>
      <c r="O741" s="128"/>
      <c r="P741" s="128"/>
      <c r="Q741" s="128"/>
      <c r="R741" s="92"/>
      <c r="S741" s="92"/>
      <c r="T741" s="115"/>
      <c r="U741" s="115"/>
    </row>
    <row r="742" spans="1:21" s="10" customFormat="1" ht="15" x14ac:dyDescent="0.2">
      <c r="A742" s="115"/>
      <c r="B742" s="79"/>
      <c r="C742" s="115"/>
      <c r="D742" s="79"/>
      <c r="E742" s="79"/>
      <c r="F742" s="115"/>
      <c r="G742" s="115"/>
      <c r="H742" s="115"/>
      <c r="I742" s="115"/>
      <c r="J742" s="79">
        <v>9</v>
      </c>
      <c r="K742" s="115"/>
      <c r="L742" s="109" t="s">
        <v>179</v>
      </c>
      <c r="M742" s="88">
        <v>3</v>
      </c>
      <c r="N742" s="89" t="s">
        <v>116</v>
      </c>
      <c r="O742" s="169">
        <f t="shared" ref="O742:Q743" si="306">SUM(O743)</f>
        <v>0</v>
      </c>
      <c r="P742" s="169">
        <f t="shared" si="306"/>
        <v>10000</v>
      </c>
      <c r="Q742" s="169">
        <f t="shared" si="306"/>
        <v>0</v>
      </c>
      <c r="R742" s="92">
        <v>0</v>
      </c>
      <c r="S742" s="92">
        <f t="shared" si="292"/>
        <v>0</v>
      </c>
      <c r="T742" s="115"/>
      <c r="U742" s="115"/>
    </row>
    <row r="743" spans="1:21" s="10" customFormat="1" ht="15.75" x14ac:dyDescent="0.25">
      <c r="A743" s="115"/>
      <c r="B743" s="79"/>
      <c r="C743" s="115"/>
      <c r="D743" s="79"/>
      <c r="E743" s="79"/>
      <c r="F743" s="115"/>
      <c r="G743" s="115"/>
      <c r="H743" s="115"/>
      <c r="I743" s="115"/>
      <c r="J743" s="79">
        <v>9</v>
      </c>
      <c r="K743" s="115"/>
      <c r="L743" s="109" t="s">
        <v>179</v>
      </c>
      <c r="M743" s="85">
        <v>32</v>
      </c>
      <c r="N743" s="83" t="s">
        <v>3</v>
      </c>
      <c r="O743" s="170">
        <f t="shared" si="306"/>
        <v>0</v>
      </c>
      <c r="P743" s="170">
        <f t="shared" si="306"/>
        <v>10000</v>
      </c>
      <c r="Q743" s="170">
        <f t="shared" si="306"/>
        <v>0</v>
      </c>
      <c r="R743" s="92">
        <v>0</v>
      </c>
      <c r="S743" s="92">
        <f t="shared" si="292"/>
        <v>0</v>
      </c>
      <c r="T743" s="115"/>
      <c r="U743" s="115"/>
    </row>
    <row r="744" spans="1:21" s="10" customFormat="1" ht="15" x14ac:dyDescent="0.2">
      <c r="A744" s="115"/>
      <c r="B744" s="79"/>
      <c r="C744" s="115"/>
      <c r="D744" s="79"/>
      <c r="E744" s="79"/>
      <c r="F744" s="115"/>
      <c r="G744" s="115"/>
      <c r="H744" s="115"/>
      <c r="I744" s="115"/>
      <c r="J744" s="79">
        <v>9</v>
      </c>
      <c r="K744" s="115"/>
      <c r="L744" s="109" t="s">
        <v>179</v>
      </c>
      <c r="M744" s="88">
        <v>323</v>
      </c>
      <c r="N744" s="115" t="s">
        <v>6</v>
      </c>
      <c r="O744" s="169">
        <v>0</v>
      </c>
      <c r="P744" s="169">
        <v>10000</v>
      </c>
      <c r="Q744" s="169">
        <v>0</v>
      </c>
      <c r="R744" s="92">
        <v>0</v>
      </c>
      <c r="S744" s="92">
        <f t="shared" si="292"/>
        <v>0</v>
      </c>
      <c r="T744" s="115"/>
      <c r="U744" s="115"/>
    </row>
    <row r="745" spans="1:21" s="69" customFormat="1" ht="15" x14ac:dyDescent="0.2">
      <c r="A745" s="115"/>
      <c r="B745" s="79"/>
      <c r="C745" s="115"/>
      <c r="D745" s="79"/>
      <c r="E745" s="79"/>
      <c r="F745" s="115"/>
      <c r="G745" s="115"/>
      <c r="H745" s="115"/>
      <c r="I745" s="115"/>
      <c r="J745" s="79"/>
      <c r="K745" s="115"/>
      <c r="L745" s="109"/>
      <c r="M745" s="88"/>
      <c r="N745" s="115"/>
      <c r="O745" s="169"/>
      <c r="P745" s="169"/>
      <c r="Q745" s="169"/>
      <c r="R745" s="92"/>
      <c r="S745" s="92"/>
      <c r="T745" s="115"/>
      <c r="U745" s="115"/>
    </row>
    <row r="746" spans="1:21" s="69" customFormat="1" ht="15" x14ac:dyDescent="0.2">
      <c r="A746" s="115"/>
      <c r="B746" s="79"/>
      <c r="C746" s="115"/>
      <c r="D746" s="79"/>
      <c r="E746" s="79"/>
      <c r="F746" s="115"/>
      <c r="G746" s="115"/>
      <c r="H746" s="115"/>
      <c r="I746" s="115"/>
      <c r="J746" s="79"/>
      <c r="K746" s="115"/>
      <c r="L746" s="109"/>
      <c r="M746" s="88"/>
      <c r="N746" s="115"/>
      <c r="O746" s="169"/>
      <c r="P746" s="169"/>
      <c r="Q746" s="169"/>
      <c r="R746" s="92"/>
      <c r="S746" s="92"/>
      <c r="T746" s="115"/>
      <c r="U746" s="115"/>
    </row>
    <row r="747" spans="1:21" s="69" customFormat="1" ht="30" x14ac:dyDescent="0.2">
      <c r="A747" s="180" t="s">
        <v>194</v>
      </c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53" t="s">
        <v>351</v>
      </c>
      <c r="M747" s="154"/>
      <c r="N747" s="155" t="s">
        <v>149</v>
      </c>
      <c r="O747" s="181">
        <f>SUM(O749)</f>
        <v>61765.36</v>
      </c>
      <c r="P747" s="181">
        <f>SUM(P749)</f>
        <v>25000</v>
      </c>
      <c r="Q747" s="181">
        <f>SUM(Q749)</f>
        <v>19007.61</v>
      </c>
      <c r="R747" s="92">
        <f t="shared" si="300"/>
        <v>30.773899804032549</v>
      </c>
      <c r="S747" s="92">
        <f t="shared" si="292"/>
        <v>76.030439999999999</v>
      </c>
      <c r="T747" s="115"/>
      <c r="U747" s="115"/>
    </row>
    <row r="748" spans="1:21" s="69" customFormat="1" ht="15" x14ac:dyDescent="0.2">
      <c r="A748" s="180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53"/>
      <c r="M748" s="154"/>
      <c r="N748" s="155"/>
      <c r="O748" s="169"/>
      <c r="P748" s="169"/>
      <c r="Q748" s="169"/>
      <c r="R748" s="92"/>
      <c r="S748" s="92"/>
      <c r="T748" s="115"/>
      <c r="U748" s="115"/>
    </row>
    <row r="749" spans="1:21" s="69" customFormat="1" ht="45" x14ac:dyDescent="0.2">
      <c r="A749" s="157" t="s">
        <v>343</v>
      </c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58" t="s">
        <v>350</v>
      </c>
      <c r="M749" s="159"/>
      <c r="N749" s="160" t="s">
        <v>352</v>
      </c>
      <c r="O749" s="197">
        <f>SUM(O755)</f>
        <v>61765.36</v>
      </c>
      <c r="P749" s="197">
        <f>SUM(P755)</f>
        <v>25000</v>
      </c>
      <c r="Q749" s="197">
        <f>SUM(Q755)</f>
        <v>19007.61</v>
      </c>
      <c r="R749" s="92">
        <f t="shared" si="300"/>
        <v>30.773899804032549</v>
      </c>
      <c r="S749" s="92">
        <f t="shared" si="292"/>
        <v>76.030439999999999</v>
      </c>
      <c r="T749" s="115"/>
      <c r="U749" s="115"/>
    </row>
    <row r="750" spans="1:21" s="69" customFormat="1" ht="15" x14ac:dyDescent="0.2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09"/>
      <c r="M750" s="98"/>
      <c r="N750" s="89"/>
      <c r="O750" s="169"/>
      <c r="P750" s="169"/>
      <c r="Q750" s="169"/>
      <c r="R750" s="92"/>
      <c r="S750" s="92"/>
      <c r="T750" s="115"/>
      <c r="U750" s="115"/>
    </row>
    <row r="751" spans="1:21" s="69" customFormat="1" ht="15" x14ac:dyDescent="0.2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09"/>
      <c r="M751" s="154"/>
      <c r="N751" s="145" t="s">
        <v>287</v>
      </c>
      <c r="O751" s="128">
        <f>SUM(O752:O753)</f>
        <v>61765.36</v>
      </c>
      <c r="P751" s="128">
        <f>SUM(P752:P753)</f>
        <v>25000</v>
      </c>
      <c r="Q751" s="128">
        <f>SUM(Q752:Q753)</f>
        <v>19007.61</v>
      </c>
      <c r="R751" s="92">
        <f t="shared" si="300"/>
        <v>30.773899804032549</v>
      </c>
      <c r="S751" s="92">
        <f t="shared" si="292"/>
        <v>76.030439999999999</v>
      </c>
      <c r="T751" s="115"/>
      <c r="U751" s="115"/>
    </row>
    <row r="752" spans="1:21" s="69" customFormat="1" ht="15" x14ac:dyDescent="0.2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09"/>
      <c r="M752" s="188" t="s">
        <v>362</v>
      </c>
      <c r="N752" s="145" t="s">
        <v>289</v>
      </c>
      <c r="O752" s="128">
        <v>0</v>
      </c>
      <c r="P752" s="128">
        <v>0</v>
      </c>
      <c r="Q752" s="128">
        <v>0</v>
      </c>
      <c r="R752" s="92">
        <v>0</v>
      </c>
      <c r="S752" s="92">
        <v>0</v>
      </c>
      <c r="T752" s="115"/>
      <c r="U752" s="115"/>
    </row>
    <row r="753" spans="1:21" s="77" customFormat="1" ht="15" x14ac:dyDescent="0.2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09"/>
      <c r="M753" s="161">
        <v>91</v>
      </c>
      <c r="N753" s="145" t="s">
        <v>292</v>
      </c>
      <c r="O753" s="128">
        <v>61765.36</v>
      </c>
      <c r="P753" s="128">
        <v>25000</v>
      </c>
      <c r="Q753" s="128">
        <v>19007.61</v>
      </c>
      <c r="R753" s="92">
        <f t="shared" si="300"/>
        <v>30.773899804032549</v>
      </c>
      <c r="S753" s="92">
        <f t="shared" si="292"/>
        <v>76.030439999999999</v>
      </c>
      <c r="T753" s="115"/>
      <c r="U753" s="115"/>
    </row>
    <row r="754" spans="1:21" s="69" customFormat="1" ht="15" x14ac:dyDescent="0.2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09"/>
      <c r="M754" s="161"/>
      <c r="N754" s="145"/>
      <c r="O754" s="169"/>
      <c r="P754" s="169"/>
      <c r="Q754" s="169"/>
      <c r="R754" s="92"/>
      <c r="S754" s="92"/>
      <c r="T754" s="115"/>
      <c r="U754" s="115"/>
    </row>
    <row r="755" spans="1:21" s="69" customFormat="1" ht="15" x14ac:dyDescent="0.2">
      <c r="A755" s="115"/>
      <c r="B755" s="79"/>
      <c r="C755" s="115"/>
      <c r="D755" s="79"/>
      <c r="E755" s="79"/>
      <c r="F755" s="79">
        <v>5</v>
      </c>
      <c r="G755" s="115"/>
      <c r="H755" s="115"/>
      <c r="I755" s="115"/>
      <c r="J755" s="79">
        <v>9</v>
      </c>
      <c r="K755" s="115"/>
      <c r="L755" s="109" t="s">
        <v>350</v>
      </c>
      <c r="M755" s="88">
        <v>3</v>
      </c>
      <c r="N755" s="89" t="s">
        <v>116</v>
      </c>
      <c r="O755" s="169">
        <f>SUM(O756)</f>
        <v>61765.36</v>
      </c>
      <c r="P755" s="169">
        <f>SUM(P756)</f>
        <v>25000</v>
      </c>
      <c r="Q755" s="169">
        <f>SUM(Q756)</f>
        <v>19007.61</v>
      </c>
      <c r="R755" s="92">
        <f t="shared" si="300"/>
        <v>30.773899804032549</v>
      </c>
      <c r="S755" s="92">
        <f t="shared" si="292"/>
        <v>76.030439999999999</v>
      </c>
      <c r="T755" s="115"/>
      <c r="U755" s="115"/>
    </row>
    <row r="756" spans="1:21" s="69" customFormat="1" ht="15.75" x14ac:dyDescent="0.25">
      <c r="A756" s="115"/>
      <c r="B756" s="79"/>
      <c r="C756" s="115"/>
      <c r="D756" s="79"/>
      <c r="E756" s="79"/>
      <c r="F756" s="79">
        <v>5</v>
      </c>
      <c r="G756" s="115"/>
      <c r="H756" s="115"/>
      <c r="I756" s="115"/>
      <c r="J756" s="79">
        <v>9</v>
      </c>
      <c r="K756" s="115"/>
      <c r="L756" s="109" t="s">
        <v>350</v>
      </c>
      <c r="M756" s="85">
        <v>32</v>
      </c>
      <c r="N756" s="83" t="s">
        <v>3</v>
      </c>
      <c r="O756" s="170">
        <f>SUM(O757+O762)</f>
        <v>61765.36</v>
      </c>
      <c r="P756" s="170">
        <f>SUM(P757:P762)</f>
        <v>25000</v>
      </c>
      <c r="Q756" s="170">
        <f>SUM(Q757+Q762)</f>
        <v>19007.61</v>
      </c>
      <c r="R756" s="92">
        <f t="shared" si="300"/>
        <v>30.773899804032549</v>
      </c>
      <c r="S756" s="92">
        <f t="shared" si="292"/>
        <v>76.030439999999999</v>
      </c>
      <c r="T756" s="115"/>
      <c r="U756" s="115"/>
    </row>
    <row r="757" spans="1:21" s="69" customFormat="1" ht="15" x14ac:dyDescent="0.2">
      <c r="A757" s="115"/>
      <c r="B757" s="79"/>
      <c r="C757" s="115"/>
      <c r="D757" s="79"/>
      <c r="E757" s="79"/>
      <c r="F757" s="79">
        <v>5</v>
      </c>
      <c r="G757" s="115"/>
      <c r="H757" s="115"/>
      <c r="I757" s="115"/>
      <c r="J757" s="79">
        <v>9</v>
      </c>
      <c r="K757" s="115"/>
      <c r="L757" s="109" t="s">
        <v>350</v>
      </c>
      <c r="M757" s="88">
        <v>323</v>
      </c>
      <c r="N757" s="115" t="s">
        <v>6</v>
      </c>
      <c r="O757" s="169">
        <f>SUM(O758:O761)</f>
        <v>41094.629999999997</v>
      </c>
      <c r="P757" s="169">
        <v>15000</v>
      </c>
      <c r="Q757" s="169">
        <f>SUM(Q758:Q761)</f>
        <v>10000</v>
      </c>
      <c r="R757" s="92">
        <f t="shared" si="300"/>
        <v>24.334079659556494</v>
      </c>
      <c r="S757" s="92">
        <f t="shared" si="292"/>
        <v>66.666666666666657</v>
      </c>
      <c r="T757" s="115"/>
      <c r="U757" s="115"/>
    </row>
    <row r="758" spans="1:21" s="77" customFormat="1" ht="30" x14ac:dyDescent="0.2">
      <c r="A758" s="115"/>
      <c r="B758" s="208"/>
      <c r="C758" s="115"/>
      <c r="D758" s="208"/>
      <c r="E758" s="208"/>
      <c r="F758" s="208"/>
      <c r="G758" s="115"/>
      <c r="H758" s="115"/>
      <c r="I758" s="115"/>
      <c r="J758" s="208"/>
      <c r="K758" s="115"/>
      <c r="L758" s="109"/>
      <c r="M758" s="211">
        <v>3231</v>
      </c>
      <c r="N758" s="220" t="s">
        <v>489</v>
      </c>
      <c r="O758" s="169">
        <v>4900</v>
      </c>
      <c r="P758" s="169"/>
      <c r="Q758" s="169">
        <v>10000</v>
      </c>
      <c r="R758" s="92">
        <f t="shared" si="300"/>
        <v>204.08163265306123</v>
      </c>
      <c r="S758" s="92"/>
      <c r="T758" s="115"/>
      <c r="U758" s="115"/>
    </row>
    <row r="759" spans="1:21" s="77" customFormat="1" ht="18.75" customHeight="1" x14ac:dyDescent="0.2">
      <c r="A759" s="115"/>
      <c r="B759" s="208"/>
      <c r="C759" s="115"/>
      <c r="D759" s="208"/>
      <c r="E759" s="208"/>
      <c r="F759" s="208"/>
      <c r="G759" s="115"/>
      <c r="H759" s="115"/>
      <c r="I759" s="115"/>
      <c r="J759" s="208"/>
      <c r="K759" s="115"/>
      <c r="L759" s="109"/>
      <c r="M759" s="211">
        <v>3233</v>
      </c>
      <c r="N759" s="220" t="s">
        <v>491</v>
      </c>
      <c r="O759" s="169">
        <v>20262.5</v>
      </c>
      <c r="P759" s="169"/>
      <c r="Q759" s="169">
        <v>0</v>
      </c>
      <c r="R759" s="92">
        <f t="shared" si="300"/>
        <v>0</v>
      </c>
      <c r="S759" s="92"/>
      <c r="T759" s="115"/>
      <c r="U759" s="115"/>
    </row>
    <row r="760" spans="1:21" s="77" customFormat="1" ht="15" x14ac:dyDescent="0.2">
      <c r="A760" s="115"/>
      <c r="B760" s="208"/>
      <c r="C760" s="115"/>
      <c r="D760" s="208"/>
      <c r="E760" s="208"/>
      <c r="F760" s="208"/>
      <c r="G760" s="115"/>
      <c r="H760" s="115"/>
      <c r="I760" s="115"/>
      <c r="J760" s="208"/>
      <c r="K760" s="115"/>
      <c r="L760" s="109"/>
      <c r="M760" s="211">
        <v>3237</v>
      </c>
      <c r="N760" s="115" t="s">
        <v>494</v>
      </c>
      <c r="O760" s="169">
        <v>375</v>
      </c>
      <c r="P760" s="169"/>
      <c r="Q760" s="169">
        <v>0</v>
      </c>
      <c r="R760" s="92">
        <f t="shared" si="300"/>
        <v>0</v>
      </c>
      <c r="S760" s="92"/>
      <c r="T760" s="115"/>
      <c r="U760" s="115"/>
    </row>
    <row r="761" spans="1:21" s="77" customFormat="1" ht="15" x14ac:dyDescent="0.2">
      <c r="A761" s="115"/>
      <c r="B761" s="208"/>
      <c r="C761" s="115"/>
      <c r="D761" s="208"/>
      <c r="E761" s="208"/>
      <c r="F761" s="208"/>
      <c r="G761" s="115"/>
      <c r="H761" s="115"/>
      <c r="I761" s="115"/>
      <c r="J761" s="208"/>
      <c r="K761" s="115"/>
      <c r="L761" s="109"/>
      <c r="M761" s="211">
        <v>3239</v>
      </c>
      <c r="N761" s="115" t="s">
        <v>496</v>
      </c>
      <c r="O761" s="169">
        <v>15557.13</v>
      </c>
      <c r="P761" s="169"/>
      <c r="Q761" s="169">
        <v>0</v>
      </c>
      <c r="R761" s="92">
        <f t="shared" si="300"/>
        <v>0</v>
      </c>
      <c r="S761" s="92"/>
      <c r="T761" s="115"/>
      <c r="U761" s="115"/>
    </row>
    <row r="762" spans="1:21" s="69" customFormat="1" ht="30" x14ac:dyDescent="0.2">
      <c r="A762" s="115"/>
      <c r="B762" s="79"/>
      <c r="C762" s="115"/>
      <c r="D762" s="79"/>
      <c r="E762" s="79"/>
      <c r="F762" s="79">
        <v>5</v>
      </c>
      <c r="G762" s="115"/>
      <c r="H762" s="115"/>
      <c r="I762" s="115"/>
      <c r="J762" s="79">
        <v>9</v>
      </c>
      <c r="K762" s="115"/>
      <c r="L762" s="109" t="s">
        <v>350</v>
      </c>
      <c r="M762" s="88">
        <v>329</v>
      </c>
      <c r="N762" s="89" t="s">
        <v>7</v>
      </c>
      <c r="O762" s="169">
        <f>SUM(O763:O764)</f>
        <v>20670.73</v>
      </c>
      <c r="P762" s="169">
        <v>10000</v>
      </c>
      <c r="Q762" s="169">
        <f>SUM(Q763:Q764)</f>
        <v>9007.61</v>
      </c>
      <c r="R762" s="92">
        <f t="shared" si="300"/>
        <v>43.576641947333258</v>
      </c>
      <c r="S762" s="92">
        <f t="shared" si="292"/>
        <v>90.076099999999997</v>
      </c>
      <c r="T762" s="115"/>
      <c r="U762" s="115"/>
    </row>
    <row r="763" spans="1:21" s="77" customFormat="1" ht="15" x14ac:dyDescent="0.2">
      <c r="A763" s="115"/>
      <c r="B763" s="208"/>
      <c r="C763" s="115"/>
      <c r="D763" s="208"/>
      <c r="E763" s="208"/>
      <c r="F763" s="208"/>
      <c r="G763" s="115"/>
      <c r="H763" s="115"/>
      <c r="I763" s="115"/>
      <c r="J763" s="208"/>
      <c r="K763" s="115"/>
      <c r="L763" s="109"/>
      <c r="M763" s="211">
        <v>3293</v>
      </c>
      <c r="N763" s="209" t="s">
        <v>498</v>
      </c>
      <c r="O763" s="169">
        <v>9053.23</v>
      </c>
      <c r="P763" s="169"/>
      <c r="Q763" s="169">
        <v>9007.61</v>
      </c>
      <c r="R763" s="92">
        <f t="shared" si="300"/>
        <v>99.496091450233791</v>
      </c>
      <c r="S763" s="92"/>
      <c r="T763" s="115"/>
      <c r="U763" s="115"/>
    </row>
    <row r="764" spans="1:21" s="77" customFormat="1" ht="30" x14ac:dyDescent="0.2">
      <c r="A764" s="115"/>
      <c r="B764" s="208"/>
      <c r="C764" s="115"/>
      <c r="D764" s="208"/>
      <c r="E764" s="208"/>
      <c r="F764" s="208"/>
      <c r="G764" s="115"/>
      <c r="H764" s="115"/>
      <c r="I764" s="115"/>
      <c r="J764" s="208"/>
      <c r="K764" s="115"/>
      <c r="L764" s="109"/>
      <c r="M764" s="211">
        <v>3299</v>
      </c>
      <c r="N764" s="209" t="s">
        <v>7</v>
      </c>
      <c r="O764" s="169">
        <v>11617.5</v>
      </c>
      <c r="P764" s="169"/>
      <c r="Q764" s="169">
        <v>0</v>
      </c>
      <c r="R764" s="92">
        <f t="shared" si="300"/>
        <v>0</v>
      </c>
      <c r="S764" s="92"/>
      <c r="T764" s="115"/>
      <c r="U764" s="115"/>
    </row>
    <row r="765" spans="1:21" s="75" customFormat="1" ht="15" x14ac:dyDescent="0.2">
      <c r="A765" s="115"/>
      <c r="B765" s="79"/>
      <c r="C765" s="115"/>
      <c r="D765" s="79"/>
      <c r="E765" s="79"/>
      <c r="F765" s="115"/>
      <c r="G765" s="115"/>
      <c r="H765" s="115"/>
      <c r="I765" s="115"/>
      <c r="J765" s="79"/>
      <c r="K765" s="115"/>
      <c r="L765" s="109"/>
      <c r="M765" s="88"/>
      <c r="N765" s="89"/>
      <c r="O765" s="169"/>
      <c r="P765" s="169"/>
      <c r="Q765" s="169"/>
      <c r="R765" s="92"/>
      <c r="S765" s="92"/>
      <c r="T765" s="115"/>
      <c r="U765" s="115"/>
    </row>
    <row r="766" spans="1:21" s="75" customFormat="1" ht="15" x14ac:dyDescent="0.2">
      <c r="A766" s="115"/>
      <c r="B766" s="79"/>
      <c r="C766" s="115"/>
      <c r="D766" s="79"/>
      <c r="E766" s="79"/>
      <c r="F766" s="115"/>
      <c r="G766" s="115"/>
      <c r="H766" s="115"/>
      <c r="I766" s="115"/>
      <c r="J766" s="79"/>
      <c r="K766" s="115"/>
      <c r="L766" s="109"/>
      <c r="M766" s="88"/>
      <c r="N766" s="89"/>
      <c r="O766" s="169"/>
      <c r="P766" s="169"/>
      <c r="Q766" s="169"/>
      <c r="R766" s="92"/>
      <c r="S766" s="92"/>
      <c r="T766" s="115"/>
      <c r="U766" s="115"/>
    </row>
    <row r="767" spans="1:21" s="75" customFormat="1" ht="30" x14ac:dyDescent="0.2">
      <c r="A767" s="180" t="s">
        <v>194</v>
      </c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53" t="s">
        <v>351</v>
      </c>
      <c r="M767" s="154"/>
      <c r="N767" s="155" t="s">
        <v>149</v>
      </c>
      <c r="O767" s="181">
        <f>SUM(O769)</f>
        <v>0</v>
      </c>
      <c r="P767" s="181">
        <f>SUM(P769)</f>
        <v>30000</v>
      </c>
      <c r="Q767" s="181">
        <f>SUM(Q769)</f>
        <v>0</v>
      </c>
      <c r="R767" s="92">
        <v>0</v>
      </c>
      <c r="S767" s="92">
        <f t="shared" si="292"/>
        <v>0</v>
      </c>
      <c r="T767" s="115"/>
      <c r="U767" s="115"/>
    </row>
    <row r="768" spans="1:21" s="75" customFormat="1" ht="15" x14ac:dyDescent="0.2">
      <c r="A768" s="180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53"/>
      <c r="M768" s="154"/>
      <c r="N768" s="155"/>
      <c r="O768" s="169"/>
      <c r="P768" s="169"/>
      <c r="Q768" s="169"/>
      <c r="R768" s="92"/>
      <c r="S768" s="92"/>
      <c r="T768" s="115"/>
      <c r="U768" s="115"/>
    </row>
    <row r="769" spans="1:21" s="75" customFormat="1" ht="45" x14ac:dyDescent="0.2">
      <c r="A769" s="157" t="s">
        <v>354</v>
      </c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58" t="s">
        <v>350</v>
      </c>
      <c r="M769" s="159"/>
      <c r="N769" s="199" t="s">
        <v>353</v>
      </c>
      <c r="O769" s="171">
        <f>SUM(O775+O779)</f>
        <v>0</v>
      </c>
      <c r="P769" s="171">
        <f>SUM(P775+P779)</f>
        <v>30000</v>
      </c>
      <c r="Q769" s="171">
        <f>SUM(Q775+Q779)</f>
        <v>0</v>
      </c>
      <c r="R769" s="92">
        <v>0</v>
      </c>
      <c r="S769" s="92">
        <f t="shared" ref="S769:S830" si="307">Q769/P769*100</f>
        <v>0</v>
      </c>
      <c r="T769" s="115"/>
      <c r="U769" s="115"/>
    </row>
    <row r="770" spans="1:21" s="75" customFormat="1" ht="15" x14ac:dyDescent="0.2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09"/>
      <c r="M770" s="98"/>
      <c r="N770" s="89"/>
      <c r="O770" s="169"/>
      <c r="P770" s="169"/>
      <c r="Q770" s="169"/>
      <c r="R770" s="92"/>
      <c r="S770" s="92"/>
      <c r="T770" s="115"/>
      <c r="U770" s="115"/>
    </row>
    <row r="771" spans="1:21" s="75" customFormat="1" ht="15" x14ac:dyDescent="0.2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09"/>
      <c r="M771" s="154"/>
      <c r="N771" s="145" t="s">
        <v>287</v>
      </c>
      <c r="O771" s="128">
        <f>SUM(O772)</f>
        <v>0</v>
      </c>
      <c r="P771" s="128">
        <f>SUM(P772:P773)</f>
        <v>30000</v>
      </c>
      <c r="Q771" s="128">
        <f>SUM(Q772)</f>
        <v>0</v>
      </c>
      <c r="R771" s="92">
        <v>0</v>
      </c>
      <c r="S771" s="92">
        <f t="shared" si="307"/>
        <v>0</v>
      </c>
      <c r="T771" s="115"/>
      <c r="U771" s="115"/>
    </row>
    <row r="772" spans="1:21" s="75" customFormat="1" ht="15" x14ac:dyDescent="0.2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09"/>
      <c r="M772" s="188" t="s">
        <v>362</v>
      </c>
      <c r="N772" s="145" t="s">
        <v>289</v>
      </c>
      <c r="O772" s="128">
        <v>0</v>
      </c>
      <c r="P772" s="128">
        <v>10000</v>
      </c>
      <c r="Q772" s="128">
        <v>0</v>
      </c>
      <c r="R772" s="92">
        <v>0</v>
      </c>
      <c r="S772" s="92">
        <f t="shared" si="307"/>
        <v>0</v>
      </c>
      <c r="T772" s="115"/>
      <c r="U772" s="115"/>
    </row>
    <row r="773" spans="1:21" s="77" customFormat="1" ht="15" x14ac:dyDescent="0.2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09"/>
      <c r="M773" s="161">
        <v>91</v>
      </c>
      <c r="N773" s="145" t="s">
        <v>292</v>
      </c>
      <c r="O773" s="128">
        <v>0</v>
      </c>
      <c r="P773" s="128">
        <v>20000</v>
      </c>
      <c r="Q773" s="128">
        <v>0</v>
      </c>
      <c r="R773" s="92">
        <v>0</v>
      </c>
      <c r="S773" s="92">
        <f t="shared" si="307"/>
        <v>0</v>
      </c>
      <c r="T773" s="115"/>
      <c r="U773" s="115"/>
    </row>
    <row r="774" spans="1:21" s="75" customFormat="1" ht="15" x14ac:dyDescent="0.2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09"/>
      <c r="M774" s="161"/>
      <c r="N774" s="145"/>
      <c r="O774" s="169"/>
      <c r="P774" s="169"/>
      <c r="Q774" s="169"/>
      <c r="R774" s="92"/>
      <c r="S774" s="92"/>
      <c r="T774" s="115"/>
      <c r="U774" s="115"/>
    </row>
    <row r="775" spans="1:21" s="75" customFormat="1" ht="15" x14ac:dyDescent="0.2">
      <c r="A775" s="115"/>
      <c r="B775" s="79"/>
      <c r="C775" s="115"/>
      <c r="D775" s="79"/>
      <c r="E775" s="79"/>
      <c r="F775" s="79">
        <v>5</v>
      </c>
      <c r="G775" s="115"/>
      <c r="H775" s="115"/>
      <c r="I775" s="115"/>
      <c r="J775" s="79">
        <v>9</v>
      </c>
      <c r="K775" s="115"/>
      <c r="L775" s="109" t="s">
        <v>350</v>
      </c>
      <c r="M775" s="88">
        <v>3</v>
      </c>
      <c r="N775" s="89" t="s">
        <v>116</v>
      </c>
      <c r="O775" s="169">
        <f>SUM(O776)</f>
        <v>0</v>
      </c>
      <c r="P775" s="169">
        <f>SUM(P776)</f>
        <v>10000</v>
      </c>
      <c r="Q775" s="169">
        <f>SUM(Q776)</f>
        <v>0</v>
      </c>
      <c r="R775" s="92">
        <v>0</v>
      </c>
      <c r="S775" s="92">
        <f t="shared" si="307"/>
        <v>0</v>
      </c>
      <c r="T775" s="115"/>
      <c r="U775" s="115"/>
    </row>
    <row r="776" spans="1:21" s="16" customFormat="1" ht="15.75" x14ac:dyDescent="0.25">
      <c r="A776" s="163"/>
      <c r="B776" s="87"/>
      <c r="C776" s="163"/>
      <c r="D776" s="87"/>
      <c r="E776" s="87"/>
      <c r="F776" s="79">
        <v>5</v>
      </c>
      <c r="G776" s="115"/>
      <c r="H776" s="115"/>
      <c r="I776" s="115"/>
      <c r="J776" s="79">
        <v>9</v>
      </c>
      <c r="K776" s="163"/>
      <c r="L776" s="107" t="s">
        <v>350</v>
      </c>
      <c r="M776" s="85">
        <v>32</v>
      </c>
      <c r="N776" s="83" t="s">
        <v>3</v>
      </c>
      <c r="O776" s="170">
        <f>SUM(O777:O778)</f>
        <v>0</v>
      </c>
      <c r="P776" s="170">
        <f>SUM(P777:P778)</f>
        <v>10000</v>
      </c>
      <c r="Q776" s="170">
        <f>SUM(Q777:Q778)</f>
        <v>0</v>
      </c>
      <c r="R776" s="92">
        <v>0</v>
      </c>
      <c r="S776" s="92">
        <f t="shared" si="307"/>
        <v>0</v>
      </c>
      <c r="T776" s="163"/>
      <c r="U776" s="163"/>
    </row>
    <row r="777" spans="1:21" s="75" customFormat="1" ht="15" x14ac:dyDescent="0.2">
      <c r="A777" s="115"/>
      <c r="B777" s="79"/>
      <c r="C777" s="115"/>
      <c r="D777" s="79"/>
      <c r="E777" s="79"/>
      <c r="F777" s="79">
        <v>5</v>
      </c>
      <c r="G777" s="115"/>
      <c r="H777" s="115"/>
      <c r="I777" s="115"/>
      <c r="J777" s="79">
        <v>9</v>
      </c>
      <c r="K777" s="115"/>
      <c r="L777" s="109" t="s">
        <v>350</v>
      </c>
      <c r="M777" s="88">
        <v>323</v>
      </c>
      <c r="N777" s="115" t="s">
        <v>6</v>
      </c>
      <c r="O777" s="169">
        <v>0</v>
      </c>
      <c r="P777" s="169">
        <v>10000</v>
      </c>
      <c r="Q777" s="169">
        <v>0</v>
      </c>
      <c r="R777" s="92">
        <v>0</v>
      </c>
      <c r="S777" s="92">
        <f t="shared" si="307"/>
        <v>0</v>
      </c>
      <c r="T777" s="115"/>
      <c r="U777" s="115"/>
    </row>
    <row r="778" spans="1:21" s="75" customFormat="1" ht="30" x14ac:dyDescent="0.2">
      <c r="A778" s="115"/>
      <c r="B778" s="79"/>
      <c r="C778" s="115"/>
      <c r="D778" s="79"/>
      <c r="E778" s="79"/>
      <c r="F778" s="79">
        <v>5</v>
      </c>
      <c r="G778" s="115"/>
      <c r="H778" s="115"/>
      <c r="I778" s="115"/>
      <c r="J778" s="79">
        <v>9</v>
      </c>
      <c r="K778" s="115"/>
      <c r="L778" s="109" t="s">
        <v>350</v>
      </c>
      <c r="M778" s="88">
        <v>329</v>
      </c>
      <c r="N778" s="89" t="s">
        <v>7</v>
      </c>
      <c r="O778" s="169">
        <v>0</v>
      </c>
      <c r="P778" s="169">
        <v>0</v>
      </c>
      <c r="Q778" s="169">
        <v>0</v>
      </c>
      <c r="R778" s="92">
        <v>0</v>
      </c>
      <c r="S778" s="92">
        <v>0</v>
      </c>
      <c r="T778" s="115"/>
      <c r="U778" s="115"/>
    </row>
    <row r="779" spans="1:21" s="76" customFormat="1" ht="30" x14ac:dyDescent="0.2">
      <c r="A779" s="115"/>
      <c r="B779" s="79"/>
      <c r="C779" s="115"/>
      <c r="D779" s="79"/>
      <c r="E779" s="79"/>
      <c r="F779" s="79">
        <v>5</v>
      </c>
      <c r="G779" s="115"/>
      <c r="H779" s="115"/>
      <c r="I779" s="115"/>
      <c r="J779" s="79">
        <v>9</v>
      </c>
      <c r="K779" s="115"/>
      <c r="L779" s="109" t="s">
        <v>350</v>
      </c>
      <c r="M779" s="88">
        <v>4</v>
      </c>
      <c r="N779" s="89" t="s">
        <v>170</v>
      </c>
      <c r="O779" s="169">
        <f t="shared" ref="O779:Q780" si="308">SUM(O780)</f>
        <v>0</v>
      </c>
      <c r="P779" s="169">
        <f t="shared" si="308"/>
        <v>20000</v>
      </c>
      <c r="Q779" s="169">
        <f t="shared" si="308"/>
        <v>0</v>
      </c>
      <c r="R779" s="92">
        <v>0</v>
      </c>
      <c r="S779" s="92">
        <f t="shared" si="307"/>
        <v>0</v>
      </c>
      <c r="T779" s="115"/>
      <c r="U779" s="115"/>
    </row>
    <row r="780" spans="1:21" s="16" customFormat="1" ht="47.25" x14ac:dyDescent="0.25">
      <c r="A780" s="163"/>
      <c r="B780" s="87"/>
      <c r="C780" s="163"/>
      <c r="D780" s="87"/>
      <c r="E780" s="87"/>
      <c r="F780" s="79">
        <v>5</v>
      </c>
      <c r="G780" s="115"/>
      <c r="H780" s="115"/>
      <c r="I780" s="115"/>
      <c r="J780" s="79">
        <v>9</v>
      </c>
      <c r="K780" s="163"/>
      <c r="L780" s="107" t="s">
        <v>350</v>
      </c>
      <c r="M780" s="85">
        <v>41</v>
      </c>
      <c r="N780" s="83" t="s">
        <v>171</v>
      </c>
      <c r="O780" s="170">
        <f t="shared" si="308"/>
        <v>0</v>
      </c>
      <c r="P780" s="170">
        <f t="shared" si="308"/>
        <v>20000</v>
      </c>
      <c r="Q780" s="170">
        <f t="shared" si="308"/>
        <v>0</v>
      </c>
      <c r="R780" s="92">
        <v>0</v>
      </c>
      <c r="S780" s="92">
        <f t="shared" si="307"/>
        <v>0</v>
      </c>
      <c r="T780" s="163"/>
      <c r="U780" s="163"/>
    </row>
    <row r="781" spans="1:21" s="75" customFormat="1" ht="15" x14ac:dyDescent="0.2">
      <c r="A781" s="115"/>
      <c r="B781" s="79"/>
      <c r="C781" s="115"/>
      <c r="D781" s="79"/>
      <c r="E781" s="79"/>
      <c r="F781" s="79">
        <v>5</v>
      </c>
      <c r="G781" s="115"/>
      <c r="H781" s="115"/>
      <c r="I781" s="115"/>
      <c r="J781" s="79">
        <v>9</v>
      </c>
      <c r="K781" s="115"/>
      <c r="L781" s="109" t="s">
        <v>350</v>
      </c>
      <c r="M781" s="88">
        <v>411</v>
      </c>
      <c r="N781" s="89" t="s">
        <v>26</v>
      </c>
      <c r="O781" s="169">
        <v>0</v>
      </c>
      <c r="P781" s="169">
        <v>20000</v>
      </c>
      <c r="Q781" s="169">
        <v>0</v>
      </c>
      <c r="R781" s="92">
        <v>0</v>
      </c>
      <c r="S781" s="92">
        <f t="shared" si="307"/>
        <v>0</v>
      </c>
      <c r="T781" s="115"/>
      <c r="U781" s="115"/>
    </row>
    <row r="782" spans="1:21" s="75" customFormat="1" ht="15" x14ac:dyDescent="0.2">
      <c r="A782" s="115"/>
      <c r="B782" s="79"/>
      <c r="C782" s="115"/>
      <c r="D782" s="79"/>
      <c r="E782" s="79"/>
      <c r="F782" s="115"/>
      <c r="G782" s="115"/>
      <c r="H782" s="115"/>
      <c r="I782" s="115"/>
      <c r="J782" s="79"/>
      <c r="K782" s="115"/>
      <c r="L782" s="109"/>
      <c r="M782" s="88"/>
      <c r="N782" s="89"/>
      <c r="O782" s="169"/>
      <c r="P782" s="169"/>
      <c r="Q782" s="169"/>
      <c r="R782" s="92"/>
      <c r="S782" s="92"/>
      <c r="T782" s="115"/>
      <c r="U782" s="115"/>
    </row>
    <row r="783" spans="1:21" s="61" customFormat="1" ht="15" x14ac:dyDescent="0.2">
      <c r="A783" s="115"/>
      <c r="B783" s="79"/>
      <c r="C783" s="115"/>
      <c r="D783" s="79"/>
      <c r="E783" s="79"/>
      <c r="F783" s="115"/>
      <c r="G783" s="115"/>
      <c r="H783" s="115"/>
      <c r="I783" s="115"/>
      <c r="J783" s="79"/>
      <c r="K783" s="115"/>
      <c r="L783" s="109"/>
      <c r="M783" s="88"/>
      <c r="N783" s="115"/>
      <c r="O783" s="169"/>
      <c r="P783" s="169"/>
      <c r="Q783" s="169"/>
      <c r="R783" s="92"/>
      <c r="S783" s="92"/>
      <c r="T783" s="115"/>
      <c r="U783" s="115"/>
    </row>
    <row r="784" spans="1:21" s="39" customFormat="1" ht="30" x14ac:dyDescent="0.2">
      <c r="A784" s="185" t="s">
        <v>231</v>
      </c>
      <c r="B784" s="148"/>
      <c r="C784" s="149"/>
      <c r="D784" s="149"/>
      <c r="E784" s="149"/>
      <c r="F784" s="148">
        <v>5</v>
      </c>
      <c r="G784" s="148">
        <v>6</v>
      </c>
      <c r="H784" s="148"/>
      <c r="I784" s="148"/>
      <c r="J784" s="148">
        <v>9</v>
      </c>
      <c r="K784" s="149"/>
      <c r="L784" s="150"/>
      <c r="M784" s="149"/>
      <c r="N784" s="90" t="s">
        <v>269</v>
      </c>
      <c r="O784" s="179">
        <f t="shared" ref="O784:Q784" si="309">SUM(O786)</f>
        <v>1642.5</v>
      </c>
      <c r="P784" s="179">
        <f t="shared" ref="P784" si="310">SUM(P786)</f>
        <v>15000</v>
      </c>
      <c r="Q784" s="179">
        <f t="shared" si="309"/>
        <v>0</v>
      </c>
      <c r="R784" s="92">
        <f t="shared" ref="R784:R813" si="311">Q784/O784*100</f>
        <v>0</v>
      </c>
      <c r="S784" s="92">
        <f t="shared" si="307"/>
        <v>0</v>
      </c>
      <c r="T784" s="115"/>
      <c r="U784" s="115"/>
    </row>
    <row r="785" spans="1:21" s="39" customFormat="1" ht="15" x14ac:dyDescent="0.2">
      <c r="A785" s="185"/>
      <c r="B785" s="148"/>
      <c r="C785" s="149"/>
      <c r="D785" s="149"/>
      <c r="E785" s="149"/>
      <c r="F785" s="149"/>
      <c r="G785" s="149"/>
      <c r="H785" s="149"/>
      <c r="I785" s="149"/>
      <c r="J785" s="149"/>
      <c r="K785" s="149"/>
      <c r="L785" s="150"/>
      <c r="M785" s="149"/>
      <c r="N785" s="90"/>
      <c r="O785" s="179"/>
      <c r="P785" s="179"/>
      <c r="Q785" s="179"/>
      <c r="R785" s="92"/>
      <c r="S785" s="92"/>
      <c r="T785" s="115"/>
      <c r="U785" s="115"/>
    </row>
    <row r="786" spans="1:21" s="39" customFormat="1" ht="30" x14ac:dyDescent="0.2">
      <c r="A786" s="180" t="s">
        <v>152</v>
      </c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53" t="s">
        <v>201</v>
      </c>
      <c r="M786" s="154"/>
      <c r="N786" s="155" t="s">
        <v>145</v>
      </c>
      <c r="O786" s="181">
        <f t="shared" ref="O786:Q786" si="312">SUM(O788+O803)</f>
        <v>1642.5</v>
      </c>
      <c r="P786" s="181">
        <f t="shared" ref="P786" si="313">SUM(P788+P803)</f>
        <v>15000</v>
      </c>
      <c r="Q786" s="181">
        <f t="shared" si="312"/>
        <v>0</v>
      </c>
      <c r="R786" s="92">
        <f t="shared" si="311"/>
        <v>0</v>
      </c>
      <c r="S786" s="92">
        <f t="shared" si="307"/>
        <v>0</v>
      </c>
      <c r="T786" s="115"/>
      <c r="U786" s="115"/>
    </row>
    <row r="787" spans="1:21" s="39" customFormat="1" ht="15" x14ac:dyDescent="0.2">
      <c r="A787" s="180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53"/>
      <c r="M787" s="154"/>
      <c r="N787" s="155"/>
      <c r="O787" s="171"/>
      <c r="P787" s="171"/>
      <c r="Q787" s="171"/>
      <c r="R787" s="92"/>
      <c r="S787" s="92"/>
      <c r="T787" s="115"/>
      <c r="U787" s="115"/>
    </row>
    <row r="788" spans="1:21" s="39" customFormat="1" ht="30" x14ac:dyDescent="0.2">
      <c r="A788" s="174" t="s">
        <v>209</v>
      </c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158" t="s">
        <v>184</v>
      </c>
      <c r="M788" s="159"/>
      <c r="N788" s="160" t="s">
        <v>390</v>
      </c>
      <c r="O788" s="171">
        <f>SUM(O795+O799)</f>
        <v>0</v>
      </c>
      <c r="P788" s="171">
        <f>SUM(P795+P799)</f>
        <v>10000</v>
      </c>
      <c r="Q788" s="171">
        <f>SUM(Q795+Q799)</f>
        <v>0</v>
      </c>
      <c r="R788" s="92">
        <v>0</v>
      </c>
      <c r="S788" s="92">
        <f t="shared" si="307"/>
        <v>0</v>
      </c>
      <c r="T788" s="115"/>
      <c r="U788" s="115"/>
    </row>
    <row r="789" spans="1:21" s="39" customFormat="1" ht="15" x14ac:dyDescent="0.2">
      <c r="A789" s="115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109"/>
      <c r="M789" s="98"/>
      <c r="N789" s="89"/>
      <c r="O789" s="171"/>
      <c r="P789" s="171"/>
      <c r="Q789" s="171"/>
      <c r="R789" s="92"/>
      <c r="S789" s="92"/>
      <c r="T789" s="115"/>
      <c r="U789" s="115"/>
    </row>
    <row r="790" spans="1:21" s="42" customFormat="1" ht="15" x14ac:dyDescent="0.2">
      <c r="A790" s="115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109"/>
      <c r="M790" s="98"/>
      <c r="N790" s="145" t="s">
        <v>287</v>
      </c>
      <c r="O790" s="128">
        <f t="shared" ref="O790:Q790" si="314">SUM(O791:O793)</f>
        <v>0</v>
      </c>
      <c r="P790" s="128">
        <f t="shared" ref="P790" si="315">SUM(P791:P793)</f>
        <v>10000</v>
      </c>
      <c r="Q790" s="128">
        <f t="shared" si="314"/>
        <v>0</v>
      </c>
      <c r="R790" s="92">
        <v>0</v>
      </c>
      <c r="S790" s="92">
        <f t="shared" si="307"/>
        <v>0</v>
      </c>
      <c r="T790" s="115"/>
      <c r="U790" s="115"/>
    </row>
    <row r="791" spans="1:21" s="42" customFormat="1" ht="15" x14ac:dyDescent="0.2">
      <c r="A791" s="115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109"/>
      <c r="M791" s="188" t="s">
        <v>39</v>
      </c>
      <c r="N791" s="182" t="s">
        <v>104</v>
      </c>
      <c r="O791" s="128">
        <v>0</v>
      </c>
      <c r="P791" s="128">
        <v>10000</v>
      </c>
      <c r="Q791" s="128">
        <v>0</v>
      </c>
      <c r="R791" s="92">
        <v>0</v>
      </c>
      <c r="S791" s="92">
        <f t="shared" si="307"/>
        <v>0</v>
      </c>
      <c r="T791" s="115"/>
      <c r="U791" s="115"/>
    </row>
    <row r="792" spans="1:21" s="51" customFormat="1" ht="15" x14ac:dyDescent="0.2">
      <c r="A792" s="115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109"/>
      <c r="M792" s="188" t="s">
        <v>362</v>
      </c>
      <c r="N792" s="145" t="s">
        <v>289</v>
      </c>
      <c r="O792" s="128">
        <v>0</v>
      </c>
      <c r="P792" s="128">
        <v>0</v>
      </c>
      <c r="Q792" s="128">
        <v>0</v>
      </c>
      <c r="R792" s="92">
        <v>0</v>
      </c>
      <c r="S792" s="92">
        <v>0</v>
      </c>
      <c r="T792" s="115"/>
      <c r="U792" s="115"/>
    </row>
    <row r="793" spans="1:21" s="48" customFormat="1" ht="15" x14ac:dyDescent="0.2">
      <c r="A793" s="115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109"/>
      <c r="M793" s="161">
        <v>91</v>
      </c>
      <c r="N793" s="145" t="s">
        <v>292</v>
      </c>
      <c r="O793" s="128">
        <v>0</v>
      </c>
      <c r="P793" s="128">
        <v>0</v>
      </c>
      <c r="Q793" s="128">
        <v>0</v>
      </c>
      <c r="R793" s="92">
        <v>0</v>
      </c>
      <c r="S793" s="92">
        <v>0</v>
      </c>
      <c r="T793" s="115"/>
      <c r="U793" s="115"/>
    </row>
    <row r="794" spans="1:21" s="42" customFormat="1" ht="15" x14ac:dyDescent="0.2">
      <c r="A794" s="115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109"/>
      <c r="M794" s="98"/>
      <c r="N794" s="89"/>
      <c r="O794" s="171"/>
      <c r="P794" s="171"/>
      <c r="Q794" s="171"/>
      <c r="R794" s="92"/>
      <c r="S794" s="92"/>
      <c r="T794" s="115"/>
      <c r="U794" s="115"/>
    </row>
    <row r="795" spans="1:21" s="69" customFormat="1" ht="15" x14ac:dyDescent="0.2">
      <c r="A795" s="115"/>
      <c r="B795" s="79"/>
      <c r="C795" s="79"/>
      <c r="D795" s="79"/>
      <c r="E795" s="79"/>
      <c r="F795" s="79">
        <v>5</v>
      </c>
      <c r="G795" s="79">
        <v>6</v>
      </c>
      <c r="H795" s="79"/>
      <c r="I795" s="79"/>
      <c r="J795" s="79">
        <v>9</v>
      </c>
      <c r="K795" s="79"/>
      <c r="L795" s="109" t="s">
        <v>184</v>
      </c>
      <c r="M795" s="98" t="s">
        <v>56</v>
      </c>
      <c r="N795" s="89" t="s">
        <v>116</v>
      </c>
      <c r="O795" s="169">
        <f t="shared" ref="O795:Q796" si="316">SUM(O796)</f>
        <v>0</v>
      </c>
      <c r="P795" s="169">
        <f t="shared" si="316"/>
        <v>10000</v>
      </c>
      <c r="Q795" s="169">
        <f t="shared" si="316"/>
        <v>0</v>
      </c>
      <c r="R795" s="92">
        <v>0</v>
      </c>
      <c r="S795" s="92">
        <f t="shared" si="307"/>
        <v>0</v>
      </c>
      <c r="T795" s="115"/>
      <c r="U795" s="115"/>
    </row>
    <row r="796" spans="1:21" s="16" customFormat="1" ht="15.75" x14ac:dyDescent="0.25">
      <c r="A796" s="163"/>
      <c r="B796" s="87"/>
      <c r="C796" s="87"/>
      <c r="D796" s="87"/>
      <c r="E796" s="87"/>
      <c r="F796" s="79">
        <v>5</v>
      </c>
      <c r="G796" s="87">
        <v>6</v>
      </c>
      <c r="H796" s="87"/>
      <c r="I796" s="87"/>
      <c r="J796" s="79">
        <v>9</v>
      </c>
      <c r="K796" s="87"/>
      <c r="L796" s="107" t="s">
        <v>184</v>
      </c>
      <c r="M796" s="112" t="s">
        <v>61</v>
      </c>
      <c r="N796" s="83" t="s">
        <v>3</v>
      </c>
      <c r="O796" s="170">
        <f t="shared" si="316"/>
        <v>0</v>
      </c>
      <c r="P796" s="170">
        <f t="shared" si="316"/>
        <v>10000</v>
      </c>
      <c r="Q796" s="170">
        <f t="shared" si="316"/>
        <v>0</v>
      </c>
      <c r="R796" s="92">
        <v>0</v>
      </c>
      <c r="S796" s="92">
        <f t="shared" si="307"/>
        <v>0</v>
      </c>
      <c r="T796" s="163"/>
      <c r="U796" s="163"/>
    </row>
    <row r="797" spans="1:21" s="69" customFormat="1" ht="15" x14ac:dyDescent="0.2">
      <c r="A797" s="115"/>
      <c r="B797" s="79"/>
      <c r="C797" s="79"/>
      <c r="D797" s="79"/>
      <c r="E797" s="79"/>
      <c r="F797" s="79">
        <v>5</v>
      </c>
      <c r="G797" s="79">
        <v>6</v>
      </c>
      <c r="H797" s="79"/>
      <c r="I797" s="79"/>
      <c r="J797" s="79">
        <v>9</v>
      </c>
      <c r="K797" s="79"/>
      <c r="L797" s="109" t="s">
        <v>184</v>
      </c>
      <c r="M797" s="98" t="s">
        <v>64</v>
      </c>
      <c r="N797" s="89" t="s">
        <v>6</v>
      </c>
      <c r="O797" s="169">
        <v>0</v>
      </c>
      <c r="P797" s="169">
        <v>10000</v>
      </c>
      <c r="Q797" s="169">
        <v>0</v>
      </c>
      <c r="R797" s="92">
        <v>0</v>
      </c>
      <c r="S797" s="92">
        <f t="shared" si="307"/>
        <v>0</v>
      </c>
      <c r="T797" s="115"/>
      <c r="U797" s="115"/>
    </row>
    <row r="798" spans="1:21" s="69" customFormat="1" ht="15" x14ac:dyDescent="0.2">
      <c r="A798" s="115"/>
      <c r="B798" s="79"/>
      <c r="C798" s="79"/>
      <c r="D798" s="79"/>
      <c r="E798" s="79"/>
      <c r="F798" s="79">
        <v>5</v>
      </c>
      <c r="G798" s="79">
        <v>6</v>
      </c>
      <c r="H798" s="79"/>
      <c r="I798" s="79"/>
      <c r="J798" s="79"/>
      <c r="K798" s="79"/>
      <c r="L798" s="109"/>
      <c r="M798" s="98"/>
      <c r="N798" s="89"/>
      <c r="O798" s="171"/>
      <c r="P798" s="171"/>
      <c r="Q798" s="171"/>
      <c r="R798" s="92"/>
      <c r="S798" s="92"/>
      <c r="T798" s="115"/>
      <c r="U798" s="115"/>
    </row>
    <row r="799" spans="1:21" s="39" customFormat="1" ht="30" x14ac:dyDescent="0.2">
      <c r="A799" s="115"/>
      <c r="B799" s="79"/>
      <c r="C799" s="79"/>
      <c r="D799" s="79"/>
      <c r="E799" s="79"/>
      <c r="F799" s="79">
        <v>5</v>
      </c>
      <c r="G799" s="79">
        <v>6</v>
      </c>
      <c r="H799" s="79"/>
      <c r="I799" s="79"/>
      <c r="J799" s="79">
        <v>9</v>
      </c>
      <c r="K799" s="79"/>
      <c r="L799" s="109" t="s">
        <v>184</v>
      </c>
      <c r="M799" s="98" t="s">
        <v>76</v>
      </c>
      <c r="N799" s="89" t="s">
        <v>170</v>
      </c>
      <c r="O799" s="169">
        <f t="shared" ref="O799:Q800" si="317">SUM(O800)</f>
        <v>0</v>
      </c>
      <c r="P799" s="169">
        <f t="shared" si="317"/>
        <v>0</v>
      </c>
      <c r="Q799" s="169">
        <f t="shared" si="317"/>
        <v>0</v>
      </c>
      <c r="R799" s="92">
        <v>0</v>
      </c>
      <c r="S799" s="92">
        <v>0</v>
      </c>
      <c r="T799" s="115"/>
      <c r="U799" s="115"/>
    </row>
    <row r="800" spans="1:21" s="39" customFormat="1" ht="47.25" x14ac:dyDescent="0.25">
      <c r="A800" s="163"/>
      <c r="B800" s="79"/>
      <c r="C800" s="79"/>
      <c r="D800" s="79"/>
      <c r="E800" s="79"/>
      <c r="F800" s="79">
        <v>5</v>
      </c>
      <c r="G800" s="79">
        <v>6</v>
      </c>
      <c r="H800" s="79"/>
      <c r="I800" s="79"/>
      <c r="J800" s="79">
        <v>9</v>
      </c>
      <c r="K800" s="79"/>
      <c r="L800" s="109" t="s">
        <v>184</v>
      </c>
      <c r="M800" s="112" t="s">
        <v>80</v>
      </c>
      <c r="N800" s="83" t="s">
        <v>9</v>
      </c>
      <c r="O800" s="170">
        <f t="shared" si="317"/>
        <v>0</v>
      </c>
      <c r="P800" s="170">
        <f t="shared" si="317"/>
        <v>0</v>
      </c>
      <c r="Q800" s="170">
        <f t="shared" si="317"/>
        <v>0</v>
      </c>
      <c r="R800" s="92">
        <v>0</v>
      </c>
      <c r="S800" s="92">
        <v>0</v>
      </c>
      <c r="T800" s="115"/>
      <c r="U800" s="115"/>
    </row>
    <row r="801" spans="1:21" s="39" customFormat="1" ht="15" x14ac:dyDescent="0.2">
      <c r="A801" s="115"/>
      <c r="B801" s="79"/>
      <c r="C801" s="79"/>
      <c r="D801" s="79"/>
      <c r="E801" s="79"/>
      <c r="F801" s="79">
        <v>5</v>
      </c>
      <c r="G801" s="79">
        <v>6</v>
      </c>
      <c r="H801" s="79"/>
      <c r="I801" s="79"/>
      <c r="J801" s="79">
        <v>9</v>
      </c>
      <c r="K801" s="79"/>
      <c r="L801" s="109" t="s">
        <v>184</v>
      </c>
      <c r="M801" s="98" t="s">
        <v>81</v>
      </c>
      <c r="N801" s="89" t="s">
        <v>172</v>
      </c>
      <c r="O801" s="169">
        <v>0</v>
      </c>
      <c r="P801" s="169">
        <v>0</v>
      </c>
      <c r="Q801" s="169">
        <v>0</v>
      </c>
      <c r="R801" s="92">
        <v>0</v>
      </c>
      <c r="S801" s="92">
        <v>0</v>
      </c>
      <c r="T801" s="115"/>
      <c r="U801" s="115"/>
    </row>
    <row r="802" spans="1:21" s="54" customFormat="1" ht="15" x14ac:dyDescent="0.2">
      <c r="A802" s="115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115"/>
      <c r="N802" s="115"/>
      <c r="O802" s="115"/>
      <c r="P802" s="115"/>
      <c r="Q802" s="115"/>
      <c r="R802" s="92"/>
      <c r="S802" s="92"/>
      <c r="T802" s="115"/>
      <c r="U802" s="115"/>
    </row>
    <row r="803" spans="1:21" s="39" customFormat="1" ht="30" x14ac:dyDescent="0.2">
      <c r="A803" s="174" t="s">
        <v>270</v>
      </c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158" t="s">
        <v>184</v>
      </c>
      <c r="M803" s="159"/>
      <c r="N803" s="160" t="s">
        <v>271</v>
      </c>
      <c r="O803" s="171">
        <f t="shared" ref="O803:Q803" si="318">SUM(O810)</f>
        <v>1642.5</v>
      </c>
      <c r="P803" s="171">
        <f t="shared" ref="P803" si="319">SUM(P810)</f>
        <v>5000</v>
      </c>
      <c r="Q803" s="171">
        <f t="shared" si="318"/>
        <v>0</v>
      </c>
      <c r="R803" s="92">
        <f t="shared" si="311"/>
        <v>0</v>
      </c>
      <c r="S803" s="92">
        <f t="shared" si="307"/>
        <v>0</v>
      </c>
      <c r="T803" s="115"/>
      <c r="U803" s="115"/>
    </row>
    <row r="804" spans="1:21" s="39" customFormat="1" ht="15" x14ac:dyDescent="0.2">
      <c r="A804" s="115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109"/>
      <c r="M804" s="98"/>
      <c r="N804" s="89"/>
      <c r="O804" s="171"/>
      <c r="P804" s="171"/>
      <c r="Q804" s="171"/>
      <c r="R804" s="92"/>
      <c r="S804" s="92"/>
      <c r="T804" s="115"/>
      <c r="U804" s="115"/>
    </row>
    <row r="805" spans="1:21" s="42" customFormat="1" ht="15" x14ac:dyDescent="0.2">
      <c r="A805" s="115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109"/>
      <c r="M805" s="98"/>
      <c r="N805" s="145" t="s">
        <v>287</v>
      </c>
      <c r="O805" s="128">
        <f t="shared" ref="O805:Q805" si="320">SUM(O806:O808)</f>
        <v>1642.5</v>
      </c>
      <c r="P805" s="128">
        <f t="shared" ref="P805" si="321">SUM(P806:P808)</f>
        <v>5000</v>
      </c>
      <c r="Q805" s="128">
        <f t="shared" si="320"/>
        <v>0</v>
      </c>
      <c r="R805" s="92">
        <f t="shared" si="311"/>
        <v>0</v>
      </c>
      <c r="S805" s="92">
        <f t="shared" si="307"/>
        <v>0</v>
      </c>
      <c r="T805" s="115"/>
      <c r="U805" s="115"/>
    </row>
    <row r="806" spans="1:21" s="56" customFormat="1" ht="15" x14ac:dyDescent="0.2">
      <c r="A806" s="115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109"/>
      <c r="M806" s="161">
        <v>43</v>
      </c>
      <c r="N806" s="182" t="s">
        <v>102</v>
      </c>
      <c r="O806" s="128">
        <v>1642.5</v>
      </c>
      <c r="P806" s="128">
        <v>0</v>
      </c>
      <c r="Q806" s="128">
        <v>0</v>
      </c>
      <c r="R806" s="92">
        <f t="shared" si="311"/>
        <v>0</v>
      </c>
      <c r="S806" s="92">
        <v>0</v>
      </c>
      <c r="T806" s="115"/>
      <c r="U806" s="115"/>
    </row>
    <row r="807" spans="1:21" s="64" customFormat="1" ht="15" x14ac:dyDescent="0.2">
      <c r="A807" s="115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109"/>
      <c r="M807" s="188" t="s">
        <v>362</v>
      </c>
      <c r="N807" s="145" t="s">
        <v>289</v>
      </c>
      <c r="O807" s="128">
        <v>0</v>
      </c>
      <c r="P807" s="128">
        <v>5000</v>
      </c>
      <c r="Q807" s="128">
        <v>0</v>
      </c>
      <c r="R807" s="92">
        <v>0</v>
      </c>
      <c r="S807" s="92">
        <f t="shared" si="307"/>
        <v>0</v>
      </c>
      <c r="T807" s="115"/>
      <c r="U807" s="115"/>
    </row>
    <row r="808" spans="1:21" s="42" customFormat="1" ht="15" x14ac:dyDescent="0.2">
      <c r="A808" s="115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109"/>
      <c r="M808" s="161">
        <v>91</v>
      </c>
      <c r="N808" s="145" t="s">
        <v>292</v>
      </c>
      <c r="O808" s="128">
        <v>0</v>
      </c>
      <c r="P808" s="128">
        <v>0</v>
      </c>
      <c r="Q808" s="128">
        <v>0</v>
      </c>
      <c r="R808" s="92">
        <v>0</v>
      </c>
      <c r="S808" s="92">
        <v>0</v>
      </c>
      <c r="T808" s="115"/>
      <c r="U808" s="115"/>
    </row>
    <row r="809" spans="1:21" s="42" customFormat="1" ht="15" x14ac:dyDescent="0.2">
      <c r="A809" s="115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109"/>
      <c r="M809" s="98"/>
      <c r="N809" s="145"/>
      <c r="O809" s="171"/>
      <c r="P809" s="171"/>
      <c r="Q809" s="171"/>
      <c r="R809" s="92"/>
      <c r="S809" s="92"/>
      <c r="T809" s="115"/>
      <c r="U809" s="115"/>
    </row>
    <row r="810" spans="1:21" s="39" customFormat="1" ht="15" x14ac:dyDescent="0.2">
      <c r="A810" s="115"/>
      <c r="B810" s="115"/>
      <c r="C810" s="115"/>
      <c r="D810" s="79"/>
      <c r="E810" s="79">
        <v>4</v>
      </c>
      <c r="F810" s="79">
        <v>5</v>
      </c>
      <c r="G810" s="115"/>
      <c r="H810" s="115"/>
      <c r="I810" s="115"/>
      <c r="J810" s="79">
        <v>9</v>
      </c>
      <c r="K810" s="115"/>
      <c r="L810" s="109" t="s">
        <v>184</v>
      </c>
      <c r="M810" s="88">
        <v>3</v>
      </c>
      <c r="N810" s="89" t="s">
        <v>116</v>
      </c>
      <c r="O810" s="169">
        <f t="shared" ref="O810:Q811" si="322">SUM(O811)</f>
        <v>1642.5</v>
      </c>
      <c r="P810" s="169">
        <f t="shared" si="322"/>
        <v>5000</v>
      </c>
      <c r="Q810" s="169">
        <f t="shared" si="322"/>
        <v>0</v>
      </c>
      <c r="R810" s="92">
        <f t="shared" si="311"/>
        <v>0</v>
      </c>
      <c r="S810" s="92">
        <f t="shared" si="307"/>
        <v>0</v>
      </c>
      <c r="T810" s="115"/>
      <c r="U810" s="115"/>
    </row>
    <row r="811" spans="1:21" s="39" customFormat="1" ht="15.75" x14ac:dyDescent="0.25">
      <c r="A811" s="115"/>
      <c r="B811" s="115"/>
      <c r="C811" s="115"/>
      <c r="D811" s="79"/>
      <c r="E811" s="79">
        <v>4</v>
      </c>
      <c r="F811" s="79">
        <v>5</v>
      </c>
      <c r="G811" s="115"/>
      <c r="H811" s="115"/>
      <c r="I811" s="115"/>
      <c r="J811" s="79">
        <v>9</v>
      </c>
      <c r="K811" s="115"/>
      <c r="L811" s="109" t="s">
        <v>184</v>
      </c>
      <c r="M811" s="85">
        <v>32</v>
      </c>
      <c r="N811" s="83" t="s">
        <v>3</v>
      </c>
      <c r="O811" s="170">
        <f t="shared" si="322"/>
        <v>1642.5</v>
      </c>
      <c r="P811" s="170">
        <f t="shared" si="322"/>
        <v>5000</v>
      </c>
      <c r="Q811" s="170">
        <f t="shared" si="322"/>
        <v>0</v>
      </c>
      <c r="R811" s="92">
        <f t="shared" si="311"/>
        <v>0</v>
      </c>
      <c r="S811" s="92">
        <f t="shared" si="307"/>
        <v>0</v>
      </c>
      <c r="T811" s="115"/>
      <c r="U811" s="115"/>
    </row>
    <row r="812" spans="1:21" s="39" customFormat="1" ht="15" x14ac:dyDescent="0.2">
      <c r="A812" s="115"/>
      <c r="B812" s="115"/>
      <c r="C812" s="115"/>
      <c r="D812" s="79"/>
      <c r="E812" s="79">
        <v>4</v>
      </c>
      <c r="F812" s="79">
        <v>5</v>
      </c>
      <c r="G812" s="115"/>
      <c r="H812" s="115"/>
      <c r="I812" s="115"/>
      <c r="J812" s="79">
        <v>9</v>
      </c>
      <c r="K812" s="115"/>
      <c r="L812" s="109" t="s">
        <v>184</v>
      </c>
      <c r="M812" s="88">
        <v>323</v>
      </c>
      <c r="N812" s="115" t="s">
        <v>6</v>
      </c>
      <c r="O812" s="169">
        <f>SUM(O813)</f>
        <v>1642.5</v>
      </c>
      <c r="P812" s="169">
        <v>5000</v>
      </c>
      <c r="Q812" s="169">
        <f>SUM(Q813)</f>
        <v>0</v>
      </c>
      <c r="R812" s="92">
        <f t="shared" si="311"/>
        <v>0</v>
      </c>
      <c r="S812" s="92">
        <f t="shared" si="307"/>
        <v>0</v>
      </c>
      <c r="T812" s="115"/>
      <c r="U812" s="115"/>
    </row>
    <row r="813" spans="1:21" s="77" customFormat="1" ht="15" x14ac:dyDescent="0.2">
      <c r="A813" s="115"/>
      <c r="B813" s="115"/>
      <c r="C813" s="115"/>
      <c r="D813" s="208"/>
      <c r="E813" s="208"/>
      <c r="F813" s="208"/>
      <c r="G813" s="115"/>
      <c r="H813" s="115"/>
      <c r="I813" s="115"/>
      <c r="J813" s="208"/>
      <c r="K813" s="115"/>
      <c r="L813" s="109"/>
      <c r="M813" s="211">
        <v>3233</v>
      </c>
      <c r="N813" s="115" t="s">
        <v>491</v>
      </c>
      <c r="O813" s="169">
        <v>1642.5</v>
      </c>
      <c r="P813" s="169"/>
      <c r="Q813" s="169">
        <v>0</v>
      </c>
      <c r="R813" s="92">
        <f t="shared" si="311"/>
        <v>0</v>
      </c>
      <c r="S813" s="92">
        <v>0</v>
      </c>
      <c r="T813" s="115"/>
      <c r="U813" s="115"/>
    </row>
    <row r="814" spans="1:21" s="39" customFormat="1" ht="15" x14ac:dyDescent="0.2">
      <c r="A814" s="115"/>
      <c r="B814" s="115"/>
      <c r="C814" s="115"/>
      <c r="D814" s="79"/>
      <c r="E814" s="79"/>
      <c r="F814" s="115"/>
      <c r="G814" s="115"/>
      <c r="H814" s="115"/>
      <c r="I814" s="115"/>
      <c r="J814" s="115"/>
      <c r="K814" s="115"/>
      <c r="L814" s="109"/>
      <c r="M814" s="88"/>
      <c r="N814" s="115"/>
      <c r="O814" s="169"/>
      <c r="P814" s="169"/>
      <c r="Q814" s="169"/>
      <c r="R814" s="92"/>
      <c r="S814" s="92"/>
      <c r="T814" s="115"/>
      <c r="U814" s="115"/>
    </row>
    <row r="815" spans="1:21" s="10" customFormat="1" ht="45" x14ac:dyDescent="0.2">
      <c r="A815" s="185" t="s">
        <v>232</v>
      </c>
      <c r="B815" s="148"/>
      <c r="C815" s="149"/>
      <c r="D815" s="148">
        <v>3</v>
      </c>
      <c r="E815" s="148"/>
      <c r="F815" s="148">
        <v>5</v>
      </c>
      <c r="G815" s="148"/>
      <c r="H815" s="148">
        <v>7</v>
      </c>
      <c r="I815" s="149"/>
      <c r="J815" s="148">
        <v>9</v>
      </c>
      <c r="K815" s="149"/>
      <c r="L815" s="150"/>
      <c r="M815" s="149"/>
      <c r="N815" s="90" t="s">
        <v>272</v>
      </c>
      <c r="O815" s="179">
        <f t="shared" ref="O815:Q815" si="323">SUM(O817)</f>
        <v>0</v>
      </c>
      <c r="P815" s="179">
        <f t="shared" ref="P815" si="324">SUM(P817)</f>
        <v>40000</v>
      </c>
      <c r="Q815" s="179">
        <f t="shared" si="323"/>
        <v>0</v>
      </c>
      <c r="R815" s="92">
        <v>0</v>
      </c>
      <c r="S815" s="92">
        <f t="shared" si="307"/>
        <v>0</v>
      </c>
      <c r="T815" s="115"/>
      <c r="U815" s="115"/>
    </row>
    <row r="816" spans="1:21" s="10" customFormat="1" ht="15" x14ac:dyDescent="0.2">
      <c r="A816" s="180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53"/>
      <c r="M816" s="154"/>
      <c r="N816" s="155"/>
      <c r="O816" s="171"/>
      <c r="P816" s="171"/>
      <c r="Q816" s="171"/>
      <c r="R816" s="92"/>
      <c r="S816" s="92"/>
      <c r="T816" s="115"/>
      <c r="U816" s="115"/>
    </row>
    <row r="817" spans="1:21" s="25" customFormat="1" ht="30" x14ac:dyDescent="0.2">
      <c r="A817" s="180" t="s">
        <v>152</v>
      </c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53" t="s">
        <v>201</v>
      </c>
      <c r="M817" s="154"/>
      <c r="N817" s="155" t="s">
        <v>145</v>
      </c>
      <c r="O817" s="181">
        <f t="shared" ref="O817:Q817" si="325">SUM(O819)</f>
        <v>0</v>
      </c>
      <c r="P817" s="181">
        <f t="shared" ref="P817" si="326">SUM(P819)</f>
        <v>40000</v>
      </c>
      <c r="Q817" s="181">
        <f t="shared" si="325"/>
        <v>0</v>
      </c>
      <c r="R817" s="92">
        <v>0</v>
      </c>
      <c r="S817" s="92">
        <f t="shared" si="307"/>
        <v>0</v>
      </c>
      <c r="T817" s="115"/>
      <c r="U817" s="115"/>
    </row>
    <row r="818" spans="1:21" s="10" customFormat="1" ht="15.75" x14ac:dyDescent="0.25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09"/>
      <c r="M818" s="98"/>
      <c r="N818" s="89"/>
      <c r="O818" s="178"/>
      <c r="P818" s="178"/>
      <c r="Q818" s="178"/>
      <c r="R818" s="92"/>
      <c r="S818" s="92"/>
      <c r="T818" s="115"/>
      <c r="U818" s="115"/>
    </row>
    <row r="819" spans="1:21" s="10" customFormat="1" ht="45" x14ac:dyDescent="0.2">
      <c r="A819" s="190" t="s">
        <v>233</v>
      </c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58" t="s">
        <v>326</v>
      </c>
      <c r="M819" s="159"/>
      <c r="N819" s="199" t="s">
        <v>344</v>
      </c>
      <c r="O819" s="171">
        <f t="shared" ref="O819:Q819" si="327">SUM(O827+O830)</f>
        <v>0</v>
      </c>
      <c r="P819" s="171">
        <f>SUM(P827+P830)</f>
        <v>40000</v>
      </c>
      <c r="Q819" s="171">
        <f t="shared" si="327"/>
        <v>0</v>
      </c>
      <c r="R819" s="92">
        <v>0</v>
      </c>
      <c r="S819" s="92">
        <f t="shared" si="307"/>
        <v>0</v>
      </c>
      <c r="T819" s="115"/>
      <c r="U819" s="115"/>
    </row>
    <row r="820" spans="1:21" s="10" customFormat="1" ht="15.75" x14ac:dyDescent="0.25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09"/>
      <c r="M820" s="98"/>
      <c r="N820" s="89"/>
      <c r="O820" s="178"/>
      <c r="P820" s="178"/>
      <c r="Q820" s="178"/>
      <c r="R820" s="92"/>
      <c r="S820" s="92"/>
      <c r="T820" s="115"/>
      <c r="U820" s="115"/>
    </row>
    <row r="821" spans="1:21" s="42" customFormat="1" ht="15" x14ac:dyDescent="0.2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09"/>
      <c r="M821" s="98"/>
      <c r="N821" s="145" t="s">
        <v>287</v>
      </c>
      <c r="O821" s="128">
        <f>SUM(O822:O825)</f>
        <v>0</v>
      </c>
      <c r="P821" s="128">
        <f>SUM(P822:P825)</f>
        <v>40000</v>
      </c>
      <c r="Q821" s="128">
        <f>SUM(Q822:Q825)</f>
        <v>0</v>
      </c>
      <c r="R821" s="92">
        <v>0</v>
      </c>
      <c r="S821" s="92">
        <f t="shared" si="307"/>
        <v>0</v>
      </c>
      <c r="T821" s="115"/>
      <c r="U821" s="115"/>
    </row>
    <row r="822" spans="1:21" s="42" customFormat="1" ht="15" x14ac:dyDescent="0.2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09"/>
      <c r="M822" s="188" t="s">
        <v>57</v>
      </c>
      <c r="N822" s="145" t="s">
        <v>101</v>
      </c>
      <c r="O822" s="128">
        <v>0</v>
      </c>
      <c r="P822" s="128">
        <v>0</v>
      </c>
      <c r="Q822" s="128">
        <v>0</v>
      </c>
      <c r="R822" s="92">
        <v>0</v>
      </c>
      <c r="S822" s="92">
        <v>0</v>
      </c>
      <c r="T822" s="115"/>
      <c r="U822" s="115"/>
    </row>
    <row r="823" spans="1:21" s="42" customFormat="1" ht="57.75" customHeight="1" x14ac:dyDescent="0.2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09"/>
      <c r="M823" s="188" t="s">
        <v>52</v>
      </c>
      <c r="N823" s="191" t="s">
        <v>105</v>
      </c>
      <c r="O823" s="128">
        <v>0</v>
      </c>
      <c r="P823" s="128">
        <v>0</v>
      </c>
      <c r="Q823" s="128">
        <v>0</v>
      </c>
      <c r="R823" s="92">
        <v>0</v>
      </c>
      <c r="S823" s="92">
        <v>0</v>
      </c>
      <c r="T823" s="115"/>
      <c r="U823" s="115"/>
    </row>
    <row r="824" spans="1:21" s="50" customFormat="1" ht="13.5" customHeight="1" x14ac:dyDescent="0.2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09"/>
      <c r="M824" s="188" t="s">
        <v>362</v>
      </c>
      <c r="N824" s="145" t="s">
        <v>289</v>
      </c>
      <c r="O824" s="128">
        <v>0</v>
      </c>
      <c r="P824" s="128">
        <v>40000</v>
      </c>
      <c r="Q824" s="128">
        <v>0</v>
      </c>
      <c r="R824" s="92">
        <v>0</v>
      </c>
      <c r="S824" s="92">
        <v>0</v>
      </c>
      <c r="T824" s="115"/>
      <c r="U824" s="115"/>
    </row>
    <row r="825" spans="1:21" s="60" customFormat="1" ht="13.5" customHeight="1" x14ac:dyDescent="0.2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09"/>
      <c r="M825" s="188" t="s">
        <v>360</v>
      </c>
      <c r="N825" s="182" t="s">
        <v>291</v>
      </c>
      <c r="O825" s="128">
        <v>0</v>
      </c>
      <c r="P825" s="128">
        <v>0</v>
      </c>
      <c r="Q825" s="128">
        <v>0</v>
      </c>
      <c r="R825" s="92">
        <v>0</v>
      </c>
      <c r="S825" s="92">
        <v>0</v>
      </c>
      <c r="T825" s="115"/>
      <c r="U825" s="115"/>
    </row>
    <row r="826" spans="1:21" s="42" customFormat="1" ht="15.75" x14ac:dyDescent="0.25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09"/>
      <c r="M826" s="98"/>
      <c r="N826" s="89"/>
      <c r="O826" s="178"/>
      <c r="P826" s="178"/>
      <c r="Q826" s="178"/>
      <c r="R826" s="92"/>
      <c r="S826" s="92"/>
      <c r="T826" s="115"/>
      <c r="U826" s="115"/>
    </row>
    <row r="827" spans="1:21" s="59" customFormat="1" ht="15" x14ac:dyDescent="0.2">
      <c r="A827" s="115"/>
      <c r="B827" s="115"/>
      <c r="C827" s="115"/>
      <c r="D827" s="79">
        <v>3</v>
      </c>
      <c r="E827" s="115"/>
      <c r="F827" s="79">
        <v>5</v>
      </c>
      <c r="G827" s="115"/>
      <c r="H827" s="79">
        <v>7</v>
      </c>
      <c r="I827" s="115"/>
      <c r="J827" s="79">
        <v>9</v>
      </c>
      <c r="K827" s="115"/>
      <c r="L827" s="109" t="s">
        <v>326</v>
      </c>
      <c r="M827" s="98" t="s">
        <v>56</v>
      </c>
      <c r="N827" s="89" t="s">
        <v>116</v>
      </c>
      <c r="O827" s="169">
        <f t="shared" ref="O827:Q828" si="328">SUM(O828)</f>
        <v>0</v>
      </c>
      <c r="P827" s="169">
        <f t="shared" si="328"/>
        <v>20000</v>
      </c>
      <c r="Q827" s="169">
        <f t="shared" si="328"/>
        <v>0</v>
      </c>
      <c r="R827" s="92">
        <v>0</v>
      </c>
      <c r="S827" s="92">
        <f t="shared" si="307"/>
        <v>0</v>
      </c>
      <c r="T827" s="115"/>
      <c r="U827" s="115"/>
    </row>
    <row r="828" spans="1:21" s="16" customFormat="1" ht="15.75" x14ac:dyDescent="0.25">
      <c r="A828" s="163"/>
      <c r="B828" s="163"/>
      <c r="C828" s="163"/>
      <c r="D828" s="79">
        <v>3</v>
      </c>
      <c r="E828" s="115"/>
      <c r="F828" s="79">
        <v>5</v>
      </c>
      <c r="G828" s="163"/>
      <c r="H828" s="79">
        <v>7</v>
      </c>
      <c r="I828" s="163"/>
      <c r="J828" s="79">
        <v>9</v>
      </c>
      <c r="K828" s="163"/>
      <c r="L828" s="109" t="s">
        <v>326</v>
      </c>
      <c r="M828" s="112" t="s">
        <v>61</v>
      </c>
      <c r="N828" s="83" t="s">
        <v>3</v>
      </c>
      <c r="O828" s="170">
        <f t="shared" si="328"/>
        <v>0</v>
      </c>
      <c r="P828" s="170">
        <f t="shared" si="328"/>
        <v>20000</v>
      </c>
      <c r="Q828" s="170">
        <f t="shared" si="328"/>
        <v>0</v>
      </c>
      <c r="R828" s="92">
        <v>0</v>
      </c>
      <c r="S828" s="92">
        <f t="shared" si="307"/>
        <v>0</v>
      </c>
      <c r="T828" s="163"/>
      <c r="U828" s="163"/>
    </row>
    <row r="829" spans="1:21" s="59" customFormat="1" ht="15" x14ac:dyDescent="0.2">
      <c r="A829" s="115"/>
      <c r="B829" s="115"/>
      <c r="C829" s="115"/>
      <c r="D829" s="79">
        <v>3</v>
      </c>
      <c r="E829" s="115"/>
      <c r="F829" s="79">
        <v>5</v>
      </c>
      <c r="G829" s="115"/>
      <c r="H829" s="79">
        <v>7</v>
      </c>
      <c r="I829" s="115"/>
      <c r="J829" s="79">
        <v>9</v>
      </c>
      <c r="K829" s="115"/>
      <c r="L829" s="109" t="s">
        <v>326</v>
      </c>
      <c r="M829" s="98" t="s">
        <v>64</v>
      </c>
      <c r="N829" s="115" t="s">
        <v>6</v>
      </c>
      <c r="O829" s="169">
        <v>0</v>
      </c>
      <c r="P829" s="169">
        <v>20000</v>
      </c>
      <c r="Q829" s="169">
        <v>0</v>
      </c>
      <c r="R829" s="92">
        <v>0</v>
      </c>
      <c r="S829" s="92">
        <f t="shared" si="307"/>
        <v>0</v>
      </c>
      <c r="T829" s="115"/>
      <c r="U829" s="115"/>
    </row>
    <row r="830" spans="1:21" s="18" customFormat="1" ht="30" x14ac:dyDescent="0.2">
      <c r="A830" s="115"/>
      <c r="B830" s="79"/>
      <c r="C830" s="79"/>
      <c r="D830" s="79">
        <v>3</v>
      </c>
      <c r="E830" s="79"/>
      <c r="F830" s="79">
        <v>5</v>
      </c>
      <c r="G830" s="79"/>
      <c r="H830" s="79">
        <v>7</v>
      </c>
      <c r="I830" s="79"/>
      <c r="J830" s="79">
        <v>9</v>
      </c>
      <c r="K830" s="79"/>
      <c r="L830" s="109" t="s">
        <v>326</v>
      </c>
      <c r="M830" s="98" t="s">
        <v>76</v>
      </c>
      <c r="N830" s="89" t="s">
        <v>170</v>
      </c>
      <c r="O830" s="169">
        <f>SUM(O831+O834)</f>
        <v>0</v>
      </c>
      <c r="P830" s="169">
        <f>SUM(P831+P834)</f>
        <v>20000</v>
      </c>
      <c r="Q830" s="169">
        <f>SUM(Q831+Q834)</f>
        <v>0</v>
      </c>
      <c r="R830" s="92">
        <v>0</v>
      </c>
      <c r="S830" s="92">
        <f t="shared" si="307"/>
        <v>0</v>
      </c>
      <c r="T830" s="115"/>
      <c r="U830" s="115"/>
    </row>
    <row r="831" spans="1:21" s="10" customFormat="1" ht="47.25" x14ac:dyDescent="0.25">
      <c r="A831" s="115"/>
      <c r="B831" s="79"/>
      <c r="C831" s="79"/>
      <c r="D831" s="79">
        <v>3</v>
      </c>
      <c r="E831" s="79"/>
      <c r="F831" s="79">
        <v>5</v>
      </c>
      <c r="G831" s="79"/>
      <c r="H831" s="79">
        <v>7</v>
      </c>
      <c r="I831" s="79"/>
      <c r="J831" s="79">
        <v>9</v>
      </c>
      <c r="K831" s="79"/>
      <c r="L831" s="109" t="s">
        <v>326</v>
      </c>
      <c r="M831" s="112" t="s">
        <v>77</v>
      </c>
      <c r="N831" s="83" t="s">
        <v>171</v>
      </c>
      <c r="O831" s="170">
        <f t="shared" ref="O831:Q831" si="329">SUM(O832:O833)</f>
        <v>0</v>
      </c>
      <c r="P831" s="170">
        <f t="shared" ref="P831" si="330">SUM(P832:P833)</f>
        <v>0</v>
      </c>
      <c r="Q831" s="170">
        <f t="shared" si="329"/>
        <v>0</v>
      </c>
      <c r="R831" s="92">
        <v>0</v>
      </c>
      <c r="S831" s="92">
        <v>0</v>
      </c>
      <c r="T831" s="115"/>
      <c r="U831" s="115"/>
    </row>
    <row r="832" spans="1:21" s="10" customFormat="1" ht="15" x14ac:dyDescent="0.2">
      <c r="A832" s="115"/>
      <c r="B832" s="79"/>
      <c r="C832" s="79"/>
      <c r="D832" s="79">
        <v>3</v>
      </c>
      <c r="E832" s="79"/>
      <c r="F832" s="79">
        <v>5</v>
      </c>
      <c r="G832" s="79"/>
      <c r="H832" s="79">
        <v>7</v>
      </c>
      <c r="I832" s="79"/>
      <c r="J832" s="79">
        <v>9</v>
      </c>
      <c r="K832" s="79"/>
      <c r="L832" s="109" t="s">
        <v>326</v>
      </c>
      <c r="M832" s="98" t="s">
        <v>78</v>
      </c>
      <c r="N832" s="89" t="s">
        <v>26</v>
      </c>
      <c r="O832" s="169">
        <v>0</v>
      </c>
      <c r="P832" s="169">
        <v>0</v>
      </c>
      <c r="Q832" s="169">
        <v>0</v>
      </c>
      <c r="R832" s="92">
        <v>0</v>
      </c>
      <c r="S832" s="92">
        <v>0</v>
      </c>
      <c r="T832" s="115"/>
      <c r="U832" s="115"/>
    </row>
    <row r="833" spans="1:21" s="20" customFormat="1" ht="15" x14ac:dyDescent="0.2">
      <c r="A833" s="115"/>
      <c r="B833" s="79"/>
      <c r="C833" s="79"/>
      <c r="D833" s="79">
        <v>3</v>
      </c>
      <c r="E833" s="79"/>
      <c r="F833" s="79">
        <v>5</v>
      </c>
      <c r="G833" s="79"/>
      <c r="H833" s="79">
        <v>7</v>
      </c>
      <c r="I833" s="79"/>
      <c r="J833" s="79">
        <v>9</v>
      </c>
      <c r="K833" s="79"/>
      <c r="L833" s="109" t="s">
        <v>326</v>
      </c>
      <c r="M833" s="98" t="s">
        <v>79</v>
      </c>
      <c r="N833" s="89" t="s">
        <v>32</v>
      </c>
      <c r="O833" s="169">
        <v>0</v>
      </c>
      <c r="P833" s="169">
        <v>0</v>
      </c>
      <c r="Q833" s="169">
        <v>0</v>
      </c>
      <c r="R833" s="92">
        <v>0</v>
      </c>
      <c r="S833" s="92">
        <v>0</v>
      </c>
      <c r="T833" s="115"/>
      <c r="U833" s="115"/>
    </row>
    <row r="834" spans="1:21" s="69" customFormat="1" ht="47.25" x14ac:dyDescent="0.25">
      <c r="A834" s="115"/>
      <c r="B834" s="79"/>
      <c r="C834" s="79"/>
      <c r="D834" s="79">
        <v>3</v>
      </c>
      <c r="E834" s="79"/>
      <c r="F834" s="79">
        <v>5</v>
      </c>
      <c r="G834" s="79"/>
      <c r="H834" s="79">
        <v>7</v>
      </c>
      <c r="I834" s="79"/>
      <c r="J834" s="79">
        <v>9</v>
      </c>
      <c r="K834" s="79"/>
      <c r="L834" s="109" t="s">
        <v>326</v>
      </c>
      <c r="M834" s="112" t="s">
        <v>80</v>
      </c>
      <c r="N834" s="83" t="s">
        <v>9</v>
      </c>
      <c r="O834" s="170">
        <f>SUM(O835)</f>
        <v>0</v>
      </c>
      <c r="P834" s="170">
        <f>SUM(P835)</f>
        <v>20000</v>
      </c>
      <c r="Q834" s="170">
        <f>SUM(Q835)</f>
        <v>0</v>
      </c>
      <c r="R834" s="92">
        <v>0</v>
      </c>
      <c r="S834" s="92">
        <f t="shared" ref="S834:S894" si="331">Q834/P834*100</f>
        <v>0</v>
      </c>
      <c r="T834" s="115"/>
      <c r="U834" s="115"/>
    </row>
    <row r="835" spans="1:21" s="69" customFormat="1" ht="15" x14ac:dyDescent="0.2">
      <c r="A835" s="115"/>
      <c r="B835" s="79"/>
      <c r="C835" s="79"/>
      <c r="D835" s="79">
        <v>3</v>
      </c>
      <c r="E835" s="79"/>
      <c r="F835" s="79">
        <v>5</v>
      </c>
      <c r="G835" s="79"/>
      <c r="H835" s="79">
        <v>7</v>
      </c>
      <c r="I835" s="79"/>
      <c r="J835" s="79">
        <v>9</v>
      </c>
      <c r="K835" s="79"/>
      <c r="L835" s="109" t="s">
        <v>326</v>
      </c>
      <c r="M835" s="98" t="s">
        <v>81</v>
      </c>
      <c r="N835" s="89" t="s">
        <v>172</v>
      </c>
      <c r="O835" s="169">
        <v>0</v>
      </c>
      <c r="P835" s="169">
        <v>20000</v>
      </c>
      <c r="Q835" s="169">
        <v>0</v>
      </c>
      <c r="R835" s="92">
        <v>0</v>
      </c>
      <c r="S835" s="92">
        <f t="shared" si="331"/>
        <v>0</v>
      </c>
      <c r="T835" s="115"/>
      <c r="U835" s="115"/>
    </row>
    <row r="836" spans="1:21" s="74" customFormat="1" ht="15" x14ac:dyDescent="0.2">
      <c r="A836" s="115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109"/>
      <c r="M836" s="98"/>
      <c r="N836" s="89"/>
      <c r="O836" s="169"/>
      <c r="P836" s="169"/>
      <c r="Q836" s="169"/>
      <c r="R836" s="92"/>
      <c r="S836" s="92"/>
      <c r="T836" s="115"/>
      <c r="U836" s="115"/>
    </row>
    <row r="837" spans="1:21" s="42" customFormat="1" ht="15" x14ac:dyDescent="0.2">
      <c r="A837" s="115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109"/>
      <c r="M837" s="98"/>
      <c r="N837" s="89"/>
      <c r="O837" s="169"/>
      <c r="P837" s="169"/>
      <c r="Q837" s="169"/>
      <c r="R837" s="92"/>
      <c r="S837" s="92"/>
      <c r="T837" s="115"/>
      <c r="U837" s="115"/>
    </row>
    <row r="838" spans="1:21" s="35" customFormat="1" ht="30" x14ac:dyDescent="0.2">
      <c r="A838" s="185" t="s">
        <v>274</v>
      </c>
      <c r="B838" s="148">
        <v>1</v>
      </c>
      <c r="C838" s="148"/>
      <c r="D838" s="148">
        <v>3</v>
      </c>
      <c r="E838" s="148">
        <v>4</v>
      </c>
      <c r="F838" s="148">
        <v>5</v>
      </c>
      <c r="G838" s="148"/>
      <c r="H838" s="148">
        <v>7</v>
      </c>
      <c r="I838" s="148"/>
      <c r="J838" s="148">
        <v>9</v>
      </c>
      <c r="K838" s="148"/>
      <c r="L838" s="150"/>
      <c r="M838" s="149"/>
      <c r="N838" s="90" t="s">
        <v>275</v>
      </c>
      <c r="O838" s="179">
        <f>SUM(O842+O853+O868+O882+O894+O907+O919+O932+O950)</f>
        <v>25718.75</v>
      </c>
      <c r="P838" s="179">
        <f>SUM(P840+P866+P880+P892+P905+P917+P930+P948+P960)</f>
        <v>4590000</v>
      </c>
      <c r="Q838" s="179">
        <f>SUM(Q842+Q853+Q868+Q882+Q894+Q907+Q919+Q932+Q950)</f>
        <v>29636.75</v>
      </c>
      <c r="R838" s="92">
        <f t="shared" ref="R838:R878" si="332">Q838/O838*100</f>
        <v>115.23402187120291</v>
      </c>
      <c r="S838" s="92">
        <f t="shared" si="331"/>
        <v>0.64568082788671022</v>
      </c>
      <c r="T838" s="115"/>
      <c r="U838" s="115"/>
    </row>
    <row r="839" spans="1:21" s="35" customFormat="1" ht="15" x14ac:dyDescent="0.2">
      <c r="A839" s="115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109"/>
      <c r="M839" s="98"/>
      <c r="N839" s="89"/>
      <c r="O839" s="171"/>
      <c r="P839" s="171"/>
      <c r="Q839" s="171"/>
      <c r="R839" s="92"/>
      <c r="S839" s="92"/>
      <c r="T839" s="115"/>
      <c r="U839" s="115"/>
    </row>
    <row r="840" spans="1:21" s="22" customFormat="1" ht="30" x14ac:dyDescent="0.2">
      <c r="A840" s="180" t="s">
        <v>152</v>
      </c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53" t="s">
        <v>189</v>
      </c>
      <c r="M840" s="154"/>
      <c r="N840" s="155" t="s">
        <v>145</v>
      </c>
      <c r="O840" s="181">
        <f t="shared" ref="O840:Q840" si="333">SUM(O842+O853)</f>
        <v>0</v>
      </c>
      <c r="P840" s="181">
        <f t="shared" ref="P840" si="334">SUM(P842+P853)</f>
        <v>205000</v>
      </c>
      <c r="Q840" s="181">
        <f t="shared" si="333"/>
        <v>1250</v>
      </c>
      <c r="R840" s="92">
        <v>0</v>
      </c>
      <c r="S840" s="92">
        <f t="shared" si="331"/>
        <v>0.6097560975609756</v>
      </c>
      <c r="T840" s="115"/>
      <c r="U840" s="115"/>
    </row>
    <row r="841" spans="1:21" s="25" customFormat="1" ht="15" x14ac:dyDescent="0.2">
      <c r="A841" s="180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53"/>
      <c r="M841" s="154"/>
      <c r="N841" s="155"/>
      <c r="O841" s="171"/>
      <c r="P841" s="171"/>
      <c r="Q841" s="171"/>
      <c r="R841" s="92"/>
      <c r="S841" s="92"/>
      <c r="T841" s="115"/>
      <c r="U841" s="115"/>
    </row>
    <row r="842" spans="1:21" s="18" customFormat="1" ht="45" x14ac:dyDescent="0.2">
      <c r="A842" s="190" t="s">
        <v>324</v>
      </c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58" t="s">
        <v>178</v>
      </c>
      <c r="M842" s="98"/>
      <c r="N842" s="160" t="s">
        <v>314</v>
      </c>
      <c r="O842" s="171">
        <f t="shared" ref="O842:Q842" si="335">SUM(O849)</f>
        <v>0</v>
      </c>
      <c r="P842" s="171">
        <f t="shared" ref="P842" si="336">SUM(P849)</f>
        <v>5000</v>
      </c>
      <c r="Q842" s="171">
        <f t="shared" si="335"/>
        <v>0</v>
      </c>
      <c r="R842" s="92">
        <v>0</v>
      </c>
      <c r="S842" s="92">
        <f t="shared" si="331"/>
        <v>0</v>
      </c>
      <c r="T842" s="115"/>
      <c r="U842" s="115"/>
    </row>
    <row r="843" spans="1:21" s="18" customFormat="1" ht="15" x14ac:dyDescent="0.2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09"/>
      <c r="M843" s="98"/>
      <c r="N843" s="89"/>
      <c r="O843" s="171"/>
      <c r="P843" s="171"/>
      <c r="Q843" s="171"/>
      <c r="R843" s="92"/>
      <c r="S843" s="92"/>
      <c r="T843" s="115"/>
      <c r="U843" s="115"/>
    </row>
    <row r="844" spans="1:21" s="42" customFormat="1" ht="15" x14ac:dyDescent="0.2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09"/>
      <c r="M844" s="98"/>
      <c r="N844" s="145" t="s">
        <v>287</v>
      </c>
      <c r="O844" s="128">
        <f>SUM(O845:O848)</f>
        <v>0</v>
      </c>
      <c r="P844" s="128">
        <f>SUM(P845:P848)</f>
        <v>5000</v>
      </c>
      <c r="Q844" s="128">
        <f>SUM(Q845:Q848)</f>
        <v>0</v>
      </c>
      <c r="R844" s="92">
        <v>0</v>
      </c>
      <c r="S844" s="92">
        <f t="shared" si="331"/>
        <v>0</v>
      </c>
      <c r="T844" s="115"/>
      <c r="U844" s="115"/>
    </row>
    <row r="845" spans="1:21" s="64" customFormat="1" ht="15" x14ac:dyDescent="0.2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09"/>
      <c r="M845" s="188" t="s">
        <v>57</v>
      </c>
      <c r="N845" s="145" t="s">
        <v>101</v>
      </c>
      <c r="O845" s="128">
        <v>0</v>
      </c>
      <c r="P845" s="128">
        <v>0</v>
      </c>
      <c r="Q845" s="128">
        <v>0</v>
      </c>
      <c r="R845" s="92">
        <v>0</v>
      </c>
      <c r="S845" s="92">
        <v>0</v>
      </c>
      <c r="T845" s="115"/>
      <c r="U845" s="115"/>
    </row>
    <row r="846" spans="1:21" s="42" customFormat="1" ht="15" x14ac:dyDescent="0.2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09"/>
      <c r="M846" s="188" t="s">
        <v>362</v>
      </c>
      <c r="N846" s="145" t="s">
        <v>289</v>
      </c>
      <c r="O846" s="128">
        <v>0</v>
      </c>
      <c r="P846" s="128">
        <v>5000</v>
      </c>
      <c r="Q846" s="128">
        <v>0</v>
      </c>
      <c r="R846" s="92">
        <v>0</v>
      </c>
      <c r="S846" s="92">
        <f t="shared" si="331"/>
        <v>0</v>
      </c>
      <c r="T846" s="115"/>
      <c r="U846" s="115"/>
    </row>
    <row r="847" spans="1:21" s="42" customFormat="1" ht="60" x14ac:dyDescent="0.2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09"/>
      <c r="M847" s="188" t="s">
        <v>52</v>
      </c>
      <c r="N847" s="191" t="s">
        <v>105</v>
      </c>
      <c r="O847" s="176">
        <v>0</v>
      </c>
      <c r="P847" s="176">
        <v>0</v>
      </c>
      <c r="Q847" s="176">
        <v>0</v>
      </c>
      <c r="R847" s="92">
        <v>0</v>
      </c>
      <c r="S847" s="92">
        <v>0</v>
      </c>
      <c r="T847" s="115"/>
      <c r="U847" s="115"/>
    </row>
    <row r="848" spans="1:21" s="48" customFormat="1" ht="15" x14ac:dyDescent="0.2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09"/>
      <c r="M848" s="188" t="s">
        <v>360</v>
      </c>
      <c r="N848" s="145" t="s">
        <v>291</v>
      </c>
      <c r="O848" s="128">
        <v>0</v>
      </c>
      <c r="P848" s="128">
        <v>0</v>
      </c>
      <c r="Q848" s="128">
        <v>0</v>
      </c>
      <c r="R848" s="92">
        <v>0</v>
      </c>
      <c r="S848" s="92">
        <v>0</v>
      </c>
      <c r="T848" s="115"/>
      <c r="U848" s="115"/>
    </row>
    <row r="849" spans="1:21" s="18" customFormat="1" ht="30" x14ac:dyDescent="0.2">
      <c r="A849" s="115"/>
      <c r="B849" s="79"/>
      <c r="C849" s="79"/>
      <c r="D849" s="79">
        <v>3</v>
      </c>
      <c r="E849" s="79"/>
      <c r="F849" s="79">
        <v>5</v>
      </c>
      <c r="G849" s="79"/>
      <c r="H849" s="79">
        <v>7</v>
      </c>
      <c r="I849" s="79"/>
      <c r="J849" s="79">
        <v>9</v>
      </c>
      <c r="K849" s="79"/>
      <c r="L849" s="109" t="s">
        <v>178</v>
      </c>
      <c r="M849" s="98" t="s">
        <v>76</v>
      </c>
      <c r="N849" s="89" t="s">
        <v>170</v>
      </c>
      <c r="O849" s="169">
        <f t="shared" ref="O849:Q850" si="337">SUM(O850)</f>
        <v>0</v>
      </c>
      <c r="P849" s="169">
        <f t="shared" si="337"/>
        <v>5000</v>
      </c>
      <c r="Q849" s="169">
        <f t="shared" si="337"/>
        <v>0</v>
      </c>
      <c r="R849" s="92">
        <v>0</v>
      </c>
      <c r="S849" s="92">
        <f t="shared" si="331"/>
        <v>0</v>
      </c>
      <c r="T849" s="115"/>
      <c r="U849" s="115"/>
    </row>
    <row r="850" spans="1:21" s="18" customFormat="1" ht="47.25" x14ac:dyDescent="0.25">
      <c r="A850" s="115"/>
      <c r="B850" s="79"/>
      <c r="C850" s="79"/>
      <c r="D850" s="79">
        <v>3</v>
      </c>
      <c r="E850" s="79"/>
      <c r="F850" s="79">
        <v>5</v>
      </c>
      <c r="G850" s="79"/>
      <c r="H850" s="79">
        <v>7</v>
      </c>
      <c r="I850" s="79"/>
      <c r="J850" s="79">
        <v>9</v>
      </c>
      <c r="K850" s="79"/>
      <c r="L850" s="109" t="s">
        <v>178</v>
      </c>
      <c r="M850" s="112" t="s">
        <v>80</v>
      </c>
      <c r="N850" s="83" t="s">
        <v>9</v>
      </c>
      <c r="O850" s="170">
        <f t="shared" si="337"/>
        <v>0</v>
      </c>
      <c r="P850" s="170">
        <f t="shared" si="337"/>
        <v>5000</v>
      </c>
      <c r="Q850" s="170">
        <f t="shared" si="337"/>
        <v>0</v>
      </c>
      <c r="R850" s="92">
        <v>0</v>
      </c>
      <c r="S850" s="92">
        <f t="shared" si="331"/>
        <v>0</v>
      </c>
      <c r="T850" s="115"/>
      <c r="U850" s="115"/>
    </row>
    <row r="851" spans="1:21" s="18" customFormat="1" ht="15" x14ac:dyDescent="0.2">
      <c r="A851" s="115"/>
      <c r="B851" s="79"/>
      <c r="C851" s="79"/>
      <c r="D851" s="79">
        <v>3</v>
      </c>
      <c r="E851" s="79"/>
      <c r="F851" s="79">
        <v>5</v>
      </c>
      <c r="G851" s="79"/>
      <c r="H851" s="79">
        <v>7</v>
      </c>
      <c r="I851" s="79"/>
      <c r="J851" s="79">
        <v>9</v>
      </c>
      <c r="K851" s="79"/>
      <c r="L851" s="109" t="s">
        <v>178</v>
      </c>
      <c r="M851" s="98" t="s">
        <v>81</v>
      </c>
      <c r="N851" s="89" t="s">
        <v>172</v>
      </c>
      <c r="O851" s="169">
        <v>0</v>
      </c>
      <c r="P851" s="169">
        <v>5000</v>
      </c>
      <c r="Q851" s="169">
        <v>0</v>
      </c>
      <c r="R851" s="92">
        <v>0</v>
      </c>
      <c r="S851" s="92">
        <f t="shared" si="331"/>
        <v>0</v>
      </c>
      <c r="T851" s="115"/>
      <c r="U851" s="115"/>
    </row>
    <row r="852" spans="1:21" s="25" customFormat="1" ht="15" x14ac:dyDescent="0.2">
      <c r="A852" s="115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109"/>
      <c r="M852" s="98"/>
      <c r="N852" s="89"/>
      <c r="O852" s="171"/>
      <c r="P852" s="171"/>
      <c r="Q852" s="171"/>
      <c r="R852" s="92"/>
      <c r="S852" s="92"/>
      <c r="T852" s="115"/>
      <c r="U852" s="115"/>
    </row>
    <row r="853" spans="1:21" s="18" customFormat="1" ht="45" x14ac:dyDescent="0.2">
      <c r="A853" s="190" t="s">
        <v>276</v>
      </c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58" t="s">
        <v>178</v>
      </c>
      <c r="M853" s="98"/>
      <c r="N853" s="160" t="s">
        <v>315</v>
      </c>
      <c r="O853" s="197">
        <f t="shared" ref="O853:Q853" si="338">SUM(O861)</f>
        <v>0</v>
      </c>
      <c r="P853" s="197">
        <f t="shared" ref="P853" si="339">SUM(P861)</f>
        <v>200000</v>
      </c>
      <c r="Q853" s="197">
        <f t="shared" si="338"/>
        <v>1250</v>
      </c>
      <c r="R853" s="92">
        <v>0</v>
      </c>
      <c r="S853" s="92">
        <f t="shared" si="331"/>
        <v>0.625</v>
      </c>
      <c r="T853" s="115"/>
      <c r="U853" s="115"/>
    </row>
    <row r="854" spans="1:21" s="42" customFormat="1" ht="15" x14ac:dyDescent="0.2">
      <c r="A854" s="190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58"/>
      <c r="M854" s="98"/>
      <c r="N854" s="160"/>
      <c r="O854" s="171"/>
      <c r="P854" s="171"/>
      <c r="Q854" s="171"/>
      <c r="R854" s="92"/>
      <c r="S854" s="92"/>
      <c r="T854" s="115"/>
      <c r="U854" s="115"/>
    </row>
    <row r="855" spans="1:21" s="42" customFormat="1" ht="15" x14ac:dyDescent="0.2">
      <c r="A855" s="190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58"/>
      <c r="M855" s="98"/>
      <c r="N855" s="145" t="s">
        <v>287</v>
      </c>
      <c r="O855" s="128">
        <f>SUM(O856:O859)</f>
        <v>0</v>
      </c>
      <c r="P855" s="128">
        <f>SUM(P856:P859)</f>
        <v>200000</v>
      </c>
      <c r="Q855" s="128">
        <f>SUM(Q856:Q859)</f>
        <v>1250</v>
      </c>
      <c r="R855" s="92">
        <v>0</v>
      </c>
      <c r="S855" s="92">
        <f t="shared" si="331"/>
        <v>0.625</v>
      </c>
      <c r="T855" s="115"/>
      <c r="U855" s="115"/>
    </row>
    <row r="856" spans="1:21" s="73" customFormat="1" ht="15" x14ac:dyDescent="0.2">
      <c r="A856" s="190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58"/>
      <c r="M856" s="188" t="s">
        <v>361</v>
      </c>
      <c r="N856" s="145" t="s">
        <v>288</v>
      </c>
      <c r="O856" s="176">
        <v>0</v>
      </c>
      <c r="P856" s="176">
        <v>100000</v>
      </c>
      <c r="Q856" s="176">
        <v>1250</v>
      </c>
      <c r="R856" s="92">
        <v>0</v>
      </c>
      <c r="S856" s="92">
        <f t="shared" si="331"/>
        <v>1.25</v>
      </c>
      <c r="T856" s="115"/>
      <c r="U856" s="115"/>
    </row>
    <row r="857" spans="1:21" s="42" customFormat="1" ht="15" x14ac:dyDescent="0.2">
      <c r="A857" s="190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58"/>
      <c r="M857" s="188" t="s">
        <v>363</v>
      </c>
      <c r="N857" s="145" t="s">
        <v>290</v>
      </c>
      <c r="O857" s="128">
        <v>0</v>
      </c>
      <c r="P857" s="128">
        <v>0</v>
      </c>
      <c r="Q857" s="128">
        <v>0</v>
      </c>
      <c r="R857" s="92">
        <v>0</v>
      </c>
      <c r="S857" s="92">
        <v>0</v>
      </c>
      <c r="T857" s="115"/>
      <c r="U857" s="115"/>
    </row>
    <row r="858" spans="1:21" s="42" customFormat="1" ht="15" x14ac:dyDescent="0.2">
      <c r="A858" s="190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58"/>
      <c r="M858" s="188" t="s">
        <v>362</v>
      </c>
      <c r="N858" s="145" t="s">
        <v>289</v>
      </c>
      <c r="O858" s="128">
        <v>0</v>
      </c>
      <c r="P858" s="128">
        <v>100000</v>
      </c>
      <c r="Q858" s="128">
        <v>0</v>
      </c>
      <c r="R858" s="92">
        <v>0</v>
      </c>
      <c r="S858" s="92">
        <f t="shared" si="331"/>
        <v>0</v>
      </c>
      <c r="T858" s="115"/>
      <c r="U858" s="115"/>
    </row>
    <row r="859" spans="1:21" s="63" customFormat="1" ht="60" x14ac:dyDescent="0.2">
      <c r="A859" s="190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58"/>
      <c r="M859" s="188" t="s">
        <v>52</v>
      </c>
      <c r="N859" s="191" t="s">
        <v>105</v>
      </c>
      <c r="O859" s="128">
        <v>0</v>
      </c>
      <c r="P859" s="128">
        <v>0</v>
      </c>
      <c r="Q859" s="128">
        <v>0</v>
      </c>
      <c r="R859" s="92">
        <v>0</v>
      </c>
      <c r="S859" s="92">
        <v>0</v>
      </c>
      <c r="T859" s="115"/>
      <c r="U859" s="115"/>
    </row>
    <row r="860" spans="1:21" s="18" customFormat="1" ht="15" x14ac:dyDescent="0.2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09"/>
      <c r="M860" s="98"/>
      <c r="N860" s="89"/>
      <c r="O860" s="200"/>
      <c r="P860" s="200"/>
      <c r="Q860" s="200"/>
      <c r="R860" s="92"/>
      <c r="S860" s="92"/>
      <c r="T860" s="115"/>
      <c r="U860" s="115"/>
    </row>
    <row r="861" spans="1:21" s="18" customFormat="1" ht="30" x14ac:dyDescent="0.2">
      <c r="A861" s="115"/>
      <c r="B861" s="79">
        <v>1</v>
      </c>
      <c r="C861" s="79"/>
      <c r="D861" s="79"/>
      <c r="E861" s="79">
        <v>4</v>
      </c>
      <c r="F861" s="79">
        <v>5</v>
      </c>
      <c r="G861" s="79"/>
      <c r="H861" s="79">
        <v>7</v>
      </c>
      <c r="I861" s="79"/>
      <c r="J861" s="79"/>
      <c r="K861" s="79"/>
      <c r="L861" s="109" t="s">
        <v>178</v>
      </c>
      <c r="M861" s="98" t="s">
        <v>76</v>
      </c>
      <c r="N861" s="89" t="s">
        <v>170</v>
      </c>
      <c r="O861" s="169">
        <f t="shared" ref="O861:Q862" si="340">SUM(O862)</f>
        <v>0</v>
      </c>
      <c r="P861" s="169">
        <f t="shared" si="340"/>
        <v>200000</v>
      </c>
      <c r="Q861" s="169">
        <f t="shared" si="340"/>
        <v>1250</v>
      </c>
      <c r="R861" s="92">
        <v>0</v>
      </c>
      <c r="S861" s="92">
        <f t="shared" si="331"/>
        <v>0.625</v>
      </c>
      <c r="T861" s="115"/>
      <c r="U861" s="115"/>
    </row>
    <row r="862" spans="1:21" s="18" customFormat="1" ht="47.25" x14ac:dyDescent="0.25">
      <c r="A862" s="115"/>
      <c r="B862" s="79">
        <v>1</v>
      </c>
      <c r="C862" s="79"/>
      <c r="D862" s="79"/>
      <c r="E862" s="79">
        <v>4</v>
      </c>
      <c r="F862" s="79">
        <v>5</v>
      </c>
      <c r="G862" s="79"/>
      <c r="H862" s="79">
        <v>7</v>
      </c>
      <c r="I862" s="79"/>
      <c r="J862" s="79"/>
      <c r="K862" s="79"/>
      <c r="L862" s="109" t="s">
        <v>178</v>
      </c>
      <c r="M862" s="112" t="s">
        <v>80</v>
      </c>
      <c r="N862" s="83" t="s">
        <v>9</v>
      </c>
      <c r="O862" s="170">
        <f t="shared" si="340"/>
        <v>0</v>
      </c>
      <c r="P862" s="170">
        <f t="shared" si="340"/>
        <v>200000</v>
      </c>
      <c r="Q862" s="170">
        <f t="shared" si="340"/>
        <v>1250</v>
      </c>
      <c r="R862" s="92">
        <v>0</v>
      </c>
      <c r="S862" s="92">
        <f t="shared" si="331"/>
        <v>0.625</v>
      </c>
      <c r="T862" s="115"/>
      <c r="U862" s="115"/>
    </row>
    <row r="863" spans="1:21" s="18" customFormat="1" ht="15" x14ac:dyDescent="0.2">
      <c r="A863" s="115"/>
      <c r="B863" s="79">
        <v>1</v>
      </c>
      <c r="C863" s="79"/>
      <c r="D863" s="79"/>
      <c r="E863" s="79">
        <v>4</v>
      </c>
      <c r="F863" s="79">
        <v>5</v>
      </c>
      <c r="G863" s="79"/>
      <c r="H863" s="79">
        <v>7</v>
      </c>
      <c r="I863" s="79"/>
      <c r="J863" s="79"/>
      <c r="K863" s="79"/>
      <c r="L863" s="109" t="s">
        <v>178</v>
      </c>
      <c r="M863" s="98" t="s">
        <v>81</v>
      </c>
      <c r="N863" s="89" t="s">
        <v>172</v>
      </c>
      <c r="O863" s="169">
        <v>0</v>
      </c>
      <c r="P863" s="169">
        <v>200000</v>
      </c>
      <c r="Q863" s="169">
        <f>SUM(Q864)</f>
        <v>1250</v>
      </c>
      <c r="R863" s="92">
        <v>0</v>
      </c>
      <c r="S863" s="92">
        <f t="shared" si="331"/>
        <v>0.625</v>
      </c>
      <c r="T863" s="115"/>
      <c r="U863" s="115"/>
    </row>
    <row r="864" spans="1:21" s="77" customFormat="1" ht="30" x14ac:dyDescent="0.2">
      <c r="A864" s="115"/>
      <c r="B864" s="217"/>
      <c r="C864" s="217"/>
      <c r="D864" s="217"/>
      <c r="E864" s="217"/>
      <c r="F864" s="217"/>
      <c r="G864" s="217"/>
      <c r="H864" s="217"/>
      <c r="I864" s="217"/>
      <c r="J864" s="217"/>
      <c r="K864" s="217"/>
      <c r="L864" s="109"/>
      <c r="M864" s="218" t="s">
        <v>444</v>
      </c>
      <c r="N864" s="216" t="s">
        <v>511</v>
      </c>
      <c r="O864" s="169">
        <v>0</v>
      </c>
      <c r="P864" s="169"/>
      <c r="Q864" s="169">
        <v>1250</v>
      </c>
      <c r="R864" s="92">
        <v>0</v>
      </c>
      <c r="S864" s="92"/>
      <c r="T864" s="115"/>
      <c r="U864" s="115"/>
    </row>
    <row r="865" spans="1:21" s="25" customFormat="1" ht="15" x14ac:dyDescent="0.2">
      <c r="A865" s="115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109"/>
      <c r="M865" s="98"/>
      <c r="N865" s="89"/>
      <c r="O865" s="171"/>
      <c r="P865" s="171"/>
      <c r="Q865" s="171"/>
      <c r="R865" s="92"/>
      <c r="S865" s="92"/>
      <c r="T865" s="115"/>
      <c r="U865" s="115"/>
    </row>
    <row r="866" spans="1:21" s="22" customFormat="1" ht="45" x14ac:dyDescent="0.2">
      <c r="A866" s="180" t="s">
        <v>173</v>
      </c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53" t="s">
        <v>124</v>
      </c>
      <c r="M866" s="154"/>
      <c r="N866" s="155" t="s">
        <v>147</v>
      </c>
      <c r="O866" s="181">
        <f t="shared" ref="O866:Q866" si="341">SUM(O868)</f>
        <v>24468.75</v>
      </c>
      <c r="P866" s="181">
        <f t="shared" ref="P866" si="342">SUM(P868)</f>
        <v>20000</v>
      </c>
      <c r="Q866" s="181">
        <f t="shared" si="341"/>
        <v>0</v>
      </c>
      <c r="R866" s="92">
        <f t="shared" si="332"/>
        <v>0</v>
      </c>
      <c r="S866" s="92">
        <f t="shared" si="331"/>
        <v>0</v>
      </c>
      <c r="T866" s="115"/>
      <c r="U866" s="115"/>
    </row>
    <row r="867" spans="1:21" s="22" customFormat="1" ht="15.75" x14ac:dyDescent="0.25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09"/>
      <c r="M867" s="98"/>
      <c r="N867" s="89"/>
      <c r="O867" s="189"/>
      <c r="P867" s="189"/>
      <c r="Q867" s="189"/>
      <c r="R867" s="92"/>
      <c r="S867" s="92"/>
      <c r="T867" s="115"/>
      <c r="U867" s="115"/>
    </row>
    <row r="868" spans="1:21" s="18" customFormat="1" ht="75" x14ac:dyDescent="0.2">
      <c r="A868" s="190" t="s">
        <v>277</v>
      </c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175" t="s">
        <v>177</v>
      </c>
      <c r="M868" s="98"/>
      <c r="N868" s="199" t="s">
        <v>328</v>
      </c>
      <c r="O868" s="197">
        <f t="shared" ref="O868:Q868" si="343">SUM(O875)</f>
        <v>24468.75</v>
      </c>
      <c r="P868" s="197">
        <f t="shared" ref="P868" si="344">SUM(P875)</f>
        <v>20000</v>
      </c>
      <c r="Q868" s="197">
        <f t="shared" si="343"/>
        <v>0</v>
      </c>
      <c r="R868" s="92">
        <f t="shared" si="332"/>
        <v>0</v>
      </c>
      <c r="S868" s="92">
        <f t="shared" si="331"/>
        <v>0</v>
      </c>
      <c r="T868" s="115"/>
      <c r="U868" s="115"/>
    </row>
    <row r="869" spans="1:21" s="18" customFormat="1" ht="15" x14ac:dyDescent="0.2">
      <c r="A869" s="115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109"/>
      <c r="M869" s="98"/>
      <c r="N869" s="89"/>
      <c r="O869" s="171"/>
      <c r="P869" s="171"/>
      <c r="Q869" s="171"/>
      <c r="R869" s="92"/>
      <c r="S869" s="92"/>
      <c r="T869" s="115"/>
      <c r="U869" s="115"/>
    </row>
    <row r="870" spans="1:21" s="42" customFormat="1" ht="15" x14ac:dyDescent="0.2">
      <c r="A870" s="115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109"/>
      <c r="M870" s="98"/>
      <c r="N870" s="145" t="s">
        <v>287</v>
      </c>
      <c r="O870" s="128">
        <f t="shared" ref="O870:Q870" si="345">SUM(O871:O873)</f>
        <v>24468.75</v>
      </c>
      <c r="P870" s="128">
        <f t="shared" ref="P870" si="346">SUM(P871:P873)</f>
        <v>20000</v>
      </c>
      <c r="Q870" s="128">
        <f t="shared" si="345"/>
        <v>0</v>
      </c>
      <c r="R870" s="92">
        <f t="shared" si="332"/>
        <v>0</v>
      </c>
      <c r="S870" s="92">
        <f t="shared" si="331"/>
        <v>0</v>
      </c>
      <c r="T870" s="115"/>
      <c r="U870" s="115"/>
    </row>
    <row r="871" spans="1:21" s="42" customFormat="1" ht="15" x14ac:dyDescent="0.2">
      <c r="A871" s="115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109"/>
      <c r="M871" s="188" t="s">
        <v>363</v>
      </c>
      <c r="N871" s="145" t="s">
        <v>290</v>
      </c>
      <c r="O871" s="128">
        <v>0</v>
      </c>
      <c r="P871" s="128">
        <v>0</v>
      </c>
      <c r="Q871" s="128">
        <v>0</v>
      </c>
      <c r="R871" s="92">
        <v>0</v>
      </c>
      <c r="S871" s="92">
        <v>0</v>
      </c>
      <c r="T871" s="115"/>
      <c r="U871" s="115"/>
    </row>
    <row r="872" spans="1:21" s="42" customFormat="1" ht="15" x14ac:dyDescent="0.2">
      <c r="A872" s="115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109"/>
      <c r="M872" s="188" t="s">
        <v>362</v>
      </c>
      <c r="N872" s="145" t="s">
        <v>289</v>
      </c>
      <c r="O872" s="128">
        <v>19687.64</v>
      </c>
      <c r="P872" s="128">
        <v>20000</v>
      </c>
      <c r="Q872" s="128">
        <v>0</v>
      </c>
      <c r="R872" s="92">
        <f t="shared" si="332"/>
        <v>0</v>
      </c>
      <c r="S872" s="92">
        <f t="shared" si="331"/>
        <v>0</v>
      </c>
      <c r="T872" s="115"/>
      <c r="U872" s="115"/>
    </row>
    <row r="873" spans="1:21" s="47" customFormat="1" ht="15" x14ac:dyDescent="0.2">
      <c r="A873" s="115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109"/>
      <c r="M873" s="188" t="s">
        <v>360</v>
      </c>
      <c r="N873" s="145" t="s">
        <v>291</v>
      </c>
      <c r="O873" s="128">
        <v>4781.1099999999997</v>
      </c>
      <c r="P873" s="128">
        <v>0</v>
      </c>
      <c r="Q873" s="128">
        <v>0</v>
      </c>
      <c r="R873" s="92">
        <f t="shared" si="332"/>
        <v>0</v>
      </c>
      <c r="S873" s="92">
        <v>0</v>
      </c>
      <c r="T873" s="115"/>
      <c r="U873" s="115"/>
    </row>
    <row r="874" spans="1:21" s="42" customFormat="1" ht="15" x14ac:dyDescent="0.2">
      <c r="A874" s="115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109"/>
      <c r="M874" s="98"/>
      <c r="N874" s="89"/>
      <c r="O874" s="171"/>
      <c r="P874" s="171"/>
      <c r="Q874" s="171"/>
      <c r="R874" s="92"/>
      <c r="S874" s="92"/>
      <c r="T874" s="115"/>
      <c r="U874" s="115"/>
    </row>
    <row r="875" spans="1:21" s="18" customFormat="1" ht="30" x14ac:dyDescent="0.2">
      <c r="A875" s="115"/>
      <c r="B875" s="79"/>
      <c r="C875" s="79"/>
      <c r="D875" s="79"/>
      <c r="E875" s="79">
        <v>4</v>
      </c>
      <c r="F875" s="79">
        <v>5</v>
      </c>
      <c r="G875" s="79"/>
      <c r="H875" s="79"/>
      <c r="I875" s="79"/>
      <c r="J875" s="79">
        <v>9</v>
      </c>
      <c r="K875" s="79"/>
      <c r="L875" s="109" t="s">
        <v>177</v>
      </c>
      <c r="M875" s="98" t="s">
        <v>76</v>
      </c>
      <c r="N875" s="89" t="s">
        <v>170</v>
      </c>
      <c r="O875" s="169">
        <f t="shared" ref="O875:Q875" si="347">SUM(O877)</f>
        <v>24468.75</v>
      </c>
      <c r="P875" s="169">
        <f t="shared" ref="P875" si="348">SUM(P877)</f>
        <v>20000</v>
      </c>
      <c r="Q875" s="169">
        <f t="shared" si="347"/>
        <v>0</v>
      </c>
      <c r="R875" s="92">
        <f t="shared" si="332"/>
        <v>0</v>
      </c>
      <c r="S875" s="92">
        <f t="shared" si="331"/>
        <v>0</v>
      </c>
      <c r="T875" s="115"/>
      <c r="U875" s="115"/>
    </row>
    <row r="876" spans="1:21" s="18" customFormat="1" ht="47.25" x14ac:dyDescent="0.25">
      <c r="A876" s="115"/>
      <c r="B876" s="79"/>
      <c r="C876" s="79"/>
      <c r="D876" s="79"/>
      <c r="E876" s="79">
        <v>4</v>
      </c>
      <c r="F876" s="79">
        <v>5</v>
      </c>
      <c r="G876" s="79"/>
      <c r="H876" s="79"/>
      <c r="I876" s="79"/>
      <c r="J876" s="79">
        <v>9</v>
      </c>
      <c r="K876" s="79"/>
      <c r="L876" s="109" t="s">
        <v>177</v>
      </c>
      <c r="M876" s="112" t="s">
        <v>80</v>
      </c>
      <c r="N876" s="83" t="s">
        <v>9</v>
      </c>
      <c r="O876" s="170">
        <f t="shared" ref="O876:Q876" si="349">SUM(O877)</f>
        <v>24468.75</v>
      </c>
      <c r="P876" s="170">
        <f t="shared" si="349"/>
        <v>20000</v>
      </c>
      <c r="Q876" s="170">
        <f t="shared" si="349"/>
        <v>0</v>
      </c>
      <c r="R876" s="92">
        <f t="shared" si="332"/>
        <v>0</v>
      </c>
      <c r="S876" s="92">
        <f t="shared" si="331"/>
        <v>0</v>
      </c>
      <c r="T876" s="115"/>
      <c r="U876" s="115"/>
    </row>
    <row r="877" spans="1:21" s="18" customFormat="1" ht="15" x14ac:dyDescent="0.2">
      <c r="A877" s="115"/>
      <c r="B877" s="79"/>
      <c r="C877" s="79"/>
      <c r="D877" s="79"/>
      <c r="E877" s="79">
        <v>4</v>
      </c>
      <c r="F877" s="79">
        <v>5</v>
      </c>
      <c r="G877" s="79"/>
      <c r="H877" s="79"/>
      <c r="I877" s="79"/>
      <c r="J877" s="79">
        <v>9</v>
      </c>
      <c r="K877" s="79"/>
      <c r="L877" s="109" t="s">
        <v>177</v>
      </c>
      <c r="M877" s="98" t="s">
        <v>81</v>
      </c>
      <c r="N877" s="89" t="s">
        <v>172</v>
      </c>
      <c r="O877" s="169">
        <f>SUM(O878)</f>
        <v>24468.75</v>
      </c>
      <c r="P877" s="169">
        <v>20000</v>
      </c>
      <c r="Q877" s="169">
        <f>SUM(Q878)</f>
        <v>0</v>
      </c>
      <c r="R877" s="92">
        <f t="shared" si="332"/>
        <v>0</v>
      </c>
      <c r="S877" s="92">
        <f t="shared" si="331"/>
        <v>0</v>
      </c>
      <c r="T877" s="115"/>
      <c r="U877" s="115"/>
    </row>
    <row r="878" spans="1:21" s="77" customFormat="1" ht="15" x14ac:dyDescent="0.2">
      <c r="A878" s="115"/>
      <c r="B878" s="208"/>
      <c r="C878" s="208"/>
      <c r="D878" s="208"/>
      <c r="E878" s="208"/>
      <c r="F878" s="208"/>
      <c r="G878" s="208"/>
      <c r="H878" s="208"/>
      <c r="I878" s="208"/>
      <c r="J878" s="208"/>
      <c r="K878" s="208"/>
      <c r="L878" s="109"/>
      <c r="M878" s="210" t="s">
        <v>445</v>
      </c>
      <c r="N878" s="209" t="s">
        <v>512</v>
      </c>
      <c r="O878" s="169">
        <v>24468.75</v>
      </c>
      <c r="P878" s="169"/>
      <c r="Q878" s="169">
        <v>0</v>
      </c>
      <c r="R878" s="92">
        <f t="shared" si="332"/>
        <v>0</v>
      </c>
      <c r="S878" s="92"/>
      <c r="T878" s="115"/>
      <c r="U878" s="115"/>
    </row>
    <row r="879" spans="1:21" s="18" customFormat="1" ht="15.75" x14ac:dyDescent="0.25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09"/>
      <c r="M879" s="98"/>
      <c r="N879" s="89"/>
      <c r="O879" s="178"/>
      <c r="P879" s="178"/>
      <c r="Q879" s="178"/>
      <c r="R879" s="92"/>
      <c r="S879" s="92"/>
      <c r="T879" s="115"/>
      <c r="U879" s="115"/>
    </row>
    <row r="880" spans="1:21" s="22" customFormat="1" ht="45" x14ac:dyDescent="0.2">
      <c r="A880" s="180" t="s">
        <v>173</v>
      </c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53" t="s">
        <v>202</v>
      </c>
      <c r="M880" s="154"/>
      <c r="N880" s="155" t="s">
        <v>147</v>
      </c>
      <c r="O880" s="181">
        <f t="shared" ref="O880:Q880" si="350">SUM(O882)</f>
        <v>0</v>
      </c>
      <c r="P880" s="181">
        <f t="shared" ref="P880" si="351">SUM(P882)</f>
        <v>15000</v>
      </c>
      <c r="Q880" s="181">
        <f t="shared" si="350"/>
        <v>0</v>
      </c>
      <c r="R880" s="92">
        <v>0</v>
      </c>
      <c r="S880" s="92">
        <f t="shared" si="331"/>
        <v>0</v>
      </c>
      <c r="T880" s="115"/>
      <c r="U880" s="115"/>
    </row>
    <row r="881" spans="1:21" s="18" customFormat="1" ht="15" x14ac:dyDescent="0.2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09"/>
      <c r="M881" s="98"/>
      <c r="N881" s="89"/>
      <c r="O881" s="200"/>
      <c r="P881" s="200"/>
      <c r="Q881" s="200"/>
      <c r="R881" s="92"/>
      <c r="S881" s="92"/>
      <c r="T881" s="115"/>
      <c r="U881" s="115"/>
    </row>
    <row r="882" spans="1:21" s="18" customFormat="1" ht="30" x14ac:dyDescent="0.2">
      <c r="A882" s="190" t="s">
        <v>278</v>
      </c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75" t="s">
        <v>185</v>
      </c>
      <c r="M882" s="98"/>
      <c r="N882" s="160" t="s">
        <v>321</v>
      </c>
      <c r="O882" s="171">
        <f t="shared" ref="O882:Q882" si="352">SUM(O888)</f>
        <v>0</v>
      </c>
      <c r="P882" s="171">
        <f t="shared" ref="P882" si="353">SUM(P888)</f>
        <v>15000</v>
      </c>
      <c r="Q882" s="171">
        <f t="shared" si="352"/>
        <v>0</v>
      </c>
      <c r="R882" s="92">
        <v>0</v>
      </c>
      <c r="S882" s="92">
        <f t="shared" si="331"/>
        <v>0</v>
      </c>
      <c r="T882" s="115"/>
      <c r="U882" s="115"/>
    </row>
    <row r="883" spans="1:21" s="18" customFormat="1" ht="15" x14ac:dyDescent="0.2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09"/>
      <c r="M883" s="98"/>
      <c r="N883" s="89"/>
      <c r="O883" s="200"/>
      <c r="P883" s="200"/>
      <c r="Q883" s="200"/>
      <c r="R883" s="92"/>
      <c r="S883" s="92"/>
      <c r="T883" s="115"/>
      <c r="U883" s="115"/>
    </row>
    <row r="884" spans="1:21" s="42" customFormat="1" ht="15" x14ac:dyDescent="0.2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09"/>
      <c r="M884" s="98"/>
      <c r="N884" s="145" t="s">
        <v>287</v>
      </c>
      <c r="O884" s="128">
        <f t="shared" ref="O884:Q884" si="354">SUM(O885:O886)</f>
        <v>0</v>
      </c>
      <c r="P884" s="128">
        <f t="shared" ref="P884" si="355">SUM(P885:P886)</f>
        <v>15000</v>
      </c>
      <c r="Q884" s="128">
        <f t="shared" si="354"/>
        <v>0</v>
      </c>
      <c r="R884" s="92">
        <v>0</v>
      </c>
      <c r="S884" s="92">
        <f t="shared" si="331"/>
        <v>0</v>
      </c>
      <c r="T884" s="115"/>
      <c r="U884" s="115"/>
    </row>
    <row r="885" spans="1:21" s="42" customFormat="1" ht="15" x14ac:dyDescent="0.2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09"/>
      <c r="M885" s="188" t="s">
        <v>363</v>
      </c>
      <c r="N885" s="145" t="s">
        <v>290</v>
      </c>
      <c r="O885" s="128">
        <v>0</v>
      </c>
      <c r="P885" s="128">
        <v>5500</v>
      </c>
      <c r="Q885" s="128">
        <v>0</v>
      </c>
      <c r="R885" s="92">
        <v>0</v>
      </c>
      <c r="S885" s="92">
        <f t="shared" si="331"/>
        <v>0</v>
      </c>
      <c r="T885" s="115"/>
      <c r="U885" s="115"/>
    </row>
    <row r="886" spans="1:21" s="51" customFormat="1" ht="15" x14ac:dyDescent="0.2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09"/>
      <c r="M886" s="188" t="s">
        <v>362</v>
      </c>
      <c r="N886" s="145" t="s">
        <v>289</v>
      </c>
      <c r="O886" s="128">
        <v>0</v>
      </c>
      <c r="P886" s="128">
        <v>9500</v>
      </c>
      <c r="Q886" s="128">
        <v>0</v>
      </c>
      <c r="R886" s="92">
        <v>0</v>
      </c>
      <c r="S886" s="92">
        <f t="shared" si="331"/>
        <v>0</v>
      </c>
      <c r="T886" s="115"/>
      <c r="U886" s="115"/>
    </row>
    <row r="887" spans="1:21" s="42" customFormat="1" ht="15" x14ac:dyDescent="0.2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09"/>
      <c r="M887" s="98"/>
      <c r="N887" s="89"/>
      <c r="O887" s="200"/>
      <c r="P887" s="200"/>
      <c r="Q887" s="200"/>
      <c r="R887" s="92"/>
      <c r="S887" s="92"/>
      <c r="T887" s="115"/>
      <c r="U887" s="115"/>
    </row>
    <row r="888" spans="1:21" s="18" customFormat="1" ht="30" x14ac:dyDescent="0.2">
      <c r="A888" s="115"/>
      <c r="B888" s="79"/>
      <c r="C888" s="79"/>
      <c r="D888" s="79"/>
      <c r="E888" s="79">
        <v>4</v>
      </c>
      <c r="F888" s="79">
        <v>5</v>
      </c>
      <c r="G888" s="79"/>
      <c r="H888" s="79"/>
      <c r="I888" s="79"/>
      <c r="J888" s="79"/>
      <c r="K888" s="79"/>
      <c r="L888" s="109" t="s">
        <v>185</v>
      </c>
      <c r="M888" s="98" t="s">
        <v>76</v>
      </c>
      <c r="N888" s="89" t="s">
        <v>170</v>
      </c>
      <c r="O888" s="169">
        <f t="shared" ref="O888:Q889" si="356">SUM(O889)</f>
        <v>0</v>
      </c>
      <c r="P888" s="169">
        <f t="shared" si="356"/>
        <v>15000</v>
      </c>
      <c r="Q888" s="169">
        <f t="shared" si="356"/>
        <v>0</v>
      </c>
      <c r="R888" s="92">
        <v>0</v>
      </c>
      <c r="S888" s="92">
        <f t="shared" si="331"/>
        <v>0</v>
      </c>
      <c r="T888" s="115"/>
      <c r="U888" s="115"/>
    </row>
    <row r="889" spans="1:21" s="18" customFormat="1" ht="47.25" x14ac:dyDescent="0.25">
      <c r="A889" s="115"/>
      <c r="B889" s="79"/>
      <c r="C889" s="79"/>
      <c r="D889" s="79"/>
      <c r="E889" s="79">
        <v>4</v>
      </c>
      <c r="F889" s="79">
        <v>5</v>
      </c>
      <c r="G889" s="79"/>
      <c r="H889" s="79"/>
      <c r="I889" s="79"/>
      <c r="J889" s="79"/>
      <c r="K889" s="79"/>
      <c r="L889" s="109" t="s">
        <v>185</v>
      </c>
      <c r="M889" s="112" t="s">
        <v>80</v>
      </c>
      <c r="N889" s="83" t="s">
        <v>9</v>
      </c>
      <c r="O889" s="170">
        <f t="shared" si="356"/>
        <v>0</v>
      </c>
      <c r="P889" s="170">
        <f t="shared" si="356"/>
        <v>15000</v>
      </c>
      <c r="Q889" s="170">
        <f t="shared" si="356"/>
        <v>0</v>
      </c>
      <c r="R889" s="92">
        <v>0</v>
      </c>
      <c r="S889" s="92">
        <f t="shared" si="331"/>
        <v>0</v>
      </c>
      <c r="T889" s="115"/>
      <c r="U889" s="115"/>
    </row>
    <row r="890" spans="1:21" s="18" customFormat="1" ht="15" x14ac:dyDescent="0.2">
      <c r="A890" s="115"/>
      <c r="B890" s="79"/>
      <c r="C890" s="79"/>
      <c r="D890" s="79"/>
      <c r="E890" s="79">
        <v>4</v>
      </c>
      <c r="F890" s="79">
        <v>5</v>
      </c>
      <c r="G890" s="79"/>
      <c r="H890" s="79"/>
      <c r="I890" s="79"/>
      <c r="J890" s="79"/>
      <c r="K890" s="79"/>
      <c r="L890" s="109" t="s">
        <v>185</v>
      </c>
      <c r="M890" s="98" t="s">
        <v>81</v>
      </c>
      <c r="N890" s="89" t="s">
        <v>172</v>
      </c>
      <c r="O890" s="169">
        <v>0</v>
      </c>
      <c r="P890" s="169">
        <v>15000</v>
      </c>
      <c r="Q890" s="169">
        <v>0</v>
      </c>
      <c r="R890" s="92">
        <v>0</v>
      </c>
      <c r="S890" s="92">
        <f t="shared" si="331"/>
        <v>0</v>
      </c>
      <c r="T890" s="115"/>
      <c r="U890" s="115"/>
    </row>
    <row r="891" spans="1:21" s="37" customFormat="1" ht="15" x14ac:dyDescent="0.2">
      <c r="A891" s="115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109"/>
      <c r="M891" s="98"/>
      <c r="N891" s="89"/>
      <c r="O891" s="171"/>
      <c r="P891" s="171"/>
      <c r="Q891" s="171"/>
      <c r="R891" s="92"/>
      <c r="S891" s="92"/>
      <c r="T891" s="115"/>
      <c r="U891" s="115"/>
    </row>
    <row r="892" spans="1:21" s="21" customFormat="1" ht="45" x14ac:dyDescent="0.2">
      <c r="A892" s="180" t="s">
        <v>173</v>
      </c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53" t="s">
        <v>388</v>
      </c>
      <c r="M892" s="154"/>
      <c r="N892" s="155" t="s">
        <v>147</v>
      </c>
      <c r="O892" s="181">
        <f t="shared" ref="O892:Q892" si="357">SUM(O894)</f>
        <v>0</v>
      </c>
      <c r="P892" s="181">
        <f t="shared" ref="P892" si="358">SUM(P894)</f>
        <v>4000000</v>
      </c>
      <c r="Q892" s="181">
        <f t="shared" si="357"/>
        <v>1875</v>
      </c>
      <c r="R892" s="92">
        <v>0</v>
      </c>
      <c r="S892" s="92">
        <f t="shared" si="331"/>
        <v>4.6875E-2</v>
      </c>
      <c r="T892" s="115"/>
      <c r="U892" s="115"/>
    </row>
    <row r="893" spans="1:21" s="39" customFormat="1" ht="15" x14ac:dyDescent="0.2">
      <c r="A893" s="180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53"/>
      <c r="M893" s="154"/>
      <c r="N893" s="155"/>
      <c r="O893" s="171"/>
      <c r="P893" s="171"/>
      <c r="Q893" s="171"/>
      <c r="R893" s="92"/>
      <c r="S893" s="92"/>
      <c r="T893" s="115"/>
      <c r="U893" s="115"/>
    </row>
    <row r="894" spans="1:21" s="21" customFormat="1" ht="120" x14ac:dyDescent="0.2">
      <c r="A894" s="190" t="s">
        <v>279</v>
      </c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75" t="s">
        <v>387</v>
      </c>
      <c r="M894" s="98"/>
      <c r="N894" s="100" t="s">
        <v>389</v>
      </c>
      <c r="O894" s="197">
        <f t="shared" ref="O894:Q894" si="359">SUM(O900)</f>
        <v>0</v>
      </c>
      <c r="P894" s="197">
        <f t="shared" ref="P894" si="360">SUM(P900)</f>
        <v>4000000</v>
      </c>
      <c r="Q894" s="197">
        <f t="shared" si="359"/>
        <v>1875</v>
      </c>
      <c r="R894" s="92">
        <v>0</v>
      </c>
      <c r="S894" s="92">
        <f t="shared" si="331"/>
        <v>4.6875E-2</v>
      </c>
      <c r="T894" s="115"/>
      <c r="U894" s="115"/>
    </row>
    <row r="895" spans="1:21" s="42" customFormat="1" ht="15" x14ac:dyDescent="0.2">
      <c r="A895" s="190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09"/>
      <c r="M895" s="98"/>
      <c r="N895" s="160"/>
      <c r="O895" s="171"/>
      <c r="P895" s="171"/>
      <c r="Q895" s="171"/>
      <c r="R895" s="92"/>
      <c r="S895" s="92"/>
      <c r="T895" s="115"/>
      <c r="U895" s="115"/>
    </row>
    <row r="896" spans="1:21" s="41" customFormat="1" ht="15" x14ac:dyDescent="0.2">
      <c r="A896" s="190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09"/>
      <c r="M896" s="98"/>
      <c r="N896" s="145" t="s">
        <v>287</v>
      </c>
      <c r="O896" s="128">
        <f t="shared" ref="O896:Q896" si="361">SUM(O897:O898)</f>
        <v>0</v>
      </c>
      <c r="P896" s="128">
        <f t="shared" ref="P896" si="362">SUM(P897:P898)</f>
        <v>4000000</v>
      </c>
      <c r="Q896" s="128">
        <f t="shared" si="361"/>
        <v>1875</v>
      </c>
      <c r="R896" s="92">
        <v>0</v>
      </c>
      <c r="S896" s="92">
        <f t="shared" ref="S896:S945" si="363">Q896/P896*100</f>
        <v>4.6875E-2</v>
      </c>
      <c r="T896" s="115"/>
      <c r="U896" s="115"/>
    </row>
    <row r="897" spans="1:21" s="50" customFormat="1" ht="15" x14ac:dyDescent="0.2">
      <c r="A897" s="190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09"/>
      <c r="M897" s="188" t="s">
        <v>362</v>
      </c>
      <c r="N897" s="145" t="s">
        <v>289</v>
      </c>
      <c r="O897" s="128">
        <v>0</v>
      </c>
      <c r="P897" s="128">
        <v>3942790.83</v>
      </c>
      <c r="Q897" s="128">
        <v>1875</v>
      </c>
      <c r="R897" s="92">
        <v>0</v>
      </c>
      <c r="S897" s="92">
        <f t="shared" si="363"/>
        <v>4.7555147631303585E-2</v>
      </c>
      <c r="T897" s="115"/>
      <c r="U897" s="115"/>
    </row>
    <row r="898" spans="1:21" s="42" customFormat="1" ht="15" x14ac:dyDescent="0.2">
      <c r="A898" s="190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09"/>
      <c r="M898" s="188" t="s">
        <v>360</v>
      </c>
      <c r="N898" s="182" t="s">
        <v>291</v>
      </c>
      <c r="O898" s="128">
        <v>0</v>
      </c>
      <c r="P898" s="128">
        <v>57209.17</v>
      </c>
      <c r="Q898" s="128">
        <v>0</v>
      </c>
      <c r="R898" s="92">
        <v>0</v>
      </c>
      <c r="S898" s="92">
        <f t="shared" si="363"/>
        <v>0</v>
      </c>
      <c r="T898" s="115"/>
      <c r="U898" s="115"/>
    </row>
    <row r="899" spans="1:21" s="42" customFormat="1" ht="15" x14ac:dyDescent="0.2">
      <c r="A899" s="190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09"/>
      <c r="M899" s="98"/>
      <c r="N899" s="160"/>
      <c r="O899" s="171"/>
      <c r="P899" s="171"/>
      <c r="Q899" s="171"/>
      <c r="R899" s="92"/>
      <c r="S899" s="92"/>
      <c r="T899" s="115"/>
      <c r="U899" s="115"/>
    </row>
    <row r="900" spans="1:21" s="21" customFormat="1" ht="30" x14ac:dyDescent="0.2">
      <c r="A900" s="115"/>
      <c r="B900" s="79"/>
      <c r="C900" s="79"/>
      <c r="D900" s="79"/>
      <c r="E900" s="79"/>
      <c r="F900" s="79">
        <v>5</v>
      </c>
      <c r="G900" s="79"/>
      <c r="H900" s="79"/>
      <c r="I900" s="79"/>
      <c r="J900" s="79">
        <v>9</v>
      </c>
      <c r="K900" s="79"/>
      <c r="L900" s="109" t="s">
        <v>387</v>
      </c>
      <c r="M900" s="98" t="s">
        <v>76</v>
      </c>
      <c r="N900" s="89" t="s">
        <v>170</v>
      </c>
      <c r="O900" s="169">
        <f t="shared" ref="O900:Q901" si="364">SUM(O901)</f>
        <v>0</v>
      </c>
      <c r="P900" s="169">
        <f t="shared" si="364"/>
        <v>4000000</v>
      </c>
      <c r="Q900" s="169">
        <f t="shared" si="364"/>
        <v>1875</v>
      </c>
      <c r="R900" s="92">
        <v>0</v>
      </c>
      <c r="S900" s="92">
        <f t="shared" si="363"/>
        <v>4.6875E-2</v>
      </c>
      <c r="T900" s="115"/>
      <c r="U900" s="115"/>
    </row>
    <row r="901" spans="1:21" s="21" customFormat="1" ht="47.25" x14ac:dyDescent="0.25">
      <c r="A901" s="115"/>
      <c r="B901" s="79"/>
      <c r="C901" s="79"/>
      <c r="D901" s="79"/>
      <c r="E901" s="79"/>
      <c r="F901" s="79">
        <v>5</v>
      </c>
      <c r="G901" s="79"/>
      <c r="H901" s="79"/>
      <c r="I901" s="79"/>
      <c r="J901" s="79">
        <v>9</v>
      </c>
      <c r="K901" s="79"/>
      <c r="L901" s="109" t="s">
        <v>387</v>
      </c>
      <c r="M901" s="112" t="s">
        <v>80</v>
      </c>
      <c r="N901" s="83" t="s">
        <v>9</v>
      </c>
      <c r="O901" s="170">
        <f t="shared" si="364"/>
        <v>0</v>
      </c>
      <c r="P901" s="170">
        <f t="shared" si="364"/>
        <v>4000000</v>
      </c>
      <c r="Q901" s="170">
        <f t="shared" si="364"/>
        <v>1875</v>
      </c>
      <c r="R901" s="92">
        <v>0</v>
      </c>
      <c r="S901" s="92">
        <f t="shared" si="363"/>
        <v>4.6875E-2</v>
      </c>
      <c r="T901" s="115"/>
      <c r="U901" s="115"/>
    </row>
    <row r="902" spans="1:21" s="21" customFormat="1" ht="15" x14ac:dyDescent="0.2">
      <c r="A902" s="115"/>
      <c r="B902" s="79"/>
      <c r="C902" s="79"/>
      <c r="D902" s="79"/>
      <c r="E902" s="79"/>
      <c r="F902" s="79">
        <v>5</v>
      </c>
      <c r="G902" s="79"/>
      <c r="H902" s="79"/>
      <c r="I902" s="79"/>
      <c r="J902" s="79">
        <v>9</v>
      </c>
      <c r="K902" s="79"/>
      <c r="L902" s="109" t="s">
        <v>387</v>
      </c>
      <c r="M902" s="98" t="s">
        <v>81</v>
      </c>
      <c r="N902" s="89" t="s">
        <v>172</v>
      </c>
      <c r="O902" s="169">
        <v>0</v>
      </c>
      <c r="P902" s="169">
        <v>4000000</v>
      </c>
      <c r="Q902" s="169">
        <f>SUM(Q903)</f>
        <v>1875</v>
      </c>
      <c r="R902" s="92">
        <v>0</v>
      </c>
      <c r="S902" s="92">
        <f t="shared" si="363"/>
        <v>4.6875E-2</v>
      </c>
      <c r="T902" s="115"/>
      <c r="U902" s="115"/>
    </row>
    <row r="903" spans="1:21" s="77" customFormat="1" ht="15" x14ac:dyDescent="0.2">
      <c r="A903" s="115"/>
      <c r="B903" s="217"/>
      <c r="C903" s="217"/>
      <c r="D903" s="217"/>
      <c r="E903" s="217"/>
      <c r="F903" s="217"/>
      <c r="G903" s="217"/>
      <c r="H903" s="217"/>
      <c r="I903" s="217"/>
      <c r="J903" s="217"/>
      <c r="K903" s="217"/>
      <c r="L903" s="109"/>
      <c r="M903" s="218" t="s">
        <v>443</v>
      </c>
      <c r="N903" s="216" t="s">
        <v>510</v>
      </c>
      <c r="O903" s="169">
        <v>0</v>
      </c>
      <c r="P903" s="169"/>
      <c r="Q903" s="169">
        <v>1875</v>
      </c>
      <c r="R903" s="92">
        <v>0</v>
      </c>
      <c r="S903" s="92"/>
      <c r="T903" s="115"/>
      <c r="U903" s="115"/>
    </row>
    <row r="904" spans="1:21" s="24" customFormat="1" ht="15" x14ac:dyDescent="0.2">
      <c r="A904" s="115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109"/>
      <c r="M904" s="98"/>
      <c r="N904" s="89"/>
      <c r="O904" s="171"/>
      <c r="P904" s="171"/>
      <c r="Q904" s="171"/>
      <c r="R904" s="92"/>
      <c r="S904" s="92"/>
      <c r="T904" s="115"/>
      <c r="U904" s="115"/>
    </row>
    <row r="905" spans="1:21" s="21" customFormat="1" ht="45" x14ac:dyDescent="0.2">
      <c r="A905" s="180" t="s">
        <v>173</v>
      </c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53" t="s">
        <v>202</v>
      </c>
      <c r="M905" s="154"/>
      <c r="N905" s="155" t="s">
        <v>147</v>
      </c>
      <c r="O905" s="181">
        <f t="shared" ref="O905:Q905" si="365">SUM(O907)</f>
        <v>0</v>
      </c>
      <c r="P905" s="181">
        <f t="shared" ref="P905" si="366">SUM(P907)</f>
        <v>20000</v>
      </c>
      <c r="Q905" s="181">
        <f t="shared" si="365"/>
        <v>0</v>
      </c>
      <c r="R905" s="92">
        <v>0</v>
      </c>
      <c r="S905" s="92">
        <f t="shared" si="363"/>
        <v>0</v>
      </c>
      <c r="T905" s="115"/>
      <c r="U905" s="115"/>
    </row>
    <row r="906" spans="1:21" s="39" customFormat="1" ht="15" x14ac:dyDescent="0.2">
      <c r="A906" s="180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53"/>
      <c r="M906" s="154"/>
      <c r="N906" s="155"/>
      <c r="O906" s="171"/>
      <c r="P906" s="171"/>
      <c r="Q906" s="171"/>
      <c r="R906" s="92"/>
      <c r="S906" s="92"/>
      <c r="T906" s="115"/>
      <c r="U906" s="115"/>
    </row>
    <row r="907" spans="1:21" s="21" customFormat="1" ht="45" x14ac:dyDescent="0.2">
      <c r="A907" s="190" t="s">
        <v>280</v>
      </c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75" t="s">
        <v>185</v>
      </c>
      <c r="M907" s="98"/>
      <c r="N907" s="160" t="s">
        <v>327</v>
      </c>
      <c r="O907" s="197">
        <f t="shared" ref="O907:Q907" si="367">SUM(O913)</f>
        <v>0</v>
      </c>
      <c r="P907" s="197">
        <f t="shared" ref="P907" si="368">SUM(P913)</f>
        <v>20000</v>
      </c>
      <c r="Q907" s="197">
        <f t="shared" si="367"/>
        <v>0</v>
      </c>
      <c r="R907" s="92">
        <v>0</v>
      </c>
      <c r="S907" s="92">
        <f t="shared" si="363"/>
        <v>0</v>
      </c>
      <c r="T907" s="115"/>
      <c r="U907" s="115"/>
    </row>
    <row r="908" spans="1:21" s="41" customFormat="1" ht="15" x14ac:dyDescent="0.2">
      <c r="A908" s="190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09"/>
      <c r="M908" s="98"/>
      <c r="N908" s="160"/>
      <c r="O908" s="171"/>
      <c r="P908" s="171"/>
      <c r="Q908" s="171"/>
      <c r="R908" s="92"/>
      <c r="S908" s="92"/>
      <c r="T908" s="115"/>
      <c r="U908" s="115"/>
    </row>
    <row r="909" spans="1:21" s="42" customFormat="1" ht="15" x14ac:dyDescent="0.2">
      <c r="A909" s="190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09"/>
      <c r="M909" s="98"/>
      <c r="N909" s="145" t="s">
        <v>287</v>
      </c>
      <c r="O909" s="128">
        <f t="shared" ref="O909:Q909" si="369">SUM(O910:O911)</f>
        <v>0</v>
      </c>
      <c r="P909" s="128">
        <f t="shared" ref="P909" si="370">SUM(P910:P911)</f>
        <v>20000</v>
      </c>
      <c r="Q909" s="128">
        <f t="shared" si="369"/>
        <v>0</v>
      </c>
      <c r="R909" s="92">
        <v>0</v>
      </c>
      <c r="S909" s="92">
        <f t="shared" si="363"/>
        <v>0</v>
      </c>
      <c r="T909" s="115"/>
      <c r="U909" s="115"/>
    </row>
    <row r="910" spans="1:21" s="50" customFormat="1" ht="15" x14ac:dyDescent="0.2">
      <c r="A910" s="190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09"/>
      <c r="M910" s="188" t="s">
        <v>362</v>
      </c>
      <c r="N910" s="145" t="s">
        <v>289</v>
      </c>
      <c r="O910" s="128">
        <v>0</v>
      </c>
      <c r="P910" s="128">
        <v>20000</v>
      </c>
      <c r="Q910" s="128">
        <v>0</v>
      </c>
      <c r="R910" s="92">
        <v>0</v>
      </c>
      <c r="S910" s="92">
        <f t="shared" si="363"/>
        <v>0</v>
      </c>
      <c r="T910" s="115"/>
      <c r="U910" s="115"/>
    </row>
    <row r="911" spans="1:21" s="42" customFormat="1" ht="15" x14ac:dyDescent="0.2">
      <c r="A911" s="190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09"/>
      <c r="M911" s="188" t="s">
        <v>360</v>
      </c>
      <c r="N911" s="182" t="s">
        <v>291</v>
      </c>
      <c r="O911" s="128">
        <v>0</v>
      </c>
      <c r="P911" s="128">
        <v>0</v>
      </c>
      <c r="Q911" s="128">
        <v>0</v>
      </c>
      <c r="R911" s="92">
        <v>0</v>
      </c>
      <c r="S911" s="92">
        <v>0</v>
      </c>
      <c r="T911" s="115"/>
      <c r="U911" s="115"/>
    </row>
    <row r="912" spans="1:21" s="42" customFormat="1" ht="15" x14ac:dyDescent="0.2">
      <c r="A912" s="190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09"/>
      <c r="M912" s="188"/>
      <c r="N912" s="182"/>
      <c r="O912" s="171"/>
      <c r="P912" s="171"/>
      <c r="Q912" s="171"/>
      <c r="R912" s="92"/>
      <c r="S912" s="92"/>
      <c r="T912" s="115"/>
      <c r="U912" s="115"/>
    </row>
    <row r="913" spans="1:21" s="18" customFormat="1" ht="30" x14ac:dyDescent="0.2">
      <c r="A913" s="115"/>
      <c r="B913" s="79"/>
      <c r="C913" s="79"/>
      <c r="D913" s="79"/>
      <c r="E913" s="79"/>
      <c r="F913" s="79">
        <v>5</v>
      </c>
      <c r="G913" s="79"/>
      <c r="H913" s="79"/>
      <c r="I913" s="79"/>
      <c r="J913" s="79">
        <v>9</v>
      </c>
      <c r="K913" s="79"/>
      <c r="L913" s="109" t="s">
        <v>185</v>
      </c>
      <c r="M913" s="98" t="s">
        <v>76</v>
      </c>
      <c r="N913" s="89" t="s">
        <v>170</v>
      </c>
      <c r="O913" s="169">
        <f t="shared" ref="O913:Q914" si="371">SUM(O914)</f>
        <v>0</v>
      </c>
      <c r="P913" s="169">
        <f t="shared" si="371"/>
        <v>20000</v>
      </c>
      <c r="Q913" s="169">
        <f t="shared" si="371"/>
        <v>0</v>
      </c>
      <c r="R913" s="92">
        <v>0</v>
      </c>
      <c r="S913" s="92">
        <f t="shared" si="363"/>
        <v>0</v>
      </c>
      <c r="T913" s="115"/>
      <c r="U913" s="115"/>
    </row>
    <row r="914" spans="1:21" s="18" customFormat="1" ht="47.25" x14ac:dyDescent="0.25">
      <c r="A914" s="115"/>
      <c r="B914" s="79"/>
      <c r="C914" s="79"/>
      <c r="D914" s="79"/>
      <c r="E914" s="79"/>
      <c r="F914" s="79">
        <v>5</v>
      </c>
      <c r="G914" s="79"/>
      <c r="H914" s="79"/>
      <c r="I914" s="79"/>
      <c r="J914" s="79">
        <v>9</v>
      </c>
      <c r="K914" s="79"/>
      <c r="L914" s="109" t="s">
        <v>185</v>
      </c>
      <c r="M914" s="112" t="s">
        <v>80</v>
      </c>
      <c r="N914" s="83" t="s">
        <v>9</v>
      </c>
      <c r="O914" s="170">
        <f t="shared" si="371"/>
        <v>0</v>
      </c>
      <c r="P914" s="170">
        <f t="shared" si="371"/>
        <v>20000</v>
      </c>
      <c r="Q914" s="170">
        <f t="shared" si="371"/>
        <v>0</v>
      </c>
      <c r="R914" s="92">
        <v>0</v>
      </c>
      <c r="S914" s="92">
        <f t="shared" si="363"/>
        <v>0</v>
      </c>
      <c r="T914" s="92"/>
      <c r="U914" s="115"/>
    </row>
    <row r="915" spans="1:21" s="18" customFormat="1" ht="15" x14ac:dyDescent="0.2">
      <c r="A915" s="115"/>
      <c r="B915" s="79"/>
      <c r="C915" s="79"/>
      <c r="D915" s="79"/>
      <c r="E915" s="79"/>
      <c r="F915" s="79">
        <v>5</v>
      </c>
      <c r="G915" s="79"/>
      <c r="H915" s="79"/>
      <c r="I915" s="79"/>
      <c r="J915" s="79">
        <v>9</v>
      </c>
      <c r="K915" s="79"/>
      <c r="L915" s="109" t="s">
        <v>185</v>
      </c>
      <c r="M915" s="98" t="s">
        <v>81</v>
      </c>
      <c r="N915" s="89" t="s">
        <v>172</v>
      </c>
      <c r="O915" s="169">
        <v>0</v>
      </c>
      <c r="P915" s="169">
        <v>20000</v>
      </c>
      <c r="Q915" s="169">
        <v>0</v>
      </c>
      <c r="R915" s="92">
        <v>0</v>
      </c>
      <c r="S915" s="92">
        <f t="shared" si="363"/>
        <v>0</v>
      </c>
      <c r="T915" s="115"/>
      <c r="U915" s="115"/>
    </row>
    <row r="916" spans="1:21" s="72" customFormat="1" ht="15" x14ac:dyDescent="0.2">
      <c r="A916" s="115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109"/>
      <c r="M916" s="98"/>
      <c r="N916" s="89"/>
      <c r="O916" s="169"/>
      <c r="P916" s="169"/>
      <c r="Q916" s="169"/>
      <c r="R916" s="92"/>
      <c r="S916" s="92"/>
      <c r="T916" s="115"/>
      <c r="U916" s="115"/>
    </row>
    <row r="917" spans="1:21" s="72" customFormat="1" ht="30" x14ac:dyDescent="0.2">
      <c r="A917" s="180" t="s">
        <v>152</v>
      </c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53" t="s">
        <v>189</v>
      </c>
      <c r="M917" s="154"/>
      <c r="N917" s="155" t="s">
        <v>145</v>
      </c>
      <c r="O917" s="181">
        <f>SUM(O919)</f>
        <v>0</v>
      </c>
      <c r="P917" s="181">
        <f>SUM(P919)</f>
        <v>300000</v>
      </c>
      <c r="Q917" s="181">
        <f>SUM(Q919)</f>
        <v>1891.25</v>
      </c>
      <c r="R917" s="92">
        <v>0</v>
      </c>
      <c r="S917" s="92">
        <f t="shared" si="363"/>
        <v>0.63041666666666663</v>
      </c>
      <c r="T917" s="115"/>
      <c r="U917" s="115"/>
    </row>
    <row r="918" spans="1:21" s="72" customFormat="1" ht="15" x14ac:dyDescent="0.2">
      <c r="A918" s="180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53"/>
      <c r="M918" s="154"/>
      <c r="N918" s="155"/>
      <c r="O918" s="169"/>
      <c r="P918" s="169"/>
      <c r="Q918" s="169"/>
      <c r="R918" s="92"/>
      <c r="S918" s="92"/>
      <c r="T918" s="115"/>
      <c r="U918" s="115"/>
    </row>
    <row r="919" spans="1:21" s="72" customFormat="1" ht="45" x14ac:dyDescent="0.2">
      <c r="A919" s="190" t="s">
        <v>345</v>
      </c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75" t="s">
        <v>178</v>
      </c>
      <c r="M919" s="98"/>
      <c r="N919" s="160" t="s">
        <v>348</v>
      </c>
      <c r="O919" s="197">
        <f>SUM(O925)</f>
        <v>0</v>
      </c>
      <c r="P919" s="197">
        <f>SUM(P925)</f>
        <v>300000</v>
      </c>
      <c r="Q919" s="197">
        <f>SUM(Q925)</f>
        <v>1891.25</v>
      </c>
      <c r="R919" s="92">
        <v>0</v>
      </c>
      <c r="S919" s="92">
        <f t="shared" si="363"/>
        <v>0.63041666666666663</v>
      </c>
      <c r="T919" s="115"/>
      <c r="U919" s="115"/>
    </row>
    <row r="920" spans="1:21" s="72" customFormat="1" ht="15" x14ac:dyDescent="0.2">
      <c r="A920" s="190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09"/>
      <c r="M920" s="98"/>
      <c r="N920" s="160"/>
      <c r="O920" s="181"/>
      <c r="P920" s="181"/>
      <c r="Q920" s="181"/>
      <c r="R920" s="92"/>
      <c r="S920" s="92"/>
      <c r="T920" s="115"/>
      <c r="U920" s="115"/>
    </row>
    <row r="921" spans="1:21" s="72" customFormat="1" ht="15" x14ac:dyDescent="0.2">
      <c r="A921" s="190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09"/>
      <c r="M921" s="98"/>
      <c r="N921" s="145" t="s">
        <v>287</v>
      </c>
      <c r="O921" s="128">
        <f>SUM(O922:O923)</f>
        <v>0</v>
      </c>
      <c r="P921" s="128">
        <f>SUM(P922:P923)</f>
        <v>300000</v>
      </c>
      <c r="Q921" s="128">
        <f>SUM(Q922:Q923)</f>
        <v>1891.25</v>
      </c>
      <c r="R921" s="92">
        <v>0</v>
      </c>
      <c r="S921" s="92">
        <f t="shared" si="363"/>
        <v>0.63041666666666663</v>
      </c>
      <c r="T921" s="115"/>
      <c r="U921" s="115"/>
    </row>
    <row r="922" spans="1:21" s="72" customFormat="1" ht="15" x14ac:dyDescent="0.2">
      <c r="A922" s="190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09"/>
      <c r="M922" s="188" t="s">
        <v>362</v>
      </c>
      <c r="N922" s="145" t="s">
        <v>289</v>
      </c>
      <c r="O922" s="128">
        <v>0</v>
      </c>
      <c r="P922" s="128">
        <v>300000</v>
      </c>
      <c r="Q922" s="128">
        <v>1891.25</v>
      </c>
      <c r="R922" s="92">
        <v>0</v>
      </c>
      <c r="S922" s="92">
        <f t="shared" si="363"/>
        <v>0.63041666666666663</v>
      </c>
      <c r="T922" s="115"/>
      <c r="U922" s="115"/>
    </row>
    <row r="923" spans="1:21" s="72" customFormat="1" ht="15" x14ac:dyDescent="0.2">
      <c r="A923" s="190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09"/>
      <c r="M923" s="188" t="s">
        <v>360</v>
      </c>
      <c r="N923" s="182" t="s">
        <v>291</v>
      </c>
      <c r="O923" s="128">
        <v>0</v>
      </c>
      <c r="P923" s="128">
        <v>0</v>
      </c>
      <c r="Q923" s="128">
        <v>0</v>
      </c>
      <c r="R923" s="92">
        <v>0</v>
      </c>
      <c r="S923" s="92">
        <v>0</v>
      </c>
      <c r="T923" s="115"/>
      <c r="U923" s="115"/>
    </row>
    <row r="924" spans="1:21" s="72" customFormat="1" ht="15" x14ac:dyDescent="0.2">
      <c r="A924" s="190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09"/>
      <c r="M924" s="188"/>
      <c r="N924" s="182"/>
      <c r="O924" s="181"/>
      <c r="P924" s="181"/>
      <c r="Q924" s="181"/>
      <c r="R924" s="92"/>
      <c r="S924" s="92"/>
      <c r="T924" s="115"/>
      <c r="U924" s="115"/>
    </row>
    <row r="925" spans="1:21" s="72" customFormat="1" ht="30" x14ac:dyDescent="0.2">
      <c r="A925" s="115"/>
      <c r="B925" s="79"/>
      <c r="C925" s="79"/>
      <c r="D925" s="79"/>
      <c r="E925" s="79"/>
      <c r="F925" s="79">
        <v>5</v>
      </c>
      <c r="G925" s="79"/>
      <c r="H925" s="79"/>
      <c r="I925" s="79"/>
      <c r="J925" s="79">
        <v>9</v>
      </c>
      <c r="K925" s="79"/>
      <c r="L925" s="109" t="s">
        <v>178</v>
      </c>
      <c r="M925" s="98" t="s">
        <v>76</v>
      </c>
      <c r="N925" s="89" t="s">
        <v>170</v>
      </c>
      <c r="O925" s="169">
        <f t="shared" ref="O925:Q926" si="372">SUM(O926)</f>
        <v>0</v>
      </c>
      <c r="P925" s="169">
        <f t="shared" si="372"/>
        <v>300000</v>
      </c>
      <c r="Q925" s="169">
        <f t="shared" si="372"/>
        <v>1891.25</v>
      </c>
      <c r="R925" s="92">
        <v>0</v>
      </c>
      <c r="S925" s="92">
        <f t="shared" si="363"/>
        <v>0.63041666666666663</v>
      </c>
      <c r="T925" s="115"/>
      <c r="U925" s="115"/>
    </row>
    <row r="926" spans="1:21" s="72" customFormat="1" ht="47.25" x14ac:dyDescent="0.25">
      <c r="A926" s="115"/>
      <c r="B926" s="79"/>
      <c r="C926" s="79"/>
      <c r="D926" s="79"/>
      <c r="E926" s="79"/>
      <c r="F926" s="79">
        <v>5</v>
      </c>
      <c r="G926" s="79"/>
      <c r="H926" s="79"/>
      <c r="I926" s="79"/>
      <c r="J926" s="79">
        <v>9</v>
      </c>
      <c r="K926" s="79"/>
      <c r="L926" s="109" t="s">
        <v>178</v>
      </c>
      <c r="M926" s="112" t="s">
        <v>80</v>
      </c>
      <c r="N926" s="83" t="s">
        <v>9</v>
      </c>
      <c r="O926" s="170">
        <f t="shared" si="372"/>
        <v>0</v>
      </c>
      <c r="P926" s="170">
        <f t="shared" si="372"/>
        <v>300000</v>
      </c>
      <c r="Q926" s="170">
        <f t="shared" si="372"/>
        <v>1891.25</v>
      </c>
      <c r="R926" s="92">
        <v>0</v>
      </c>
      <c r="S926" s="92">
        <f t="shared" si="363"/>
        <v>0.63041666666666663</v>
      </c>
      <c r="T926" s="115"/>
      <c r="U926" s="115"/>
    </row>
    <row r="927" spans="1:21" s="72" customFormat="1" ht="15" x14ac:dyDescent="0.2">
      <c r="A927" s="115"/>
      <c r="B927" s="79"/>
      <c r="C927" s="79"/>
      <c r="D927" s="79"/>
      <c r="E927" s="79"/>
      <c r="F927" s="79">
        <v>5</v>
      </c>
      <c r="G927" s="79"/>
      <c r="H927" s="79"/>
      <c r="I927" s="79"/>
      <c r="J927" s="79">
        <v>9</v>
      </c>
      <c r="K927" s="79"/>
      <c r="L927" s="109" t="s">
        <v>178</v>
      </c>
      <c r="M927" s="98" t="s">
        <v>81</v>
      </c>
      <c r="N927" s="89" t="s">
        <v>172</v>
      </c>
      <c r="O927" s="169">
        <v>0</v>
      </c>
      <c r="P927" s="169">
        <v>300000</v>
      </c>
      <c r="Q927" s="169">
        <f>SUM(Q928)</f>
        <v>1891.25</v>
      </c>
      <c r="R927" s="92">
        <v>0</v>
      </c>
      <c r="S927" s="92">
        <f t="shared" si="363"/>
        <v>0.63041666666666663</v>
      </c>
      <c r="T927" s="115"/>
      <c r="U927" s="115"/>
    </row>
    <row r="928" spans="1:21" s="72" customFormat="1" ht="30" x14ac:dyDescent="0.2">
      <c r="A928" s="115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109"/>
      <c r="M928" s="98" t="s">
        <v>444</v>
      </c>
      <c r="N928" s="220" t="s">
        <v>511</v>
      </c>
      <c r="O928" s="169">
        <v>0</v>
      </c>
      <c r="P928" s="169"/>
      <c r="Q928" s="169">
        <v>1891.25</v>
      </c>
      <c r="R928" s="92">
        <v>0</v>
      </c>
      <c r="S928" s="92"/>
      <c r="T928" s="115"/>
      <c r="U928" s="115"/>
    </row>
    <row r="929" spans="1:21" s="54" customFormat="1" ht="15" x14ac:dyDescent="0.2">
      <c r="A929" s="115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109"/>
      <c r="M929" s="98"/>
      <c r="N929" s="89"/>
      <c r="O929" s="169"/>
      <c r="P929" s="169"/>
      <c r="Q929" s="169"/>
      <c r="R929" s="92"/>
      <c r="S929" s="92"/>
      <c r="T929" s="115"/>
      <c r="U929" s="115"/>
    </row>
    <row r="930" spans="1:21" s="22" customFormat="1" ht="30" x14ac:dyDescent="0.2">
      <c r="A930" s="180" t="s">
        <v>111</v>
      </c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53" t="s">
        <v>112</v>
      </c>
      <c r="M930" s="154"/>
      <c r="N930" s="155" t="s">
        <v>118</v>
      </c>
      <c r="O930" s="181">
        <f t="shared" ref="O930:Q930" si="373">SUM(O932)</f>
        <v>1250</v>
      </c>
      <c r="P930" s="181">
        <f t="shared" ref="P930" si="374">SUM(P932)</f>
        <v>30000</v>
      </c>
      <c r="Q930" s="181">
        <f t="shared" si="373"/>
        <v>24620.5</v>
      </c>
      <c r="R930" s="92">
        <f t="shared" ref="R930:R946" si="375">Q930/O930*100</f>
        <v>1969.64</v>
      </c>
      <c r="S930" s="92">
        <f t="shared" si="363"/>
        <v>82.068333333333328</v>
      </c>
      <c r="T930" s="115"/>
      <c r="U930" s="115"/>
    </row>
    <row r="931" spans="1:21" s="69" customFormat="1" ht="15" x14ac:dyDescent="0.2">
      <c r="A931" s="180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53"/>
      <c r="M931" s="154"/>
      <c r="N931" s="155"/>
      <c r="O931" s="181"/>
      <c r="P931" s="181"/>
      <c r="Q931" s="181"/>
      <c r="R931" s="92"/>
      <c r="S931" s="92"/>
      <c r="T931" s="115"/>
      <c r="U931" s="115"/>
    </row>
    <row r="932" spans="1:21" s="18" customFormat="1" ht="45" x14ac:dyDescent="0.2">
      <c r="A932" s="190" t="s">
        <v>346</v>
      </c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75" t="s">
        <v>142</v>
      </c>
      <c r="M932" s="98"/>
      <c r="N932" s="160" t="s">
        <v>174</v>
      </c>
      <c r="O932" s="171">
        <f t="shared" ref="O932:Q932" si="376">SUM(O939)</f>
        <v>1250</v>
      </c>
      <c r="P932" s="171">
        <f t="shared" ref="P932" si="377">SUM(P939)</f>
        <v>30000</v>
      </c>
      <c r="Q932" s="171">
        <f t="shared" si="376"/>
        <v>24620.5</v>
      </c>
      <c r="R932" s="92">
        <f t="shared" si="375"/>
        <v>1969.64</v>
      </c>
      <c r="S932" s="92">
        <f t="shared" si="363"/>
        <v>82.068333333333328</v>
      </c>
      <c r="T932" s="115"/>
      <c r="U932" s="115"/>
    </row>
    <row r="933" spans="1:21" s="41" customFormat="1" ht="15" x14ac:dyDescent="0.2">
      <c r="A933" s="190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09"/>
      <c r="M933" s="98"/>
      <c r="N933" s="160"/>
      <c r="O933" s="171"/>
      <c r="P933" s="171"/>
      <c r="Q933" s="171"/>
      <c r="R933" s="92"/>
      <c r="S933" s="92"/>
      <c r="T933" s="115"/>
      <c r="U933" s="115"/>
    </row>
    <row r="934" spans="1:21" s="42" customFormat="1" ht="15" x14ac:dyDescent="0.2">
      <c r="A934" s="190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09"/>
      <c r="M934" s="98"/>
      <c r="N934" s="145" t="s">
        <v>287</v>
      </c>
      <c r="O934" s="128">
        <f>SUM(O937)</f>
        <v>1250</v>
      </c>
      <c r="P934" s="128">
        <f>SUM(P935:P937)</f>
        <v>30000</v>
      </c>
      <c r="Q934" s="128">
        <f>SUM(Q935:Q937)</f>
        <v>24620.5</v>
      </c>
      <c r="R934" s="92">
        <f t="shared" si="375"/>
        <v>1969.64</v>
      </c>
      <c r="S934" s="92">
        <f t="shared" si="363"/>
        <v>82.068333333333328</v>
      </c>
      <c r="T934" s="115"/>
      <c r="U934" s="115"/>
    </row>
    <row r="935" spans="1:21" s="77" customFormat="1" ht="15" x14ac:dyDescent="0.2">
      <c r="A935" s="190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09"/>
      <c r="M935" s="161">
        <v>11</v>
      </c>
      <c r="N935" s="145" t="s">
        <v>288</v>
      </c>
      <c r="O935" s="128">
        <v>0</v>
      </c>
      <c r="P935" s="128">
        <v>0</v>
      </c>
      <c r="Q935" s="128">
        <v>24620.5</v>
      </c>
      <c r="R935" s="92">
        <v>0</v>
      </c>
      <c r="S935" s="92">
        <v>0</v>
      </c>
      <c r="T935" s="115"/>
      <c r="U935" s="115"/>
    </row>
    <row r="936" spans="1:21" s="64" customFormat="1" ht="15" x14ac:dyDescent="0.2">
      <c r="A936" s="190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09"/>
      <c r="M936" s="188" t="s">
        <v>363</v>
      </c>
      <c r="N936" s="145" t="s">
        <v>290</v>
      </c>
      <c r="O936" s="128">
        <v>0</v>
      </c>
      <c r="P936" s="128">
        <v>0</v>
      </c>
      <c r="Q936" s="128">
        <v>0</v>
      </c>
      <c r="R936" s="92">
        <v>0</v>
      </c>
      <c r="S936" s="92">
        <v>0</v>
      </c>
      <c r="T936" s="115"/>
      <c r="U936" s="115"/>
    </row>
    <row r="937" spans="1:21" s="42" customFormat="1" ht="15" x14ac:dyDescent="0.2">
      <c r="A937" s="190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09"/>
      <c r="M937" s="188" t="s">
        <v>360</v>
      </c>
      <c r="N937" s="145" t="s">
        <v>291</v>
      </c>
      <c r="O937" s="128">
        <v>1250</v>
      </c>
      <c r="P937" s="128">
        <v>30000</v>
      </c>
      <c r="Q937" s="128">
        <v>0</v>
      </c>
      <c r="R937" s="92">
        <f t="shared" si="375"/>
        <v>0</v>
      </c>
      <c r="S937" s="92">
        <f t="shared" si="363"/>
        <v>0</v>
      </c>
      <c r="T937" s="115"/>
      <c r="U937" s="115"/>
    </row>
    <row r="938" spans="1:21" s="42" customFormat="1" ht="15" x14ac:dyDescent="0.2">
      <c r="A938" s="190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09"/>
      <c r="M938" s="98"/>
      <c r="N938" s="160"/>
      <c r="O938" s="171"/>
      <c r="P938" s="171"/>
      <c r="Q938" s="171"/>
      <c r="R938" s="92"/>
      <c r="S938" s="92"/>
      <c r="T938" s="115"/>
      <c r="U938" s="115"/>
    </row>
    <row r="939" spans="1:21" s="18" customFormat="1" ht="30" x14ac:dyDescent="0.2">
      <c r="A939" s="115"/>
      <c r="B939" s="79">
        <v>1</v>
      </c>
      <c r="C939" s="115"/>
      <c r="D939" s="115"/>
      <c r="E939" s="79">
        <v>4</v>
      </c>
      <c r="F939" s="115"/>
      <c r="G939" s="115"/>
      <c r="H939" s="115"/>
      <c r="I939" s="115"/>
      <c r="J939" s="115">
        <v>9</v>
      </c>
      <c r="K939" s="115"/>
      <c r="L939" s="109" t="s">
        <v>142</v>
      </c>
      <c r="M939" s="98" t="s">
        <v>76</v>
      </c>
      <c r="N939" s="89" t="s">
        <v>170</v>
      </c>
      <c r="O939" s="169">
        <f t="shared" ref="O939:Q939" si="378">SUM(O940)</f>
        <v>1250</v>
      </c>
      <c r="P939" s="169">
        <f t="shared" si="378"/>
        <v>30000</v>
      </c>
      <c r="Q939" s="169">
        <f t="shared" si="378"/>
        <v>24620.5</v>
      </c>
      <c r="R939" s="92">
        <f t="shared" si="375"/>
        <v>1969.64</v>
      </c>
      <c r="S939" s="92">
        <f t="shared" si="363"/>
        <v>82.068333333333328</v>
      </c>
      <c r="T939" s="115"/>
      <c r="U939" s="115"/>
    </row>
    <row r="940" spans="1:21" s="18" customFormat="1" ht="47.25" x14ac:dyDescent="0.25">
      <c r="A940" s="115"/>
      <c r="B940" s="79">
        <v>1</v>
      </c>
      <c r="C940" s="115"/>
      <c r="D940" s="115"/>
      <c r="E940" s="79">
        <v>4</v>
      </c>
      <c r="F940" s="115"/>
      <c r="G940" s="115"/>
      <c r="H940" s="115"/>
      <c r="I940" s="115"/>
      <c r="J940" s="115">
        <v>9</v>
      </c>
      <c r="K940" s="115"/>
      <c r="L940" s="109" t="s">
        <v>142</v>
      </c>
      <c r="M940" s="112" t="s">
        <v>80</v>
      </c>
      <c r="N940" s="83" t="s">
        <v>9</v>
      </c>
      <c r="O940" s="170">
        <f>SUM(O941:O945)</f>
        <v>1250</v>
      </c>
      <c r="P940" s="170">
        <f>SUM(P941:P945)</f>
        <v>30000</v>
      </c>
      <c r="Q940" s="170">
        <f>SUM(Q941+Q942+Q945)</f>
        <v>24620.5</v>
      </c>
      <c r="R940" s="92">
        <f t="shared" si="375"/>
        <v>1969.64</v>
      </c>
      <c r="S940" s="92">
        <f t="shared" si="363"/>
        <v>82.068333333333328</v>
      </c>
      <c r="T940" s="115"/>
      <c r="U940" s="115"/>
    </row>
    <row r="941" spans="1:21" s="19" customFormat="1" ht="15" x14ac:dyDescent="0.2">
      <c r="A941" s="115"/>
      <c r="B941" s="79">
        <v>1</v>
      </c>
      <c r="C941" s="115"/>
      <c r="D941" s="115"/>
      <c r="E941" s="79">
        <v>4</v>
      </c>
      <c r="F941" s="115"/>
      <c r="G941" s="115"/>
      <c r="H941" s="115"/>
      <c r="I941" s="115"/>
      <c r="J941" s="115">
        <v>9</v>
      </c>
      <c r="K941" s="115"/>
      <c r="L941" s="109" t="s">
        <v>142</v>
      </c>
      <c r="M941" s="98" t="s">
        <v>81</v>
      </c>
      <c r="N941" s="89" t="s">
        <v>172</v>
      </c>
      <c r="O941" s="169">
        <v>0</v>
      </c>
      <c r="P941" s="169">
        <v>0</v>
      </c>
      <c r="Q941" s="169">
        <v>0</v>
      </c>
      <c r="R941" s="92">
        <v>0</v>
      </c>
      <c r="S941" s="92">
        <v>0</v>
      </c>
      <c r="T941" s="115"/>
      <c r="U941" s="115"/>
    </row>
    <row r="942" spans="1:21" s="18" customFormat="1" ht="15" x14ac:dyDescent="0.2">
      <c r="A942" s="115"/>
      <c r="B942" s="79">
        <v>1</v>
      </c>
      <c r="C942" s="115"/>
      <c r="D942" s="115"/>
      <c r="E942" s="79">
        <v>4</v>
      </c>
      <c r="F942" s="115"/>
      <c r="G942" s="115"/>
      <c r="H942" s="115"/>
      <c r="I942" s="115"/>
      <c r="J942" s="115">
        <v>9</v>
      </c>
      <c r="K942" s="115"/>
      <c r="L942" s="109" t="s">
        <v>142</v>
      </c>
      <c r="M942" s="98" t="s">
        <v>82</v>
      </c>
      <c r="N942" s="89" t="s">
        <v>20</v>
      </c>
      <c r="O942" s="169">
        <v>0</v>
      </c>
      <c r="P942" s="169">
        <v>25000</v>
      </c>
      <c r="Q942" s="169">
        <f>SUM(Q943:Q944)</f>
        <v>23370.5</v>
      </c>
      <c r="R942" s="92">
        <v>0</v>
      </c>
      <c r="S942" s="92">
        <f t="shared" si="363"/>
        <v>93.481999999999999</v>
      </c>
      <c r="T942" s="115"/>
      <c r="U942" s="115"/>
    </row>
    <row r="943" spans="1:21" s="77" customFormat="1" ht="15" x14ac:dyDescent="0.2">
      <c r="A943" s="115"/>
      <c r="B943" s="221"/>
      <c r="C943" s="115"/>
      <c r="D943" s="115"/>
      <c r="E943" s="221"/>
      <c r="F943" s="115"/>
      <c r="G943" s="115"/>
      <c r="H943" s="115"/>
      <c r="I943" s="115"/>
      <c r="J943" s="115"/>
      <c r="K943" s="115"/>
      <c r="L943" s="109"/>
      <c r="M943" s="222" t="s">
        <v>458</v>
      </c>
      <c r="N943" s="223" t="s">
        <v>516</v>
      </c>
      <c r="O943" s="169">
        <v>0</v>
      </c>
      <c r="P943" s="169"/>
      <c r="Q943" s="169">
        <v>16852.5</v>
      </c>
      <c r="R943" s="92">
        <v>0</v>
      </c>
      <c r="S943" s="92"/>
      <c r="T943" s="115"/>
      <c r="U943" s="115"/>
    </row>
    <row r="944" spans="1:21" s="77" customFormat="1" ht="15" x14ac:dyDescent="0.2">
      <c r="A944" s="115"/>
      <c r="B944" s="217"/>
      <c r="C944" s="115"/>
      <c r="D944" s="115"/>
      <c r="E944" s="217"/>
      <c r="F944" s="115"/>
      <c r="G944" s="115"/>
      <c r="H944" s="115"/>
      <c r="I944" s="115"/>
      <c r="J944" s="115"/>
      <c r="K944" s="115"/>
      <c r="L944" s="109"/>
      <c r="M944" s="218" t="s">
        <v>459</v>
      </c>
      <c r="N944" s="216" t="s">
        <v>517</v>
      </c>
      <c r="O944" s="169">
        <v>0</v>
      </c>
      <c r="P944" s="169"/>
      <c r="Q944" s="169">
        <v>6518</v>
      </c>
      <c r="R944" s="92">
        <v>0</v>
      </c>
      <c r="S944" s="92"/>
      <c r="T944" s="115"/>
      <c r="U944" s="115"/>
    </row>
    <row r="945" spans="1:21" s="18" customFormat="1" ht="33.75" customHeight="1" x14ac:dyDescent="0.2">
      <c r="A945" s="115"/>
      <c r="B945" s="79">
        <v>1</v>
      </c>
      <c r="C945" s="115"/>
      <c r="D945" s="115"/>
      <c r="E945" s="79">
        <v>4</v>
      </c>
      <c r="F945" s="115"/>
      <c r="G945" s="115"/>
      <c r="H945" s="115"/>
      <c r="I945" s="115"/>
      <c r="J945" s="115">
        <v>9</v>
      </c>
      <c r="K945" s="115"/>
      <c r="L945" s="109" t="s">
        <v>142</v>
      </c>
      <c r="M945" s="98" t="s">
        <v>83</v>
      </c>
      <c r="N945" s="89" t="s">
        <v>23</v>
      </c>
      <c r="O945" s="169">
        <f>SUM(O946)</f>
        <v>1250</v>
      </c>
      <c r="P945" s="169">
        <v>5000</v>
      </c>
      <c r="Q945" s="169">
        <f>SUM(Q946)</f>
        <v>1250</v>
      </c>
      <c r="R945" s="92">
        <f t="shared" si="375"/>
        <v>100</v>
      </c>
      <c r="S945" s="92">
        <f t="shared" si="363"/>
        <v>25</v>
      </c>
      <c r="T945" s="115"/>
      <c r="U945" s="115"/>
    </row>
    <row r="946" spans="1:21" s="77" customFormat="1" ht="26.25" customHeight="1" x14ac:dyDescent="0.2">
      <c r="A946" s="115"/>
      <c r="B946" s="208"/>
      <c r="C946" s="115"/>
      <c r="D946" s="115"/>
      <c r="E946" s="208"/>
      <c r="F946" s="115"/>
      <c r="G946" s="115"/>
      <c r="H946" s="115"/>
      <c r="I946" s="115"/>
      <c r="J946" s="115"/>
      <c r="K946" s="115"/>
      <c r="L946" s="109"/>
      <c r="M946" s="210" t="s">
        <v>446</v>
      </c>
      <c r="N946" s="209" t="s">
        <v>513</v>
      </c>
      <c r="O946" s="169">
        <v>1250</v>
      </c>
      <c r="P946" s="169"/>
      <c r="Q946" s="169">
        <v>1250</v>
      </c>
      <c r="R946" s="92">
        <f t="shared" si="375"/>
        <v>100</v>
      </c>
      <c r="S946" s="92"/>
      <c r="T946" s="115"/>
      <c r="U946" s="115"/>
    </row>
    <row r="947" spans="1:21" s="62" customFormat="1" ht="21.75" customHeight="1" x14ac:dyDescent="0.2">
      <c r="A947" s="115"/>
      <c r="B947" s="79"/>
      <c r="C947" s="115"/>
      <c r="D947" s="115"/>
      <c r="E947" s="115"/>
      <c r="F947" s="115"/>
      <c r="G947" s="115"/>
      <c r="H947" s="115"/>
      <c r="I947" s="115"/>
      <c r="J947" s="115"/>
      <c r="K947" s="115"/>
      <c r="L947" s="109"/>
      <c r="M947" s="98"/>
      <c r="N947" s="89"/>
      <c r="O947" s="169"/>
      <c r="P947" s="169"/>
      <c r="Q947" s="169"/>
      <c r="R947" s="92"/>
      <c r="S947" s="92"/>
      <c r="T947" s="115"/>
      <c r="U947" s="115"/>
    </row>
    <row r="948" spans="1:21" s="62" customFormat="1" ht="31.5" customHeight="1" x14ac:dyDescent="0.2">
      <c r="A948" s="180" t="s">
        <v>152</v>
      </c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53" t="s">
        <v>189</v>
      </c>
      <c r="M948" s="154"/>
      <c r="N948" s="155" t="s">
        <v>145</v>
      </c>
      <c r="O948" s="181">
        <f t="shared" ref="O948:Q948" si="379">SUM(O950)</f>
        <v>0</v>
      </c>
      <c r="P948" s="181">
        <f t="shared" ref="P948" si="380">SUM(P950)</f>
        <v>0</v>
      </c>
      <c r="Q948" s="181">
        <f t="shared" si="379"/>
        <v>0</v>
      </c>
      <c r="R948" s="92">
        <v>0</v>
      </c>
      <c r="S948" s="92">
        <v>0</v>
      </c>
      <c r="T948" s="115"/>
      <c r="U948" s="115"/>
    </row>
    <row r="949" spans="1:21" s="62" customFormat="1" ht="12" customHeight="1" x14ac:dyDescent="0.2">
      <c r="A949" s="180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53"/>
      <c r="M949" s="154"/>
      <c r="N949" s="155"/>
      <c r="O949" s="169"/>
      <c r="P949" s="169"/>
      <c r="Q949" s="169"/>
      <c r="R949" s="92"/>
      <c r="S949" s="92"/>
      <c r="T949" s="115"/>
      <c r="U949" s="115"/>
    </row>
    <row r="950" spans="1:21" s="62" customFormat="1" ht="28.5" customHeight="1" x14ac:dyDescent="0.2">
      <c r="A950" s="190" t="s">
        <v>347</v>
      </c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75" t="s">
        <v>178</v>
      </c>
      <c r="M950" s="98"/>
      <c r="N950" s="160" t="s">
        <v>329</v>
      </c>
      <c r="O950" s="197">
        <f t="shared" ref="O950:Q950" si="381">SUM(O956)</f>
        <v>0</v>
      </c>
      <c r="P950" s="197">
        <f t="shared" ref="P950" si="382">SUM(P956)</f>
        <v>0</v>
      </c>
      <c r="Q950" s="197">
        <f t="shared" si="381"/>
        <v>0</v>
      </c>
      <c r="R950" s="92">
        <v>0</v>
      </c>
      <c r="S950" s="92">
        <v>0</v>
      </c>
      <c r="T950" s="115"/>
      <c r="U950" s="115"/>
    </row>
    <row r="951" spans="1:21" s="62" customFormat="1" ht="11.25" customHeight="1" x14ac:dyDescent="0.2">
      <c r="A951" s="190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09"/>
      <c r="M951" s="98"/>
      <c r="N951" s="160"/>
      <c r="O951" s="169"/>
      <c r="P951" s="169"/>
      <c r="Q951" s="169"/>
      <c r="R951" s="92"/>
      <c r="S951" s="92"/>
      <c r="T951" s="115"/>
      <c r="U951" s="115"/>
    </row>
    <row r="952" spans="1:21" s="62" customFormat="1" ht="16.5" customHeight="1" x14ac:dyDescent="0.2">
      <c r="A952" s="190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09"/>
      <c r="M952" s="98"/>
      <c r="N952" s="145" t="s">
        <v>287</v>
      </c>
      <c r="O952" s="128">
        <f>SUM(O953:O954)</f>
        <v>0</v>
      </c>
      <c r="P952" s="128">
        <f>SUM(P953:P954)</f>
        <v>0</v>
      </c>
      <c r="Q952" s="128">
        <f>SUM(Q953:Q954)</f>
        <v>0</v>
      </c>
      <c r="R952" s="92">
        <v>0</v>
      </c>
      <c r="S952" s="92">
        <v>0</v>
      </c>
      <c r="T952" s="115"/>
      <c r="U952" s="115"/>
    </row>
    <row r="953" spans="1:21" s="64" customFormat="1" ht="16.5" customHeight="1" x14ac:dyDescent="0.2">
      <c r="A953" s="190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09"/>
      <c r="M953" s="188" t="s">
        <v>362</v>
      </c>
      <c r="N953" s="145" t="s">
        <v>289</v>
      </c>
      <c r="O953" s="128">
        <v>0</v>
      </c>
      <c r="P953" s="128">
        <v>0</v>
      </c>
      <c r="Q953" s="128">
        <v>0</v>
      </c>
      <c r="R953" s="92">
        <v>0</v>
      </c>
      <c r="S953" s="92">
        <v>0</v>
      </c>
      <c r="T953" s="115"/>
      <c r="U953" s="115"/>
    </row>
    <row r="954" spans="1:21" s="62" customFormat="1" ht="12.75" customHeight="1" x14ac:dyDescent="0.2">
      <c r="A954" s="190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09"/>
      <c r="M954" s="188" t="s">
        <v>360</v>
      </c>
      <c r="N954" s="182" t="s">
        <v>291</v>
      </c>
      <c r="O954" s="128">
        <v>0</v>
      </c>
      <c r="P954" s="128">
        <v>0</v>
      </c>
      <c r="Q954" s="128">
        <v>0</v>
      </c>
      <c r="R954" s="92">
        <v>0</v>
      </c>
      <c r="S954" s="92">
        <v>0</v>
      </c>
      <c r="T954" s="115"/>
      <c r="U954" s="115"/>
    </row>
    <row r="955" spans="1:21" s="62" customFormat="1" ht="12.75" customHeight="1" x14ac:dyDescent="0.2">
      <c r="A955" s="190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09"/>
      <c r="M955" s="188"/>
      <c r="N955" s="182"/>
      <c r="O955" s="169"/>
      <c r="P955" s="169"/>
      <c r="Q955" s="169"/>
      <c r="R955" s="92"/>
      <c r="S955" s="92"/>
      <c r="T955" s="115"/>
      <c r="U955" s="115"/>
    </row>
    <row r="956" spans="1:21" s="62" customFormat="1" ht="32.25" customHeight="1" x14ac:dyDescent="0.2">
      <c r="A956" s="115"/>
      <c r="B956" s="79"/>
      <c r="C956" s="79"/>
      <c r="D956" s="79"/>
      <c r="E956" s="79"/>
      <c r="F956" s="79">
        <v>5</v>
      </c>
      <c r="G956" s="79"/>
      <c r="H956" s="79"/>
      <c r="I956" s="79"/>
      <c r="J956" s="79">
        <v>9</v>
      </c>
      <c r="K956" s="79"/>
      <c r="L956" s="109" t="s">
        <v>178</v>
      </c>
      <c r="M956" s="98" t="s">
        <v>76</v>
      </c>
      <c r="N956" s="89" t="s">
        <v>170</v>
      </c>
      <c r="O956" s="169">
        <f>SUM(O958)</f>
        <v>0</v>
      </c>
      <c r="P956" s="169">
        <f>SUM(P958)</f>
        <v>0</v>
      </c>
      <c r="Q956" s="169">
        <f>SUM(Q958)</f>
        <v>0</v>
      </c>
      <c r="R956" s="92">
        <v>0</v>
      </c>
      <c r="S956" s="92">
        <v>0</v>
      </c>
      <c r="T956" s="115"/>
      <c r="U956" s="115"/>
    </row>
    <row r="957" spans="1:21" s="62" customFormat="1" ht="52.5" customHeight="1" x14ac:dyDescent="0.25">
      <c r="A957" s="115"/>
      <c r="B957" s="79"/>
      <c r="C957" s="79"/>
      <c r="D957" s="79"/>
      <c r="E957" s="79"/>
      <c r="F957" s="79">
        <v>5</v>
      </c>
      <c r="G957" s="79"/>
      <c r="H957" s="79"/>
      <c r="I957" s="79"/>
      <c r="J957" s="79">
        <v>9</v>
      </c>
      <c r="K957" s="79"/>
      <c r="L957" s="109" t="s">
        <v>178</v>
      </c>
      <c r="M957" s="112" t="s">
        <v>80</v>
      </c>
      <c r="N957" s="83" t="s">
        <v>9</v>
      </c>
      <c r="O957" s="169">
        <f>SUM(O958)</f>
        <v>0</v>
      </c>
      <c r="P957" s="169">
        <f>SUM(P958)</f>
        <v>0</v>
      </c>
      <c r="Q957" s="169">
        <f>SUM(Q958)</f>
        <v>0</v>
      </c>
      <c r="R957" s="92">
        <v>0</v>
      </c>
      <c r="S957" s="92">
        <v>0</v>
      </c>
      <c r="T957" s="115"/>
      <c r="U957" s="115"/>
    </row>
    <row r="958" spans="1:21" s="62" customFormat="1" ht="33.75" customHeight="1" x14ac:dyDescent="0.2">
      <c r="A958" s="115"/>
      <c r="B958" s="79"/>
      <c r="C958" s="79"/>
      <c r="D958" s="79"/>
      <c r="E958" s="79"/>
      <c r="F958" s="79">
        <v>5</v>
      </c>
      <c r="G958" s="79"/>
      <c r="H958" s="79"/>
      <c r="I958" s="79"/>
      <c r="J958" s="79">
        <v>9</v>
      </c>
      <c r="K958" s="79"/>
      <c r="L958" s="109" t="s">
        <v>178</v>
      </c>
      <c r="M958" s="98" t="s">
        <v>81</v>
      </c>
      <c r="N958" s="89" t="s">
        <v>172</v>
      </c>
      <c r="O958" s="169">
        <v>0</v>
      </c>
      <c r="P958" s="169">
        <v>0</v>
      </c>
      <c r="Q958" s="169">
        <v>0</v>
      </c>
      <c r="R958" s="92">
        <v>0</v>
      </c>
      <c r="S958" s="92">
        <v>0</v>
      </c>
      <c r="T958" s="115"/>
      <c r="U958" s="115"/>
    </row>
    <row r="959" spans="1:21" s="77" customFormat="1" ht="21.75" customHeight="1" x14ac:dyDescent="0.2">
      <c r="A959" s="115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109"/>
      <c r="M959" s="98"/>
      <c r="N959" s="89"/>
      <c r="O959" s="169"/>
      <c r="P959" s="169"/>
      <c r="Q959" s="169"/>
      <c r="R959" s="92"/>
      <c r="S959" s="92"/>
      <c r="T959" s="115"/>
      <c r="U959" s="115"/>
    </row>
    <row r="960" spans="1:21" s="77" customFormat="1" ht="47.25" customHeight="1" x14ac:dyDescent="0.2">
      <c r="A960" s="180" t="s">
        <v>173</v>
      </c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53" t="s">
        <v>388</v>
      </c>
      <c r="M960" s="154"/>
      <c r="N960" s="155" t="s">
        <v>147</v>
      </c>
      <c r="O960" s="181">
        <v>0</v>
      </c>
      <c r="P960" s="181">
        <f>SUM(P962)</f>
        <v>0</v>
      </c>
      <c r="Q960" s="181">
        <v>0</v>
      </c>
      <c r="R960" s="92">
        <v>0</v>
      </c>
      <c r="S960" s="92">
        <v>0</v>
      </c>
      <c r="T960" s="115"/>
      <c r="U960" s="115"/>
    </row>
    <row r="961" spans="1:21" s="77" customFormat="1" ht="14.25" customHeight="1" x14ac:dyDescent="0.2">
      <c r="A961" s="115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109"/>
      <c r="M961" s="98"/>
      <c r="N961" s="89"/>
      <c r="O961" s="169"/>
      <c r="P961" s="169"/>
      <c r="Q961" s="169"/>
      <c r="R961" s="92"/>
      <c r="S961" s="92"/>
      <c r="T961" s="115"/>
      <c r="U961" s="115"/>
    </row>
    <row r="962" spans="1:21" s="77" customFormat="1" ht="48" customHeight="1" x14ac:dyDescent="0.2">
      <c r="A962" s="190" t="s">
        <v>385</v>
      </c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75" t="s">
        <v>387</v>
      </c>
      <c r="M962" s="98"/>
      <c r="N962" s="160" t="s">
        <v>386</v>
      </c>
      <c r="O962" s="197">
        <v>0</v>
      </c>
      <c r="P962" s="197">
        <f>SUM(P968)</f>
        <v>0</v>
      </c>
      <c r="Q962" s="197">
        <v>0</v>
      </c>
      <c r="R962" s="92">
        <v>0</v>
      </c>
      <c r="S962" s="92">
        <v>0</v>
      </c>
      <c r="T962" s="115"/>
      <c r="U962" s="115"/>
    </row>
    <row r="963" spans="1:21" s="77" customFormat="1" ht="12" customHeight="1" x14ac:dyDescent="0.2">
      <c r="A963" s="115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109"/>
      <c r="M963" s="98"/>
      <c r="N963" s="201"/>
      <c r="O963" s="169"/>
      <c r="P963" s="169"/>
      <c r="Q963" s="169"/>
      <c r="R963" s="92"/>
      <c r="S963" s="92"/>
      <c r="T963" s="115"/>
      <c r="U963" s="115"/>
    </row>
    <row r="964" spans="1:21" s="77" customFormat="1" ht="21.75" customHeight="1" x14ac:dyDescent="0.2">
      <c r="A964" s="190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09"/>
      <c r="M964" s="98"/>
      <c r="N964" s="145" t="s">
        <v>287</v>
      </c>
      <c r="O964" s="128">
        <v>0</v>
      </c>
      <c r="P964" s="128">
        <f>SUM(P965:P966)</f>
        <v>0</v>
      </c>
      <c r="Q964" s="128">
        <v>0</v>
      </c>
      <c r="R964" s="92">
        <v>0</v>
      </c>
      <c r="S964" s="92">
        <v>0</v>
      </c>
      <c r="T964" s="115"/>
      <c r="U964" s="115"/>
    </row>
    <row r="965" spans="1:21" s="77" customFormat="1" ht="16.5" customHeight="1" x14ac:dyDescent="0.2">
      <c r="A965" s="190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09"/>
      <c r="M965" s="188" t="s">
        <v>362</v>
      </c>
      <c r="N965" s="145" t="s">
        <v>289</v>
      </c>
      <c r="O965" s="128">
        <v>0</v>
      </c>
      <c r="P965" s="128">
        <v>0</v>
      </c>
      <c r="Q965" s="128">
        <v>0</v>
      </c>
      <c r="R965" s="92">
        <v>0</v>
      </c>
      <c r="S965" s="92">
        <v>0</v>
      </c>
      <c r="T965" s="115"/>
      <c r="U965" s="115"/>
    </row>
    <row r="966" spans="1:21" s="77" customFormat="1" ht="13.5" customHeight="1" x14ac:dyDescent="0.2">
      <c r="A966" s="190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09"/>
      <c r="M966" s="188" t="s">
        <v>360</v>
      </c>
      <c r="N966" s="182" t="s">
        <v>291</v>
      </c>
      <c r="O966" s="128">
        <v>0</v>
      </c>
      <c r="P966" s="128">
        <v>0</v>
      </c>
      <c r="Q966" s="128">
        <v>0</v>
      </c>
      <c r="R966" s="92">
        <v>0</v>
      </c>
      <c r="S966" s="92">
        <v>0</v>
      </c>
      <c r="T966" s="115"/>
      <c r="U966" s="115"/>
    </row>
    <row r="967" spans="1:21" s="77" customFormat="1" ht="12.75" customHeight="1" x14ac:dyDescent="0.2">
      <c r="A967" s="190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09"/>
      <c r="M967" s="188"/>
      <c r="N967" s="182"/>
      <c r="O967" s="169"/>
      <c r="P967" s="169"/>
      <c r="Q967" s="169"/>
      <c r="R967" s="92"/>
      <c r="S967" s="92"/>
      <c r="T967" s="115"/>
      <c r="U967" s="115"/>
    </row>
    <row r="968" spans="1:21" s="77" customFormat="1" ht="32.25" customHeight="1" x14ac:dyDescent="0.2">
      <c r="A968" s="115"/>
      <c r="B968" s="79"/>
      <c r="C968" s="79"/>
      <c r="D968" s="79"/>
      <c r="E968" s="79"/>
      <c r="F968" s="79">
        <v>5</v>
      </c>
      <c r="G968" s="79"/>
      <c r="H968" s="79"/>
      <c r="I968" s="79"/>
      <c r="J968" s="79">
        <v>9</v>
      </c>
      <c r="K968" s="79"/>
      <c r="L968" s="109" t="s">
        <v>387</v>
      </c>
      <c r="M968" s="98" t="s">
        <v>76</v>
      </c>
      <c r="N968" s="89" t="s">
        <v>170</v>
      </c>
      <c r="O968" s="169">
        <v>0</v>
      </c>
      <c r="P968" s="169">
        <f>SUM(P969)</f>
        <v>0</v>
      </c>
      <c r="Q968" s="169">
        <v>0</v>
      </c>
      <c r="R968" s="92">
        <v>0</v>
      </c>
      <c r="S968" s="92">
        <v>0</v>
      </c>
      <c r="T968" s="115"/>
      <c r="U968" s="115"/>
    </row>
    <row r="969" spans="1:21" s="77" customFormat="1" ht="50.25" customHeight="1" x14ac:dyDescent="0.25">
      <c r="A969" s="115"/>
      <c r="B969" s="79"/>
      <c r="C969" s="79"/>
      <c r="D969" s="79"/>
      <c r="E969" s="79"/>
      <c r="F969" s="79">
        <v>5</v>
      </c>
      <c r="G969" s="79"/>
      <c r="H969" s="79"/>
      <c r="I969" s="79"/>
      <c r="J969" s="79">
        <v>9</v>
      </c>
      <c r="K969" s="79"/>
      <c r="L969" s="109" t="s">
        <v>387</v>
      </c>
      <c r="M969" s="112" t="s">
        <v>80</v>
      </c>
      <c r="N969" s="83" t="s">
        <v>9</v>
      </c>
      <c r="O969" s="169">
        <v>0</v>
      </c>
      <c r="P969" s="169">
        <f>SUM(P970)</f>
        <v>0</v>
      </c>
      <c r="Q969" s="169">
        <v>0</v>
      </c>
      <c r="R969" s="92">
        <v>0</v>
      </c>
      <c r="S969" s="92">
        <v>0</v>
      </c>
      <c r="T969" s="115"/>
      <c r="U969" s="115"/>
    </row>
    <row r="970" spans="1:21" s="77" customFormat="1" ht="21.75" customHeight="1" x14ac:dyDescent="0.2">
      <c r="A970" s="115"/>
      <c r="B970" s="79"/>
      <c r="C970" s="79"/>
      <c r="D970" s="79"/>
      <c r="E970" s="79"/>
      <c r="F970" s="79">
        <v>5</v>
      </c>
      <c r="G970" s="79"/>
      <c r="H970" s="79"/>
      <c r="I970" s="79"/>
      <c r="J970" s="79">
        <v>9</v>
      </c>
      <c r="K970" s="79"/>
      <c r="L970" s="109" t="s">
        <v>387</v>
      </c>
      <c r="M970" s="98" t="s">
        <v>81</v>
      </c>
      <c r="N970" s="89" t="s">
        <v>172</v>
      </c>
      <c r="O970" s="169">
        <v>0</v>
      </c>
      <c r="P970" s="169">
        <v>0</v>
      </c>
      <c r="Q970" s="169">
        <v>0</v>
      </c>
      <c r="R970" s="92">
        <v>0</v>
      </c>
      <c r="S970" s="92">
        <v>0</v>
      </c>
      <c r="T970" s="115"/>
      <c r="U970" s="115"/>
    </row>
    <row r="971" spans="1:21" s="53" customFormat="1" ht="15" x14ac:dyDescent="0.2">
      <c r="A971" s="115"/>
      <c r="B971" s="79"/>
      <c r="C971" s="115"/>
      <c r="D971" s="115"/>
      <c r="E971" s="115"/>
      <c r="F971" s="115"/>
      <c r="G971" s="115"/>
      <c r="H971" s="115"/>
      <c r="I971" s="115"/>
      <c r="J971" s="115"/>
      <c r="K971" s="115"/>
      <c r="L971" s="109"/>
      <c r="M971" s="98"/>
      <c r="N971" s="89"/>
      <c r="O971" s="169"/>
      <c r="P971" s="169"/>
      <c r="Q971" s="169"/>
      <c r="R971" s="92"/>
      <c r="S971" s="92"/>
      <c r="T971" s="115"/>
      <c r="U971" s="115"/>
    </row>
    <row r="972" spans="1:21" s="53" customFormat="1" ht="15" x14ac:dyDescent="0.2">
      <c r="A972" s="115"/>
      <c r="B972" s="79"/>
      <c r="C972" s="115"/>
      <c r="D972" s="115"/>
      <c r="E972" s="115"/>
      <c r="F972" s="115"/>
      <c r="G972" s="115"/>
      <c r="H972" s="115"/>
      <c r="I972" s="115"/>
      <c r="J972" s="115"/>
      <c r="K972" s="115"/>
      <c r="L972" s="109"/>
      <c r="M972" s="98"/>
      <c r="N972" s="89"/>
      <c r="O972" s="169"/>
      <c r="P972" s="169"/>
      <c r="Q972" s="169"/>
      <c r="R972" s="92"/>
      <c r="S972" s="92"/>
      <c r="T972" s="115"/>
      <c r="U972" s="115"/>
    </row>
    <row r="973" spans="1:21" s="10" customFormat="1" ht="15.75" x14ac:dyDescent="0.25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09"/>
      <c r="M973" s="235" t="s">
        <v>143</v>
      </c>
      <c r="N973" s="236"/>
      <c r="O973" s="202">
        <f t="shared" ref="O973:Q973" si="383">SUM(O249)</f>
        <v>573553.71999999986</v>
      </c>
      <c r="P973" s="202">
        <f t="shared" ref="P973" si="384">SUM(P249)</f>
        <v>6213000</v>
      </c>
      <c r="Q973" s="202">
        <f t="shared" si="383"/>
        <v>499090.05999999994</v>
      </c>
      <c r="R973" s="92">
        <f t="shared" ref="R973" si="385">Q973/O973*100</f>
        <v>87.01714287547469</v>
      </c>
      <c r="S973" s="92">
        <f t="shared" ref="S973" si="386">Q973/P973*100</f>
        <v>8.0329962980846599</v>
      </c>
      <c r="T973" s="115"/>
      <c r="U973" s="115"/>
    </row>
    <row r="974" spans="1:21" s="77" customFormat="1" ht="15.75" x14ac:dyDescent="0.25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09"/>
      <c r="M974" s="203"/>
      <c r="N974" s="193"/>
      <c r="O974" s="202"/>
      <c r="P974" s="202"/>
      <c r="Q974" s="202"/>
      <c r="R974" s="92"/>
      <c r="S974" s="92"/>
      <c r="T974" s="115"/>
      <c r="U974" s="115"/>
    </row>
    <row r="975" spans="1:21" s="77" customFormat="1" ht="15.75" x14ac:dyDescent="0.25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09"/>
      <c r="M975" s="212"/>
      <c r="N975" s="213"/>
      <c r="O975" s="202"/>
      <c r="P975" s="202"/>
      <c r="Q975" s="202"/>
      <c r="R975" s="92"/>
      <c r="S975" s="92"/>
      <c r="T975" s="115"/>
      <c r="U975" s="115"/>
    </row>
    <row r="976" spans="1:21" s="77" customFormat="1" ht="15.75" x14ac:dyDescent="0.25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09"/>
      <c r="M976" s="212"/>
      <c r="N976" s="213"/>
      <c r="O976" s="202"/>
      <c r="P976" s="202"/>
      <c r="Q976" s="202"/>
      <c r="R976" s="92"/>
      <c r="S976" s="92"/>
      <c r="T976" s="115"/>
      <c r="U976" s="115"/>
    </row>
    <row r="977" spans="1:21" s="77" customFormat="1" ht="15.75" x14ac:dyDescent="0.25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09"/>
      <c r="M977" s="203"/>
      <c r="N977" s="193"/>
      <c r="O977" s="202"/>
      <c r="P977" s="202"/>
      <c r="Q977" s="202"/>
      <c r="R977" s="92"/>
      <c r="S977" s="92"/>
      <c r="T977" s="115"/>
      <c r="U977" s="115"/>
    </row>
    <row r="978" spans="1:21" s="55" customFormat="1" ht="15.75" x14ac:dyDescent="0.25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09"/>
      <c r="M978" s="203"/>
      <c r="N978" s="193"/>
      <c r="O978" s="228" t="s">
        <v>518</v>
      </c>
      <c r="P978" s="228"/>
      <c r="Q978" s="228"/>
      <c r="R978" s="228"/>
      <c r="S978" s="92"/>
      <c r="T978" s="115"/>
      <c r="U978" s="115"/>
    </row>
    <row r="979" spans="1:21" ht="15.75" x14ac:dyDescent="0.25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8"/>
      <c r="N979" s="89"/>
      <c r="O979" s="228" t="s">
        <v>519</v>
      </c>
      <c r="P979" s="229"/>
      <c r="Q979" s="229"/>
      <c r="R979" s="227"/>
      <c r="S979" s="84"/>
      <c r="T979" s="84"/>
      <c r="U979" s="84"/>
    </row>
    <row r="985" spans="1:21" x14ac:dyDescent="0.2">
      <c r="A985" s="23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26"/>
      <c r="M985" s="68"/>
      <c r="N985" s="31"/>
      <c r="O985" s="57"/>
      <c r="P985" s="57"/>
      <c r="Q985" s="57"/>
    </row>
    <row r="986" spans="1:21" x14ac:dyDescent="0.2">
      <c r="A986" s="23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11"/>
      <c r="M986" s="68"/>
      <c r="N986" s="31"/>
      <c r="O986" s="33"/>
      <c r="P986" s="33"/>
      <c r="Q986" s="33"/>
    </row>
    <row r="987" spans="1:21" x14ac:dyDescent="0.2">
      <c r="A987" s="23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11"/>
      <c r="M987" s="68"/>
      <c r="N987" s="43"/>
      <c r="O987" s="45"/>
      <c r="P987" s="45"/>
      <c r="Q987" s="45"/>
    </row>
    <row r="988" spans="1:21" x14ac:dyDescent="0.2">
      <c r="A988" s="23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11"/>
      <c r="M988" s="46"/>
      <c r="N988" s="43"/>
      <c r="O988" s="45"/>
      <c r="P988" s="45"/>
      <c r="Q988" s="45"/>
    </row>
    <row r="989" spans="1:21" x14ac:dyDescent="0.2">
      <c r="A989" s="23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11"/>
      <c r="M989" s="46"/>
      <c r="N989" s="44"/>
      <c r="O989" s="45"/>
      <c r="P989" s="45"/>
      <c r="Q989" s="45"/>
    </row>
    <row r="990" spans="1:21" x14ac:dyDescent="0.2">
      <c r="A990" s="23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11"/>
      <c r="M990" s="46"/>
      <c r="N990" s="44"/>
      <c r="O990" s="33"/>
      <c r="P990" s="33"/>
      <c r="Q990" s="33"/>
    </row>
    <row r="991" spans="1:21" x14ac:dyDescent="0.2">
      <c r="A991" s="69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11"/>
      <c r="M991" s="68"/>
      <c r="N991" s="70"/>
      <c r="O991" s="32"/>
      <c r="P991" s="32"/>
      <c r="Q991" s="32"/>
    </row>
    <row r="992" spans="1:21" x14ac:dyDescent="0.2">
      <c r="A992" s="69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11"/>
      <c r="M992" s="67"/>
      <c r="N992" s="27"/>
      <c r="O992" s="32"/>
      <c r="P992" s="32"/>
      <c r="Q992" s="32"/>
    </row>
    <row r="993" spans="1:17" x14ac:dyDescent="0.2">
      <c r="A993" s="69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11"/>
      <c r="M993" s="68"/>
      <c r="N993" s="70"/>
      <c r="O993" s="32"/>
      <c r="P993" s="32"/>
      <c r="Q993" s="32"/>
    </row>
  </sheetData>
  <mergeCells count="22">
    <mergeCell ref="M35:P35"/>
    <mergeCell ref="M205:N205"/>
    <mergeCell ref="B1:J1"/>
    <mergeCell ref="M203:N203"/>
    <mergeCell ref="B244:H244"/>
    <mergeCell ref="B33:J33"/>
    <mergeCell ref="M202:N202"/>
    <mergeCell ref="A210:D210"/>
    <mergeCell ref="M231:N231"/>
    <mergeCell ref="M235:N235"/>
    <mergeCell ref="A195:D195"/>
    <mergeCell ref="M217:N217"/>
    <mergeCell ref="M218:N218"/>
    <mergeCell ref="N254:P254"/>
    <mergeCell ref="O978:R978"/>
    <mergeCell ref="O979:R979"/>
    <mergeCell ref="L220:N220"/>
    <mergeCell ref="L236:N236"/>
    <mergeCell ref="M232:N232"/>
    <mergeCell ref="M233:N233"/>
    <mergeCell ref="N247:P247"/>
    <mergeCell ref="M973:N973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2019-07-17T07:48:51Z</cp:lastPrinted>
  <dcterms:created xsi:type="dcterms:W3CDTF">2001-12-03T10:16:44Z</dcterms:created>
  <dcterms:modified xsi:type="dcterms:W3CDTF">2019-07-30T11:59:32Z</dcterms:modified>
</cp:coreProperties>
</file>