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\Desktop\NOVI DESKTOP\PRORAČUN\GODIŠNJI OBRAČUN 2018\"/>
    </mc:Choice>
  </mc:AlternateContent>
  <xr:revisionPtr revIDLastSave="0" documentId="13_ncr:1_{129039FC-6226-47A0-9BE5-EC4242C0B6D3}" xr6:coauthVersionLast="43" xr6:coauthVersionMax="43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  <sheet name="Sheet2" sheetId="2" r:id="rId2"/>
    <sheet name="Sheet3" sheetId="3" r:id="rId3"/>
  </sheets>
  <calcPr calcId="181029"/>
  <fileRecoveryPr autoRecover="0"/>
</workbook>
</file>

<file path=xl/calcChain.xml><?xml version="1.0" encoding="utf-8"?>
<calcChain xmlns="http://schemas.openxmlformats.org/spreadsheetml/2006/main">
  <c r="T61" i="1" l="1"/>
  <c r="T995" i="1"/>
  <c r="T967" i="1"/>
  <c r="T964" i="1"/>
  <c r="T963" i="1"/>
  <c r="T962" i="1"/>
  <c r="T961" i="1"/>
  <c r="T957" i="1"/>
  <c r="T956" i="1"/>
  <c r="T954" i="1"/>
  <c r="T952" i="1"/>
  <c r="T949" i="1"/>
  <c r="T948" i="1"/>
  <c r="T947" i="1"/>
  <c r="T944" i="1"/>
  <c r="T943" i="1"/>
  <c r="T941" i="1"/>
  <c r="T939" i="1"/>
  <c r="T936" i="1"/>
  <c r="T935" i="1"/>
  <c r="T934" i="1"/>
  <c r="T932" i="1"/>
  <c r="T931" i="1"/>
  <c r="T930" i="1"/>
  <c r="T928" i="1"/>
  <c r="T926" i="1"/>
  <c r="T923" i="1"/>
  <c r="T922" i="1"/>
  <c r="T921" i="1"/>
  <c r="T918" i="1"/>
  <c r="T917" i="1"/>
  <c r="T915" i="1"/>
  <c r="T913" i="1"/>
  <c r="T910" i="1"/>
  <c r="T909" i="1"/>
  <c r="T908" i="1"/>
  <c r="T906" i="1"/>
  <c r="T905" i="1"/>
  <c r="T904" i="1"/>
  <c r="T902" i="1"/>
  <c r="T900" i="1"/>
  <c r="T897" i="1"/>
  <c r="T896" i="1"/>
  <c r="T895" i="1"/>
  <c r="T892" i="1"/>
  <c r="T890" i="1"/>
  <c r="T888" i="1"/>
  <c r="T886" i="1"/>
  <c r="T883" i="1"/>
  <c r="T882" i="1"/>
  <c r="T881" i="1"/>
  <c r="T879" i="1"/>
  <c r="T878" i="1"/>
  <c r="T877" i="1"/>
  <c r="T875" i="1"/>
  <c r="T874" i="1"/>
  <c r="T872" i="1"/>
  <c r="T859" i="1"/>
  <c r="T857" i="1"/>
  <c r="T830" i="1"/>
  <c r="T829" i="1"/>
  <c r="T828" i="1"/>
  <c r="T825" i="1"/>
  <c r="T823" i="1"/>
  <c r="T821" i="1"/>
  <c r="T819" i="1"/>
  <c r="T818" i="1"/>
  <c r="T817" i="1"/>
  <c r="T815" i="1"/>
  <c r="T814" i="1"/>
  <c r="T813" i="1"/>
  <c r="T810" i="1"/>
  <c r="T809" i="1"/>
  <c r="T808" i="1"/>
  <c r="T806" i="1"/>
  <c r="T804" i="1"/>
  <c r="T802" i="1"/>
  <c r="T782" i="1"/>
  <c r="T781" i="1"/>
  <c r="T780" i="1"/>
  <c r="T776" i="1"/>
  <c r="T771" i="1"/>
  <c r="T770" i="1"/>
  <c r="T769" i="1"/>
  <c r="T767" i="1"/>
  <c r="T766" i="1"/>
  <c r="T765" i="1"/>
  <c r="T763" i="1"/>
  <c r="T761" i="1"/>
  <c r="T758" i="1"/>
  <c r="T757" i="1"/>
  <c r="T756" i="1"/>
  <c r="T754" i="1"/>
  <c r="T753" i="1"/>
  <c r="T751" i="1"/>
  <c r="T749" i="1"/>
  <c r="T747" i="1"/>
  <c r="T745" i="1"/>
  <c r="T744" i="1"/>
  <c r="T741" i="1"/>
  <c r="T739" i="1"/>
  <c r="T738" i="1"/>
  <c r="T736" i="1"/>
  <c r="T734" i="1"/>
  <c r="T732" i="1"/>
  <c r="T730" i="1"/>
  <c r="T729" i="1"/>
  <c r="T728" i="1"/>
  <c r="T726" i="1"/>
  <c r="T724" i="1"/>
  <c r="T722" i="1"/>
  <c r="T720" i="1"/>
  <c r="T717" i="1"/>
  <c r="T716" i="1"/>
  <c r="T715" i="1"/>
  <c r="T712" i="1"/>
  <c r="T711" i="1"/>
  <c r="T709" i="1"/>
  <c r="T707" i="1"/>
  <c r="T703" i="1"/>
  <c r="T702" i="1"/>
  <c r="T701" i="1"/>
  <c r="T699" i="1"/>
  <c r="T698" i="1"/>
  <c r="T696" i="1"/>
  <c r="T694" i="1"/>
  <c r="T692" i="1"/>
  <c r="T689" i="1"/>
  <c r="T688" i="1"/>
  <c r="T686" i="1"/>
  <c r="T685" i="1"/>
  <c r="T684" i="1"/>
  <c r="T682" i="1"/>
  <c r="T681" i="1"/>
  <c r="T679" i="1"/>
  <c r="T677" i="1"/>
  <c r="T674" i="1"/>
  <c r="T672" i="1"/>
  <c r="T671" i="1"/>
  <c r="T668" i="1"/>
  <c r="T664" i="1"/>
  <c r="T663" i="1"/>
  <c r="T662" i="1"/>
  <c r="T660" i="1"/>
  <c r="T658" i="1"/>
  <c r="T656" i="1"/>
  <c r="T653" i="1"/>
  <c r="T652" i="1"/>
  <c r="T651" i="1"/>
  <c r="T649" i="1"/>
  <c r="T648" i="1"/>
  <c r="T646" i="1"/>
  <c r="T643" i="1"/>
  <c r="T642" i="1"/>
  <c r="T641" i="1"/>
  <c r="T639" i="1"/>
  <c r="T638" i="1"/>
  <c r="T637" i="1"/>
  <c r="T634" i="1"/>
  <c r="T632" i="1"/>
  <c r="T629" i="1"/>
  <c r="T628" i="1"/>
  <c r="T627" i="1"/>
  <c r="T625" i="1"/>
  <c r="T624" i="1"/>
  <c r="T623" i="1"/>
  <c r="T621" i="1"/>
  <c r="T619" i="1"/>
  <c r="T617" i="1"/>
  <c r="T614" i="1"/>
  <c r="T613" i="1"/>
  <c r="T612" i="1"/>
  <c r="T610" i="1"/>
  <c r="T608" i="1"/>
  <c r="T606" i="1"/>
  <c r="T604" i="1"/>
  <c r="T602" i="1"/>
  <c r="T600" i="1"/>
  <c r="T599" i="1"/>
  <c r="T595" i="1"/>
  <c r="T592" i="1"/>
  <c r="T591" i="1"/>
  <c r="T589" i="1"/>
  <c r="T587" i="1"/>
  <c r="T584" i="1"/>
  <c r="T583" i="1"/>
  <c r="T582" i="1"/>
  <c r="T580" i="1"/>
  <c r="T579" i="1"/>
  <c r="T577" i="1"/>
  <c r="T575" i="1"/>
  <c r="T571" i="1"/>
  <c r="T570" i="1"/>
  <c r="T569" i="1"/>
  <c r="T567" i="1"/>
  <c r="T566" i="1"/>
  <c r="T565" i="1"/>
  <c r="T563" i="1"/>
  <c r="T561" i="1"/>
  <c r="T559" i="1"/>
  <c r="T556" i="1"/>
  <c r="T555" i="1"/>
  <c r="T554" i="1"/>
  <c r="T552" i="1"/>
  <c r="T551" i="1"/>
  <c r="T550" i="1"/>
  <c r="T548" i="1"/>
  <c r="T546" i="1"/>
  <c r="T544" i="1"/>
  <c r="T531" i="1"/>
  <c r="T530" i="1"/>
  <c r="T529" i="1"/>
  <c r="T527" i="1"/>
  <c r="T525" i="1"/>
  <c r="T523" i="1"/>
  <c r="T521" i="1"/>
  <c r="T520" i="1"/>
  <c r="T519" i="1"/>
  <c r="T516" i="1"/>
  <c r="T515" i="1"/>
  <c r="T513" i="1"/>
  <c r="T510" i="1"/>
  <c r="T509" i="1"/>
  <c r="T508" i="1"/>
  <c r="T506" i="1"/>
  <c r="T504" i="1"/>
  <c r="T502" i="1"/>
  <c r="T500" i="1"/>
  <c r="T498" i="1"/>
  <c r="T495" i="1"/>
  <c r="T494" i="1"/>
  <c r="T493" i="1"/>
  <c r="T491" i="1"/>
  <c r="T489" i="1"/>
  <c r="T487" i="1"/>
  <c r="T485" i="1"/>
  <c r="T483" i="1"/>
  <c r="T480" i="1"/>
  <c r="T479" i="1"/>
  <c r="T478" i="1"/>
  <c r="T476" i="1"/>
  <c r="T475" i="1"/>
  <c r="T474" i="1"/>
  <c r="T472" i="1"/>
  <c r="T470" i="1"/>
  <c r="T468" i="1"/>
  <c r="T465" i="1"/>
  <c r="T464" i="1"/>
  <c r="T463" i="1"/>
  <c r="T461" i="1"/>
  <c r="T460" i="1"/>
  <c r="T458" i="1"/>
  <c r="T456" i="1"/>
  <c r="T454" i="1"/>
  <c r="T450" i="1"/>
  <c r="T449" i="1"/>
  <c r="T448" i="1"/>
  <c r="T446" i="1"/>
  <c r="T445" i="1"/>
  <c r="T443" i="1"/>
  <c r="T441" i="1"/>
  <c r="T436" i="1"/>
  <c r="T434" i="1"/>
  <c r="T433" i="1"/>
  <c r="T432" i="1"/>
  <c r="T430" i="1"/>
  <c r="T429" i="1"/>
  <c r="T427" i="1"/>
  <c r="T425" i="1"/>
  <c r="T422" i="1"/>
  <c r="T420" i="1"/>
  <c r="T419" i="1"/>
  <c r="T418" i="1"/>
  <c r="T416" i="1"/>
  <c r="T415" i="1"/>
  <c r="T413" i="1"/>
  <c r="T411" i="1"/>
  <c r="T409" i="1"/>
  <c r="T407" i="1"/>
  <c r="T384" i="1"/>
  <c r="T383" i="1"/>
  <c r="T382" i="1"/>
  <c r="T380" i="1"/>
  <c r="T379" i="1"/>
  <c r="T377" i="1"/>
  <c r="T374" i="1"/>
  <c r="T373" i="1"/>
  <c r="T372" i="1"/>
  <c r="T370" i="1"/>
  <c r="T369" i="1"/>
  <c r="T367" i="1"/>
  <c r="T364" i="1"/>
  <c r="T362" i="1"/>
  <c r="T361" i="1"/>
  <c r="T360" i="1"/>
  <c r="T358" i="1"/>
  <c r="T357" i="1"/>
  <c r="T355" i="1"/>
  <c r="T352" i="1"/>
  <c r="T350" i="1"/>
  <c r="T347" i="1"/>
  <c r="T346" i="1"/>
  <c r="T343" i="1"/>
  <c r="T341" i="1"/>
  <c r="T339" i="1"/>
  <c r="T338" i="1"/>
  <c r="T337" i="1"/>
  <c r="T334" i="1"/>
  <c r="T333" i="1"/>
  <c r="T332" i="1"/>
  <c r="T330" i="1"/>
  <c r="T328" i="1"/>
  <c r="T327" i="1"/>
  <c r="T323" i="1"/>
  <c r="T322" i="1"/>
  <c r="T316" i="1"/>
  <c r="T307" i="1"/>
  <c r="T303" i="1"/>
  <c r="T299" i="1"/>
  <c r="T298" i="1"/>
  <c r="T295" i="1"/>
  <c r="T293" i="1"/>
  <c r="T291" i="1"/>
  <c r="T290" i="1"/>
  <c r="T289" i="1"/>
  <c r="T286" i="1"/>
  <c r="T285" i="1"/>
  <c r="T284" i="1"/>
  <c r="T282" i="1"/>
  <c r="T280" i="1"/>
  <c r="T278" i="1"/>
  <c r="T276" i="1"/>
  <c r="T273" i="1"/>
  <c r="T271" i="1"/>
  <c r="T266" i="1"/>
  <c r="T264" i="1"/>
  <c r="S995" i="1"/>
  <c r="S981" i="1"/>
  <c r="S980" i="1"/>
  <c r="S979" i="1"/>
  <c r="S978" i="1"/>
  <c r="S975" i="1"/>
  <c r="S974" i="1"/>
  <c r="S972" i="1"/>
  <c r="S970" i="1"/>
  <c r="S968" i="1"/>
  <c r="S967" i="1"/>
  <c r="S966" i="1"/>
  <c r="S965" i="1"/>
  <c r="S964" i="1"/>
  <c r="S962" i="1"/>
  <c r="S961" i="1"/>
  <c r="S959" i="1"/>
  <c r="S956" i="1"/>
  <c r="S954" i="1"/>
  <c r="S952" i="1"/>
  <c r="S937" i="1"/>
  <c r="S936" i="1"/>
  <c r="S935" i="1"/>
  <c r="S934" i="1"/>
  <c r="S931" i="1"/>
  <c r="S930" i="1"/>
  <c r="S928" i="1"/>
  <c r="S926" i="1"/>
  <c r="S924" i="1"/>
  <c r="S923" i="1"/>
  <c r="S922" i="1"/>
  <c r="S921" i="1"/>
  <c r="S918" i="1"/>
  <c r="S917" i="1"/>
  <c r="S915" i="1"/>
  <c r="S913" i="1"/>
  <c r="S911" i="1"/>
  <c r="S910" i="1"/>
  <c r="S909" i="1"/>
  <c r="S908" i="1"/>
  <c r="S905" i="1"/>
  <c r="S904" i="1"/>
  <c r="S902" i="1"/>
  <c r="S900" i="1"/>
  <c r="S898" i="1"/>
  <c r="S897" i="1"/>
  <c r="S896" i="1"/>
  <c r="S895" i="1"/>
  <c r="S893" i="1"/>
  <c r="S892" i="1"/>
  <c r="S891" i="1"/>
  <c r="S890" i="1"/>
  <c r="S888" i="1"/>
  <c r="S886" i="1"/>
  <c r="S884" i="1"/>
  <c r="S883" i="1"/>
  <c r="S882" i="1"/>
  <c r="S881" i="1"/>
  <c r="S879" i="1"/>
  <c r="S878" i="1"/>
  <c r="S877" i="1"/>
  <c r="S874" i="1"/>
  <c r="S872" i="1"/>
  <c r="S859" i="1"/>
  <c r="S857" i="1"/>
  <c r="S852" i="1"/>
  <c r="S851" i="1"/>
  <c r="S849" i="1"/>
  <c r="S848" i="1"/>
  <c r="S843" i="1"/>
  <c r="S839" i="1"/>
  <c r="S837" i="1"/>
  <c r="S835" i="1"/>
  <c r="S833" i="1"/>
  <c r="S831" i="1"/>
  <c r="S830" i="1"/>
  <c r="S829" i="1"/>
  <c r="S828" i="1"/>
  <c r="S825" i="1"/>
  <c r="S823" i="1"/>
  <c r="S821" i="1"/>
  <c r="S804" i="1"/>
  <c r="S802" i="1"/>
  <c r="S759" i="1"/>
  <c r="S758" i="1"/>
  <c r="S757" i="1"/>
  <c r="S756" i="1"/>
  <c r="S754" i="1"/>
  <c r="S753" i="1"/>
  <c r="S751" i="1"/>
  <c r="S749" i="1"/>
  <c r="S747" i="1"/>
  <c r="S718" i="1"/>
  <c r="S717" i="1"/>
  <c r="S716" i="1"/>
  <c r="S715" i="1"/>
  <c r="S712" i="1"/>
  <c r="S711" i="1"/>
  <c r="S709" i="1"/>
  <c r="S707" i="1"/>
  <c r="S704" i="1"/>
  <c r="S703" i="1"/>
  <c r="S702" i="1"/>
  <c r="S701" i="1"/>
  <c r="S699" i="1"/>
  <c r="S698" i="1"/>
  <c r="S696" i="1"/>
  <c r="S694" i="1"/>
  <c r="S692" i="1"/>
  <c r="S690" i="1"/>
  <c r="S689" i="1"/>
  <c r="S688" i="1"/>
  <c r="S684" i="1"/>
  <c r="S682" i="1"/>
  <c r="S681" i="1"/>
  <c r="S679" i="1"/>
  <c r="S677" i="1"/>
  <c r="S675" i="1"/>
  <c r="S674" i="1"/>
  <c r="S673" i="1"/>
  <c r="S672" i="1"/>
  <c r="S671" i="1"/>
  <c r="S668" i="1"/>
  <c r="S666" i="1"/>
  <c r="S664" i="1"/>
  <c r="S662" i="1"/>
  <c r="S660" i="1"/>
  <c r="S658" i="1"/>
  <c r="S656" i="1"/>
  <c r="S654" i="1"/>
  <c r="S653" i="1"/>
  <c r="S652" i="1"/>
  <c r="S651" i="1"/>
  <c r="S649" i="1"/>
  <c r="S648" i="1"/>
  <c r="S646" i="1"/>
  <c r="S644" i="1"/>
  <c r="S643" i="1"/>
  <c r="S642" i="1"/>
  <c r="S641" i="1"/>
  <c r="S638" i="1"/>
  <c r="S637" i="1"/>
  <c r="S634" i="1"/>
  <c r="S632" i="1"/>
  <c r="S617" i="1"/>
  <c r="S598" i="1"/>
  <c r="S597" i="1"/>
  <c r="S596" i="1"/>
  <c r="S595" i="1"/>
  <c r="S592" i="1"/>
  <c r="S591" i="1"/>
  <c r="S589" i="1"/>
  <c r="S587" i="1"/>
  <c r="S585" i="1"/>
  <c r="S584" i="1"/>
  <c r="S583" i="1"/>
  <c r="S582" i="1"/>
  <c r="S580" i="1"/>
  <c r="S579" i="1"/>
  <c r="S577" i="1"/>
  <c r="S575" i="1"/>
  <c r="S573" i="1"/>
  <c r="S572" i="1"/>
  <c r="S571" i="1"/>
  <c r="S570" i="1"/>
  <c r="S569" i="1"/>
  <c r="S566" i="1"/>
  <c r="S565" i="1"/>
  <c r="S563" i="1"/>
  <c r="S561" i="1"/>
  <c r="S559" i="1"/>
  <c r="S557" i="1"/>
  <c r="S556" i="1"/>
  <c r="S555" i="1"/>
  <c r="S554" i="1"/>
  <c r="S552" i="1"/>
  <c r="S550" i="1"/>
  <c r="S548" i="1"/>
  <c r="S546" i="1"/>
  <c r="S544" i="1"/>
  <c r="S511" i="1"/>
  <c r="S510" i="1"/>
  <c r="S509" i="1"/>
  <c r="S508" i="1"/>
  <c r="S506" i="1"/>
  <c r="S505" i="1"/>
  <c r="S504" i="1"/>
  <c r="S502" i="1"/>
  <c r="S500" i="1"/>
  <c r="S498" i="1"/>
  <c r="S496" i="1"/>
  <c r="S495" i="1"/>
  <c r="S494" i="1"/>
  <c r="S493" i="1"/>
  <c r="S490" i="1"/>
  <c r="S489" i="1"/>
  <c r="S487" i="1"/>
  <c r="S485" i="1"/>
  <c r="S483" i="1"/>
  <c r="S481" i="1"/>
  <c r="S480" i="1"/>
  <c r="S479" i="1"/>
  <c r="S478" i="1"/>
  <c r="S476" i="1"/>
  <c r="S475" i="1"/>
  <c r="S474" i="1"/>
  <c r="S472" i="1"/>
  <c r="S470" i="1"/>
  <c r="S468" i="1"/>
  <c r="S466" i="1"/>
  <c r="S465" i="1"/>
  <c r="S464" i="1"/>
  <c r="S463" i="1"/>
  <c r="S461" i="1"/>
  <c r="S460" i="1"/>
  <c r="S458" i="1"/>
  <c r="S456" i="1"/>
  <c r="S454" i="1"/>
  <c r="S452" i="1"/>
  <c r="S451" i="1"/>
  <c r="S450" i="1"/>
  <c r="S449" i="1"/>
  <c r="S448" i="1"/>
  <c r="S445" i="1"/>
  <c r="S443" i="1"/>
  <c r="S441" i="1"/>
  <c r="S439" i="1"/>
  <c r="S438" i="1"/>
  <c r="S437" i="1"/>
  <c r="S436" i="1"/>
  <c r="S435" i="1"/>
  <c r="S434" i="1"/>
  <c r="S433" i="1"/>
  <c r="S432" i="1"/>
  <c r="S430" i="1"/>
  <c r="S429" i="1"/>
  <c r="S427" i="1"/>
  <c r="S425" i="1"/>
  <c r="S423" i="1"/>
  <c r="S422" i="1"/>
  <c r="S421" i="1"/>
  <c r="S420" i="1"/>
  <c r="S419" i="1"/>
  <c r="S418" i="1"/>
  <c r="S416" i="1"/>
  <c r="S415" i="1"/>
  <c r="S413" i="1"/>
  <c r="S411" i="1"/>
  <c r="S409" i="1"/>
  <c r="S407" i="1"/>
  <c r="S405" i="1"/>
  <c r="S404" i="1"/>
  <c r="S403" i="1"/>
  <c r="S402" i="1"/>
  <c r="S400" i="1"/>
  <c r="S399" i="1"/>
  <c r="S398" i="1"/>
  <c r="S396" i="1"/>
  <c r="S385" i="1"/>
  <c r="S384" i="1"/>
  <c r="S383" i="1"/>
  <c r="S382" i="1"/>
  <c r="S380" i="1"/>
  <c r="S379" i="1"/>
  <c r="S377" i="1"/>
  <c r="S375" i="1"/>
  <c r="S374" i="1"/>
  <c r="S373" i="1"/>
  <c r="S372" i="1"/>
  <c r="S370" i="1"/>
  <c r="S369" i="1"/>
  <c r="S367" i="1"/>
  <c r="S365" i="1"/>
  <c r="S364" i="1"/>
  <c r="S363" i="1"/>
  <c r="S362" i="1"/>
  <c r="S361" i="1"/>
  <c r="S360" i="1"/>
  <c r="S358" i="1"/>
  <c r="S357" i="1"/>
  <c r="S355" i="1"/>
  <c r="S351" i="1"/>
  <c r="S350" i="1"/>
  <c r="S348" i="1"/>
  <c r="S347" i="1"/>
  <c r="S346" i="1"/>
  <c r="S345" i="1"/>
  <c r="S344" i="1"/>
  <c r="S343" i="1"/>
  <c r="S342" i="1"/>
  <c r="S341" i="1"/>
  <c r="S340" i="1"/>
  <c r="S339" i="1"/>
  <c r="S338" i="1"/>
  <c r="S337" i="1"/>
  <c r="S334" i="1"/>
  <c r="S332" i="1"/>
  <c r="S330" i="1"/>
  <c r="S326" i="1"/>
  <c r="S325" i="1"/>
  <c r="S324" i="1"/>
  <c r="S323" i="1"/>
  <c r="S322" i="1"/>
  <c r="S321" i="1"/>
  <c r="S320" i="1"/>
  <c r="S319" i="1"/>
  <c r="S318" i="1"/>
  <c r="S317" i="1"/>
  <c r="S316" i="1"/>
  <c r="S314" i="1"/>
  <c r="S313" i="1"/>
  <c r="S312" i="1"/>
  <c r="S311" i="1"/>
  <c r="S310" i="1"/>
  <c r="S309" i="1"/>
  <c r="S308" i="1"/>
  <c r="S307" i="1"/>
  <c r="S306" i="1"/>
  <c r="S305" i="1"/>
  <c r="S304" i="1"/>
  <c r="S303" i="1"/>
  <c r="S302" i="1"/>
  <c r="S301" i="1"/>
  <c r="S300" i="1"/>
  <c r="S299" i="1"/>
  <c r="S298" i="1"/>
  <c r="S297" i="1"/>
  <c r="S296" i="1"/>
  <c r="S295" i="1"/>
  <c r="S294" i="1"/>
  <c r="S293" i="1"/>
  <c r="S292" i="1"/>
  <c r="S291" i="1"/>
  <c r="S290" i="1"/>
  <c r="S289" i="1"/>
  <c r="S287" i="1"/>
  <c r="S286" i="1"/>
  <c r="S285" i="1"/>
  <c r="S284" i="1"/>
  <c r="S282" i="1"/>
  <c r="S280" i="1"/>
  <c r="S278" i="1"/>
  <c r="S276" i="1"/>
  <c r="S273" i="1"/>
  <c r="S271" i="1"/>
  <c r="S266" i="1"/>
  <c r="S264" i="1"/>
  <c r="T251" i="1"/>
  <c r="T248" i="1"/>
  <c r="T245" i="1"/>
  <c r="T242" i="1"/>
  <c r="T241" i="1"/>
  <c r="T238" i="1"/>
  <c r="T235" i="1"/>
  <c r="T231" i="1"/>
  <c r="T228" i="1"/>
  <c r="T224" i="1"/>
  <c r="T218" i="1"/>
  <c r="T217" i="1"/>
  <c r="T215" i="1"/>
  <c r="T214" i="1"/>
  <c r="T213" i="1"/>
  <c r="T212" i="1"/>
  <c r="T211" i="1"/>
  <c r="T209" i="1"/>
  <c r="T203" i="1"/>
  <c r="T202" i="1"/>
  <c r="T200" i="1"/>
  <c r="T199" i="1"/>
  <c r="T198" i="1"/>
  <c r="T197" i="1"/>
  <c r="T196" i="1"/>
  <c r="T194" i="1"/>
  <c r="T187" i="1"/>
  <c r="T186" i="1"/>
  <c r="T185" i="1"/>
  <c r="T166" i="1"/>
  <c r="T163" i="1"/>
  <c r="T159" i="1"/>
  <c r="T158" i="1"/>
  <c r="T151" i="1"/>
  <c r="T149" i="1"/>
  <c r="T147" i="1"/>
  <c r="T145" i="1"/>
  <c r="T144" i="1"/>
  <c r="T141" i="1"/>
  <c r="T140" i="1"/>
  <c r="T137" i="1"/>
  <c r="T136" i="1"/>
  <c r="T134" i="1"/>
  <c r="T133" i="1"/>
  <c r="T129" i="1"/>
  <c r="T128" i="1"/>
  <c r="T121" i="1"/>
  <c r="T119" i="1"/>
  <c r="T110" i="1"/>
  <c r="T104" i="1"/>
  <c r="T100" i="1"/>
  <c r="T99" i="1"/>
  <c r="T95" i="1"/>
  <c r="T93" i="1"/>
  <c r="T91" i="1"/>
  <c r="T90" i="1"/>
  <c r="T88" i="1"/>
  <c r="T82" i="1"/>
  <c r="T81" i="1"/>
  <c r="T78" i="1"/>
  <c r="T76" i="1"/>
  <c r="T75" i="1"/>
  <c r="T72" i="1"/>
  <c r="T68" i="1"/>
  <c r="T66" i="1"/>
  <c r="T65" i="1"/>
  <c r="T59" i="1"/>
  <c r="T57" i="1"/>
  <c r="T55" i="1"/>
  <c r="T50" i="1"/>
  <c r="T48" i="1"/>
  <c r="T45" i="1"/>
  <c r="T42" i="1"/>
  <c r="T39" i="1"/>
  <c r="T38" i="1"/>
  <c r="S251" i="1"/>
  <c r="S250" i="1"/>
  <c r="S248" i="1"/>
  <c r="S247" i="1"/>
  <c r="S246" i="1"/>
  <c r="S245" i="1"/>
  <c r="S243" i="1"/>
  <c r="S242" i="1"/>
  <c r="S240" i="1"/>
  <c r="S239" i="1"/>
  <c r="S238" i="1"/>
  <c r="S237" i="1"/>
  <c r="S236" i="1"/>
  <c r="S235" i="1"/>
  <c r="S234" i="1"/>
  <c r="S233" i="1"/>
  <c r="S232" i="1"/>
  <c r="S231" i="1"/>
  <c r="S230" i="1"/>
  <c r="S229" i="1"/>
  <c r="S228" i="1"/>
  <c r="S226" i="1"/>
  <c r="S225" i="1"/>
  <c r="S224" i="1"/>
  <c r="S218" i="1"/>
  <c r="S217" i="1"/>
  <c r="S215" i="1"/>
  <c r="S213" i="1"/>
  <c r="S212" i="1"/>
  <c r="S211" i="1"/>
  <c r="S209" i="1"/>
  <c r="S203" i="1"/>
  <c r="S202" i="1"/>
  <c r="S200" i="1"/>
  <c r="S198" i="1"/>
  <c r="S197" i="1"/>
  <c r="S196" i="1"/>
  <c r="S194" i="1"/>
  <c r="S188" i="1"/>
  <c r="S187" i="1"/>
  <c r="S186" i="1"/>
  <c r="S185" i="1"/>
  <c r="S167" i="1"/>
  <c r="S166" i="1"/>
  <c r="S165" i="1"/>
  <c r="S164" i="1"/>
  <c r="S163" i="1"/>
  <c r="S162" i="1"/>
  <c r="S161" i="1"/>
  <c r="S160" i="1"/>
  <c r="S159" i="1"/>
  <c r="S158" i="1"/>
  <c r="S156" i="1"/>
  <c r="S155" i="1"/>
  <c r="S153" i="1"/>
  <c r="S151" i="1"/>
  <c r="S148" i="1"/>
  <c r="S147" i="1"/>
  <c r="S146" i="1"/>
  <c r="S145" i="1"/>
  <c r="S144" i="1"/>
  <c r="S143" i="1"/>
  <c r="S142" i="1"/>
  <c r="S141" i="1"/>
  <c r="S140" i="1"/>
  <c r="S139" i="1"/>
  <c r="S138" i="1"/>
  <c r="S136" i="1"/>
  <c r="S135" i="1"/>
  <c r="S134" i="1"/>
  <c r="S133" i="1"/>
  <c r="S132" i="1"/>
  <c r="S131" i="1"/>
  <c r="S130" i="1"/>
  <c r="S129" i="1"/>
  <c r="S128" i="1"/>
  <c r="S127" i="1"/>
  <c r="S126" i="1"/>
  <c r="S125" i="1"/>
  <c r="S124" i="1"/>
  <c r="S123" i="1"/>
  <c r="S122" i="1"/>
  <c r="S121" i="1"/>
  <c r="S120" i="1"/>
  <c r="S119" i="1"/>
  <c r="S117" i="1"/>
  <c r="S116" i="1"/>
  <c r="S115" i="1"/>
  <c r="S114" i="1"/>
  <c r="S113" i="1"/>
  <c r="S112" i="1"/>
  <c r="S111" i="1"/>
  <c r="S110" i="1"/>
  <c r="S109" i="1"/>
  <c r="S108" i="1"/>
  <c r="S106" i="1"/>
  <c r="S105" i="1"/>
  <c r="S104" i="1"/>
  <c r="S103" i="1"/>
  <c r="S102" i="1"/>
  <c r="S101" i="1"/>
  <c r="S100" i="1"/>
  <c r="S99" i="1"/>
  <c r="S97" i="1"/>
  <c r="S96" i="1"/>
  <c r="S95" i="1"/>
  <c r="S94" i="1"/>
  <c r="S93" i="1"/>
  <c r="S92" i="1"/>
  <c r="S91" i="1"/>
  <c r="S90" i="1"/>
  <c r="S88" i="1"/>
  <c r="S83" i="1"/>
  <c r="S82" i="1"/>
  <c r="S81" i="1"/>
  <c r="S78" i="1"/>
  <c r="S74" i="1"/>
  <c r="S73" i="1"/>
  <c r="S72" i="1"/>
  <c r="S71" i="1"/>
  <c r="S69" i="1"/>
  <c r="S68" i="1"/>
  <c r="S67" i="1"/>
  <c r="S66" i="1"/>
  <c r="S65" i="1"/>
  <c r="S64" i="1"/>
  <c r="S63" i="1"/>
  <c r="S62" i="1"/>
  <c r="S61" i="1"/>
  <c r="S60" i="1"/>
  <c r="S59" i="1"/>
  <c r="S57" i="1"/>
  <c r="S56" i="1"/>
  <c r="S55" i="1"/>
  <c r="S54" i="1"/>
  <c r="S53" i="1"/>
  <c r="S52" i="1"/>
  <c r="S51" i="1"/>
  <c r="S50" i="1"/>
  <c r="S48" i="1"/>
  <c r="S47" i="1"/>
  <c r="S46" i="1"/>
  <c r="S45" i="1"/>
  <c r="S44" i="1"/>
  <c r="S43" i="1"/>
  <c r="S42" i="1"/>
  <c r="S41" i="1"/>
  <c r="S40" i="1"/>
  <c r="S39" i="1"/>
  <c r="S38" i="1"/>
  <c r="T37" i="1"/>
  <c r="S37" i="1"/>
  <c r="T18" i="1"/>
  <c r="T17" i="1"/>
  <c r="T16" i="1"/>
  <c r="T15" i="1"/>
  <c r="T11" i="1"/>
  <c r="T9" i="1"/>
  <c r="S18" i="1"/>
  <c r="S17" i="1"/>
  <c r="S16" i="1"/>
  <c r="S15" i="1"/>
  <c r="S11" i="1"/>
  <c r="S9" i="1"/>
  <c r="T7" i="1"/>
  <c r="S7" i="1"/>
  <c r="R217" i="1" l="1"/>
  <c r="R332" i="1"/>
  <c r="R211" i="1"/>
  <c r="R215" i="1" l="1"/>
  <c r="R214" i="1"/>
  <c r="R213" i="1"/>
  <c r="R212" i="1"/>
  <c r="R209" i="1"/>
  <c r="R956" i="1"/>
  <c r="R637" i="1"/>
  <c r="R662" i="1"/>
  <c r="R413" i="1"/>
  <c r="R765" i="1"/>
  <c r="R218" i="1" l="1"/>
  <c r="R242" i="1"/>
  <c r="R244" i="1"/>
  <c r="R243" i="1"/>
  <c r="R240" i="1"/>
  <c r="R230" i="1"/>
  <c r="R229" i="1"/>
  <c r="R226" i="1"/>
  <c r="R228" i="1"/>
  <c r="R158" i="1" l="1"/>
  <c r="R159" i="1"/>
  <c r="R121" i="1"/>
  <c r="R110" i="1"/>
  <c r="R761" i="1"/>
  <c r="R629" i="1"/>
  <c r="R763" i="1"/>
  <c r="R769" i="1"/>
  <c r="R770" i="1"/>
  <c r="R771" i="1"/>
  <c r="R776" i="1"/>
  <c r="R780" i="1"/>
  <c r="R782" i="1"/>
  <c r="R781" i="1"/>
  <c r="R686" i="1"/>
  <c r="R685" i="1" s="1"/>
  <c r="R346" i="1"/>
  <c r="R352" i="1"/>
  <c r="R307" i="1"/>
  <c r="R347" i="1"/>
  <c r="R980" i="1"/>
  <c r="R979" i="1" s="1"/>
  <c r="R978" i="1" s="1"/>
  <c r="R972" i="1" s="1"/>
  <c r="R970" i="1" s="1"/>
  <c r="R974" i="1"/>
  <c r="R967" i="1"/>
  <c r="R166" i="1" s="1"/>
  <c r="R964" i="1"/>
  <c r="R163" i="1" s="1"/>
  <c r="R936" i="1"/>
  <c r="R935" i="1" s="1"/>
  <c r="R934" i="1" s="1"/>
  <c r="R928" i="1" s="1"/>
  <c r="R926" i="1" s="1"/>
  <c r="R930" i="1"/>
  <c r="R923" i="1"/>
  <c r="R922" i="1"/>
  <c r="R921" i="1" s="1"/>
  <c r="R915" i="1" s="1"/>
  <c r="R913" i="1" s="1"/>
  <c r="R917" i="1"/>
  <c r="R910" i="1"/>
  <c r="R909" i="1"/>
  <c r="R908" i="1" s="1"/>
  <c r="R902" i="1" s="1"/>
  <c r="R900" i="1" s="1"/>
  <c r="R904" i="1"/>
  <c r="R897" i="1"/>
  <c r="R896" i="1"/>
  <c r="R895" i="1"/>
  <c r="R888" i="1" s="1"/>
  <c r="R886" i="1" s="1"/>
  <c r="R890" i="1"/>
  <c r="R883" i="1"/>
  <c r="R882" i="1"/>
  <c r="R881" i="1" s="1"/>
  <c r="R872" i="1" s="1"/>
  <c r="R874" i="1"/>
  <c r="R869" i="1"/>
  <c r="R868" i="1" s="1"/>
  <c r="R861" i="1" s="1"/>
  <c r="R863" i="1"/>
  <c r="R851" i="1"/>
  <c r="R849" i="1"/>
  <c r="R848" i="1" s="1"/>
  <c r="R846" i="1"/>
  <c r="R845" i="1" s="1"/>
  <c r="R839" i="1"/>
  <c r="R830" i="1"/>
  <c r="R829" i="1" s="1"/>
  <c r="R828" i="1" s="1"/>
  <c r="R821" i="1" s="1"/>
  <c r="R823" i="1"/>
  <c r="R818" i="1"/>
  <c r="R817" i="1" s="1"/>
  <c r="R806" i="1" s="1"/>
  <c r="R808" i="1"/>
  <c r="R758" i="1"/>
  <c r="R757" i="1"/>
  <c r="R756" i="1" s="1"/>
  <c r="R751" i="1" s="1"/>
  <c r="R749" i="1" s="1"/>
  <c r="R747" i="1" s="1"/>
  <c r="R753" i="1"/>
  <c r="R742" i="1"/>
  <c r="R741" i="1"/>
  <c r="R736" i="1" s="1"/>
  <c r="R734" i="1" s="1"/>
  <c r="R738" i="1"/>
  <c r="R729" i="1"/>
  <c r="R728" i="1"/>
  <c r="R722" i="1" s="1"/>
  <c r="R720" i="1" s="1"/>
  <c r="R724" i="1"/>
  <c r="R717" i="1"/>
  <c r="R716" i="1" s="1"/>
  <c r="R715" i="1" s="1"/>
  <c r="R709" i="1" s="1"/>
  <c r="R707" i="1" s="1"/>
  <c r="R711" i="1"/>
  <c r="R703" i="1"/>
  <c r="R702" i="1" s="1"/>
  <c r="R701" i="1" s="1"/>
  <c r="R696" i="1" s="1"/>
  <c r="R694" i="1" s="1"/>
  <c r="R698" i="1"/>
  <c r="R689" i="1"/>
  <c r="R688" i="1" s="1"/>
  <c r="R681" i="1"/>
  <c r="R674" i="1"/>
  <c r="R672" i="1"/>
  <c r="R671" i="1" s="1"/>
  <c r="R669" i="1"/>
  <c r="R653" i="1"/>
  <c r="R652" i="1" s="1"/>
  <c r="R651" i="1" s="1"/>
  <c r="R646" i="1" s="1"/>
  <c r="R648" i="1"/>
  <c r="R643" i="1"/>
  <c r="R642" i="1"/>
  <c r="R641" i="1" s="1"/>
  <c r="R634" i="1" s="1"/>
  <c r="R628" i="1"/>
  <c r="R627" i="1" s="1"/>
  <c r="R621" i="1" s="1"/>
  <c r="R619" i="1" s="1"/>
  <c r="R249" i="1" s="1"/>
  <c r="R623" i="1"/>
  <c r="R613" i="1"/>
  <c r="R612" i="1" s="1"/>
  <c r="R606" i="1" s="1"/>
  <c r="R604" i="1" s="1"/>
  <c r="R602" i="1" s="1"/>
  <c r="R608" i="1"/>
  <c r="R597" i="1"/>
  <c r="R596" i="1"/>
  <c r="R595" i="1" s="1"/>
  <c r="R589" i="1" s="1"/>
  <c r="R587" i="1" s="1"/>
  <c r="R591" i="1"/>
  <c r="R584" i="1"/>
  <c r="R583" i="1"/>
  <c r="R582" i="1" s="1"/>
  <c r="R577" i="1" s="1"/>
  <c r="R575" i="1" s="1"/>
  <c r="R247" i="1" s="1"/>
  <c r="R579" i="1"/>
  <c r="R571" i="1"/>
  <c r="R570" i="1" s="1"/>
  <c r="R569" i="1" s="1"/>
  <c r="R563" i="1" s="1"/>
  <c r="R561" i="1" s="1"/>
  <c r="R565" i="1"/>
  <c r="R556" i="1"/>
  <c r="R555" i="1" s="1"/>
  <c r="R554" i="1" s="1"/>
  <c r="R548" i="1" s="1"/>
  <c r="R546" i="1" s="1"/>
  <c r="R550" i="1"/>
  <c r="R530" i="1"/>
  <c r="R529" i="1" s="1"/>
  <c r="R523" i="1" s="1"/>
  <c r="R525" i="1"/>
  <c r="R520" i="1"/>
  <c r="R519" i="1" s="1"/>
  <c r="R513" i="1" s="1"/>
  <c r="R515" i="1"/>
  <c r="R510" i="1"/>
  <c r="R509" i="1" s="1"/>
  <c r="R508" i="1" s="1"/>
  <c r="R502" i="1" s="1"/>
  <c r="R504" i="1"/>
  <c r="R495" i="1"/>
  <c r="R494" i="1" s="1"/>
  <c r="R493" i="1" s="1"/>
  <c r="R487" i="1" s="1"/>
  <c r="R485" i="1" s="1"/>
  <c r="R483" i="1" s="1"/>
  <c r="R489" i="1"/>
  <c r="R480" i="1"/>
  <c r="R479" i="1" s="1"/>
  <c r="R478" i="1" s="1"/>
  <c r="R472" i="1" s="1"/>
  <c r="R470" i="1" s="1"/>
  <c r="R474" i="1"/>
  <c r="R465" i="1"/>
  <c r="R464" i="1" s="1"/>
  <c r="R463" i="1" s="1"/>
  <c r="R456" i="1" s="1"/>
  <c r="R454" i="1" s="1"/>
  <c r="R458" i="1"/>
  <c r="R450" i="1"/>
  <c r="R449" i="1" s="1"/>
  <c r="R448" i="1" s="1"/>
  <c r="R441" i="1" s="1"/>
  <c r="R443" i="1"/>
  <c r="R436" i="1"/>
  <c r="R434" i="1"/>
  <c r="R429" i="1"/>
  <c r="R422" i="1"/>
  <c r="R420" i="1"/>
  <c r="R404" i="1"/>
  <c r="R403" i="1" s="1"/>
  <c r="R402" i="1" s="1"/>
  <c r="R396" i="1" s="1"/>
  <c r="R398" i="1"/>
  <c r="R393" i="1"/>
  <c r="R392" i="1" s="1"/>
  <c r="R387" i="1" s="1"/>
  <c r="R389" i="1"/>
  <c r="R384" i="1"/>
  <c r="R383" i="1" s="1"/>
  <c r="R382" i="1" s="1"/>
  <c r="R377" i="1" s="1"/>
  <c r="R379" i="1"/>
  <c r="R374" i="1"/>
  <c r="R373" i="1"/>
  <c r="R372" i="1" s="1"/>
  <c r="R367" i="1" s="1"/>
  <c r="R369" i="1"/>
  <c r="R364" i="1"/>
  <c r="R119" i="1" s="1"/>
  <c r="R362" i="1"/>
  <c r="R361" i="1" s="1"/>
  <c r="R360" i="1" s="1"/>
  <c r="R355" i="1" s="1"/>
  <c r="R357" i="1"/>
  <c r="R350" i="1"/>
  <c r="R343" i="1"/>
  <c r="R341" i="1"/>
  <c r="R339" i="1"/>
  <c r="R91" i="1" s="1"/>
  <c r="R327" i="1"/>
  <c r="R323" i="1"/>
  <c r="R322" i="1" s="1"/>
  <c r="R316" i="1"/>
  <c r="R303" i="1"/>
  <c r="R299" i="1"/>
  <c r="R295" i="1"/>
  <c r="R293" i="1"/>
  <c r="R291" i="1"/>
  <c r="R284" i="1"/>
  <c r="R238" i="1"/>
  <c r="R187" i="1"/>
  <c r="R202" i="1" s="1"/>
  <c r="R179" i="1"/>
  <c r="R176" i="1" s="1"/>
  <c r="R24" i="1" s="1"/>
  <c r="R177" i="1"/>
  <c r="R174" i="1"/>
  <c r="R172" i="1"/>
  <c r="R155" i="1"/>
  <c r="R153" i="1" s="1"/>
  <c r="R154" i="1"/>
  <c r="R149" i="1"/>
  <c r="R147" i="1"/>
  <c r="R138" i="1"/>
  <c r="R136" i="1" s="1"/>
  <c r="R82" i="1"/>
  <c r="R81" i="1" s="1"/>
  <c r="R79" i="1"/>
  <c r="R75" i="1"/>
  <c r="R199" i="1" s="1"/>
  <c r="R72" i="1"/>
  <c r="R68" i="1"/>
  <c r="R66" i="1"/>
  <c r="R61" i="1"/>
  <c r="R57" i="1" s="1"/>
  <c r="R196" i="1" s="1"/>
  <c r="R59" i="1"/>
  <c r="R55" i="1"/>
  <c r="R53" i="1"/>
  <c r="R50" i="1"/>
  <c r="R45" i="1"/>
  <c r="R42" i="1"/>
  <c r="R39" i="1"/>
  <c r="R29" i="1"/>
  <c r="R468" i="1" l="1"/>
  <c r="R232" i="1"/>
  <c r="R225" i="1"/>
  <c r="R224" i="1" s="1"/>
  <c r="R544" i="1"/>
  <c r="R246" i="1"/>
  <c r="R245" i="1" s="1"/>
  <c r="R248" i="1"/>
  <c r="R276" i="1"/>
  <c r="R99" i="1"/>
  <c r="R632" i="1"/>
  <c r="R250" i="1" s="1"/>
  <c r="R837" i="1"/>
  <c r="R835" i="1" s="1"/>
  <c r="R833" i="1" s="1"/>
  <c r="R684" i="1"/>
  <c r="R679" i="1" s="1"/>
  <c r="R677" i="1" s="1"/>
  <c r="R151" i="1"/>
  <c r="R18" i="1" s="1"/>
  <c r="R78" i="1"/>
  <c r="R16" i="1" s="1"/>
  <c r="R100" i="1"/>
  <c r="R668" i="1"/>
  <c r="R660" i="1" s="1"/>
  <c r="R658" i="1" s="1"/>
  <c r="R171" i="1"/>
  <c r="R962" i="1"/>
  <c r="R961" i="1" s="1"/>
  <c r="R954" i="1" s="1"/>
  <c r="R952" i="1" s="1"/>
  <c r="R500" i="1"/>
  <c r="R141" i="1"/>
  <c r="R140" i="1" s="1"/>
  <c r="R134" i="1"/>
  <c r="R133" i="1" s="1"/>
  <c r="R433" i="1"/>
  <c r="R432" i="1" s="1"/>
  <c r="R427" i="1" s="1"/>
  <c r="R419" i="1"/>
  <c r="R418" i="1" s="1"/>
  <c r="R411" i="1" s="1"/>
  <c r="R409" i="1" s="1"/>
  <c r="R95" i="1"/>
  <c r="R338" i="1"/>
  <c r="R337" i="1" s="1"/>
  <c r="R330" i="1" s="1"/>
  <c r="R298" i="1"/>
  <c r="R290" i="1"/>
  <c r="R186" i="1"/>
  <c r="R185" i="1" s="1"/>
  <c r="R65" i="1"/>
  <c r="R197" i="1" s="1"/>
  <c r="R48" i="1"/>
  <c r="R198" i="1" s="1"/>
  <c r="R38" i="1"/>
  <c r="R194" i="1" s="1"/>
  <c r="R617" i="1"/>
  <c r="R692" i="1"/>
  <c r="R732" i="1"/>
  <c r="R241" i="1"/>
  <c r="R425" i="1"/>
  <c r="R559" i="1"/>
  <c r="R656" i="1"/>
  <c r="R804" i="1"/>
  <c r="R859" i="1"/>
  <c r="R857" i="1" s="1"/>
  <c r="R104" i="1"/>
  <c r="R93" i="1"/>
  <c r="R90" i="1" s="1"/>
  <c r="R129" i="1"/>
  <c r="R128" i="1" s="1"/>
  <c r="R145" i="1"/>
  <c r="R144" i="1" s="1"/>
  <c r="O874" i="1"/>
  <c r="R407" i="1" l="1"/>
  <c r="R237" i="1"/>
  <c r="R233" i="1"/>
  <c r="R802" i="1"/>
  <c r="R234" i="1"/>
  <c r="R498" i="1"/>
  <c r="R236" i="1"/>
  <c r="R235" i="1" s="1"/>
  <c r="R231" i="1"/>
  <c r="R200" i="1"/>
  <c r="R289" i="1"/>
  <c r="R282" i="1" s="1"/>
  <c r="R23" i="1"/>
  <c r="R201" i="1"/>
  <c r="R203" i="1" s="1"/>
  <c r="R37" i="1"/>
  <c r="R15" i="1" s="1"/>
  <c r="R88" i="1"/>
  <c r="R17" i="1" s="1"/>
  <c r="R9" i="1" s="1"/>
  <c r="R280" i="1"/>
  <c r="R278" i="1" s="1"/>
  <c r="O238" i="1"/>
  <c r="R7" i="1" l="1"/>
  <c r="R11" i="1" s="1"/>
  <c r="R251" i="1"/>
  <c r="R273" i="1"/>
  <c r="R271" i="1" s="1"/>
  <c r="R266" i="1"/>
  <c r="R264" i="1" s="1"/>
  <c r="R995" i="1" s="1"/>
  <c r="O248" i="1"/>
  <c r="O245" i="1"/>
  <c r="O242" i="1"/>
  <c r="O235" i="1"/>
  <c r="O231" i="1"/>
  <c r="O228" i="1"/>
  <c r="O936" i="1"/>
  <c r="O923" i="1"/>
  <c r="O980" i="1"/>
  <c r="O967" i="1"/>
  <c r="O962" i="1" s="1"/>
  <c r="O964" i="1"/>
  <c r="O910" i="1"/>
  <c r="O897" i="1"/>
  <c r="O883" i="1"/>
  <c r="O851" i="1"/>
  <c r="O830" i="1"/>
  <c r="O758" i="1"/>
  <c r="O717" i="1"/>
  <c r="O716" i="1" s="1"/>
  <c r="O703" i="1"/>
  <c r="O702" i="1"/>
  <c r="O689" i="1"/>
  <c r="O674" i="1"/>
  <c r="O672" i="1"/>
  <c r="O671" i="1" s="1"/>
  <c r="O653" i="1"/>
  <c r="O643" i="1"/>
  <c r="O571" i="1"/>
  <c r="O597" i="1"/>
  <c r="O584" i="1"/>
  <c r="O556" i="1"/>
  <c r="O510" i="1" l="1"/>
  <c r="O495" i="1"/>
  <c r="O480" i="1"/>
  <c r="O465" i="1"/>
  <c r="O450" i="1"/>
  <c r="O436" i="1"/>
  <c r="O434" i="1"/>
  <c r="O433" i="1"/>
  <c r="O420" i="1"/>
  <c r="O419" i="1" s="1"/>
  <c r="O422" i="1"/>
  <c r="O404" i="1" l="1"/>
  <c r="O384" i="1"/>
  <c r="O374" i="1"/>
  <c r="O364" i="1"/>
  <c r="O362" i="1"/>
  <c r="O339" i="1"/>
  <c r="O350" i="1"/>
  <c r="O347" i="1"/>
  <c r="O343" i="1"/>
  <c r="O341" i="1"/>
  <c r="O361" i="1" l="1"/>
  <c r="O338" i="1"/>
  <c r="O346" i="1"/>
  <c r="O323" i="1"/>
  <c r="O316" i="1"/>
  <c r="O307" i="1"/>
  <c r="O303" i="1"/>
  <c r="O299" i="1"/>
  <c r="O298" i="1" s="1"/>
  <c r="O295" i="1"/>
  <c r="O293" i="1"/>
  <c r="O291" i="1"/>
  <c r="O290" i="1" l="1"/>
  <c r="O187" i="1"/>
  <c r="O82" i="1"/>
  <c r="O72" i="1"/>
  <c r="O68" i="1"/>
  <c r="O66" i="1"/>
  <c r="O61" i="1"/>
  <c r="O59" i="1"/>
  <c r="O55" i="1"/>
  <c r="O53" i="1"/>
  <c r="O50" i="1"/>
  <c r="O45" i="1"/>
  <c r="O42" i="1"/>
  <c r="O39" i="1"/>
  <c r="O48" i="1" l="1"/>
  <c r="O65" i="1"/>
  <c r="O197" i="1" s="1"/>
  <c r="P159" i="1"/>
  <c r="P781" i="1"/>
  <c r="P780" i="1" l="1"/>
  <c r="W1012" i="1"/>
  <c r="W1011" i="1"/>
  <c r="W1010" i="1"/>
  <c r="W1009" i="1"/>
  <c r="W1008" i="1"/>
  <c r="W1007" i="1"/>
  <c r="W1006" i="1"/>
  <c r="W1005" i="1"/>
  <c r="W1004" i="1"/>
  <c r="W1003" i="1"/>
  <c r="W1002" i="1"/>
  <c r="W1001" i="1"/>
  <c r="W1000" i="1"/>
  <c r="W999" i="1"/>
  <c r="W998" i="1"/>
  <c r="P48" i="1" l="1"/>
  <c r="P874" i="1"/>
  <c r="P119" i="1" l="1"/>
  <c r="P212" i="1" l="1"/>
  <c r="P209" i="1"/>
  <c r="P525" i="1"/>
  <c r="P137" i="1"/>
  <c r="P530" i="1"/>
  <c r="P956" i="1"/>
  <c r="P217" i="1"/>
  <c r="P765" i="1"/>
  <c r="P529" i="1" l="1"/>
  <c r="O530" i="1"/>
  <c r="O529" i="1" s="1"/>
  <c r="O523" i="1" s="1"/>
  <c r="O525" i="1"/>
  <c r="P523" i="1" l="1"/>
  <c r="P121" i="1"/>
  <c r="P685" i="1" l="1"/>
  <c r="P979" i="1" l="1"/>
  <c r="P978" i="1"/>
  <c r="P974" i="1"/>
  <c r="P962" i="1"/>
  <c r="P948" i="1"/>
  <c r="P943" i="1"/>
  <c r="P935" i="1"/>
  <c r="P930" i="1"/>
  <c r="P922" i="1"/>
  <c r="P917" i="1"/>
  <c r="P909" i="1"/>
  <c r="P904" i="1"/>
  <c r="P896" i="1"/>
  <c r="P895" i="1"/>
  <c r="P890" i="1"/>
  <c r="P882" i="1"/>
  <c r="P869" i="1"/>
  <c r="P863" i="1"/>
  <c r="P853" i="1"/>
  <c r="P849" i="1"/>
  <c r="P846" i="1"/>
  <c r="P839" i="1"/>
  <c r="P829" i="1"/>
  <c r="P823" i="1"/>
  <c r="P818" i="1"/>
  <c r="P814" i="1"/>
  <c r="P808" i="1"/>
  <c r="P798" i="1"/>
  <c r="P794" i="1"/>
  <c r="P789" i="1"/>
  <c r="P770" i="1"/>
  <c r="P757" i="1"/>
  <c r="P753" i="1"/>
  <c r="P744" i="1"/>
  <c r="P742" i="1"/>
  <c r="P738" i="1"/>
  <c r="P729" i="1"/>
  <c r="P724" i="1"/>
  <c r="P716" i="1"/>
  <c r="P711" i="1"/>
  <c r="P702" i="1"/>
  <c r="P698" i="1"/>
  <c r="P688" i="1"/>
  <c r="P681" i="1"/>
  <c r="P671" i="1"/>
  <c r="P669" i="1"/>
  <c r="P662" i="1"/>
  <c r="P652" i="1"/>
  <c r="P648" i="1"/>
  <c r="P642" i="1"/>
  <c r="P637" i="1"/>
  <c r="P628" i="1"/>
  <c r="P623" i="1"/>
  <c r="P613" i="1"/>
  <c r="P608" i="1"/>
  <c r="P599" i="1"/>
  <c r="P596" i="1"/>
  <c r="P591" i="1"/>
  <c r="P583" i="1"/>
  <c r="P579" i="1"/>
  <c r="P570" i="1"/>
  <c r="P565" i="1"/>
  <c r="P555" i="1"/>
  <c r="P550" i="1"/>
  <c r="P520" i="1"/>
  <c r="P515" i="1"/>
  <c r="P509" i="1"/>
  <c r="P504" i="1"/>
  <c r="P494" i="1"/>
  <c r="P489" i="1"/>
  <c r="P479" i="1"/>
  <c r="P474" i="1"/>
  <c r="P464" i="1"/>
  <c r="P458" i="1"/>
  <c r="P449" i="1"/>
  <c r="P443" i="1"/>
  <c r="P433" i="1"/>
  <c r="P429" i="1"/>
  <c r="P419" i="1"/>
  <c r="P413" i="1"/>
  <c r="P403" i="1"/>
  <c r="P398" i="1"/>
  <c r="P393" i="1"/>
  <c r="P389" i="1"/>
  <c r="P383" i="1"/>
  <c r="P379" i="1"/>
  <c r="P373" i="1"/>
  <c r="P369" i="1"/>
  <c r="P361" i="1"/>
  <c r="P357" i="1"/>
  <c r="P346" i="1"/>
  <c r="P338" i="1"/>
  <c r="P332" i="1"/>
  <c r="P327" i="1"/>
  <c r="P322" i="1"/>
  <c r="P298" i="1"/>
  <c r="P290" i="1"/>
  <c r="P284" i="1"/>
  <c r="P215" i="1"/>
  <c r="P214" i="1"/>
  <c r="P213" i="1"/>
  <c r="P211" i="1"/>
  <c r="P202" i="1"/>
  <c r="P186" i="1"/>
  <c r="P179" i="1"/>
  <c r="P177" i="1"/>
  <c r="P174" i="1"/>
  <c r="P166" i="1"/>
  <c r="P163" i="1"/>
  <c r="P155" i="1"/>
  <c r="P154" i="1"/>
  <c r="P149" i="1"/>
  <c r="P147" i="1"/>
  <c r="P145" i="1"/>
  <c r="P141" i="1"/>
  <c r="P138" i="1"/>
  <c r="P134" i="1"/>
  <c r="P129" i="1"/>
  <c r="P110" i="1"/>
  <c r="P104" i="1"/>
  <c r="P100" i="1"/>
  <c r="P95" i="1"/>
  <c r="P93" i="1"/>
  <c r="P91" i="1"/>
  <c r="P81" i="1"/>
  <c r="P79" i="1"/>
  <c r="P75" i="1"/>
  <c r="P65" i="1"/>
  <c r="P57" i="1"/>
  <c r="P198" i="1"/>
  <c r="P38" i="1"/>
  <c r="P29" i="1"/>
  <c r="P921" i="1" l="1"/>
  <c r="P915" i="1" s="1"/>
  <c r="P128" i="1"/>
  <c r="P171" i="1"/>
  <c r="P23" i="1" s="1"/>
  <c r="P372" i="1"/>
  <c r="P392" i="1"/>
  <c r="P418" i="1"/>
  <c r="P448" i="1"/>
  <c r="P478" i="1"/>
  <c r="P508" i="1"/>
  <c r="P554" i="1"/>
  <c r="P582" i="1"/>
  <c r="P715" i="1"/>
  <c r="P769" i="1"/>
  <c r="P763" i="1" s="1"/>
  <c r="P828" i="1"/>
  <c r="P908" i="1"/>
  <c r="P961" i="1"/>
  <c r="P133" i="1"/>
  <c r="P612" i="1"/>
  <c r="P641" i="1"/>
  <c r="P813" i="1"/>
  <c r="P888" i="1"/>
  <c r="P934" i="1"/>
  <c r="P197" i="1"/>
  <c r="P136" i="1"/>
  <c r="P360" i="1"/>
  <c r="P382" i="1"/>
  <c r="P402" i="1"/>
  <c r="P432" i="1"/>
  <c r="P463" i="1"/>
  <c r="P493" i="1"/>
  <c r="P519" i="1"/>
  <c r="P569" i="1"/>
  <c r="P701" i="1"/>
  <c r="P728" i="1"/>
  <c r="P793" i="1"/>
  <c r="P817" i="1"/>
  <c r="P845" i="1"/>
  <c r="P868" i="1"/>
  <c r="P972" i="1"/>
  <c r="P194" i="1"/>
  <c r="P199" i="1"/>
  <c r="P140" i="1"/>
  <c r="P185" i="1"/>
  <c r="P627" i="1"/>
  <c r="P651" i="1"/>
  <c r="P756" i="1"/>
  <c r="P797" i="1"/>
  <c r="P881" i="1"/>
  <c r="P947" i="1"/>
  <c r="P153" i="1"/>
  <c r="P276" i="1"/>
  <c r="P144" i="1"/>
  <c r="P78" i="1"/>
  <c r="P218" i="1"/>
  <c r="P37" i="1"/>
  <c r="P158" i="1"/>
  <c r="P684" i="1"/>
  <c r="P99" i="1"/>
  <c r="P196" i="1"/>
  <c r="P176" i="1"/>
  <c r="P200" i="1"/>
  <c r="P337" i="1"/>
  <c r="P90" i="1"/>
  <c r="P289" i="1"/>
  <c r="P741" i="1"/>
  <c r="P595" i="1"/>
  <c r="P668" i="1"/>
  <c r="P282" i="1" l="1"/>
  <c r="P16" i="1"/>
  <c r="P913" i="1"/>
  <c r="P722" i="1"/>
  <c r="P563" i="1"/>
  <c r="P487" i="1"/>
  <c r="P427" i="1"/>
  <c r="P377" i="1"/>
  <c r="P634" i="1"/>
  <c r="P954" i="1"/>
  <c r="P660" i="1"/>
  <c r="P24" i="1"/>
  <c r="P679" i="1"/>
  <c r="P646" i="1"/>
  <c r="P970" i="1"/>
  <c r="P886" i="1"/>
  <c r="P709" i="1"/>
  <c r="P548" i="1"/>
  <c r="P472" i="1"/>
  <c r="P411" i="1"/>
  <c r="P367" i="1"/>
  <c r="P589" i="1"/>
  <c r="P787" i="1"/>
  <c r="P941" i="1"/>
  <c r="P872" i="1"/>
  <c r="P696" i="1"/>
  <c r="P513" i="1"/>
  <c r="P456" i="1"/>
  <c r="P396" i="1"/>
  <c r="P355" i="1"/>
  <c r="P928" i="1"/>
  <c r="P606" i="1"/>
  <c r="P837" i="1"/>
  <c r="P736" i="1"/>
  <c r="P330" i="1"/>
  <c r="P151" i="1"/>
  <c r="P806" i="1"/>
  <c r="P621" i="1"/>
  <c r="P861" i="1"/>
  <c r="P902" i="1"/>
  <c r="P821" i="1"/>
  <c r="P577" i="1"/>
  <c r="P502" i="1"/>
  <c r="P441" i="1"/>
  <c r="P387" i="1"/>
  <c r="P201" i="1"/>
  <c r="P751" i="1"/>
  <c r="P15" i="1"/>
  <c r="P88" i="1"/>
  <c r="P280" i="1" l="1"/>
  <c r="P278" i="1" s="1"/>
  <c r="P7" i="1"/>
  <c r="P747" i="1"/>
  <c r="P17" i="1"/>
  <c r="P707" i="1"/>
  <c r="P677" i="1"/>
  <c r="P632" i="1"/>
  <c r="P18" i="1"/>
  <c r="P761" i="1"/>
  <c r="P926" i="1"/>
  <c r="P454" i="1"/>
  <c r="P900" i="1"/>
  <c r="P587" i="1"/>
  <c r="P409" i="1"/>
  <c r="P546" i="1"/>
  <c r="P952" i="1"/>
  <c r="P485" i="1"/>
  <c r="P720" i="1"/>
  <c r="P500" i="1"/>
  <c r="P785" i="1"/>
  <c r="P470" i="1"/>
  <c r="P658" i="1"/>
  <c r="P425" i="1"/>
  <c r="P561" i="1"/>
  <c r="P619" i="1"/>
  <c r="P694" i="1"/>
  <c r="P575" i="1"/>
  <c r="P859" i="1"/>
  <c r="P857" i="1"/>
  <c r="P734" i="1"/>
  <c r="P939" i="1"/>
  <c r="P203" i="1"/>
  <c r="P749" i="1"/>
  <c r="P804" i="1"/>
  <c r="P835" i="1"/>
  <c r="P604" i="1"/>
  <c r="P9" i="1" l="1"/>
  <c r="P11" i="1" s="1"/>
  <c r="P238" i="1"/>
  <c r="P833" i="1"/>
  <c r="P242" i="1"/>
  <c r="P241" i="1"/>
  <c r="P732" i="1"/>
  <c r="P802" i="1"/>
  <c r="P692" i="1"/>
  <c r="P468" i="1"/>
  <c r="P498" i="1"/>
  <c r="P483" i="1"/>
  <c r="P407" i="1"/>
  <c r="P235" i="1"/>
  <c r="P231" i="1"/>
  <c r="P248" i="1"/>
  <c r="P617" i="1"/>
  <c r="P602" i="1"/>
  <c r="P224" i="1"/>
  <c r="P228" i="1"/>
  <c r="P656" i="1"/>
  <c r="P544" i="1"/>
  <c r="P245" i="1"/>
  <c r="P559" i="1"/>
  <c r="O215" i="1"/>
  <c r="O217" i="1"/>
  <c r="O213" i="1"/>
  <c r="O212" i="1"/>
  <c r="O211" i="1"/>
  <c r="O209" i="1"/>
  <c r="P266" i="1" l="1"/>
  <c r="P273" i="1"/>
  <c r="P251" i="1"/>
  <c r="O218" i="1"/>
  <c r="P271" i="1" l="1"/>
  <c r="P264" i="1"/>
  <c r="P995" i="1" l="1"/>
  <c r="O974" i="1" l="1"/>
  <c r="O956" i="1"/>
  <c r="O863" i="1"/>
  <c r="O284" i="1"/>
  <c r="O159" i="1"/>
  <c r="O979" i="1"/>
  <c r="O978" i="1" s="1"/>
  <c r="O972" i="1" s="1"/>
  <c r="O970" i="1" s="1"/>
  <c r="O147" i="1"/>
  <c r="O724" i="1"/>
  <c r="O729" i="1"/>
  <c r="O728" i="1" s="1"/>
  <c r="O722" i="1" s="1"/>
  <c r="O720" i="1" s="1"/>
  <c r="O172" i="1"/>
  <c r="O839" i="1" l="1"/>
  <c r="O565" i="1"/>
  <c r="O110" i="1"/>
  <c r="O846" i="1"/>
  <c r="O134" i="1"/>
  <c r="O823" i="1"/>
  <c r="O961" i="1"/>
  <c r="O954" i="1" s="1"/>
  <c r="O952" i="1" s="1"/>
  <c r="O935" i="1"/>
  <c r="O934" i="1" s="1"/>
  <c r="O928" i="1" s="1"/>
  <c r="O926" i="1" s="1"/>
  <c r="O930" i="1"/>
  <c r="O922" i="1"/>
  <c r="O921" i="1" s="1"/>
  <c r="O915" i="1" s="1"/>
  <c r="O913" i="1" s="1"/>
  <c r="O917" i="1"/>
  <c r="O909" i="1"/>
  <c r="O908" i="1" s="1"/>
  <c r="O902" i="1" s="1"/>
  <c r="O900" i="1" s="1"/>
  <c r="O904" i="1"/>
  <c r="O896" i="1"/>
  <c r="O895" i="1"/>
  <c r="O888" i="1" s="1"/>
  <c r="O886" i="1" s="1"/>
  <c r="O890" i="1"/>
  <c r="O882" i="1"/>
  <c r="O881" i="1" s="1"/>
  <c r="O872" i="1" s="1"/>
  <c r="O869" i="1"/>
  <c r="O868" i="1" s="1"/>
  <c r="O861" i="1" s="1"/>
  <c r="O849" i="1"/>
  <c r="O848" i="1" s="1"/>
  <c r="O829" i="1"/>
  <c r="O828" i="1" s="1"/>
  <c r="O821" i="1" s="1"/>
  <c r="O818" i="1"/>
  <c r="O817" i="1" s="1"/>
  <c r="O806" i="1" s="1"/>
  <c r="O808" i="1"/>
  <c r="O757" i="1"/>
  <c r="O756" i="1" s="1"/>
  <c r="O751" i="1" s="1"/>
  <c r="O749" i="1" s="1"/>
  <c r="O747" i="1" s="1"/>
  <c r="O753" i="1"/>
  <c r="O742" i="1"/>
  <c r="O741" i="1" s="1"/>
  <c r="O736" i="1" s="1"/>
  <c r="O734" i="1" s="1"/>
  <c r="O241" i="1" s="1"/>
  <c r="O738" i="1"/>
  <c r="O715" i="1"/>
  <c r="O709" i="1" s="1"/>
  <c r="O707" i="1" s="1"/>
  <c r="O711" i="1"/>
  <c r="O701" i="1"/>
  <c r="O696" i="1" s="1"/>
  <c r="O694" i="1" s="1"/>
  <c r="O698" i="1"/>
  <c r="O688" i="1"/>
  <c r="O684" i="1" s="1"/>
  <c r="O679" i="1" s="1"/>
  <c r="O677" i="1" s="1"/>
  <c r="O681" i="1"/>
  <c r="O669" i="1"/>
  <c r="O662" i="1"/>
  <c r="O652" i="1"/>
  <c r="O651" i="1" s="1"/>
  <c r="O646" i="1" s="1"/>
  <c r="O648" i="1"/>
  <c r="O642" i="1"/>
  <c r="O641" i="1" s="1"/>
  <c r="O634" i="1" s="1"/>
  <c r="O637" i="1"/>
  <c r="O628" i="1"/>
  <c r="O627" i="1" s="1"/>
  <c r="O621" i="1" s="1"/>
  <c r="O619" i="1" s="1"/>
  <c r="O623" i="1"/>
  <c r="O613" i="1"/>
  <c r="O612" i="1" s="1"/>
  <c r="O606" i="1" s="1"/>
  <c r="O604" i="1" s="1"/>
  <c r="O602" i="1" s="1"/>
  <c r="O608" i="1"/>
  <c r="O596" i="1"/>
  <c r="O595" i="1" s="1"/>
  <c r="O589" i="1" s="1"/>
  <c r="O587" i="1" s="1"/>
  <c r="O591" i="1"/>
  <c r="O583" i="1"/>
  <c r="O582" i="1" s="1"/>
  <c r="O577" i="1" s="1"/>
  <c r="O575" i="1" s="1"/>
  <c r="O579" i="1"/>
  <c r="O570" i="1"/>
  <c r="O569" i="1" s="1"/>
  <c r="O563" i="1" s="1"/>
  <c r="O561" i="1" s="1"/>
  <c r="O555" i="1"/>
  <c r="O554" i="1" s="1"/>
  <c r="O548" i="1" s="1"/>
  <c r="O546" i="1" s="1"/>
  <c r="O550" i="1"/>
  <c r="O520" i="1"/>
  <c r="O519" i="1" s="1"/>
  <c r="O513" i="1" s="1"/>
  <c r="O515" i="1"/>
  <c r="O509" i="1"/>
  <c r="O508" i="1" s="1"/>
  <c r="O502" i="1" s="1"/>
  <c r="O504" i="1"/>
  <c r="O494" i="1"/>
  <c r="O493" i="1" s="1"/>
  <c r="O487" i="1" s="1"/>
  <c r="O485" i="1" s="1"/>
  <c r="O483" i="1" s="1"/>
  <c r="O489" i="1"/>
  <c r="O479" i="1"/>
  <c r="O478" i="1" s="1"/>
  <c r="O472" i="1" s="1"/>
  <c r="O470" i="1" s="1"/>
  <c r="O468" i="1" s="1"/>
  <c r="O474" i="1"/>
  <c r="O464" i="1"/>
  <c r="O463" i="1" s="1"/>
  <c r="O456" i="1" s="1"/>
  <c r="O454" i="1" s="1"/>
  <c r="O458" i="1"/>
  <c r="O449" i="1"/>
  <c r="O448" i="1" s="1"/>
  <c r="O441" i="1" s="1"/>
  <c r="O443" i="1"/>
  <c r="O432" i="1"/>
  <c r="O427" i="1" s="1"/>
  <c r="O429" i="1"/>
  <c r="O418" i="1"/>
  <c r="O411" i="1" s="1"/>
  <c r="O409" i="1" s="1"/>
  <c r="O413" i="1"/>
  <c r="O403" i="1"/>
  <c r="O402" i="1" s="1"/>
  <c r="O396" i="1" s="1"/>
  <c r="O398" i="1"/>
  <c r="O393" i="1"/>
  <c r="O392" i="1" s="1"/>
  <c r="O387" i="1" s="1"/>
  <c r="O389" i="1"/>
  <c r="O383" i="1"/>
  <c r="O382" i="1" s="1"/>
  <c r="O377" i="1" s="1"/>
  <c r="O379" i="1"/>
  <c r="O373" i="1"/>
  <c r="O372" i="1" s="1"/>
  <c r="O367" i="1" s="1"/>
  <c r="O369" i="1"/>
  <c r="O360" i="1"/>
  <c r="O355" i="1" s="1"/>
  <c r="O357" i="1"/>
  <c r="O332" i="1"/>
  <c r="O327" i="1"/>
  <c r="O322" i="1"/>
  <c r="O202" i="1"/>
  <c r="O186" i="1"/>
  <c r="O185" i="1" s="1"/>
  <c r="O179" i="1"/>
  <c r="O177" i="1"/>
  <c r="O174" i="1"/>
  <c r="O171" i="1" s="1"/>
  <c r="O166" i="1"/>
  <c r="O163" i="1"/>
  <c r="O158" i="1" s="1"/>
  <c r="O155" i="1"/>
  <c r="O154" i="1"/>
  <c r="O149" i="1"/>
  <c r="O145" i="1"/>
  <c r="O144" i="1" s="1"/>
  <c r="O141" i="1"/>
  <c r="O140" i="1" s="1"/>
  <c r="O138" i="1"/>
  <c r="O136" i="1" s="1"/>
  <c r="O129" i="1"/>
  <c r="O128" i="1" s="1"/>
  <c r="O121" i="1"/>
  <c r="O119" i="1"/>
  <c r="O104" i="1"/>
  <c r="O100" i="1"/>
  <c r="O95" i="1"/>
  <c r="O93" i="1"/>
  <c r="O91" i="1"/>
  <c r="O90" i="1" s="1"/>
  <c r="O81" i="1"/>
  <c r="O79" i="1"/>
  <c r="O75" i="1"/>
  <c r="O57" i="1"/>
  <c r="O196" i="1" s="1"/>
  <c r="O38" i="1"/>
  <c r="O29" i="1"/>
  <c r="O99" i="1" l="1"/>
  <c r="O544" i="1"/>
  <c r="O692" i="1"/>
  <c r="O276" i="1"/>
  <c r="O337" i="1"/>
  <c r="O330" i="1" s="1"/>
  <c r="O153" i="1"/>
  <c r="O500" i="1"/>
  <c r="O498" i="1" s="1"/>
  <c r="O78" i="1"/>
  <c r="O200" i="1" s="1"/>
  <c r="O176" i="1"/>
  <c r="O24" i="1" s="1"/>
  <c r="O37" i="1"/>
  <c r="O15" i="1" s="1"/>
  <c r="O201" i="1"/>
  <c r="O23" i="1"/>
  <c r="O732" i="1"/>
  <c r="O632" i="1"/>
  <c r="O289" i="1"/>
  <c r="O282" i="1" s="1"/>
  <c r="O280" i="1" s="1"/>
  <c r="O425" i="1"/>
  <c r="O859" i="1"/>
  <c r="O857" i="1" s="1"/>
  <c r="O804" i="1"/>
  <c r="O802" i="1" s="1"/>
  <c r="O559" i="1"/>
  <c r="O668" i="1"/>
  <c r="O660" i="1" s="1"/>
  <c r="O658" i="1" s="1"/>
  <c r="O845" i="1"/>
  <c r="O837" i="1" s="1"/>
  <c r="O198" i="1"/>
  <c r="O194" i="1"/>
  <c r="O199" i="1"/>
  <c r="O133" i="1"/>
  <c r="O407" i="1" l="1"/>
  <c r="O656" i="1"/>
  <c r="O16" i="1"/>
  <c r="O7" i="1" s="1"/>
  <c r="O617" i="1"/>
  <c r="O151" i="1"/>
  <c r="O18" i="1" s="1"/>
  <c r="O203" i="1"/>
  <c r="O835" i="1"/>
  <c r="O88" i="1"/>
  <c r="O278" i="1" l="1"/>
  <c r="O224" i="1"/>
  <c r="O251" i="1" s="1"/>
  <c r="O833" i="1"/>
  <c r="O17" i="1"/>
  <c r="O273" i="1" l="1"/>
  <c r="O271" i="1" s="1"/>
  <c r="O9" i="1"/>
  <c r="O11" i="1" s="1"/>
  <c r="O266" i="1" l="1"/>
  <c r="O264" i="1" l="1"/>
  <c r="O995" i="1" l="1"/>
</calcChain>
</file>

<file path=xl/sharedStrings.xml><?xml version="1.0" encoding="utf-8"?>
<sst xmlns="http://schemas.openxmlformats.org/spreadsheetml/2006/main" count="1502" uniqueCount="549">
  <si>
    <t>Rashodi za zaposlene</t>
  </si>
  <si>
    <t>Ostali rashodi za zaposlene</t>
  </si>
  <si>
    <t>Doprinosi na plaće</t>
  </si>
  <si>
    <t>Materijalni rashodi</t>
  </si>
  <si>
    <t>Naknade troškova zaposlenima</t>
  </si>
  <si>
    <t>Rashodi za meterijal i energiju</t>
  </si>
  <si>
    <t>Rashodi za usluge</t>
  </si>
  <si>
    <t>Ostali nespomenuti rashodi poslovanja</t>
  </si>
  <si>
    <t>Tekuće donacije</t>
  </si>
  <si>
    <t>Rashodi za nabavu proizvedene dugotrajne imovine</t>
  </si>
  <si>
    <t>Prihodi od poreza</t>
  </si>
  <si>
    <t>Porez i prirez na dohodak</t>
  </si>
  <si>
    <t>Porezi na imovinu</t>
  </si>
  <si>
    <t>Prihodi od imovine</t>
  </si>
  <si>
    <t>Prihodi od financijske imovine</t>
  </si>
  <si>
    <t>Prihodi po posebnim propisima</t>
  </si>
  <si>
    <t>Porezi na robu i usluge</t>
  </si>
  <si>
    <t>Subvencije</t>
  </si>
  <si>
    <t>Financijski rashodi</t>
  </si>
  <si>
    <t>Ostali financijski rashodi</t>
  </si>
  <si>
    <t>Postrojenja i oprema</t>
  </si>
  <si>
    <t>Prihodi poslovanja</t>
  </si>
  <si>
    <t>Prihodi od nefinancijske imovine</t>
  </si>
  <si>
    <t>Nematerijalna proizvedena imovina</t>
  </si>
  <si>
    <t>Naknade građanima i kućanstvima na temelju osiguranja i druge naknade</t>
  </si>
  <si>
    <t>Ostale naknade građanima i kućanstvima iz proračuna</t>
  </si>
  <si>
    <t>Zemljište</t>
  </si>
  <si>
    <t>Prihodi od prodaje nefinancijske imovine</t>
  </si>
  <si>
    <t>Prihodi od prodaje materijalne imovine-prirodnih bogatstava</t>
  </si>
  <si>
    <t>Materijalna imovina-prirodna bogatstva</t>
  </si>
  <si>
    <t>Kapitalne donacije</t>
  </si>
  <si>
    <t>Kazne, penali i naknade štete</t>
  </si>
  <si>
    <t>Nematerijalna imovina</t>
  </si>
  <si>
    <t>5</t>
  </si>
  <si>
    <t>6</t>
  </si>
  <si>
    <t>Šifra izvora prihoda</t>
  </si>
  <si>
    <t>Broj konta</t>
  </si>
  <si>
    <t>Vrsta prihoda/izdataka</t>
  </si>
  <si>
    <t>A. RAČUN PRIHODA I RASHODA</t>
  </si>
  <si>
    <t>61</t>
  </si>
  <si>
    <t>611</t>
  </si>
  <si>
    <t>613</t>
  </si>
  <si>
    <t>614</t>
  </si>
  <si>
    <t>63</t>
  </si>
  <si>
    <t>633</t>
  </si>
  <si>
    <t>634</t>
  </si>
  <si>
    <t>64</t>
  </si>
  <si>
    <t>641</t>
  </si>
  <si>
    <t>642</t>
  </si>
  <si>
    <t>65</t>
  </si>
  <si>
    <t>652</t>
  </si>
  <si>
    <t>7</t>
  </si>
  <si>
    <t>71</t>
  </si>
  <si>
    <t>711</t>
  </si>
  <si>
    <t>Prihodi od upravnih i administrativnih pristojbi, pristojbi po posebnim propisima i naknada</t>
  </si>
  <si>
    <t>Prihodi od prodaje neproizvedene dugotrajne imovine</t>
  </si>
  <si>
    <t>3</t>
  </si>
  <si>
    <t>31</t>
  </si>
  <si>
    <t>311</t>
  </si>
  <si>
    <t>312</t>
  </si>
  <si>
    <t>313</t>
  </si>
  <si>
    <t>32</t>
  </si>
  <si>
    <t>321</t>
  </si>
  <si>
    <t>322</t>
  </si>
  <si>
    <t>323</t>
  </si>
  <si>
    <t>329</t>
  </si>
  <si>
    <t>34</t>
  </si>
  <si>
    <t>343</t>
  </si>
  <si>
    <t>35</t>
  </si>
  <si>
    <t>352</t>
  </si>
  <si>
    <t>37</t>
  </si>
  <si>
    <t>372</t>
  </si>
  <si>
    <t>38</t>
  </si>
  <si>
    <t>381</t>
  </si>
  <si>
    <t>382</t>
  </si>
  <si>
    <t>383</t>
  </si>
  <si>
    <t>4</t>
  </si>
  <si>
    <t>41</t>
  </si>
  <si>
    <t>411</t>
  </si>
  <si>
    <t>412</t>
  </si>
  <si>
    <t>42</t>
  </si>
  <si>
    <t>421</t>
  </si>
  <si>
    <t>422</t>
  </si>
  <si>
    <t>426</t>
  </si>
  <si>
    <t>53</t>
  </si>
  <si>
    <t>532</t>
  </si>
  <si>
    <t>Izdaci za financijsku imovinu i otplate zajmova</t>
  </si>
  <si>
    <t>Izdaci za dionice i udjele u glavnici</t>
  </si>
  <si>
    <t>Dionice i udjeli u glavnici trgovačkih društava u javnom sektoru</t>
  </si>
  <si>
    <t>B. RAČUN ZADUŽIVANJA/FINANCIRANJA</t>
  </si>
  <si>
    <t>C. RASPOLOŽIVA SREDSTVA IZ PRETHODNIH GODINA (VIŠAK PRIHODA)</t>
  </si>
  <si>
    <t>92</t>
  </si>
  <si>
    <t>922</t>
  </si>
  <si>
    <t>Rezultat poslovanja</t>
  </si>
  <si>
    <t>Višak/manjak prihoda</t>
  </si>
  <si>
    <t>9</t>
  </si>
  <si>
    <t>Vlastiti izvori</t>
  </si>
  <si>
    <t xml:space="preserve"> </t>
  </si>
  <si>
    <t>8</t>
  </si>
  <si>
    <t>Opći prihodi i primici</t>
  </si>
  <si>
    <t>Doprinosi</t>
  </si>
  <si>
    <t>Vlastiti prihodi</t>
  </si>
  <si>
    <t>Prihodi za posebne namjene</t>
  </si>
  <si>
    <t>Pomoći</t>
  </si>
  <si>
    <t>Donacije</t>
  </si>
  <si>
    <t>Prihodi od prodaje nefinancijske imovine i nadoknade štete s osnove osiguranja</t>
  </si>
  <si>
    <t>Namjenski prihodi od zaduživanja</t>
  </si>
  <si>
    <t>Šifra programska Program Projekt Aktivnost</t>
  </si>
  <si>
    <t>OPĆI DIO</t>
  </si>
  <si>
    <t>001</t>
  </si>
  <si>
    <t>001 01</t>
  </si>
  <si>
    <t>01</t>
  </si>
  <si>
    <t>011</t>
  </si>
  <si>
    <t>P1001</t>
  </si>
  <si>
    <t>A1001 01</t>
  </si>
  <si>
    <t>0111</t>
  </si>
  <si>
    <t>Rashodi poslovanja</t>
  </si>
  <si>
    <t>Rashodi za materijal i energiju</t>
  </si>
  <si>
    <t>Funkcijska klasifikacija: 01 - Opće javne usluge</t>
  </si>
  <si>
    <t>A1001 02</t>
  </si>
  <si>
    <t>Aktivnost: Izbori za vijeća mjesnih odbora</t>
  </si>
  <si>
    <t>Aktivnost: Rad izvršnog tijela</t>
  </si>
  <si>
    <t>Plaće (bruto)</t>
  </si>
  <si>
    <t>Aktivnost: Javna rasvjeta</t>
  </si>
  <si>
    <t>064</t>
  </si>
  <si>
    <t>Aktivnost: Tekuće održavanje nerazvrstanih cesta</t>
  </si>
  <si>
    <t>P1005</t>
  </si>
  <si>
    <t>Aktivnost: Tekuće održavanje javnih površina</t>
  </si>
  <si>
    <t>Subvencije trgovačkim društvima, poljoprivrednicima i obrtnicima izvan javnog sektora</t>
  </si>
  <si>
    <t>P1006</t>
  </si>
  <si>
    <t>A1006 01</t>
  </si>
  <si>
    <t>P1007</t>
  </si>
  <si>
    <t>A1007 01</t>
  </si>
  <si>
    <t>P1008</t>
  </si>
  <si>
    <t>A1008 01</t>
  </si>
  <si>
    <t>P1009</t>
  </si>
  <si>
    <t>A1009 01</t>
  </si>
  <si>
    <t>Ostali rashodi</t>
  </si>
  <si>
    <t>P1010</t>
  </si>
  <si>
    <t>A1010 01</t>
  </si>
  <si>
    <t>0421</t>
  </si>
  <si>
    <t>1070</t>
  </si>
  <si>
    <t>0112</t>
  </si>
  <si>
    <t>UKUPNO RASHODI I IZDACI:</t>
  </si>
  <si>
    <t>Funkcijska klasifikacija: 03 - Javni red i sigurnost</t>
  </si>
  <si>
    <t>Funkcijska klasifikacija: 04 - Ekonomski poslovi</t>
  </si>
  <si>
    <t>Funkcijska klasifikacija: 05 - Zaštita okoliša</t>
  </si>
  <si>
    <t>Funkcijska klasifikacija: 06 - Usluge unapređenja stanovanja i zajednice</t>
  </si>
  <si>
    <t>Funkcijska klasifikacija: 07 - Zdravstvo</t>
  </si>
  <si>
    <t>Funkcijska klasifikacija: 08 - Rekreacija, kultura i religija</t>
  </si>
  <si>
    <t>Funkcijska klasifikacija: 09 - Obrazovanje</t>
  </si>
  <si>
    <t>Funkcijska klasifikacija: 10 - Socijalna zaštita</t>
  </si>
  <si>
    <t>04</t>
  </si>
  <si>
    <t>05</t>
  </si>
  <si>
    <t>051</t>
  </si>
  <si>
    <t>0510</t>
  </si>
  <si>
    <t>Naknade troškova osobama izvan radnog odnosa</t>
  </si>
  <si>
    <t>66</t>
  </si>
  <si>
    <t>663</t>
  </si>
  <si>
    <t>Donacije od pravnih i fizičkih osoba izvan općeg proračuna</t>
  </si>
  <si>
    <t>Prihodi od prodaje proizvoda i roba te pruženih usluga i prihodi od donacija</t>
  </si>
  <si>
    <t>Aktivnost: Stipendije</t>
  </si>
  <si>
    <t>Aktivnost: Potpore za novorođeno dijete</t>
  </si>
  <si>
    <t>1040</t>
  </si>
  <si>
    <t>Aktivnost: Sufinanciranje prijevoza srednjoškolaca</t>
  </si>
  <si>
    <t>0912</t>
  </si>
  <si>
    <t>Aktivnost: Naknada za ogrijev socijalno ugroženom stanovništvu</t>
  </si>
  <si>
    <t>Aktivnost: Pomoć u novcu pojedincima (invalidnim osobama) i obiteljima</t>
  </si>
  <si>
    <t>Aktivnost: Protupožarna zaštita</t>
  </si>
  <si>
    <t>Aktivnost: Sanacija terena onečišćenog opasnim otpadom</t>
  </si>
  <si>
    <t xml:space="preserve">Aktivnost: Razvoj ruralnog turizma </t>
  </si>
  <si>
    <t>Rashodi za nabavu nefinancijske imovine</t>
  </si>
  <si>
    <t>Rashodi za nabavu neproizvedene dugotrajne imovine</t>
  </si>
  <si>
    <t>Građevinski objekti</t>
  </si>
  <si>
    <t>06</t>
  </si>
  <si>
    <t>Aktivnost: Oprema potrebna za rad Jedinstvenog upravnog odjela</t>
  </si>
  <si>
    <t>Aktivnost: Sufinanciranje rada LAG-a Vallis Colapis</t>
  </si>
  <si>
    <t>324</t>
  </si>
  <si>
    <t>0640</t>
  </si>
  <si>
    <t>0451</t>
  </si>
  <si>
    <t>0560</t>
  </si>
  <si>
    <t>0133</t>
  </si>
  <si>
    <t>0320</t>
  </si>
  <si>
    <t>0360</t>
  </si>
  <si>
    <t>0810</t>
  </si>
  <si>
    <t>0473</t>
  </si>
  <si>
    <t>0610</t>
  </si>
  <si>
    <t>0760</t>
  </si>
  <si>
    <t>056</t>
  </si>
  <si>
    <t xml:space="preserve">Funkcijska klasifikacija: 05 - Zaštita okoliša </t>
  </si>
  <si>
    <t>045</t>
  </si>
  <si>
    <t>013</t>
  </si>
  <si>
    <t>10</t>
  </si>
  <si>
    <t>09</t>
  </si>
  <si>
    <t>03</t>
  </si>
  <si>
    <t>08</t>
  </si>
  <si>
    <t>07</t>
  </si>
  <si>
    <t>042</t>
  </si>
  <si>
    <t>107</t>
  </si>
  <si>
    <t>091</t>
  </si>
  <si>
    <t>032</t>
  </si>
  <si>
    <t>081</t>
  </si>
  <si>
    <t>047</t>
  </si>
  <si>
    <t>061</t>
  </si>
  <si>
    <t>076</t>
  </si>
  <si>
    <t>P1011</t>
  </si>
  <si>
    <t>A1009 02</t>
  </si>
  <si>
    <t>A1009 03</t>
  </si>
  <si>
    <t>A1010 02</t>
  </si>
  <si>
    <t>A1011 01</t>
  </si>
  <si>
    <t>K1014 01</t>
  </si>
  <si>
    <t>Funkcijska</t>
  </si>
  <si>
    <t>653</t>
  </si>
  <si>
    <t>Komunalni doprinosi i naknade</t>
  </si>
  <si>
    <t>72</t>
  </si>
  <si>
    <t>721</t>
  </si>
  <si>
    <t>Aktivnost: Sufinanciranje boravka djece u dječjem vrtiću</t>
  </si>
  <si>
    <t>Prihodi od prodaje proizvedene dugotrajne imovine</t>
  </si>
  <si>
    <t>Prihodi od prodaje građevinskih objekata</t>
  </si>
  <si>
    <t>Aktivnost: Humanitarna djelatnost Crvenog križa</t>
  </si>
  <si>
    <t>651</t>
  </si>
  <si>
    <t>Upravne i administrativne pristojbe</t>
  </si>
  <si>
    <t>RAZDJEL 001: JEDINSTVENI UPRAVNI ODJEL</t>
  </si>
  <si>
    <t>Glava 001 01: Jedinstveni upravni odjel</t>
  </si>
  <si>
    <t>Aktivnost: Financiranje rada političkih stranaka zastupljenih u Općinskom vijeću</t>
  </si>
  <si>
    <t>Aktivnost: Rad Općinskog vijeća</t>
  </si>
  <si>
    <t>Aktivnost: Redovna djelatnost Jedinstvenog upravnog odjela</t>
  </si>
  <si>
    <t>Aktivnost: Potpore poljoprivredi</t>
  </si>
  <si>
    <t>Aktivnost: Donacije udrugama građana</t>
  </si>
  <si>
    <t>Aktivnost: Zbrinjavanje komunalnog otpada - deponij Ilovac</t>
  </si>
  <si>
    <t>P1013</t>
  </si>
  <si>
    <t>A1013 01</t>
  </si>
  <si>
    <t>P1014</t>
  </si>
  <si>
    <t>P1015</t>
  </si>
  <si>
    <t>K1015 01</t>
  </si>
  <si>
    <t xml:space="preserve">Program 01: Javna uprava i administracija </t>
  </si>
  <si>
    <t>A1001 03</t>
  </si>
  <si>
    <t>A1001 04</t>
  </si>
  <si>
    <t>A1001 05</t>
  </si>
  <si>
    <t>A1001 06</t>
  </si>
  <si>
    <t>P1002</t>
  </si>
  <si>
    <t>Program 02: Održavanje komunalne infrastrukture</t>
  </si>
  <si>
    <t>T1002 01</t>
  </si>
  <si>
    <t>T1002 02</t>
  </si>
  <si>
    <t>T1002 03</t>
  </si>
  <si>
    <t>T1002 04</t>
  </si>
  <si>
    <t>P1003</t>
  </si>
  <si>
    <t>A1001 07</t>
  </si>
  <si>
    <t>Aktivnost: Izbori, referendum</t>
  </si>
  <si>
    <t xml:space="preserve">Program 03: Potpora poljoprivredi </t>
  </si>
  <si>
    <t>A1003 01</t>
  </si>
  <si>
    <t>P1004</t>
  </si>
  <si>
    <t>Program 04: Jačanje gospodarstva</t>
  </si>
  <si>
    <t>Program 05: Zaštita okoliša</t>
  </si>
  <si>
    <t>A1005 01</t>
  </si>
  <si>
    <t>A1005 02</t>
  </si>
  <si>
    <t>Program 06: Predškolski odgoj</t>
  </si>
  <si>
    <t>Program 07: Osnovno i srednjoškolsko obrazovanje</t>
  </si>
  <si>
    <t>A1007 02</t>
  </si>
  <si>
    <t>Program 08: Visoko obrazovanje</t>
  </si>
  <si>
    <t>Program 09: Socijalna skrb</t>
  </si>
  <si>
    <t xml:space="preserve">Program 11: Razvoj civilnog društva </t>
  </si>
  <si>
    <t>366</t>
  </si>
  <si>
    <t>36</t>
  </si>
  <si>
    <t xml:space="preserve">Aktivnost: Pomoć pri radu Domu zdravlja Ozalj </t>
  </si>
  <si>
    <t>Aktivnost: Pomoć pri radu Osnovnoj školi Žakanje</t>
  </si>
  <si>
    <t>P1012</t>
  </si>
  <si>
    <t>Program 12: Zdravstvo</t>
  </si>
  <si>
    <t>Program 13: Promicanje kulture</t>
  </si>
  <si>
    <t>Aktivnost: Održavanje okoliša Starog grada Ribnika</t>
  </si>
  <si>
    <t>Program 14: Poticanje razvoja turizma</t>
  </si>
  <si>
    <t>T1014 02</t>
  </si>
  <si>
    <t>Aktivnost: Pilot projekt "Hrvatska 365"</t>
  </si>
  <si>
    <t>Program 15: Prostorno uređenje i unapređenje stanovanja</t>
  </si>
  <si>
    <t>Program 10: Organiziranje i provođenje zaštite i spašavanja</t>
  </si>
  <si>
    <t>P1016</t>
  </si>
  <si>
    <t xml:space="preserve">Program 16: Upravljanje imovinom </t>
  </si>
  <si>
    <t>K1016 02</t>
  </si>
  <si>
    <t>K1016 03</t>
  </si>
  <si>
    <t>K1016 04</t>
  </si>
  <si>
    <t>K1016 05</t>
  </si>
  <si>
    <t>K1016 06</t>
  </si>
  <si>
    <t>Pomoći proračunskim korisnicima drugih proračuna</t>
  </si>
  <si>
    <t>Pomoći dane u inozemstvo i unutar općeg proračuna</t>
  </si>
  <si>
    <t xml:space="preserve">Ostali rashodi   </t>
  </si>
  <si>
    <t>1</t>
  </si>
  <si>
    <t xml:space="preserve">Aktivnost: Tekuće održavanje groblja i mrtvačnica </t>
  </si>
  <si>
    <t>Sveukupno:</t>
  </si>
  <si>
    <t>IZVORI FINANCIRANJA</t>
  </si>
  <si>
    <t xml:space="preserve">Opći prihodi i primici </t>
  </si>
  <si>
    <t xml:space="preserve">Pomoći </t>
  </si>
  <si>
    <t xml:space="preserve">Prihodi za posebne namjene </t>
  </si>
  <si>
    <t>Višak prihoda</t>
  </si>
  <si>
    <t xml:space="preserve">Višak prihoda </t>
  </si>
  <si>
    <t>Primici od financijske imovine i zaduživanja</t>
  </si>
  <si>
    <t>84</t>
  </si>
  <si>
    <t>844</t>
  </si>
  <si>
    <t>Primici od zaduživanja</t>
  </si>
  <si>
    <t>Primljeni krediti i zajmovi od kreditnih i ostalih financijskih institucija izvan javnog sektora</t>
  </si>
  <si>
    <t>54</t>
  </si>
  <si>
    <t>544</t>
  </si>
  <si>
    <t>Izdaci za otplatu glavnice primljenih kredita i zajmova</t>
  </si>
  <si>
    <t>632</t>
  </si>
  <si>
    <t>Pomoći od međunarodnih organizacija te institucija i tijela EU</t>
  </si>
  <si>
    <t>UKUPNO RASHODI I IZDACI         (3+4+5):</t>
  </si>
  <si>
    <t>Aktivnost: Javni radovi, stručno osposobljavanje bez zasnivanja radnog odnos</t>
  </si>
  <si>
    <t>0911</t>
  </si>
  <si>
    <t>0922</t>
  </si>
  <si>
    <t>0941</t>
  </si>
  <si>
    <t>094</t>
  </si>
  <si>
    <t>092</t>
  </si>
  <si>
    <t>104</t>
  </si>
  <si>
    <t>036</t>
  </si>
  <si>
    <t>A1012 01</t>
  </si>
  <si>
    <t>A1007 03</t>
  </si>
  <si>
    <t>Aktivnost: Kapitalni projekt "Obnova biciklističke staze Zeleno srce"</t>
  </si>
  <si>
    <t>Aktivnost: Kapitalni projekt "Modernizacija nerazvrstanih cesta"</t>
  </si>
  <si>
    <t>Pomoći od izvanproračunskih korisnika</t>
  </si>
  <si>
    <t>Pomoći proračunu iz drugih proračuna</t>
  </si>
  <si>
    <t>Pomoći iz inozemstva i od subjekata unutar općeg proračuna</t>
  </si>
  <si>
    <t>Plaće (Bruto)</t>
  </si>
  <si>
    <t>Otplata glavnice primljenih kredita i zajmova od kreditnih i ostalih institucija izvan javnog sektora</t>
  </si>
  <si>
    <t>Aktivnost: Opremanje objekata mrtvačnica</t>
  </si>
  <si>
    <t>A1004 01</t>
  </si>
  <si>
    <t>A1011 02</t>
  </si>
  <si>
    <t>K1016 01</t>
  </si>
  <si>
    <t>Aktivnost: Civilna zaštita, financiranje rada HGSS, Stanice Karlovac</t>
  </si>
  <si>
    <t>0474</t>
  </si>
  <si>
    <t>Željko Car, prof.</t>
  </si>
  <si>
    <t>Aktivnost: Kapitalni projekt "Energetska obnova zgrade u Ribniku, k.č. 40/5 k.o. Ribnik"</t>
  </si>
  <si>
    <t>Aktivnost: Kapitalni projekt "Modernizacija javne rasvjete s ekološki prihvatljivom i energetski učinkovitom LED rasvjetom"</t>
  </si>
  <si>
    <t>Aktivnost: Nadstrešnice za autobusna stajališta</t>
  </si>
  <si>
    <t xml:space="preserve">Aktivnost: Financiranje osnovnoškolskog obrazovanja iznad standarda </t>
  </si>
  <si>
    <t>83</t>
  </si>
  <si>
    <t>832</t>
  </si>
  <si>
    <t>Primici od prodaje dionica i udjela u glavnici</t>
  </si>
  <si>
    <t>Primici od prodaje dionica i udjela u glavnici trgovačkih društava u javnom sektoru</t>
  </si>
  <si>
    <t>A1011 03</t>
  </si>
  <si>
    <t>0840</t>
  </si>
  <si>
    <t>Aktivnost: Donacije vjerskim zajednicama</t>
  </si>
  <si>
    <t>084</t>
  </si>
  <si>
    <t>RAZLIKA - VIŠAK/MANJAK</t>
  </si>
  <si>
    <t>UKUPNO PRIHODI I PRIMICI (6+7+8):</t>
  </si>
  <si>
    <t>C. RASPOLOŽIVA SREDSTVA IZ PRETHODNIH GODINA (VIŠAK IZ PRETHODNE(IH) GODINA KOJI ĆE SE RASPOREDITI)</t>
  </si>
  <si>
    <t>638</t>
  </si>
  <si>
    <t>A1013 02</t>
  </si>
  <si>
    <t>Aktivnost: Kapitalni projekt "Rekonstrukcija centra općine Ribnik"</t>
  </si>
  <si>
    <t>K1016 07</t>
  </si>
  <si>
    <t>A1016 08</t>
  </si>
  <si>
    <t>K1016 09</t>
  </si>
  <si>
    <t>Aktivnost: Kapitalni projekt "Rekonstrukcija šumske prometne infrastrukture"</t>
  </si>
  <si>
    <t>Pomoći temeljem prijenosa EU sredstava</t>
  </si>
  <si>
    <t>0820</t>
  </si>
  <si>
    <t>082</t>
  </si>
  <si>
    <t>Aktivnost: Obilježavanje 400. godišnjice rođenja Jurja Križanića</t>
  </si>
  <si>
    <t>Aktivnost: Tekući projekt  "Promicanje kulturne baštine Juraj Jurko Križanić"</t>
  </si>
  <si>
    <t>T1013 03</t>
  </si>
  <si>
    <t>1. PRIHODI PO EKONOMSKOJ KLASIFIKACIJI</t>
  </si>
  <si>
    <t>2. RASHODI PO EKONOMSKOJ KLASIFIKACIJI</t>
  </si>
  <si>
    <t>3. RAČUN ZADUŽIVANJA/FINANCIRANJA PREMA EKONOMSKOJ KLASIFIKACIJI</t>
  </si>
  <si>
    <t>4. PRIHODI PREMA IZVORIMA FINANCIRANJA</t>
  </si>
  <si>
    <t>81</t>
  </si>
  <si>
    <t>91</t>
  </si>
  <si>
    <t>11</t>
  </si>
  <si>
    <t>52</t>
  </si>
  <si>
    <t>43</t>
  </si>
  <si>
    <t>5. RASHODI PREMA IZVORIMA FINANCIRANJA</t>
  </si>
  <si>
    <t>6. RASHODI PREMA FUNKCIJSKOJ KLASIFIKACIJI</t>
  </si>
  <si>
    <t>02</t>
  </si>
  <si>
    <t>Opće javne usluge</t>
  </si>
  <si>
    <t>Obrana</t>
  </si>
  <si>
    <t>Javni red i sigurnost</t>
  </si>
  <si>
    <t>Ekonomski poslovi</t>
  </si>
  <si>
    <t>Zaštita okoliša</t>
  </si>
  <si>
    <t>Usluge unaprjeđenja stanovanja i zajednice</t>
  </si>
  <si>
    <t>Zdravstvo</t>
  </si>
  <si>
    <t>Rekreacija, kultura i religija</t>
  </si>
  <si>
    <t>Obrazovanje</t>
  </si>
  <si>
    <t>Socijalna zaštita</t>
  </si>
  <si>
    <t>7. POSEBNI DIO PREMA ORGANIZACIJSKOJ KLASIFIKACIJI</t>
  </si>
  <si>
    <t>8. POSEBNI DIO PREMA PROGRAMSKOJ KLASIFIKACIJI</t>
  </si>
  <si>
    <t>T1005 03</t>
  </si>
  <si>
    <t>Aktivnost: Tekući projekt "PoKupi, iskoristi, očisti"</t>
  </si>
  <si>
    <t>363</t>
  </si>
  <si>
    <t>Pomoći unutar općeg proračuna</t>
  </si>
  <si>
    <t>Aktivnost: Kapitalni projekt "Zamjena krovišta na zgradi DVD-a Ribnik"</t>
  </si>
  <si>
    <t>Aktivnost: Tekući projekt "Nabava spremnika za odvojeno prikupljanje komunalnog otpada"</t>
  </si>
  <si>
    <t>T1005 04</t>
  </si>
  <si>
    <t>062</t>
  </si>
  <si>
    <t>0620</t>
  </si>
  <si>
    <t>K1016  10</t>
  </si>
  <si>
    <t>Aktivnost: Kapitalni projekt "Građenje i opremanje vatrogasnog doma, društvenog doma i turističkog informativnog centra; Rekonstrukcija zgrade javne namjene (zgrada DVD-a Ribnik) u naselju Ribnik"</t>
  </si>
  <si>
    <t>IZVRŠENJE 2017.</t>
  </si>
  <si>
    <t>6111</t>
  </si>
  <si>
    <t>6114</t>
  </si>
  <si>
    <t>Porez i prirez na dohodak od nesamostalnog rada</t>
  </si>
  <si>
    <t>Porez i prirz na dohodak od kapitala</t>
  </si>
  <si>
    <t>6131</t>
  </si>
  <si>
    <t>6134</t>
  </si>
  <si>
    <t>Stalni porezi na nepokretnu imovinu</t>
  </si>
  <si>
    <t>Povremeni porezi na imovinu</t>
  </si>
  <si>
    <t>6142</t>
  </si>
  <si>
    <t>6145</t>
  </si>
  <si>
    <t>Porez na promet</t>
  </si>
  <si>
    <t>Porezi na korištenje dobara ili izvođenje aktivnosti</t>
  </si>
  <si>
    <t>6331</t>
  </si>
  <si>
    <t>6332</t>
  </si>
  <si>
    <t>Tekuće pomoći proračunu iz drugih proračuna</t>
  </si>
  <si>
    <t>Kapitalne pomoći proračunu iz drugih proračuna</t>
  </si>
  <si>
    <t>6341</t>
  </si>
  <si>
    <t xml:space="preserve">Tekuće pomoći od izvanproračunskih korisnika </t>
  </si>
  <si>
    <t>6381</t>
  </si>
  <si>
    <t>Tekuće pomoći temeljem prijenosa EU sredstava</t>
  </si>
  <si>
    <t>6414</t>
  </si>
  <si>
    <t>Prihodi od zateznih kamata</t>
  </si>
  <si>
    <t>6422</t>
  </si>
  <si>
    <t>6423</t>
  </si>
  <si>
    <t>6429</t>
  </si>
  <si>
    <t>Prihodi od zakupa i iznajmljivanja imovine</t>
  </si>
  <si>
    <t>Naknada za korištenje nefinancijske imovine</t>
  </si>
  <si>
    <t>Ostali prihodi od nefinancijske imovine</t>
  </si>
  <si>
    <t>6511</t>
  </si>
  <si>
    <t>Državne upravne i sudske pristojbe</t>
  </si>
  <si>
    <t>6522</t>
  </si>
  <si>
    <t>6524</t>
  </si>
  <si>
    <t>6526</t>
  </si>
  <si>
    <t>Prihodi vodnoga gospodarstva</t>
  </si>
  <si>
    <t>Doprinosi za šume</t>
  </si>
  <si>
    <t>Ostali nespomenuti prihodi</t>
  </si>
  <si>
    <t>6531</t>
  </si>
  <si>
    <t>6532</t>
  </si>
  <si>
    <t>Komunalne naknade</t>
  </si>
  <si>
    <t>7211</t>
  </si>
  <si>
    <t>Stambeni objekti</t>
  </si>
  <si>
    <t>9221</t>
  </si>
  <si>
    <t>3111</t>
  </si>
  <si>
    <t>Plaće za redovan rad</t>
  </si>
  <si>
    <t>3121</t>
  </si>
  <si>
    <t>3132</t>
  </si>
  <si>
    <t>3133</t>
  </si>
  <si>
    <t>Doprinosi za obvezno zdravstveno osiguranje</t>
  </si>
  <si>
    <t>Doprinosi za obvezno osiguranje u slučaju nezaposlenosti</t>
  </si>
  <si>
    <t>3212</t>
  </si>
  <si>
    <t>3213</t>
  </si>
  <si>
    <t>3214</t>
  </si>
  <si>
    <t>Naknade za prijevoz, za rad na terenu i odvojeni život</t>
  </si>
  <si>
    <t>Stručno usavršavanje zaposlenika</t>
  </si>
  <si>
    <t>Ostale naknade troškova zaposlenima</t>
  </si>
  <si>
    <t>3221</t>
  </si>
  <si>
    <t>3223</t>
  </si>
  <si>
    <t>3224</t>
  </si>
  <si>
    <t>3225</t>
  </si>
  <si>
    <t>3227</t>
  </si>
  <si>
    <t>Uredski materijal i ostali materijalni rashodi</t>
  </si>
  <si>
    <t>Energija</t>
  </si>
  <si>
    <t xml:space="preserve">Materijal i dijelovi za tekuće i investicijsko održavanje </t>
  </si>
  <si>
    <t>Sitni inventar i auto gume</t>
  </si>
  <si>
    <t>Službena, radna i zaštitna odjeća i obuća</t>
  </si>
  <si>
    <t>3231</t>
  </si>
  <si>
    <t>3232</t>
  </si>
  <si>
    <t>3233</t>
  </si>
  <si>
    <t>3234</t>
  </si>
  <si>
    <t>3236</t>
  </si>
  <si>
    <t>3237</t>
  </si>
  <si>
    <t>3238</t>
  </si>
  <si>
    <t>Usluge telefona, pošte i prijevoza</t>
  </si>
  <si>
    <t>Usluge tekućeg i investicijskog održavanja</t>
  </si>
  <si>
    <t>Usluge promidžbe i informiranja</t>
  </si>
  <si>
    <t>Komunalne usluge</t>
  </si>
  <si>
    <t>Zdravstvene i veterinarske usluge</t>
  </si>
  <si>
    <t>Intelektualne i osobne usluge</t>
  </si>
  <si>
    <t>Računalne usluge</t>
  </si>
  <si>
    <t>3241</t>
  </si>
  <si>
    <t>3291</t>
  </si>
  <si>
    <t>3292</t>
  </si>
  <si>
    <t>3293</t>
  </si>
  <si>
    <t>3294</t>
  </si>
  <si>
    <t>3295</t>
  </si>
  <si>
    <t>3299</t>
  </si>
  <si>
    <t>Naknade za rad predstavničkih i izvršnih tijela, povjerenstava i slično</t>
  </si>
  <si>
    <t>Premije osiguranja</t>
  </si>
  <si>
    <t>Reprezentacija</t>
  </si>
  <si>
    <t>Članarine i norme</t>
  </si>
  <si>
    <t>Pristojbe i naknade</t>
  </si>
  <si>
    <t>3431</t>
  </si>
  <si>
    <t>3433</t>
  </si>
  <si>
    <t>3434</t>
  </si>
  <si>
    <t>Bankarske usluge i usluge platnog prometa</t>
  </si>
  <si>
    <t>Zatezne kamate</t>
  </si>
  <si>
    <t>Ostali nespomenuti financijski rashodi</t>
  </si>
  <si>
    <t>3523</t>
  </si>
  <si>
    <t>Subvencije poljoprivrednicima i obrtnicima</t>
  </si>
  <si>
    <t>3661</t>
  </si>
  <si>
    <t>Tekuće pomoći proračunskim korisnicima drugih proračuna</t>
  </si>
  <si>
    <t>3721</t>
  </si>
  <si>
    <t>3722</t>
  </si>
  <si>
    <t>Naknade građanima i kućanstvima u novcu</t>
  </si>
  <si>
    <t>Naknade građanima i kućanstvima u naravi</t>
  </si>
  <si>
    <t>3811</t>
  </si>
  <si>
    <t>Tekuće donacije u novcu</t>
  </si>
  <si>
    <t>3821</t>
  </si>
  <si>
    <t>Kapitalne donacije neprofitnim organizacijama</t>
  </si>
  <si>
    <t>4126</t>
  </si>
  <si>
    <t>Ostala nematerijalna imovina</t>
  </si>
  <si>
    <t>4212</t>
  </si>
  <si>
    <t>4213</t>
  </si>
  <si>
    <t>4214</t>
  </si>
  <si>
    <t>Poslovni objekti</t>
  </si>
  <si>
    <t>Ceste, željeznice i ostali prometni objekti</t>
  </si>
  <si>
    <t>Ostali građevinski objekti</t>
  </si>
  <si>
    <t>4221</t>
  </si>
  <si>
    <t>4223</t>
  </si>
  <si>
    <t>Uredska oprema i namještaj</t>
  </si>
  <si>
    <t xml:space="preserve">Oprema za održavanje i zaštitu </t>
  </si>
  <si>
    <t>4262</t>
  </si>
  <si>
    <t>Ulaganja u računalne programe</t>
  </si>
  <si>
    <t>Službena, radna i zaštitna odjeća</t>
  </si>
  <si>
    <t>IZVORNI PLAN 2018.</t>
  </si>
  <si>
    <t>TEKUĆI PLAN 2018.</t>
  </si>
  <si>
    <t>IZVRŠENJE 2018.</t>
  </si>
  <si>
    <t>2</t>
  </si>
  <si>
    <t>Oprema za održavanje i zaštitu</t>
  </si>
  <si>
    <t>Izvršna i zakonodavna tijela, financijski i fiskalni poslovi, vanjski poslovi</t>
  </si>
  <si>
    <t>Opće usluge</t>
  </si>
  <si>
    <t>Usluge protupožarne zaštite</t>
  </si>
  <si>
    <t>Rashodi za javni red i sigurnost koji nisu drugdje svrstani</t>
  </si>
  <si>
    <t>Poljoprivreda, šumarstvo, ribarstvo i lov</t>
  </si>
  <si>
    <t>Promet</t>
  </si>
  <si>
    <t>Ostale industrije</t>
  </si>
  <si>
    <t>Gospodarenje otpadom</t>
  </si>
  <si>
    <t>Poslovi i usluge zaštite okoliša koji nisu drugdje svrstani</t>
  </si>
  <si>
    <t>Razvoj stanovanja</t>
  </si>
  <si>
    <t>Ulična rasvjeta</t>
  </si>
  <si>
    <t>Službe rekreacije i sporta</t>
  </si>
  <si>
    <t>Predškolsko i osnovno obrazovanje</t>
  </si>
  <si>
    <t>Srednjoškolsko obrazovanje</t>
  </si>
  <si>
    <t>Obitelj i djeca</t>
  </si>
  <si>
    <t>Socijalna pomoć stanovništvu koje nije obuhvaćeno redovnim socijalnim programima</t>
  </si>
  <si>
    <t>Ostale nespomenute usluge</t>
  </si>
  <si>
    <t>Obvezni i preventivni zdravstveni pregledi zaposlenika</t>
  </si>
  <si>
    <t>3239</t>
  </si>
  <si>
    <t>Službe kulture</t>
  </si>
  <si>
    <t>INDEKS 4/1</t>
  </si>
  <si>
    <t>INDEKS 4/2</t>
  </si>
  <si>
    <t>raspoređuju se po nositeljima, korisnicima i potanjim namjenama u Posebnom dijelu Proračuna kako slijedi:</t>
  </si>
  <si>
    <t>V.</t>
  </si>
  <si>
    <t>Rashodi i izdaci Proračuna planirani za 2018. godinu u iznosu od 6.080.700,00 kuna, a ostvareni u razdoblju od 01.01.-31.12.2018. godine u iznosu od 1.724.269,62 kuna,</t>
  </si>
  <si>
    <t>PREDSJEDNIK OPĆINSKOG VIJEĆA:</t>
  </si>
  <si>
    <t>Nikola Dolinar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</si>
</sst>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0"/>
      <name val="Arial"/>
    </font>
    <font>
      <sz val="9"/>
      <name val="Arial"/>
      <family val="2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9"/>
      <name val="Arial"/>
      <family val="2"/>
      <charset val="238"/>
    </font>
    <font>
      <b/>
      <sz val="9"/>
      <color rgb="FF00B0F0"/>
      <name val="Arial"/>
      <family val="2"/>
      <charset val="238"/>
    </font>
    <font>
      <sz val="9"/>
      <color rgb="FF00B0F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theme="4"/>
      <name val="Arial"/>
      <family val="2"/>
      <charset val="238"/>
    </font>
    <font>
      <sz val="9"/>
      <color rgb="FF7030A0"/>
      <name val="Arial"/>
      <family val="2"/>
      <charset val="238"/>
    </font>
    <font>
      <sz val="9"/>
      <color theme="9"/>
      <name val="Arial"/>
      <family val="2"/>
      <charset val="238"/>
    </font>
    <font>
      <sz val="9"/>
      <color theme="5" tint="0.59999389629810485"/>
      <name val="Arial"/>
      <family val="2"/>
      <charset val="238"/>
    </font>
    <font>
      <sz val="9"/>
      <color theme="3" tint="0.39997558519241921"/>
      <name val="Arial"/>
      <family val="2"/>
      <charset val="238"/>
    </font>
    <font>
      <sz val="9"/>
      <color theme="5" tint="0.39997558519241921"/>
      <name val="Arial"/>
      <family val="2"/>
      <charset val="238"/>
    </font>
    <font>
      <sz val="9"/>
      <color rgb="FF0070C0"/>
      <name val="Arial"/>
      <family val="2"/>
      <charset val="238"/>
    </font>
    <font>
      <sz val="9"/>
      <color rgb="FF00B050"/>
      <name val="Arial"/>
      <family val="2"/>
      <charset val="238"/>
    </font>
    <font>
      <sz val="9"/>
      <color theme="9" tint="-0.249977111117893"/>
      <name val="Arial"/>
      <family val="2"/>
      <charset val="238"/>
    </font>
    <font>
      <sz val="10"/>
      <color theme="7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color rgb="FF00B05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00B0F0"/>
      <name val="Arial"/>
      <family val="2"/>
      <charset val="238"/>
    </font>
    <font>
      <sz val="10"/>
      <color rgb="FF00B0F0"/>
      <name val="Arial"/>
      <family val="2"/>
      <charset val="238"/>
    </font>
    <font>
      <sz val="10"/>
      <color rgb="FF7030A0"/>
      <name val="Arial"/>
      <family val="2"/>
      <charset val="238"/>
    </font>
    <font>
      <sz val="10"/>
      <color theme="5" tint="0.59999389629810485"/>
      <name val="Arial"/>
      <family val="2"/>
      <charset val="238"/>
    </font>
    <font>
      <sz val="10"/>
      <color theme="9"/>
      <name val="Arial"/>
      <family val="2"/>
      <charset val="238"/>
    </font>
    <font>
      <sz val="10"/>
      <color theme="3" tint="0.39997558519241921"/>
      <name val="Arial"/>
      <family val="2"/>
      <charset val="238"/>
    </font>
    <font>
      <i/>
      <sz val="10"/>
      <name val="Arial"/>
      <family val="2"/>
      <charset val="238"/>
    </font>
    <font>
      <sz val="10"/>
      <color theme="4"/>
      <name val="Arial"/>
      <family val="2"/>
      <charset val="238"/>
    </font>
    <font>
      <b/>
      <sz val="10"/>
      <color theme="7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9"/>
      <color theme="5" tint="0.59999389629810485"/>
      <name val="Arial"/>
      <family val="2"/>
      <charset val="238"/>
    </font>
    <font>
      <sz val="10"/>
      <color theme="5"/>
      <name val="Arial"/>
      <family val="2"/>
      <charset val="238"/>
    </font>
    <font>
      <sz val="10"/>
      <color theme="5" tint="-0.249977111117893"/>
      <name val="Arial"/>
      <family val="2"/>
      <charset val="238"/>
    </font>
    <font>
      <sz val="10"/>
      <color rgb="FF0070C0"/>
      <name val="Arial"/>
      <family val="2"/>
      <charset val="238"/>
    </font>
    <font>
      <sz val="9"/>
      <color theme="7"/>
      <name val="Arial"/>
      <family val="2"/>
    </font>
    <font>
      <sz val="10"/>
      <color theme="7"/>
      <name val="Arial"/>
      <family val="2"/>
    </font>
    <font>
      <sz val="10"/>
      <name val="Arial"/>
      <family val="2"/>
    </font>
    <font>
      <sz val="9"/>
      <color theme="7"/>
      <name val="Arial"/>
      <family val="2"/>
      <charset val="238"/>
    </font>
    <font>
      <sz val="10"/>
      <color rgb="FF0099FF"/>
      <name val="Arial"/>
      <family val="2"/>
      <charset val="238"/>
    </font>
    <font>
      <b/>
      <sz val="10"/>
      <color theme="5" tint="0.39997558519241921"/>
      <name val="Arial"/>
      <family val="2"/>
      <charset val="238"/>
    </font>
    <font>
      <b/>
      <sz val="10"/>
      <color theme="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7">
    <xf numFmtId="0" fontId="0" fillId="0" borderId="0" xfId="0"/>
    <xf numFmtId="0" fontId="1" fillId="0" borderId="0" xfId="0" applyFont="1"/>
    <xf numFmtId="0" fontId="6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49" fontId="3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left"/>
    </xf>
    <xf numFmtId="49" fontId="4" fillId="0" borderId="0" xfId="0" applyNumberFormat="1" applyFont="1"/>
    <xf numFmtId="0" fontId="4" fillId="0" borderId="0" xfId="0" applyFont="1" applyAlignment="1">
      <alignment wrapText="1"/>
    </xf>
    <xf numFmtId="49" fontId="3" fillId="0" borderId="0" xfId="0" applyNumberFormat="1" applyFont="1"/>
    <xf numFmtId="49" fontId="3" fillId="0" borderId="0" xfId="0" applyNumberFormat="1" applyFont="1" applyAlignment="1">
      <alignment horizontal="left"/>
    </xf>
    <xf numFmtId="4" fontId="4" fillId="0" borderId="0" xfId="0" applyNumberFormat="1" applyFont="1"/>
    <xf numFmtId="49" fontId="9" fillId="0" borderId="0" xfId="0" applyNumberFormat="1" applyFont="1" applyAlignment="1">
      <alignment horizontal="left"/>
    </xf>
    <xf numFmtId="0" fontId="9" fillId="0" borderId="0" xfId="0" applyFont="1"/>
    <xf numFmtId="49" fontId="9" fillId="0" borderId="0" xfId="0" applyNumberFormat="1" applyFont="1"/>
    <xf numFmtId="49" fontId="10" fillId="0" borderId="0" xfId="0" applyNumberFormat="1" applyFont="1" applyAlignment="1">
      <alignment horizontal="left"/>
    </xf>
    <xf numFmtId="49" fontId="11" fillId="0" borderId="0" xfId="0" applyNumberFormat="1" applyFont="1" applyAlignment="1">
      <alignment horizontal="left"/>
    </xf>
    <xf numFmtId="0" fontId="11" fillId="0" borderId="0" xfId="0" applyFont="1"/>
    <xf numFmtId="49" fontId="11" fillId="0" borderId="0" xfId="0" applyNumberFormat="1" applyFont="1"/>
    <xf numFmtId="49" fontId="12" fillId="0" borderId="0" xfId="0" applyNumberFormat="1" applyFont="1"/>
    <xf numFmtId="0" fontId="13" fillId="0" borderId="0" xfId="0" applyFont="1"/>
    <xf numFmtId="49" fontId="13" fillId="0" borderId="0" xfId="0" applyNumberFormat="1" applyFont="1"/>
    <xf numFmtId="49" fontId="14" fillId="0" borderId="0" xfId="0" applyNumberFormat="1" applyFont="1" applyAlignment="1">
      <alignment horizontal="left"/>
    </xf>
    <xf numFmtId="0" fontId="14" fillId="0" borderId="0" xfId="0" applyFont="1"/>
    <xf numFmtId="49" fontId="14" fillId="0" borderId="0" xfId="0" applyNumberFormat="1" applyFont="1"/>
    <xf numFmtId="49" fontId="15" fillId="0" borderId="0" xfId="0" applyNumberFormat="1" applyFont="1" applyAlignment="1">
      <alignment horizontal="left"/>
    </xf>
    <xf numFmtId="0" fontId="2" fillId="0" borderId="0" xfId="0" applyFont="1" applyAlignment="1">
      <alignment wrapText="1"/>
    </xf>
    <xf numFmtId="49" fontId="17" fillId="0" borderId="0" xfId="0" applyNumberFormat="1" applyFont="1" applyAlignment="1">
      <alignment horizontal="left"/>
    </xf>
    <xf numFmtId="0" fontId="17" fillId="0" borderId="0" xfId="0" applyFont="1"/>
    <xf numFmtId="49" fontId="18" fillId="0" borderId="0" xfId="0" applyNumberFormat="1" applyFont="1" applyAlignment="1">
      <alignment horizontal="left"/>
    </xf>
    <xf numFmtId="49" fontId="18" fillId="0" borderId="0" xfId="0" applyNumberFormat="1" applyFont="1"/>
    <xf numFmtId="0" fontId="16" fillId="0" borderId="0" xfId="0" applyFont="1"/>
    <xf numFmtId="0" fontId="1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10" fillId="0" borderId="0" xfId="0" applyNumberFormat="1" applyFont="1"/>
    <xf numFmtId="0" fontId="12" fillId="0" borderId="0" xfId="0" applyFont="1" applyAlignment="1">
      <alignment horizontal="left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wrapText="1"/>
    </xf>
    <xf numFmtId="0" fontId="20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3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22" fillId="0" borderId="0" xfId="0" applyFont="1"/>
    <xf numFmtId="4" fontId="24" fillId="0" borderId="0" xfId="0" applyNumberFormat="1" applyFont="1" applyAlignment="1">
      <alignment wrapText="1"/>
    </xf>
    <xf numFmtId="4" fontId="22" fillId="0" borderId="0" xfId="0" applyNumberFormat="1" applyFont="1" applyAlignment="1">
      <alignment wrapText="1"/>
    </xf>
    <xf numFmtId="49" fontId="25" fillId="0" borderId="0" xfId="0" applyNumberFormat="1" applyFont="1" applyAlignment="1">
      <alignment horizontal="left"/>
    </xf>
    <xf numFmtId="0" fontId="25" fillId="0" borderId="0" xfId="0" applyFont="1" applyAlignment="1">
      <alignment wrapText="1"/>
    </xf>
    <xf numFmtId="49" fontId="21" fillId="0" borderId="0" xfId="0" applyNumberFormat="1" applyFont="1" applyAlignment="1">
      <alignment horizontal="left"/>
    </xf>
    <xf numFmtId="0" fontId="21" fillId="0" borderId="0" xfId="0" applyFont="1" applyAlignment="1">
      <alignment wrapText="1"/>
    </xf>
    <xf numFmtId="4" fontId="22" fillId="0" borderId="0" xfId="0" applyNumberFormat="1" applyFo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6" fillId="0" borderId="0" xfId="0" applyFont="1" applyAlignment="1">
      <alignment wrapText="1"/>
    </xf>
    <xf numFmtId="49" fontId="22" fillId="0" borderId="0" xfId="0" applyNumberFormat="1" applyFont="1" applyAlignment="1">
      <alignment horizontal="left" wrapText="1"/>
    </xf>
    <xf numFmtId="49" fontId="21" fillId="0" borderId="0" xfId="0" applyNumberFormat="1" applyFont="1"/>
    <xf numFmtId="49" fontId="20" fillId="0" borderId="0" xfId="0" applyNumberFormat="1" applyFont="1"/>
    <xf numFmtId="4" fontId="20" fillId="0" borderId="0" xfId="0" applyNumberFormat="1" applyFont="1"/>
    <xf numFmtId="49" fontId="22" fillId="0" borderId="0" xfId="0" applyNumberFormat="1" applyFont="1"/>
    <xf numFmtId="4" fontId="20" fillId="0" borderId="0" xfId="0" applyNumberFormat="1" applyFont="1" applyAlignment="1">
      <alignment wrapText="1"/>
    </xf>
    <xf numFmtId="49" fontId="20" fillId="0" borderId="0" xfId="0" applyNumberFormat="1" applyFont="1" applyAlignment="1">
      <alignment horizontal="left"/>
    </xf>
    <xf numFmtId="4" fontId="21" fillId="0" borderId="0" xfId="0" applyNumberFormat="1" applyFont="1"/>
    <xf numFmtId="49" fontId="20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right" wrapText="1"/>
    </xf>
    <xf numFmtId="49" fontId="22" fillId="0" borderId="0" xfId="0" applyNumberFormat="1" applyFont="1" applyAlignment="1">
      <alignment horizontal="center"/>
    </xf>
    <xf numFmtId="0" fontId="24" fillId="0" borderId="0" xfId="0" applyFont="1"/>
    <xf numFmtId="0" fontId="27" fillId="0" borderId="0" xfId="0" applyFont="1"/>
    <xf numFmtId="0" fontId="27" fillId="0" borderId="0" xfId="0" applyFont="1" applyAlignment="1">
      <alignment wrapText="1"/>
    </xf>
    <xf numFmtId="0" fontId="28" fillId="0" borderId="0" xfId="0" applyFont="1"/>
    <xf numFmtId="4" fontId="23" fillId="0" borderId="0" xfId="0" applyNumberFormat="1" applyFont="1" applyAlignment="1">
      <alignment wrapText="1"/>
    </xf>
    <xf numFmtId="0" fontId="29" fillId="0" borderId="0" xfId="0" applyFont="1"/>
    <xf numFmtId="0" fontId="29" fillId="0" borderId="0" xfId="0" applyFont="1" applyAlignment="1">
      <alignment wrapText="1"/>
    </xf>
    <xf numFmtId="4" fontId="29" fillId="0" borderId="0" xfId="0" applyNumberFormat="1" applyFont="1" applyAlignment="1">
      <alignment wrapText="1"/>
    </xf>
    <xf numFmtId="0" fontId="30" fillId="0" borderId="0" xfId="0" applyFont="1"/>
    <xf numFmtId="0" fontId="30" fillId="0" borderId="0" xfId="0" applyFont="1" applyAlignment="1">
      <alignment wrapText="1"/>
    </xf>
    <xf numFmtId="0" fontId="20" fillId="0" borderId="0" xfId="0" applyFont="1"/>
    <xf numFmtId="0" fontId="28" fillId="0" borderId="0" xfId="0" applyFont="1" applyAlignment="1">
      <alignment wrapText="1"/>
    </xf>
    <xf numFmtId="4" fontId="22" fillId="0" borderId="0" xfId="0" applyNumberFormat="1" applyFont="1" applyAlignment="1">
      <alignment horizontal="right"/>
    </xf>
    <xf numFmtId="4" fontId="20" fillId="0" borderId="0" xfId="0" applyNumberFormat="1" applyFont="1" applyAlignment="1">
      <alignment horizontal="right"/>
    </xf>
    <xf numFmtId="4" fontId="22" fillId="0" borderId="0" xfId="0" applyNumberFormat="1" applyFont="1" applyAlignment="1">
      <alignment horizontal="right" wrapText="1"/>
    </xf>
    <xf numFmtId="4" fontId="20" fillId="0" borderId="0" xfId="0" applyNumberFormat="1" applyFont="1" applyAlignment="1">
      <alignment horizontal="right" wrapText="1"/>
    </xf>
    <xf numFmtId="4" fontId="23" fillId="0" borderId="0" xfId="0" applyNumberFormat="1" applyFont="1" applyAlignment="1">
      <alignment horizontal="right" wrapText="1"/>
    </xf>
    <xf numFmtId="4" fontId="29" fillId="0" borderId="0" xfId="0" applyNumberFormat="1" applyFont="1" applyAlignment="1">
      <alignment horizontal="right" wrapText="1"/>
    </xf>
    <xf numFmtId="3" fontId="22" fillId="0" borderId="0" xfId="0" applyNumberFormat="1" applyFont="1" applyAlignment="1">
      <alignment horizontal="center" wrapText="1"/>
    </xf>
    <xf numFmtId="49" fontId="31" fillId="0" borderId="0" xfId="0" applyNumberFormat="1" applyFont="1" applyAlignment="1">
      <alignment horizontal="left"/>
    </xf>
    <xf numFmtId="0" fontId="31" fillId="0" borderId="0" xfId="0" applyFont="1" applyAlignment="1">
      <alignment wrapText="1"/>
    </xf>
    <xf numFmtId="49" fontId="32" fillId="0" borderId="0" xfId="0" applyNumberFormat="1" applyFont="1" applyAlignment="1">
      <alignment horizontal="left"/>
    </xf>
    <xf numFmtId="0" fontId="32" fillId="0" borderId="0" xfId="0" applyFont="1" applyAlignment="1">
      <alignment wrapText="1"/>
    </xf>
    <xf numFmtId="4" fontId="33" fillId="0" borderId="0" xfId="0" applyNumberFormat="1" applyFont="1" applyAlignment="1">
      <alignment horizontal="right" wrapText="1"/>
    </xf>
    <xf numFmtId="0" fontId="10" fillId="0" borderId="0" xfId="0" applyFont="1"/>
    <xf numFmtId="4" fontId="32" fillId="0" borderId="0" xfId="0" applyNumberFormat="1" applyFont="1" applyAlignment="1">
      <alignment wrapText="1"/>
    </xf>
    <xf numFmtId="4" fontId="32" fillId="0" borderId="0" xfId="0" applyNumberFormat="1" applyFont="1"/>
    <xf numFmtId="4" fontId="34" fillId="0" borderId="0" xfId="0" applyNumberFormat="1" applyFont="1"/>
    <xf numFmtId="0" fontId="34" fillId="0" borderId="0" xfId="0" applyFont="1" applyAlignment="1">
      <alignment wrapText="1"/>
    </xf>
    <xf numFmtId="0" fontId="32" fillId="0" borderId="0" xfId="0" applyFont="1" applyAlignment="1">
      <alignment horizontal="left"/>
    </xf>
    <xf numFmtId="49" fontId="32" fillId="0" borderId="0" xfId="0" applyNumberFormat="1" applyFont="1" applyAlignment="1">
      <alignment horizontal="right" wrapText="1"/>
    </xf>
    <xf numFmtId="0" fontId="32" fillId="0" borderId="0" xfId="0" applyFont="1"/>
    <xf numFmtId="3" fontId="34" fillId="0" borderId="0" xfId="0" applyNumberFormat="1" applyFont="1" applyAlignment="1">
      <alignment horizontal="center" wrapText="1"/>
    </xf>
    <xf numFmtId="4" fontId="32" fillId="0" borderId="0" xfId="0" applyNumberFormat="1" applyFont="1" applyAlignment="1">
      <alignment horizontal="right" wrapText="1"/>
    </xf>
    <xf numFmtId="4" fontId="34" fillId="0" borderId="0" xfId="0" applyNumberFormat="1" applyFont="1" applyAlignment="1">
      <alignment horizontal="right" wrapText="1"/>
    </xf>
    <xf numFmtId="3" fontId="32" fillId="0" borderId="0" xfId="0" applyNumberFormat="1" applyFont="1" applyAlignment="1">
      <alignment horizontal="center" wrapText="1"/>
    </xf>
    <xf numFmtId="4" fontId="34" fillId="0" borderId="0" xfId="0" applyNumberFormat="1" applyFont="1" applyAlignment="1">
      <alignment horizontal="center" wrapText="1"/>
    </xf>
    <xf numFmtId="4" fontId="32" fillId="0" borderId="0" xfId="0" applyNumberFormat="1" applyFont="1" applyAlignment="1">
      <alignment horizontal="center" wrapText="1"/>
    </xf>
    <xf numFmtId="0" fontId="10" fillId="0" borderId="0" xfId="0" applyFont="1" applyAlignment="1">
      <alignment horizontal="center"/>
    </xf>
    <xf numFmtId="4" fontId="19" fillId="0" borderId="0" xfId="0" applyNumberFormat="1" applyFont="1" applyAlignment="1">
      <alignment wrapText="1"/>
    </xf>
    <xf numFmtId="0" fontId="35" fillId="0" borderId="0" xfId="0" applyFont="1"/>
    <xf numFmtId="4" fontId="21" fillId="0" borderId="0" xfId="0" applyNumberFormat="1" applyFont="1" applyAlignment="1">
      <alignment wrapText="1"/>
    </xf>
    <xf numFmtId="0" fontId="36" fillId="0" borderId="0" xfId="0" applyFont="1" applyAlignment="1">
      <alignment wrapText="1"/>
    </xf>
    <xf numFmtId="0" fontId="37" fillId="0" borderId="0" xfId="0" applyFont="1" applyAlignment="1">
      <alignment wrapText="1"/>
    </xf>
    <xf numFmtId="4" fontId="37" fillId="0" borderId="0" xfId="0" applyNumberFormat="1" applyFont="1" applyAlignment="1">
      <alignment horizontal="right" wrapText="1"/>
    </xf>
    <xf numFmtId="4" fontId="37" fillId="0" borderId="0" xfId="0" applyNumberFormat="1" applyFont="1" applyAlignment="1">
      <alignment horizontal="right"/>
    </xf>
    <xf numFmtId="4" fontId="36" fillId="0" borderId="0" xfId="0" applyNumberFormat="1" applyFont="1"/>
    <xf numFmtId="4" fontId="36" fillId="0" borderId="0" xfId="0" applyNumberFormat="1" applyFont="1" applyAlignment="1">
      <alignment wrapText="1"/>
    </xf>
    <xf numFmtId="0" fontId="36" fillId="0" borderId="0" xfId="0" applyFont="1" applyAlignment="1">
      <alignment horizontal="center"/>
    </xf>
    <xf numFmtId="49" fontId="36" fillId="0" borderId="0" xfId="0" applyNumberFormat="1" applyFont="1" applyAlignment="1">
      <alignment horizontal="left"/>
    </xf>
    <xf numFmtId="4" fontId="36" fillId="0" borderId="0" xfId="0" applyNumberFormat="1" applyFont="1" applyAlignment="1">
      <alignment horizontal="right" wrapText="1"/>
    </xf>
    <xf numFmtId="49" fontId="36" fillId="0" borderId="0" xfId="0" applyNumberFormat="1" applyFont="1" applyAlignment="1">
      <alignment horizontal="center"/>
    </xf>
    <xf numFmtId="49" fontId="36" fillId="0" borderId="0" xfId="0" applyNumberFormat="1" applyFont="1" applyAlignment="1">
      <alignment horizontal="left" wrapText="1"/>
    </xf>
    <xf numFmtId="0" fontId="0" fillId="0" borderId="0" xfId="0" applyAlignment="1">
      <alignment horizontal="center"/>
    </xf>
    <xf numFmtId="4" fontId="0" fillId="0" borderId="0" xfId="0" applyNumberFormat="1"/>
    <xf numFmtId="4" fontId="36" fillId="0" borderId="0" xfId="0" applyNumberFormat="1" applyFont="1" applyAlignment="1">
      <alignment horizontal="right"/>
    </xf>
    <xf numFmtId="49" fontId="20" fillId="0" borderId="0" xfId="0" applyNumberFormat="1" applyFont="1" applyAlignment="1">
      <alignment horizontal="center"/>
    </xf>
    <xf numFmtId="0" fontId="26" fillId="0" borderId="0" xfId="0" applyFont="1"/>
    <xf numFmtId="4" fontId="24" fillId="0" borderId="0" xfId="0" applyNumberFormat="1" applyFont="1"/>
    <xf numFmtId="4" fontId="38" fillId="0" borderId="0" xfId="0" applyNumberFormat="1" applyFont="1"/>
    <xf numFmtId="0" fontId="25" fillId="0" borderId="0" xfId="0" applyFont="1"/>
    <xf numFmtId="4" fontId="30" fillId="0" borderId="0" xfId="0" applyNumberFormat="1" applyFont="1"/>
    <xf numFmtId="4" fontId="38" fillId="0" borderId="0" xfId="0" applyNumberFormat="1" applyFont="1" applyAlignment="1">
      <alignment horizontal="right" wrapText="1"/>
    </xf>
    <xf numFmtId="4" fontId="20" fillId="0" borderId="0" xfId="0" applyNumberFormat="1" applyFont="1" applyAlignment="1">
      <alignment horizontal="center" wrapText="1"/>
    </xf>
    <xf numFmtId="3" fontId="20" fillId="0" borderId="0" xfId="0" applyNumberFormat="1" applyFont="1" applyAlignment="1">
      <alignment horizontal="center" wrapText="1"/>
    </xf>
    <xf numFmtId="4" fontId="38" fillId="0" borderId="0" xfId="0" applyNumberFormat="1" applyFont="1" applyAlignment="1">
      <alignment wrapText="1"/>
    </xf>
    <xf numFmtId="4" fontId="22" fillId="0" borderId="0" xfId="0" applyNumberFormat="1" applyFont="1" applyAlignment="1">
      <alignment horizontal="center" wrapText="1"/>
    </xf>
    <xf numFmtId="0" fontId="38" fillId="0" borderId="0" xfId="0" applyFont="1" applyAlignment="1">
      <alignment vertical="center" wrapText="1"/>
    </xf>
    <xf numFmtId="0" fontId="38" fillId="0" borderId="0" xfId="0" applyFont="1" applyAlignment="1">
      <alignment wrapText="1"/>
    </xf>
    <xf numFmtId="49" fontId="12" fillId="0" borderId="0" xfId="0" applyNumberFormat="1" applyFont="1" applyAlignment="1">
      <alignment horizontal="left"/>
    </xf>
    <xf numFmtId="0" fontId="20" fillId="0" borderId="0" xfId="0" applyFont="1" applyAlignment="1">
      <alignment horizontal="center"/>
    </xf>
    <xf numFmtId="0" fontId="39" fillId="0" borderId="0" xfId="0" applyFont="1"/>
    <xf numFmtId="0" fontId="39" fillId="0" borderId="0" xfId="0" applyFont="1" applyAlignment="1">
      <alignment horizontal="center"/>
    </xf>
    <xf numFmtId="4" fontId="40" fillId="0" borderId="0" xfId="0" applyNumberFormat="1" applyFont="1" applyAlignment="1">
      <alignment horizontal="right" wrapText="1"/>
    </xf>
    <xf numFmtId="4" fontId="41" fillId="0" borderId="0" xfId="0" applyNumberFormat="1" applyFont="1" applyAlignment="1">
      <alignment horizontal="right" wrapText="1"/>
    </xf>
    <xf numFmtId="49" fontId="1" fillId="0" borderId="0" xfId="0" applyNumberFormat="1" applyFont="1"/>
    <xf numFmtId="49" fontId="41" fillId="0" borderId="0" xfId="0" applyNumberFormat="1" applyFont="1" applyAlignment="1">
      <alignment horizontal="left"/>
    </xf>
    <xf numFmtId="0" fontId="41" fillId="0" borderId="0" xfId="0" applyFont="1" applyAlignment="1">
      <alignment wrapText="1"/>
    </xf>
    <xf numFmtId="0" fontId="42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4" fontId="43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center"/>
    </xf>
    <xf numFmtId="0" fontId="44" fillId="0" borderId="0" xfId="0" applyFont="1" applyAlignment="1">
      <alignment wrapText="1"/>
    </xf>
    <xf numFmtId="0" fontId="45" fillId="0" borderId="0" xfId="0" applyFont="1" applyAlignment="1">
      <alignment horizontal="center" wrapText="1"/>
    </xf>
    <xf numFmtId="0" fontId="19" fillId="0" borderId="0" xfId="0" applyFont="1" applyAlignment="1">
      <alignment wrapText="1"/>
    </xf>
    <xf numFmtId="0" fontId="19" fillId="0" borderId="0" xfId="0" applyFont="1"/>
    <xf numFmtId="0" fontId="22" fillId="0" borderId="0" xfId="0" applyFont="1" applyAlignment="1">
      <alignment horizontal="right"/>
    </xf>
    <xf numFmtId="0" fontId="20" fillId="0" borderId="0" xfId="0" applyFont="1" applyAlignment="1">
      <alignment horizontal="center" wrapText="1"/>
    </xf>
    <xf numFmtId="0" fontId="44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0" fillId="0" borderId="0" xfId="0" applyAlignment="1">
      <alignment wrapText="1"/>
    </xf>
    <xf numFmtId="49" fontId="22" fillId="0" borderId="0" xfId="0" applyNumberFormat="1" applyFont="1" applyAlignment="1">
      <alignment horizontal="left" wrapText="1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22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20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19" fillId="0" borderId="0" xfId="0" applyFont="1" applyAlignment="1">
      <alignment wrapText="1"/>
    </xf>
    <xf numFmtId="0" fontId="19" fillId="0" borderId="0" xfId="0" applyFont="1"/>
  </cellXfs>
  <cellStyles count="1">
    <cellStyle name="Normalno" xfId="0" builtinId="0"/>
  </cellStyles>
  <dxfs count="0"/>
  <tableStyles count="0" defaultTableStyle="TableStyleMedium9" defaultPivotStyle="PivotStyleLight16"/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30"/>
  <sheetViews>
    <sheetView tabSelected="1" topLeftCell="A994" zoomScaleNormal="100" workbookViewId="0">
      <selection activeCell="Q1029" sqref="Q1029"/>
    </sheetView>
  </sheetViews>
  <sheetFormatPr defaultRowHeight="12.75" x14ac:dyDescent="0.2"/>
  <cols>
    <col min="1" max="1" width="9" style="5" customWidth="1"/>
    <col min="2" max="2" width="4" style="5" customWidth="1"/>
    <col min="3" max="3" width="3" style="5" customWidth="1"/>
    <col min="4" max="4" width="4" style="5" customWidth="1"/>
    <col min="5" max="5" width="3.7109375" style="5" customWidth="1"/>
    <col min="6" max="6" width="3.5703125" style="5" customWidth="1"/>
    <col min="7" max="7" width="3.42578125" style="5" customWidth="1"/>
    <col min="8" max="11" width="3.5703125" style="5" customWidth="1"/>
    <col min="12" max="12" width="7.42578125" style="5" customWidth="1"/>
    <col min="13" max="13" width="6.7109375" style="47" customWidth="1"/>
    <col min="14" max="14" width="27.140625" style="59" customWidth="1"/>
    <col min="15" max="15" width="12.85546875" style="94" customWidth="1"/>
    <col min="16" max="19" width="11.7109375" style="94" customWidth="1"/>
    <col min="20" max="21" width="12.28515625" style="50" customWidth="1"/>
    <col min="22" max="22" width="7" style="5" customWidth="1"/>
    <col min="23" max="23" width="7.5703125" style="5" customWidth="1"/>
  </cols>
  <sheetData>
    <row r="1" spans="1:24" ht="25.5" x14ac:dyDescent="0.2">
      <c r="A1" s="3"/>
      <c r="B1" s="173" t="s">
        <v>35</v>
      </c>
      <c r="C1" s="174"/>
      <c r="D1" s="174"/>
      <c r="E1" s="174"/>
      <c r="F1" s="174"/>
      <c r="G1" s="174"/>
      <c r="H1" s="174"/>
      <c r="I1" s="166"/>
      <c r="J1" s="166"/>
      <c r="K1" s="125"/>
      <c r="L1" s="4"/>
      <c r="M1" s="44" t="s">
        <v>36</v>
      </c>
      <c r="N1" s="45" t="s">
        <v>37</v>
      </c>
      <c r="O1" s="44" t="s">
        <v>392</v>
      </c>
      <c r="P1" s="155" t="s">
        <v>517</v>
      </c>
      <c r="Q1" s="155" t="s">
        <v>518</v>
      </c>
      <c r="R1" s="155" t="s">
        <v>519</v>
      </c>
      <c r="S1" s="151" t="s">
        <v>542</v>
      </c>
      <c r="T1" s="151" t="s">
        <v>543</v>
      </c>
      <c r="U1" s="151"/>
      <c r="V1" s="151"/>
      <c r="W1" s="151"/>
      <c r="X1" s="44"/>
    </row>
    <row r="2" spans="1:24" x14ac:dyDescent="0.2">
      <c r="A2" s="3"/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/>
      <c r="L2" s="4"/>
      <c r="M2" s="46"/>
      <c r="N2" s="45"/>
      <c r="O2" s="69" t="s">
        <v>285</v>
      </c>
      <c r="P2" s="69" t="s">
        <v>520</v>
      </c>
      <c r="Q2" s="69" t="s">
        <v>56</v>
      </c>
      <c r="R2" s="69" t="s">
        <v>76</v>
      </c>
      <c r="S2" s="69" t="s">
        <v>33</v>
      </c>
      <c r="T2" s="128" t="s">
        <v>34</v>
      </c>
      <c r="U2" s="128"/>
      <c r="V2" s="9"/>
      <c r="W2" s="9"/>
    </row>
    <row r="3" spans="1:24" x14ac:dyDescent="0.2">
      <c r="O3" s="59"/>
      <c r="P3" s="59"/>
      <c r="Q3" s="59"/>
      <c r="R3" s="59"/>
      <c r="S3" s="59"/>
    </row>
    <row r="4" spans="1:24" x14ac:dyDescent="0.2">
      <c r="A4" s="5" t="s">
        <v>97</v>
      </c>
      <c r="N4" s="48" t="s">
        <v>108</v>
      </c>
      <c r="O4" s="59"/>
      <c r="P4" s="59"/>
      <c r="Q4" s="59"/>
      <c r="R4" s="59"/>
      <c r="S4" s="59"/>
    </row>
    <row r="5" spans="1:24" x14ac:dyDescent="0.2">
      <c r="N5" s="48"/>
      <c r="O5" s="59"/>
      <c r="P5" s="59"/>
      <c r="Q5" s="59"/>
      <c r="R5" s="59"/>
      <c r="S5" s="59"/>
    </row>
    <row r="6" spans="1:24" x14ac:dyDescent="0.2">
      <c r="N6" s="48"/>
      <c r="O6" s="59"/>
      <c r="P6" s="59"/>
      <c r="Q6" s="59"/>
      <c r="R6" s="59"/>
      <c r="S6" s="59"/>
    </row>
    <row r="7" spans="1:24" ht="25.5" x14ac:dyDescent="0.2">
      <c r="N7" s="48" t="s">
        <v>342</v>
      </c>
      <c r="O7" s="52">
        <f t="shared" ref="O7:P7" si="0">SUM(O15+O16+O23)</f>
        <v>1917783.7399999998</v>
      </c>
      <c r="P7" s="52">
        <f t="shared" si="0"/>
        <v>5861490.8300000001</v>
      </c>
      <c r="Q7" s="52"/>
      <c r="R7" s="52">
        <f t="shared" ref="R7" si="1">SUM(R15+R16+R23)</f>
        <v>1792997.8900000001</v>
      </c>
      <c r="S7" s="52">
        <f>R7/O7*100</f>
        <v>93.493226196609655</v>
      </c>
      <c r="T7" s="52">
        <f>R7/P7*100</f>
        <v>30.589451421183924</v>
      </c>
      <c r="U7" s="52"/>
      <c r="V7" s="19"/>
      <c r="W7" s="19"/>
    </row>
    <row r="8" spans="1:24" x14ac:dyDescent="0.2">
      <c r="N8" s="48"/>
      <c r="O8" s="57"/>
      <c r="P8" s="57"/>
      <c r="Q8" s="57"/>
      <c r="R8" s="57"/>
      <c r="S8" s="57"/>
    </row>
    <row r="9" spans="1:24" ht="25.5" x14ac:dyDescent="0.2">
      <c r="N9" s="48" t="s">
        <v>304</v>
      </c>
      <c r="O9" s="52">
        <f t="shared" ref="O9:P9" si="2">SUM(O17+O18+O24)</f>
        <v>2221141.4500000002</v>
      </c>
      <c r="P9" s="52">
        <f t="shared" si="2"/>
        <v>6080700</v>
      </c>
      <c r="Q9" s="52"/>
      <c r="R9" s="52">
        <f t="shared" ref="R9" si="3">SUM(R17+R18+R24)</f>
        <v>1724269.6199999999</v>
      </c>
      <c r="S9" s="52">
        <f>R9/O9*100</f>
        <v>77.62988800195501</v>
      </c>
      <c r="T9" s="52">
        <f>R9/P9*100</f>
        <v>28.356432976466522</v>
      </c>
      <c r="U9" s="52"/>
      <c r="V9" s="19"/>
      <c r="W9" s="19"/>
    </row>
    <row r="10" spans="1:24" x14ac:dyDescent="0.2">
      <c r="N10" s="48"/>
      <c r="O10" s="57"/>
      <c r="P10" s="57"/>
      <c r="Q10" s="57"/>
      <c r="R10" s="57"/>
      <c r="S10" s="57"/>
      <c r="V10" s="19"/>
      <c r="W10" s="19"/>
    </row>
    <row r="11" spans="1:24" x14ac:dyDescent="0.2">
      <c r="N11" s="48" t="s">
        <v>341</v>
      </c>
      <c r="O11" s="57">
        <f t="shared" ref="O11:P11" si="4">O7-O9</f>
        <v>-303357.71000000043</v>
      </c>
      <c r="P11" s="57">
        <f t="shared" si="4"/>
        <v>-219209.16999999993</v>
      </c>
      <c r="Q11" s="57"/>
      <c r="R11" s="57">
        <f t="shared" ref="R11" si="5">R7-R9</f>
        <v>68728.270000000251</v>
      </c>
      <c r="S11" s="52">
        <f>R11/O11*100</f>
        <v>-22.655850744653943</v>
      </c>
      <c r="T11" s="52">
        <f>R11/P11*100</f>
        <v>-31.352826161423934</v>
      </c>
      <c r="U11" s="57"/>
      <c r="V11" s="19"/>
      <c r="W11" s="19"/>
    </row>
    <row r="12" spans="1:24" x14ac:dyDescent="0.2">
      <c r="N12" s="48"/>
      <c r="O12" s="57"/>
      <c r="P12" s="57"/>
      <c r="Q12" s="57"/>
      <c r="R12" s="57"/>
      <c r="S12" s="57"/>
      <c r="V12" s="19"/>
      <c r="W12" s="19"/>
    </row>
    <row r="13" spans="1:24" x14ac:dyDescent="0.2">
      <c r="M13" s="53" t="s">
        <v>38</v>
      </c>
      <c r="N13" s="54"/>
      <c r="O13" s="57"/>
      <c r="P13" s="57"/>
      <c r="Q13" s="57"/>
      <c r="R13" s="57"/>
      <c r="S13" s="57"/>
      <c r="V13" s="19"/>
      <c r="W13" s="19"/>
    </row>
    <row r="14" spans="1:24" x14ac:dyDescent="0.2">
      <c r="M14" s="53"/>
      <c r="N14" s="54"/>
      <c r="O14" s="57"/>
      <c r="P14" s="57"/>
      <c r="Q14" s="57"/>
      <c r="R14" s="57"/>
      <c r="S14" s="57"/>
      <c r="V14" s="19"/>
      <c r="W14" s="19"/>
    </row>
    <row r="15" spans="1:24" x14ac:dyDescent="0.2">
      <c r="M15" s="55" t="s">
        <v>34</v>
      </c>
      <c r="N15" s="56" t="s">
        <v>21</v>
      </c>
      <c r="O15" s="52">
        <f t="shared" ref="O15" si="6">SUM(O37)</f>
        <v>1915383.7399999998</v>
      </c>
      <c r="P15" s="52">
        <f t="shared" ref="P15" si="7">SUM(P37)</f>
        <v>5860890.8300000001</v>
      </c>
      <c r="Q15" s="52"/>
      <c r="R15" s="52">
        <f t="shared" ref="R15" si="8">SUM(R37)</f>
        <v>1792727.8900000001</v>
      </c>
      <c r="S15" s="52">
        <f t="shared" ref="S15:S18" si="9">R15/O15*100</f>
        <v>93.596277997013829</v>
      </c>
      <c r="T15" s="52">
        <f t="shared" ref="T15:T18" si="10">R15/P15*100</f>
        <v>30.587976162661267</v>
      </c>
      <c r="U15" s="52"/>
      <c r="V15" s="19"/>
      <c r="W15" s="19"/>
    </row>
    <row r="16" spans="1:24" ht="25.5" x14ac:dyDescent="0.2">
      <c r="M16" s="55" t="s">
        <v>51</v>
      </c>
      <c r="N16" s="56" t="s">
        <v>27</v>
      </c>
      <c r="O16" s="52">
        <f>SUM(O78)</f>
        <v>2400</v>
      </c>
      <c r="P16" s="52">
        <f t="shared" ref="P16" si="11">SUM(P78)</f>
        <v>600</v>
      </c>
      <c r="Q16" s="52"/>
      <c r="R16" s="52">
        <f>SUM(R78)</f>
        <v>270</v>
      </c>
      <c r="S16" s="52">
        <f t="shared" si="9"/>
        <v>11.25</v>
      </c>
      <c r="T16" s="52">
        <f t="shared" si="10"/>
        <v>45</v>
      </c>
      <c r="U16" s="52"/>
      <c r="V16" s="19"/>
      <c r="W16" s="19"/>
    </row>
    <row r="17" spans="13:23" x14ac:dyDescent="0.2">
      <c r="M17" s="55" t="s">
        <v>56</v>
      </c>
      <c r="N17" s="56" t="s">
        <v>116</v>
      </c>
      <c r="O17" s="52">
        <f>SUM(O88)</f>
        <v>1136708.5900000001</v>
      </c>
      <c r="P17" s="52">
        <f t="shared" ref="P17" si="12">SUM(P88)</f>
        <v>1445800</v>
      </c>
      <c r="Q17" s="52"/>
      <c r="R17" s="52">
        <f>SUM(R88)</f>
        <v>1061358.8299999998</v>
      </c>
      <c r="S17" s="52">
        <f t="shared" si="9"/>
        <v>93.371233343103327</v>
      </c>
      <c r="T17" s="52">
        <f t="shared" si="10"/>
        <v>73.40979596071378</v>
      </c>
      <c r="U17" s="52"/>
      <c r="V17" s="19"/>
      <c r="W17" s="19"/>
    </row>
    <row r="18" spans="13:23" ht="25.5" x14ac:dyDescent="0.2">
      <c r="M18" s="55" t="s">
        <v>76</v>
      </c>
      <c r="N18" s="56" t="s">
        <v>171</v>
      </c>
      <c r="O18" s="52">
        <f>SUM(O151)</f>
        <v>1084432.8599999999</v>
      </c>
      <c r="P18" s="52">
        <f t="shared" ref="P18" si="13">SUM(P151)</f>
        <v>4634900</v>
      </c>
      <c r="Q18" s="52"/>
      <c r="R18" s="52">
        <f>SUM(R151)</f>
        <v>662910.79</v>
      </c>
      <c r="S18" s="52">
        <f t="shared" si="9"/>
        <v>61.129721760736764</v>
      </c>
      <c r="T18" s="52">
        <f t="shared" si="10"/>
        <v>14.302590994411963</v>
      </c>
      <c r="U18" s="52"/>
      <c r="V18" s="19"/>
      <c r="W18" s="19"/>
    </row>
    <row r="19" spans="13:23" x14ac:dyDescent="0.2">
      <c r="M19" s="55"/>
      <c r="N19" s="56"/>
      <c r="O19" s="97"/>
      <c r="P19" s="97"/>
      <c r="Q19" s="97"/>
      <c r="R19" s="97"/>
      <c r="S19" s="97"/>
      <c r="V19" s="19"/>
      <c r="W19" s="19"/>
    </row>
    <row r="20" spans="13:23" x14ac:dyDescent="0.2">
      <c r="M20" s="55"/>
      <c r="N20" s="56"/>
      <c r="O20" s="97"/>
      <c r="P20" s="97"/>
      <c r="Q20" s="97"/>
      <c r="R20" s="97"/>
      <c r="S20" s="97"/>
      <c r="V20" s="19"/>
      <c r="W20" s="19"/>
    </row>
    <row r="21" spans="13:23" x14ac:dyDescent="0.2">
      <c r="M21" s="53" t="s">
        <v>89</v>
      </c>
      <c r="N21" s="54"/>
      <c r="O21" s="97"/>
      <c r="P21" s="97"/>
      <c r="Q21" s="97"/>
      <c r="R21" s="97"/>
      <c r="S21" s="97"/>
      <c r="V21" s="19"/>
      <c r="W21" s="19"/>
    </row>
    <row r="22" spans="13:23" x14ac:dyDescent="0.2">
      <c r="M22" s="58"/>
      <c r="O22" s="97"/>
      <c r="P22" s="97"/>
      <c r="Q22" s="97"/>
      <c r="R22" s="97"/>
      <c r="S22" s="97"/>
      <c r="V22" s="19"/>
      <c r="W22" s="19"/>
    </row>
    <row r="23" spans="13:23" ht="25.5" x14ac:dyDescent="0.2">
      <c r="M23" s="55" t="s">
        <v>98</v>
      </c>
      <c r="N23" s="56" t="s">
        <v>294</v>
      </c>
      <c r="O23" s="52">
        <f>SUM(O171)</f>
        <v>0</v>
      </c>
      <c r="P23" s="52">
        <f t="shared" ref="P23" si="14">SUM(P171)</f>
        <v>0</v>
      </c>
      <c r="Q23" s="52"/>
      <c r="R23" s="52">
        <f>SUM(R171)</f>
        <v>0</v>
      </c>
      <c r="S23" s="52">
        <v>0</v>
      </c>
      <c r="T23" s="52">
        <v>0</v>
      </c>
      <c r="U23" s="57"/>
      <c r="V23" s="19"/>
      <c r="W23" s="19"/>
    </row>
    <row r="24" spans="13:23" s="5" customFormat="1" ht="25.5" x14ac:dyDescent="0.2">
      <c r="M24" s="55" t="s">
        <v>33</v>
      </c>
      <c r="N24" s="56" t="s">
        <v>86</v>
      </c>
      <c r="O24" s="52">
        <f>SUM(O176)</f>
        <v>0</v>
      </c>
      <c r="P24" s="52">
        <f t="shared" ref="P24" si="15">SUM(P176)</f>
        <v>0</v>
      </c>
      <c r="Q24" s="52"/>
      <c r="R24" s="52">
        <f>SUM(R176)</f>
        <v>0</v>
      </c>
      <c r="S24" s="52">
        <v>0</v>
      </c>
      <c r="T24" s="52">
        <v>0</v>
      </c>
      <c r="U24" s="52"/>
      <c r="V24" s="19"/>
      <c r="W24" s="19"/>
    </row>
    <row r="25" spans="13:23" s="5" customFormat="1" x14ac:dyDescent="0.2">
      <c r="M25" s="55"/>
      <c r="N25" s="56"/>
      <c r="O25" s="97"/>
      <c r="P25" s="97"/>
      <c r="Q25" s="97"/>
      <c r="R25" s="97"/>
      <c r="S25" s="97"/>
      <c r="T25" s="50"/>
      <c r="U25" s="50"/>
      <c r="V25" s="19"/>
      <c r="W25" s="19"/>
    </row>
    <row r="26" spans="13:23" s="5" customFormat="1" x14ac:dyDescent="0.2">
      <c r="M26" s="55"/>
      <c r="N26" s="56"/>
      <c r="O26" s="97"/>
      <c r="P26" s="97"/>
      <c r="Q26" s="97"/>
      <c r="R26" s="97"/>
      <c r="S26" s="97"/>
      <c r="T26" s="50"/>
      <c r="U26" s="50"/>
      <c r="V26" s="19"/>
      <c r="W26" s="19"/>
    </row>
    <row r="27" spans="13:23" s="5" customFormat="1" x14ac:dyDescent="0.2">
      <c r="M27" s="53" t="s">
        <v>343</v>
      </c>
      <c r="N27" s="60"/>
      <c r="O27" s="97"/>
      <c r="P27" s="97"/>
      <c r="Q27" s="97"/>
      <c r="R27" s="97"/>
      <c r="S27" s="97"/>
      <c r="T27" s="50"/>
      <c r="U27" s="50"/>
      <c r="V27" s="19"/>
      <c r="W27" s="19"/>
    </row>
    <row r="28" spans="13:23" s="5" customFormat="1" x14ac:dyDescent="0.2">
      <c r="M28" s="53"/>
      <c r="N28" s="60"/>
      <c r="O28" s="97"/>
      <c r="P28" s="97"/>
      <c r="Q28" s="97"/>
      <c r="R28" s="97"/>
      <c r="S28" s="97"/>
      <c r="T28" s="50"/>
      <c r="U28" s="50"/>
      <c r="V28" s="19"/>
      <c r="W28" s="19"/>
    </row>
    <row r="29" spans="13:23" s="5" customFormat="1" x14ac:dyDescent="0.2">
      <c r="M29" s="55" t="s">
        <v>95</v>
      </c>
      <c r="N29" s="56" t="s">
        <v>96</v>
      </c>
      <c r="O29" s="52">
        <f>SUM(O187)</f>
        <v>522566.88</v>
      </c>
      <c r="P29" s="52">
        <f>SUM(P187)</f>
        <v>219209.17</v>
      </c>
      <c r="Q29" s="52"/>
      <c r="R29" s="52">
        <f>SUM(R187)</f>
        <v>219209.17</v>
      </c>
      <c r="S29" s="52"/>
      <c r="T29" s="57"/>
      <c r="U29" s="57"/>
      <c r="V29" s="19"/>
      <c r="W29" s="19"/>
    </row>
    <row r="30" spans="13:23" s="5" customFormat="1" x14ac:dyDescent="0.2">
      <c r="M30" s="53"/>
      <c r="N30" s="60"/>
      <c r="O30" s="94"/>
      <c r="P30" s="94"/>
      <c r="Q30" s="94"/>
      <c r="R30" s="94"/>
      <c r="S30" s="94"/>
      <c r="T30" s="50"/>
      <c r="U30" s="50"/>
    </row>
    <row r="31" spans="13:23" s="5" customFormat="1" x14ac:dyDescent="0.2">
      <c r="M31" s="53"/>
      <c r="N31" s="60"/>
      <c r="O31" s="94"/>
      <c r="P31" s="94"/>
      <c r="Q31" s="94"/>
      <c r="R31" s="94"/>
      <c r="S31" s="94"/>
      <c r="T31" s="50"/>
      <c r="U31" s="50"/>
    </row>
    <row r="32" spans="13:23" s="5" customFormat="1" x14ac:dyDescent="0.2">
      <c r="M32" s="53"/>
      <c r="N32" s="60"/>
      <c r="O32" s="94"/>
      <c r="P32" s="94"/>
      <c r="Q32" s="94"/>
      <c r="R32" s="94"/>
      <c r="S32" s="94"/>
      <c r="T32" s="50"/>
      <c r="U32" s="50"/>
    </row>
    <row r="33" spans="2:23" s="3" customFormat="1" ht="25.5" x14ac:dyDescent="0.2">
      <c r="B33" s="173" t="s">
        <v>35</v>
      </c>
      <c r="C33" s="174"/>
      <c r="D33" s="174"/>
      <c r="E33" s="174"/>
      <c r="F33" s="174"/>
      <c r="G33" s="174"/>
      <c r="H33" s="174"/>
      <c r="I33" s="166"/>
      <c r="J33" s="166"/>
      <c r="K33" s="125"/>
      <c r="L33" s="4"/>
      <c r="M33" s="44" t="s">
        <v>36</v>
      </c>
      <c r="N33" s="45" t="s">
        <v>37</v>
      </c>
      <c r="O33" s="44" t="s">
        <v>392</v>
      </c>
      <c r="P33" s="155" t="s">
        <v>517</v>
      </c>
      <c r="Q33" s="155" t="s">
        <v>518</v>
      </c>
      <c r="R33" s="155" t="s">
        <v>519</v>
      </c>
      <c r="S33" s="151" t="s">
        <v>542</v>
      </c>
      <c r="T33" s="151" t="s">
        <v>543</v>
      </c>
      <c r="U33" s="44"/>
      <c r="V33" s="151"/>
      <c r="W33" s="151"/>
    </row>
    <row r="34" spans="2:23" s="3" customFormat="1" x14ac:dyDescent="0.2">
      <c r="B34" s="4">
        <v>1</v>
      </c>
      <c r="C34" s="4">
        <v>2</v>
      </c>
      <c r="D34" s="4">
        <v>3</v>
      </c>
      <c r="E34" s="4">
        <v>4</v>
      </c>
      <c r="F34" s="4">
        <v>5</v>
      </c>
      <c r="G34" s="4">
        <v>6</v>
      </c>
      <c r="H34" s="4">
        <v>7</v>
      </c>
      <c r="I34" s="4">
        <v>8</v>
      </c>
      <c r="J34" s="4">
        <v>9</v>
      </c>
      <c r="K34" s="4"/>
      <c r="L34" s="4"/>
      <c r="M34" s="46"/>
      <c r="N34" s="45"/>
      <c r="O34" s="69" t="s">
        <v>285</v>
      </c>
      <c r="P34" s="69" t="s">
        <v>520</v>
      </c>
      <c r="Q34" s="69" t="s">
        <v>56</v>
      </c>
      <c r="R34" s="69" t="s">
        <v>76</v>
      </c>
      <c r="S34" s="69" t="s">
        <v>33</v>
      </c>
      <c r="T34" s="128" t="s">
        <v>34</v>
      </c>
      <c r="U34" s="128"/>
      <c r="V34" s="9"/>
      <c r="W34" s="9"/>
    </row>
    <row r="35" spans="2:23" s="6" customFormat="1" x14ac:dyDescent="0.2"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53" t="s">
        <v>357</v>
      </c>
      <c r="N35" s="54"/>
      <c r="O35" s="50"/>
      <c r="P35" s="50"/>
      <c r="Q35" s="50"/>
      <c r="R35" s="50"/>
      <c r="S35" s="50"/>
      <c r="T35" s="129"/>
      <c r="U35" s="129"/>
    </row>
    <row r="36" spans="2:23" s="5" customFormat="1" x14ac:dyDescent="0.2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61"/>
      <c r="N36" s="45"/>
      <c r="O36" s="50"/>
      <c r="P36" s="50"/>
      <c r="Q36" s="50"/>
      <c r="R36" s="50"/>
      <c r="S36" s="50"/>
      <c r="T36" s="50"/>
      <c r="U36" s="50"/>
    </row>
    <row r="37" spans="2:23" s="8" customFormat="1" x14ac:dyDescent="0.2">
      <c r="B37" s="9"/>
      <c r="M37" s="62" t="s">
        <v>34</v>
      </c>
      <c r="N37" s="56" t="s">
        <v>21</v>
      </c>
      <c r="O37" s="113">
        <f>SUM(O38+O48+O57+O65+O75)</f>
        <v>1915383.7399999998</v>
      </c>
      <c r="P37" s="113">
        <f>SUM(P38+P48+P57+P65+P75)</f>
        <v>5860890.8300000001</v>
      </c>
      <c r="Q37" s="113"/>
      <c r="R37" s="113">
        <f>SUM(R38+R48+R57+R65+R75)</f>
        <v>1792727.8900000001</v>
      </c>
      <c r="S37" s="52">
        <f t="shared" ref="S37:S100" si="16">R37/O37*100</f>
        <v>93.596277997013829</v>
      </c>
      <c r="T37" s="52">
        <f t="shared" ref="T37:T100" si="17">R37/P37*100</f>
        <v>30.587976162661267</v>
      </c>
      <c r="U37" s="130"/>
      <c r="V37" s="19"/>
      <c r="W37" s="19"/>
    </row>
    <row r="38" spans="2:23" s="3" customFormat="1" x14ac:dyDescent="0.2">
      <c r="B38" s="9">
        <v>11</v>
      </c>
      <c r="M38" s="63" t="s">
        <v>39</v>
      </c>
      <c r="N38" s="45" t="s">
        <v>10</v>
      </c>
      <c r="O38" s="66">
        <f t="shared" ref="O38" si="18">SUM(O39+O42+O45)</f>
        <v>446797.42</v>
      </c>
      <c r="P38" s="66">
        <f t="shared" ref="P38" si="19">SUM(P39+P42+P45)</f>
        <v>870000</v>
      </c>
      <c r="Q38" s="66"/>
      <c r="R38" s="66">
        <f t="shared" ref="R38" si="20">SUM(R39+R42+R45)</f>
        <v>785810.52</v>
      </c>
      <c r="S38" s="52">
        <f t="shared" si="16"/>
        <v>175.87624386908948</v>
      </c>
      <c r="T38" s="52">
        <f t="shared" si="17"/>
        <v>90.323048275862078</v>
      </c>
      <c r="U38" s="64"/>
      <c r="V38" s="19"/>
      <c r="W38" s="19"/>
    </row>
    <row r="39" spans="2:23" s="5" customFormat="1" x14ac:dyDescent="0.2">
      <c r="B39" s="4">
        <v>11</v>
      </c>
      <c r="M39" s="65" t="s">
        <v>40</v>
      </c>
      <c r="N39" s="59" t="s">
        <v>11</v>
      </c>
      <c r="O39" s="52">
        <f>SUM(O40:O41)</f>
        <v>349947.12</v>
      </c>
      <c r="P39" s="52">
        <v>800000</v>
      </c>
      <c r="Q39" s="52"/>
      <c r="R39" s="52">
        <f>SUM(R40:R41)</f>
        <v>726416.95000000007</v>
      </c>
      <c r="S39" s="52">
        <f t="shared" si="16"/>
        <v>207.57906223088796</v>
      </c>
      <c r="T39" s="52">
        <f t="shared" si="17"/>
        <v>90.802118750000005</v>
      </c>
      <c r="U39" s="57"/>
      <c r="V39" s="19"/>
      <c r="W39" s="19"/>
    </row>
    <row r="40" spans="2:23" s="5" customFormat="1" ht="25.5" x14ac:dyDescent="0.2">
      <c r="B40" s="4"/>
      <c r="M40" s="65" t="s">
        <v>393</v>
      </c>
      <c r="N40" s="59" t="s">
        <v>395</v>
      </c>
      <c r="O40" s="52">
        <v>348819.24</v>
      </c>
      <c r="P40" s="52"/>
      <c r="Q40" s="52"/>
      <c r="R40" s="52">
        <v>726284.9</v>
      </c>
      <c r="S40" s="52">
        <f t="shared" si="16"/>
        <v>208.21239677031576</v>
      </c>
      <c r="T40" s="52"/>
      <c r="U40" s="57"/>
      <c r="V40" s="19"/>
      <c r="W40" s="19"/>
    </row>
    <row r="41" spans="2:23" s="5" customFormat="1" ht="25.5" x14ac:dyDescent="0.2">
      <c r="B41" s="4"/>
      <c r="M41" s="65" t="s">
        <v>394</v>
      </c>
      <c r="N41" s="59" t="s">
        <v>396</v>
      </c>
      <c r="O41" s="52">
        <v>1127.8800000000001</v>
      </c>
      <c r="P41" s="52"/>
      <c r="Q41" s="52"/>
      <c r="R41" s="52">
        <v>132.05000000000001</v>
      </c>
      <c r="S41" s="52">
        <f t="shared" si="16"/>
        <v>11.707805794942724</v>
      </c>
      <c r="T41" s="52"/>
      <c r="U41" s="57"/>
      <c r="V41" s="19"/>
      <c r="W41" s="19"/>
    </row>
    <row r="42" spans="2:23" s="5" customFormat="1" x14ac:dyDescent="0.2">
      <c r="B42" s="4">
        <v>11</v>
      </c>
      <c r="M42" s="65" t="s">
        <v>41</v>
      </c>
      <c r="N42" s="59" t="s">
        <v>12</v>
      </c>
      <c r="O42" s="52">
        <f>SUM(O43:O44)</f>
        <v>80667.069999999992</v>
      </c>
      <c r="P42" s="52">
        <v>50000</v>
      </c>
      <c r="Q42" s="52"/>
      <c r="R42" s="52">
        <f>SUM(R43:R44)</f>
        <v>45130.82</v>
      </c>
      <c r="S42" s="52">
        <f t="shared" si="16"/>
        <v>55.947017785572243</v>
      </c>
      <c r="T42" s="52">
        <f t="shared" si="17"/>
        <v>90.26164</v>
      </c>
      <c r="U42" s="57"/>
      <c r="V42" s="19"/>
      <c r="W42" s="19"/>
    </row>
    <row r="43" spans="2:23" s="5" customFormat="1" ht="25.5" x14ac:dyDescent="0.2">
      <c r="B43" s="4"/>
      <c r="M43" s="65" t="s">
        <v>397</v>
      </c>
      <c r="N43" s="59" t="s">
        <v>399</v>
      </c>
      <c r="O43" s="52">
        <v>23606.62</v>
      </c>
      <c r="P43" s="52"/>
      <c r="Q43" s="52"/>
      <c r="R43" s="52">
        <v>18494.03</v>
      </c>
      <c r="S43" s="52">
        <f t="shared" si="16"/>
        <v>78.342558146824913</v>
      </c>
      <c r="T43" s="52"/>
      <c r="U43" s="57"/>
      <c r="V43" s="19"/>
      <c r="W43" s="19"/>
    </row>
    <row r="44" spans="2:23" s="5" customFormat="1" x14ac:dyDescent="0.2">
      <c r="B44" s="4"/>
      <c r="M44" s="65" t="s">
        <v>398</v>
      </c>
      <c r="N44" s="59" t="s">
        <v>400</v>
      </c>
      <c r="O44" s="52">
        <v>57060.45</v>
      </c>
      <c r="P44" s="52"/>
      <c r="Q44" s="52"/>
      <c r="R44" s="52">
        <v>26636.79</v>
      </c>
      <c r="S44" s="52">
        <f t="shared" si="16"/>
        <v>46.681703351445705</v>
      </c>
      <c r="T44" s="52"/>
      <c r="U44" s="57"/>
      <c r="V44" s="19"/>
      <c r="W44" s="19"/>
    </row>
    <row r="45" spans="2:23" s="5" customFormat="1" x14ac:dyDescent="0.2">
      <c r="B45" s="4">
        <v>11</v>
      </c>
      <c r="M45" s="65" t="s">
        <v>42</v>
      </c>
      <c r="N45" s="59" t="s">
        <v>16</v>
      </c>
      <c r="O45" s="52">
        <f>SUM(O46:O47)</f>
        <v>16183.23</v>
      </c>
      <c r="P45" s="52">
        <v>20000</v>
      </c>
      <c r="Q45" s="52"/>
      <c r="R45" s="52">
        <f>SUM(R46:R47)</f>
        <v>14262.75</v>
      </c>
      <c r="S45" s="52">
        <f t="shared" si="16"/>
        <v>88.132900539632701</v>
      </c>
      <c r="T45" s="52">
        <f t="shared" si="17"/>
        <v>71.313749999999999</v>
      </c>
      <c r="U45" s="57"/>
      <c r="V45" s="19"/>
      <c r="W45" s="19"/>
    </row>
    <row r="46" spans="2:23" s="5" customFormat="1" x14ac:dyDescent="0.2">
      <c r="B46" s="4"/>
      <c r="M46" s="65" t="s">
        <v>401</v>
      </c>
      <c r="N46" s="59" t="s">
        <v>403</v>
      </c>
      <c r="O46" s="52">
        <v>14121.51</v>
      </c>
      <c r="P46" s="52"/>
      <c r="Q46" s="52"/>
      <c r="R46" s="52">
        <v>14262.75</v>
      </c>
      <c r="S46" s="52">
        <f t="shared" si="16"/>
        <v>101.00017632675259</v>
      </c>
      <c r="T46" s="52"/>
      <c r="U46" s="57"/>
      <c r="V46" s="19"/>
      <c r="W46" s="19"/>
    </row>
    <row r="47" spans="2:23" s="5" customFormat="1" ht="25.5" x14ac:dyDescent="0.2">
      <c r="B47" s="4"/>
      <c r="M47" s="65" t="s">
        <v>402</v>
      </c>
      <c r="N47" s="59" t="s">
        <v>404</v>
      </c>
      <c r="O47" s="52">
        <v>2061.7199999999998</v>
      </c>
      <c r="P47" s="52"/>
      <c r="Q47" s="52"/>
      <c r="R47" s="52">
        <v>0</v>
      </c>
      <c r="S47" s="52">
        <f t="shared" si="16"/>
        <v>0</v>
      </c>
      <c r="T47" s="52"/>
      <c r="U47" s="57"/>
      <c r="V47" s="19"/>
      <c r="W47" s="19"/>
    </row>
    <row r="48" spans="2:23" s="3" customFormat="1" ht="38.25" x14ac:dyDescent="0.2">
      <c r="F48" s="9">
        <v>52</v>
      </c>
      <c r="M48" s="63" t="s">
        <v>43</v>
      </c>
      <c r="N48" s="45" t="s">
        <v>319</v>
      </c>
      <c r="O48" s="66">
        <f>SUM(O49+O50+O53+O55)</f>
        <v>1291947.2699999998</v>
      </c>
      <c r="P48" s="66">
        <f>SUM(P49:P55)</f>
        <v>4704890.83</v>
      </c>
      <c r="Q48" s="66"/>
      <c r="R48" s="66">
        <f>SUM(R49+R50+R53+R55)</f>
        <v>828740.05</v>
      </c>
      <c r="S48" s="52">
        <f t="shared" si="16"/>
        <v>64.146584713167144</v>
      </c>
      <c r="T48" s="52">
        <f t="shared" si="17"/>
        <v>17.61443740024038</v>
      </c>
      <c r="U48" s="64"/>
      <c r="V48" s="19"/>
      <c r="W48" s="19"/>
    </row>
    <row r="49" spans="4:23" s="5" customFormat="1" ht="38.25" x14ac:dyDescent="0.2">
      <c r="F49" s="4">
        <v>52</v>
      </c>
      <c r="M49" s="65" t="s">
        <v>302</v>
      </c>
      <c r="N49" s="59" t="s">
        <v>303</v>
      </c>
      <c r="O49" s="52">
        <v>0</v>
      </c>
      <c r="P49" s="52">
        <v>0</v>
      </c>
      <c r="Q49" s="52"/>
      <c r="R49" s="52">
        <v>0</v>
      </c>
      <c r="S49" s="52">
        <v>0</v>
      </c>
      <c r="T49" s="52">
        <v>0</v>
      </c>
      <c r="U49" s="57"/>
      <c r="V49" s="19"/>
      <c r="W49" s="19"/>
    </row>
    <row r="50" spans="4:23" s="5" customFormat="1" ht="24" customHeight="1" x14ac:dyDescent="0.2">
      <c r="F50" s="4">
        <v>52</v>
      </c>
      <c r="M50" s="65" t="s">
        <v>44</v>
      </c>
      <c r="N50" s="59" t="s">
        <v>318</v>
      </c>
      <c r="O50" s="52">
        <f>SUM(O51:O52)</f>
        <v>1190046.6299999999</v>
      </c>
      <c r="P50" s="52">
        <v>904890.83</v>
      </c>
      <c r="Q50" s="52"/>
      <c r="R50" s="52">
        <f>SUM(R51:R52)</f>
        <v>828740.05</v>
      </c>
      <c r="S50" s="52">
        <f t="shared" si="16"/>
        <v>69.639292201516525</v>
      </c>
      <c r="T50" s="52">
        <f t="shared" si="17"/>
        <v>91.584534015003783</v>
      </c>
      <c r="U50" s="57"/>
      <c r="V50" s="19"/>
      <c r="W50" s="19"/>
    </row>
    <row r="51" spans="4:23" s="5" customFormat="1" ht="27.75" customHeight="1" x14ac:dyDescent="0.2">
      <c r="F51" s="4"/>
      <c r="M51" s="65" t="s">
        <v>405</v>
      </c>
      <c r="N51" s="59" t="s">
        <v>407</v>
      </c>
      <c r="O51" s="52">
        <v>860811.76</v>
      </c>
      <c r="P51" s="52"/>
      <c r="Q51" s="52"/>
      <c r="R51" s="52">
        <v>396126.67</v>
      </c>
      <c r="S51" s="52">
        <f t="shared" si="16"/>
        <v>46.017804171262718</v>
      </c>
      <c r="T51" s="52"/>
      <c r="U51" s="57"/>
      <c r="V51" s="19"/>
      <c r="W51" s="19"/>
    </row>
    <row r="52" spans="4:23" s="5" customFormat="1" ht="26.25" customHeight="1" x14ac:dyDescent="0.2">
      <c r="F52" s="4"/>
      <c r="M52" s="65" t="s">
        <v>406</v>
      </c>
      <c r="N52" s="59" t="s">
        <v>408</v>
      </c>
      <c r="O52" s="52">
        <v>329234.87</v>
      </c>
      <c r="P52" s="52"/>
      <c r="Q52" s="52"/>
      <c r="R52" s="52">
        <v>432613.38</v>
      </c>
      <c r="S52" s="52">
        <f t="shared" si="16"/>
        <v>131.39962361823947</v>
      </c>
      <c r="T52" s="52"/>
      <c r="U52" s="57"/>
      <c r="V52" s="19"/>
      <c r="W52" s="19"/>
    </row>
    <row r="53" spans="4:23" s="5" customFormat="1" ht="25.5" x14ac:dyDescent="0.2">
      <c r="F53" s="4">
        <v>52</v>
      </c>
      <c r="M53" s="65" t="s">
        <v>45</v>
      </c>
      <c r="N53" s="59" t="s">
        <v>317</v>
      </c>
      <c r="O53" s="52">
        <f>SUM(O54)</f>
        <v>39900.639999999999</v>
      </c>
      <c r="P53" s="52">
        <v>0</v>
      </c>
      <c r="Q53" s="52"/>
      <c r="R53" s="52">
        <f>SUM(R54)</f>
        <v>0</v>
      </c>
      <c r="S53" s="52">
        <f t="shared" si="16"/>
        <v>0</v>
      </c>
      <c r="T53" s="52">
        <v>0</v>
      </c>
      <c r="U53" s="57"/>
      <c r="V53" s="19"/>
      <c r="W53" s="19"/>
    </row>
    <row r="54" spans="4:23" s="5" customFormat="1" ht="25.5" x14ac:dyDescent="0.2">
      <c r="F54" s="4"/>
      <c r="M54" s="65" t="s">
        <v>409</v>
      </c>
      <c r="N54" s="59" t="s">
        <v>410</v>
      </c>
      <c r="O54" s="52">
        <v>39900.639999999999</v>
      </c>
      <c r="P54" s="52"/>
      <c r="Q54" s="52"/>
      <c r="R54" s="52">
        <v>0</v>
      </c>
      <c r="S54" s="52">
        <f t="shared" si="16"/>
        <v>0</v>
      </c>
      <c r="T54" s="52"/>
      <c r="U54" s="57"/>
      <c r="V54" s="19"/>
      <c r="W54" s="19"/>
    </row>
    <row r="55" spans="4:23" s="5" customFormat="1" ht="25.5" x14ac:dyDescent="0.2">
      <c r="F55" s="4">
        <v>52</v>
      </c>
      <c r="M55" s="65" t="s">
        <v>344</v>
      </c>
      <c r="N55" s="59" t="s">
        <v>351</v>
      </c>
      <c r="O55" s="52">
        <f>SUM(O56)</f>
        <v>62000</v>
      </c>
      <c r="P55" s="52">
        <v>3800000</v>
      </c>
      <c r="Q55" s="52"/>
      <c r="R55" s="52">
        <f>SUM(R56)</f>
        <v>0</v>
      </c>
      <c r="S55" s="52">
        <f t="shared" si="16"/>
        <v>0</v>
      </c>
      <c r="T55" s="52">
        <f t="shared" si="17"/>
        <v>0</v>
      </c>
      <c r="U55" s="57"/>
      <c r="V55" s="19"/>
      <c r="W55" s="19"/>
    </row>
    <row r="56" spans="4:23" s="5" customFormat="1" ht="25.5" x14ac:dyDescent="0.2">
      <c r="F56" s="4"/>
      <c r="M56" s="65" t="s">
        <v>411</v>
      </c>
      <c r="N56" s="59" t="s">
        <v>412</v>
      </c>
      <c r="O56" s="52">
        <v>62000</v>
      </c>
      <c r="P56" s="52"/>
      <c r="Q56" s="52"/>
      <c r="R56" s="52">
        <v>0</v>
      </c>
      <c r="S56" s="52">
        <f t="shared" si="16"/>
        <v>0</v>
      </c>
      <c r="T56" s="52"/>
      <c r="U56" s="57"/>
      <c r="V56" s="19"/>
      <c r="W56" s="19"/>
    </row>
    <row r="57" spans="4:23" s="3" customFormat="1" x14ac:dyDescent="0.2">
      <c r="D57" s="9">
        <v>31</v>
      </c>
      <c r="H57" s="9"/>
      <c r="I57" s="9"/>
      <c r="J57" s="9"/>
      <c r="K57" s="9"/>
      <c r="L57" s="9"/>
      <c r="M57" s="63" t="s">
        <v>46</v>
      </c>
      <c r="N57" s="45" t="s">
        <v>13</v>
      </c>
      <c r="O57" s="66">
        <f>SUM(O59+O61)</f>
        <v>21461.16</v>
      </c>
      <c r="P57" s="66">
        <f t="shared" ref="P57" si="21">SUM(P59+P61)</f>
        <v>55000</v>
      </c>
      <c r="Q57" s="66"/>
      <c r="R57" s="66">
        <f>SUM(R59+R61)</f>
        <v>21525.97</v>
      </c>
      <c r="S57" s="52">
        <f t="shared" si="16"/>
        <v>100.30198740422233</v>
      </c>
      <c r="T57" s="52">
        <f t="shared" si="17"/>
        <v>39.138127272727274</v>
      </c>
      <c r="U57" s="64"/>
      <c r="V57" s="19"/>
      <c r="W57" s="19"/>
    </row>
    <row r="58" spans="4:23" s="5" customFormat="1" x14ac:dyDescent="0.2">
      <c r="D58" s="4"/>
      <c r="H58" s="4"/>
      <c r="I58" s="4"/>
      <c r="J58" s="4"/>
      <c r="K58" s="4"/>
      <c r="L58" s="4"/>
      <c r="M58" s="65"/>
      <c r="N58" s="59"/>
      <c r="O58" s="52"/>
      <c r="P58" s="52"/>
      <c r="Q58" s="52"/>
      <c r="R58" s="52"/>
      <c r="S58" s="52"/>
      <c r="T58" s="52"/>
      <c r="U58" s="57"/>
      <c r="V58" s="19"/>
      <c r="W58" s="19"/>
    </row>
    <row r="59" spans="4:23" s="5" customFormat="1" x14ac:dyDescent="0.2">
      <c r="D59" s="4">
        <v>31</v>
      </c>
      <c r="H59" s="4"/>
      <c r="I59" s="4"/>
      <c r="J59" s="4"/>
      <c r="K59" s="4"/>
      <c r="L59" s="4"/>
      <c r="M59" s="65" t="s">
        <v>47</v>
      </c>
      <c r="N59" s="59" t="s">
        <v>14</v>
      </c>
      <c r="O59" s="52">
        <f>SUM(O60)</f>
        <v>346.38</v>
      </c>
      <c r="P59" s="52">
        <v>5000</v>
      </c>
      <c r="Q59" s="52"/>
      <c r="R59" s="52">
        <f>SUM(R60)</f>
        <v>0</v>
      </c>
      <c r="S59" s="52">
        <f t="shared" si="16"/>
        <v>0</v>
      </c>
      <c r="T59" s="52">
        <f t="shared" si="17"/>
        <v>0</v>
      </c>
      <c r="U59" s="57"/>
      <c r="V59" s="19"/>
      <c r="W59" s="19"/>
    </row>
    <row r="60" spans="4:23" s="5" customFormat="1" x14ac:dyDescent="0.2">
      <c r="D60" s="4"/>
      <c r="H60" s="4"/>
      <c r="I60" s="4"/>
      <c r="J60" s="4"/>
      <c r="K60" s="4"/>
      <c r="L60" s="4"/>
      <c r="M60" s="65" t="s">
        <v>413</v>
      </c>
      <c r="N60" s="59" t="s">
        <v>414</v>
      </c>
      <c r="O60" s="52">
        <v>346.38</v>
      </c>
      <c r="P60" s="52"/>
      <c r="Q60" s="52"/>
      <c r="R60" s="52">
        <v>0</v>
      </c>
      <c r="S60" s="52">
        <f t="shared" si="16"/>
        <v>0</v>
      </c>
      <c r="T60" s="52"/>
      <c r="U60" s="57"/>
      <c r="V60" s="19"/>
      <c r="W60" s="19"/>
    </row>
    <row r="61" spans="4:23" s="10" customFormat="1" ht="25.5" x14ac:dyDescent="0.2">
      <c r="D61" s="4">
        <v>31</v>
      </c>
      <c r="H61" s="4"/>
      <c r="I61" s="4"/>
      <c r="J61" s="4"/>
      <c r="K61" s="4"/>
      <c r="L61" s="4"/>
      <c r="M61" s="65" t="s">
        <v>48</v>
      </c>
      <c r="N61" s="59" t="s">
        <v>22</v>
      </c>
      <c r="O61" s="52">
        <f>SUM(O62:O64)</f>
        <v>21114.78</v>
      </c>
      <c r="P61" s="52">
        <v>50000</v>
      </c>
      <c r="Q61" s="52"/>
      <c r="R61" s="52">
        <f>SUM(R62:R64)</f>
        <v>21525.97</v>
      </c>
      <c r="S61" s="52">
        <f t="shared" si="16"/>
        <v>101.94740366700483</v>
      </c>
      <c r="T61" s="52">
        <f t="shared" si="17"/>
        <v>43.051940000000002</v>
      </c>
      <c r="U61" s="57"/>
      <c r="V61" s="19"/>
      <c r="W61" s="19"/>
    </row>
    <row r="62" spans="4:23" s="10" customFormat="1" ht="25.5" x14ac:dyDescent="0.2">
      <c r="D62" s="4"/>
      <c r="H62" s="4"/>
      <c r="I62" s="4"/>
      <c r="J62" s="4"/>
      <c r="K62" s="4"/>
      <c r="L62" s="4"/>
      <c r="M62" s="65" t="s">
        <v>415</v>
      </c>
      <c r="N62" s="59" t="s">
        <v>418</v>
      </c>
      <c r="O62" s="52">
        <v>15000</v>
      </c>
      <c r="P62" s="52"/>
      <c r="Q62" s="52"/>
      <c r="R62" s="52">
        <v>19500</v>
      </c>
      <c r="S62" s="52">
        <f t="shared" si="16"/>
        <v>130</v>
      </c>
      <c r="T62" s="52"/>
      <c r="U62" s="57"/>
      <c r="V62" s="19"/>
      <c r="W62" s="19"/>
    </row>
    <row r="63" spans="4:23" s="10" customFormat="1" ht="25.5" x14ac:dyDescent="0.2">
      <c r="D63" s="4"/>
      <c r="H63" s="4"/>
      <c r="I63" s="4"/>
      <c r="J63" s="4"/>
      <c r="K63" s="4"/>
      <c r="L63" s="4"/>
      <c r="M63" s="65" t="s">
        <v>416</v>
      </c>
      <c r="N63" s="59" t="s">
        <v>419</v>
      </c>
      <c r="O63" s="52">
        <v>169.13</v>
      </c>
      <c r="P63" s="52"/>
      <c r="Q63" s="52"/>
      <c r="R63" s="52">
        <v>0</v>
      </c>
      <c r="S63" s="52">
        <f t="shared" si="16"/>
        <v>0</v>
      </c>
      <c r="T63" s="52"/>
      <c r="U63" s="57"/>
      <c r="V63" s="19"/>
      <c r="W63" s="19"/>
    </row>
    <row r="64" spans="4:23" s="10" customFormat="1" ht="25.5" x14ac:dyDescent="0.2">
      <c r="D64" s="4"/>
      <c r="H64" s="4"/>
      <c r="I64" s="4"/>
      <c r="J64" s="4"/>
      <c r="K64" s="4"/>
      <c r="L64" s="4"/>
      <c r="M64" s="65" t="s">
        <v>417</v>
      </c>
      <c r="N64" s="59" t="s">
        <v>420</v>
      </c>
      <c r="O64" s="52">
        <v>5945.65</v>
      </c>
      <c r="P64" s="52"/>
      <c r="Q64" s="52"/>
      <c r="R64" s="52">
        <v>2025.97</v>
      </c>
      <c r="S64" s="52">
        <f t="shared" si="16"/>
        <v>34.074827815293531</v>
      </c>
      <c r="T64" s="52"/>
      <c r="U64" s="57"/>
      <c r="V64" s="19"/>
      <c r="W64" s="19"/>
    </row>
    <row r="65" spans="5:23" s="3" customFormat="1" ht="51" x14ac:dyDescent="0.2">
      <c r="E65" s="9">
        <v>43</v>
      </c>
      <c r="M65" s="63" t="s">
        <v>49</v>
      </c>
      <c r="N65" s="45" t="s">
        <v>54</v>
      </c>
      <c r="O65" s="66">
        <f>SUM(O66+O68+O72)</f>
        <v>155177.89000000001</v>
      </c>
      <c r="P65" s="66">
        <f>SUM(P66:P72)</f>
        <v>221000</v>
      </c>
      <c r="Q65" s="66"/>
      <c r="R65" s="66">
        <f>SUM(R66+R68+R72)</f>
        <v>156651.35</v>
      </c>
      <c r="S65" s="52">
        <f t="shared" si="16"/>
        <v>100.94952960115644</v>
      </c>
      <c r="T65" s="52">
        <f t="shared" si="17"/>
        <v>70.882963800904975</v>
      </c>
      <c r="U65" s="64"/>
      <c r="V65" s="19"/>
      <c r="W65" s="19"/>
    </row>
    <row r="66" spans="5:23" s="5" customFormat="1" ht="25.5" x14ac:dyDescent="0.2">
      <c r="E66" s="4">
        <v>43</v>
      </c>
      <c r="M66" s="65" t="s">
        <v>220</v>
      </c>
      <c r="N66" s="59" t="s">
        <v>221</v>
      </c>
      <c r="O66" s="52">
        <f>SUM(O67)</f>
        <v>1518.1</v>
      </c>
      <c r="P66" s="52">
        <v>5000</v>
      </c>
      <c r="Q66" s="52"/>
      <c r="R66" s="52">
        <f>SUM(R67)</f>
        <v>0</v>
      </c>
      <c r="S66" s="52">
        <f t="shared" si="16"/>
        <v>0</v>
      </c>
      <c r="T66" s="52">
        <f t="shared" si="17"/>
        <v>0</v>
      </c>
      <c r="U66" s="57"/>
      <c r="V66" s="19"/>
      <c r="W66" s="19"/>
    </row>
    <row r="67" spans="5:23" s="5" customFormat="1" ht="25.5" x14ac:dyDescent="0.2">
      <c r="E67" s="4"/>
      <c r="M67" s="65" t="s">
        <v>421</v>
      </c>
      <c r="N67" s="59" t="s">
        <v>422</v>
      </c>
      <c r="O67" s="52">
        <v>1518.1</v>
      </c>
      <c r="P67" s="52"/>
      <c r="Q67" s="52"/>
      <c r="R67" s="52">
        <v>0</v>
      </c>
      <c r="S67" s="52">
        <f t="shared" si="16"/>
        <v>0</v>
      </c>
      <c r="T67" s="52"/>
      <c r="U67" s="57"/>
      <c r="V67" s="19"/>
      <c r="W67" s="19"/>
    </row>
    <row r="68" spans="5:23" s="5" customFormat="1" x14ac:dyDescent="0.2">
      <c r="E68" s="4">
        <v>43</v>
      </c>
      <c r="M68" s="65" t="s">
        <v>50</v>
      </c>
      <c r="N68" s="59" t="s">
        <v>15</v>
      </c>
      <c r="O68" s="52">
        <f>SUM(O69:O71)</f>
        <v>83346.510000000009</v>
      </c>
      <c r="P68" s="52">
        <v>126000</v>
      </c>
      <c r="Q68" s="52"/>
      <c r="R68" s="52">
        <f>SUM(R69:R71)</f>
        <v>77749.95</v>
      </c>
      <c r="S68" s="52">
        <f t="shared" si="16"/>
        <v>93.285189745797382</v>
      </c>
      <c r="T68" s="52">
        <f t="shared" si="17"/>
        <v>61.706309523809523</v>
      </c>
      <c r="U68" s="57"/>
      <c r="V68" s="19"/>
      <c r="W68" s="19"/>
    </row>
    <row r="69" spans="5:23" s="5" customFormat="1" x14ac:dyDescent="0.2">
      <c r="E69" s="4"/>
      <c r="M69" s="65" t="s">
        <v>423</v>
      </c>
      <c r="N69" s="59" t="s">
        <v>426</v>
      </c>
      <c r="O69" s="52">
        <v>281.02</v>
      </c>
      <c r="P69" s="52"/>
      <c r="Q69" s="52"/>
      <c r="R69" s="52">
        <v>807.13</v>
      </c>
      <c r="S69" s="52">
        <f t="shared" si="16"/>
        <v>287.21443313643158</v>
      </c>
      <c r="T69" s="52"/>
      <c r="U69" s="57"/>
      <c r="V69" s="19"/>
      <c r="W69" s="19"/>
    </row>
    <row r="70" spans="5:23" s="5" customFormat="1" x14ac:dyDescent="0.2">
      <c r="E70" s="4"/>
      <c r="M70" s="65" t="s">
        <v>424</v>
      </c>
      <c r="N70" s="59" t="s">
        <v>427</v>
      </c>
      <c r="O70" s="52">
        <v>0</v>
      </c>
      <c r="P70" s="52"/>
      <c r="Q70" s="52"/>
      <c r="R70" s="52">
        <v>9029.81</v>
      </c>
      <c r="S70" s="52">
        <v>0</v>
      </c>
      <c r="T70" s="52"/>
      <c r="U70" s="57"/>
      <c r="V70" s="19"/>
      <c r="W70" s="19"/>
    </row>
    <row r="71" spans="5:23" s="5" customFormat="1" x14ac:dyDescent="0.2">
      <c r="E71" s="4"/>
      <c r="M71" s="65" t="s">
        <v>425</v>
      </c>
      <c r="N71" s="59" t="s">
        <v>428</v>
      </c>
      <c r="O71" s="52">
        <v>83065.490000000005</v>
      </c>
      <c r="P71" s="52"/>
      <c r="Q71" s="52"/>
      <c r="R71" s="52">
        <v>67913.009999999995</v>
      </c>
      <c r="S71" s="52">
        <f t="shared" si="16"/>
        <v>81.758393287031708</v>
      </c>
      <c r="T71" s="52"/>
      <c r="U71" s="57"/>
      <c r="V71" s="19"/>
      <c r="W71" s="19"/>
    </row>
    <row r="72" spans="5:23" s="5" customFormat="1" x14ac:dyDescent="0.2">
      <c r="E72" s="4">
        <v>43</v>
      </c>
      <c r="M72" s="65" t="s">
        <v>212</v>
      </c>
      <c r="N72" s="59" t="s">
        <v>213</v>
      </c>
      <c r="O72" s="52">
        <f>SUM(O73:O74)</f>
        <v>70313.280000000013</v>
      </c>
      <c r="P72" s="52">
        <v>90000</v>
      </c>
      <c r="Q72" s="52"/>
      <c r="R72" s="52">
        <f>SUM(R73:R74)</f>
        <v>78901.400000000009</v>
      </c>
      <c r="S72" s="52">
        <f t="shared" si="16"/>
        <v>112.21407961625457</v>
      </c>
      <c r="T72" s="52">
        <f t="shared" si="17"/>
        <v>87.668222222222241</v>
      </c>
      <c r="U72" s="57"/>
      <c r="V72" s="19"/>
      <c r="W72" s="19"/>
    </row>
    <row r="73" spans="5:23" s="5" customFormat="1" x14ac:dyDescent="0.2">
      <c r="E73" s="4"/>
      <c r="M73" s="65" t="s">
        <v>429</v>
      </c>
      <c r="N73" s="59" t="s">
        <v>213</v>
      </c>
      <c r="O73" s="52">
        <v>3940.96</v>
      </c>
      <c r="P73" s="52"/>
      <c r="Q73" s="52"/>
      <c r="R73" s="52">
        <v>2932.08</v>
      </c>
      <c r="S73" s="52">
        <f t="shared" si="16"/>
        <v>74.400146157281483</v>
      </c>
      <c r="T73" s="52"/>
      <c r="U73" s="57"/>
      <c r="V73" s="19"/>
      <c r="W73" s="19"/>
    </row>
    <row r="74" spans="5:23" s="5" customFormat="1" x14ac:dyDescent="0.2">
      <c r="E74" s="4"/>
      <c r="M74" s="65" t="s">
        <v>430</v>
      </c>
      <c r="N74" s="59" t="s">
        <v>431</v>
      </c>
      <c r="O74" s="52">
        <v>66372.320000000007</v>
      </c>
      <c r="P74" s="52"/>
      <c r="Q74" s="52"/>
      <c r="R74" s="52">
        <v>75969.320000000007</v>
      </c>
      <c r="S74" s="52">
        <f t="shared" si="16"/>
        <v>114.45934088186161</v>
      </c>
      <c r="T74" s="52"/>
      <c r="U74" s="57"/>
      <c r="V74" s="19"/>
      <c r="W74" s="19"/>
    </row>
    <row r="75" spans="5:23" s="3" customFormat="1" ht="51" x14ac:dyDescent="0.2">
      <c r="G75" s="9">
        <v>61</v>
      </c>
      <c r="M75" s="63" t="s">
        <v>157</v>
      </c>
      <c r="N75" s="45" t="s">
        <v>160</v>
      </c>
      <c r="O75" s="66">
        <f t="shared" ref="O75:R75" si="22">SUM(O76)</f>
        <v>0</v>
      </c>
      <c r="P75" s="66">
        <f t="shared" si="22"/>
        <v>10000</v>
      </c>
      <c r="Q75" s="66"/>
      <c r="R75" s="66">
        <f t="shared" si="22"/>
        <v>0</v>
      </c>
      <c r="S75" s="52">
        <v>0</v>
      </c>
      <c r="T75" s="52">
        <f t="shared" si="17"/>
        <v>0</v>
      </c>
      <c r="U75" s="64"/>
      <c r="V75" s="19"/>
      <c r="W75" s="19"/>
    </row>
    <row r="76" spans="5:23" s="5" customFormat="1" ht="25.5" x14ac:dyDescent="0.2">
      <c r="G76" s="4">
        <v>61</v>
      </c>
      <c r="M76" s="65" t="s">
        <v>158</v>
      </c>
      <c r="N76" s="59" t="s">
        <v>159</v>
      </c>
      <c r="O76" s="52">
        <v>0</v>
      </c>
      <c r="P76" s="52">
        <v>10000</v>
      </c>
      <c r="Q76" s="52"/>
      <c r="R76" s="52">
        <v>0</v>
      </c>
      <c r="S76" s="52">
        <v>0</v>
      </c>
      <c r="T76" s="52">
        <f t="shared" si="17"/>
        <v>0</v>
      </c>
      <c r="U76" s="57"/>
      <c r="V76" s="19"/>
      <c r="W76" s="19"/>
    </row>
    <row r="77" spans="5:23" s="5" customFormat="1" x14ac:dyDescent="0.2">
      <c r="G77" s="4"/>
      <c r="M77" s="65"/>
      <c r="N77" s="59"/>
      <c r="O77" s="52"/>
      <c r="P77" s="52"/>
      <c r="Q77" s="52"/>
      <c r="R77" s="52"/>
      <c r="S77" s="52"/>
      <c r="T77" s="52"/>
      <c r="U77" s="57"/>
      <c r="V77" s="19"/>
      <c r="W77" s="19"/>
    </row>
    <row r="78" spans="5:23" s="8" customFormat="1" ht="25.5" x14ac:dyDescent="0.2">
      <c r="H78" s="9">
        <v>71</v>
      </c>
      <c r="M78" s="62" t="s">
        <v>51</v>
      </c>
      <c r="N78" s="56" t="s">
        <v>27</v>
      </c>
      <c r="O78" s="113">
        <f t="shared" ref="O78" si="23">SUM(O79+O81)</f>
        <v>2400</v>
      </c>
      <c r="P78" s="113">
        <f t="shared" ref="P78" si="24">SUM(P79+P81)</f>
        <v>600</v>
      </c>
      <c r="Q78" s="113"/>
      <c r="R78" s="113">
        <f t="shared" ref="R78" si="25">SUM(R79+R81)</f>
        <v>270</v>
      </c>
      <c r="S78" s="52">
        <f t="shared" si="16"/>
        <v>11.25</v>
      </c>
      <c r="T78" s="52">
        <f t="shared" si="17"/>
        <v>45</v>
      </c>
      <c r="U78" s="68"/>
      <c r="V78" s="19"/>
      <c r="W78" s="19"/>
    </row>
    <row r="79" spans="5:23" s="5" customFormat="1" ht="38.25" x14ac:dyDescent="0.2">
      <c r="H79" s="4">
        <v>71</v>
      </c>
      <c r="M79" s="63" t="s">
        <v>52</v>
      </c>
      <c r="N79" s="45" t="s">
        <v>55</v>
      </c>
      <c r="O79" s="66">
        <f t="shared" ref="O79:R79" si="26">SUM(O80)</f>
        <v>0</v>
      </c>
      <c r="P79" s="66">
        <f t="shared" si="26"/>
        <v>0</v>
      </c>
      <c r="Q79" s="66"/>
      <c r="R79" s="66">
        <f t="shared" si="26"/>
        <v>0</v>
      </c>
      <c r="S79" s="52">
        <v>0</v>
      </c>
      <c r="T79" s="52">
        <v>0</v>
      </c>
      <c r="U79" s="64"/>
      <c r="V79" s="19"/>
      <c r="W79" s="19"/>
    </row>
    <row r="80" spans="5:23" s="5" customFormat="1" ht="25.5" x14ac:dyDescent="0.2">
      <c r="H80" s="4">
        <v>71</v>
      </c>
      <c r="M80" s="65" t="s">
        <v>53</v>
      </c>
      <c r="N80" s="59" t="s">
        <v>28</v>
      </c>
      <c r="O80" s="52">
        <v>0</v>
      </c>
      <c r="P80" s="52">
        <v>0</v>
      </c>
      <c r="Q80" s="52"/>
      <c r="R80" s="52">
        <v>0</v>
      </c>
      <c r="S80" s="52">
        <v>0</v>
      </c>
      <c r="T80" s="52">
        <v>0</v>
      </c>
      <c r="U80" s="52"/>
      <c r="V80" s="19"/>
      <c r="W80" s="19"/>
    </row>
    <row r="81" spans="8:23" s="3" customFormat="1" ht="38.25" x14ac:dyDescent="0.2">
      <c r="H81" s="9">
        <v>71</v>
      </c>
      <c r="M81" s="63" t="s">
        <v>214</v>
      </c>
      <c r="N81" s="45" t="s">
        <v>217</v>
      </c>
      <c r="O81" s="66">
        <f t="shared" ref="O81:R81" si="27">SUM(+O82)</f>
        <v>2400</v>
      </c>
      <c r="P81" s="66">
        <f t="shared" si="27"/>
        <v>600</v>
      </c>
      <c r="Q81" s="66"/>
      <c r="R81" s="66">
        <f t="shared" si="27"/>
        <v>270</v>
      </c>
      <c r="S81" s="52">
        <f t="shared" si="16"/>
        <v>11.25</v>
      </c>
      <c r="T81" s="52">
        <f t="shared" si="17"/>
        <v>45</v>
      </c>
      <c r="U81" s="66"/>
      <c r="V81" s="19"/>
      <c r="W81" s="19"/>
    </row>
    <row r="82" spans="8:23" s="5" customFormat="1" ht="25.5" x14ac:dyDescent="0.2">
      <c r="H82" s="4">
        <v>71</v>
      </c>
      <c r="M82" s="65" t="s">
        <v>215</v>
      </c>
      <c r="N82" s="59" t="s">
        <v>218</v>
      </c>
      <c r="O82" s="52">
        <f>SUM(O83)</f>
        <v>2400</v>
      </c>
      <c r="P82" s="52">
        <v>600</v>
      </c>
      <c r="Q82" s="52"/>
      <c r="R82" s="52">
        <f>SUM(R83)</f>
        <v>270</v>
      </c>
      <c r="S82" s="52">
        <f t="shared" si="16"/>
        <v>11.25</v>
      </c>
      <c r="T82" s="52">
        <f t="shared" si="17"/>
        <v>45</v>
      </c>
      <c r="U82" s="57"/>
      <c r="V82" s="19"/>
      <c r="W82" s="19"/>
    </row>
    <row r="83" spans="8:23" s="5" customFormat="1" x14ac:dyDescent="0.2">
      <c r="H83" s="4"/>
      <c r="M83" s="65" t="s">
        <v>432</v>
      </c>
      <c r="N83" s="59" t="s">
        <v>433</v>
      </c>
      <c r="O83" s="52">
        <v>2400</v>
      </c>
      <c r="P83" s="52"/>
      <c r="Q83" s="52"/>
      <c r="R83" s="52">
        <v>270</v>
      </c>
      <c r="S83" s="52">
        <f t="shared" si="16"/>
        <v>11.25</v>
      </c>
      <c r="T83" s="52"/>
      <c r="U83" s="57"/>
      <c r="V83" s="19"/>
      <c r="W83" s="19"/>
    </row>
    <row r="84" spans="8:23" s="5" customFormat="1" x14ac:dyDescent="0.2">
      <c r="M84" s="65"/>
      <c r="N84" s="59"/>
      <c r="O84" s="52"/>
      <c r="P84" s="52"/>
      <c r="Q84" s="52"/>
      <c r="R84" s="52"/>
      <c r="S84" s="52"/>
      <c r="T84" s="52"/>
      <c r="U84" s="57"/>
      <c r="V84" s="19"/>
      <c r="W84" s="19"/>
    </row>
    <row r="85" spans="8:23" s="5" customFormat="1" x14ac:dyDescent="0.2">
      <c r="M85" s="65"/>
      <c r="N85" s="59"/>
      <c r="O85" s="52"/>
      <c r="P85" s="52"/>
      <c r="Q85" s="52"/>
      <c r="R85" s="52"/>
      <c r="S85" s="52"/>
      <c r="T85" s="52"/>
      <c r="U85" s="57"/>
      <c r="V85" s="19"/>
      <c r="W85" s="19"/>
    </row>
    <row r="86" spans="8:23" s="5" customFormat="1" x14ac:dyDescent="0.2">
      <c r="M86" s="53" t="s">
        <v>358</v>
      </c>
      <c r="N86" s="59"/>
      <c r="O86" s="97"/>
      <c r="P86" s="97"/>
      <c r="Q86" s="97"/>
      <c r="R86" s="97"/>
      <c r="S86" s="52"/>
      <c r="T86" s="52"/>
      <c r="U86" s="57"/>
      <c r="V86" s="19"/>
      <c r="W86" s="19"/>
    </row>
    <row r="87" spans="8:23" s="5" customFormat="1" x14ac:dyDescent="0.2">
      <c r="M87" s="65"/>
      <c r="N87" s="59"/>
      <c r="O87" s="97"/>
      <c r="P87" s="97"/>
      <c r="Q87" s="97"/>
      <c r="R87" s="97"/>
      <c r="S87" s="52"/>
      <c r="T87" s="52"/>
      <c r="U87" s="57"/>
      <c r="V87" s="19"/>
      <c r="W87" s="19"/>
    </row>
    <row r="88" spans="8:23" s="8" customFormat="1" x14ac:dyDescent="0.2">
      <c r="M88" s="55" t="s">
        <v>56</v>
      </c>
      <c r="N88" s="56" t="s">
        <v>116</v>
      </c>
      <c r="O88" s="68">
        <f t="shared" ref="O88:P88" si="28">SUM(O90+O99+O128+O133+O136+O140+O144)</f>
        <v>1136708.5900000001</v>
      </c>
      <c r="P88" s="68">
        <f t="shared" si="28"/>
        <v>1445800</v>
      </c>
      <c r="Q88" s="68"/>
      <c r="R88" s="68">
        <f t="shared" ref="R88" si="29">SUM(R90+R99+R128+R133+R136+R140+R144)</f>
        <v>1061358.8299999998</v>
      </c>
      <c r="S88" s="52">
        <f t="shared" si="16"/>
        <v>93.371233343103327</v>
      </c>
      <c r="T88" s="52">
        <f t="shared" si="17"/>
        <v>73.40979596071378</v>
      </c>
      <c r="U88" s="68"/>
      <c r="V88" s="19"/>
      <c r="W88" s="19"/>
    </row>
    <row r="89" spans="8:23" s="3" customFormat="1" x14ac:dyDescent="0.2">
      <c r="M89" s="67"/>
      <c r="N89" s="45"/>
      <c r="O89" s="99"/>
      <c r="P89" s="99"/>
      <c r="Q89" s="99"/>
      <c r="R89" s="99"/>
      <c r="S89" s="52"/>
      <c r="T89" s="52"/>
      <c r="U89" s="57"/>
      <c r="V89" s="19"/>
      <c r="W89" s="19"/>
    </row>
    <row r="90" spans="8:23" s="5" customFormat="1" x14ac:dyDescent="0.2">
      <c r="H90" s="3"/>
      <c r="I90" s="3"/>
      <c r="J90" s="3"/>
      <c r="K90" s="3"/>
      <c r="L90" s="3"/>
      <c r="M90" s="67" t="s">
        <v>57</v>
      </c>
      <c r="N90" s="45" t="s">
        <v>0</v>
      </c>
      <c r="O90" s="64">
        <f>SUM(O91+O93+O95)</f>
        <v>199275.78</v>
      </c>
      <c r="P90" s="64">
        <f t="shared" ref="P90" si="30">SUM(P91:P95)</f>
        <v>186500</v>
      </c>
      <c r="Q90" s="64"/>
      <c r="R90" s="64">
        <f>SUM(R91+R93+R95)</f>
        <v>149647.14000000001</v>
      </c>
      <c r="S90" s="52">
        <f t="shared" si="16"/>
        <v>75.095498308926452</v>
      </c>
      <c r="T90" s="52">
        <f t="shared" si="17"/>
        <v>80.239753351206446</v>
      </c>
      <c r="U90" s="64"/>
      <c r="V90" s="19"/>
      <c r="W90" s="19"/>
    </row>
    <row r="91" spans="8:23" s="5" customFormat="1" x14ac:dyDescent="0.2">
      <c r="M91" s="58" t="s">
        <v>58</v>
      </c>
      <c r="N91" s="59" t="s">
        <v>320</v>
      </c>
      <c r="O91" s="57">
        <f>SUM(O291+O339)</f>
        <v>163631.23000000001</v>
      </c>
      <c r="P91" s="57">
        <f>SUM(P291+P339)</f>
        <v>150000</v>
      </c>
      <c r="Q91" s="57"/>
      <c r="R91" s="57">
        <f>SUM(R291+R339)</f>
        <v>119787.77</v>
      </c>
      <c r="S91" s="52">
        <f t="shared" si="16"/>
        <v>73.205933855047107</v>
      </c>
      <c r="T91" s="52">
        <f t="shared" si="17"/>
        <v>79.858513333333335</v>
      </c>
      <c r="U91" s="130"/>
      <c r="V91" s="19"/>
      <c r="W91" s="19"/>
    </row>
    <row r="92" spans="8:23" s="5" customFormat="1" x14ac:dyDescent="0.2">
      <c r="M92" s="58" t="s">
        <v>435</v>
      </c>
      <c r="N92" s="59" t="s">
        <v>436</v>
      </c>
      <c r="O92" s="57">
        <v>163631.23000000001</v>
      </c>
      <c r="P92" s="57"/>
      <c r="Q92" s="57"/>
      <c r="R92" s="57">
        <v>119787.77</v>
      </c>
      <c r="S92" s="52">
        <f t="shared" si="16"/>
        <v>73.205933855047107</v>
      </c>
      <c r="T92" s="52"/>
      <c r="U92" s="130"/>
      <c r="V92" s="19"/>
      <c r="W92" s="19"/>
    </row>
    <row r="93" spans="8:23" s="5" customFormat="1" x14ac:dyDescent="0.2">
      <c r="M93" s="58" t="s">
        <v>59</v>
      </c>
      <c r="N93" s="59" t="s">
        <v>1</v>
      </c>
      <c r="O93" s="57">
        <f>SUM(O293+O341)</f>
        <v>7500</v>
      </c>
      <c r="P93" s="57">
        <f>SUM(P293+P341)</f>
        <v>11000</v>
      </c>
      <c r="Q93" s="57"/>
      <c r="R93" s="57">
        <f>SUM(R293+R341)</f>
        <v>10798.39</v>
      </c>
      <c r="S93" s="52">
        <f t="shared" si="16"/>
        <v>143.97853333333333</v>
      </c>
      <c r="T93" s="52">
        <f t="shared" si="17"/>
        <v>98.167181818181817</v>
      </c>
      <c r="U93" s="57"/>
      <c r="V93" s="19"/>
      <c r="W93" s="19"/>
    </row>
    <row r="94" spans="8:23" s="5" customFormat="1" x14ac:dyDescent="0.2">
      <c r="M94" s="58" t="s">
        <v>437</v>
      </c>
      <c r="N94" s="59" t="s">
        <v>1</v>
      </c>
      <c r="O94" s="57">
        <v>7500</v>
      </c>
      <c r="P94" s="57"/>
      <c r="Q94" s="57"/>
      <c r="R94" s="57">
        <v>10798.39</v>
      </c>
      <c r="S94" s="52">
        <f t="shared" si="16"/>
        <v>143.97853333333333</v>
      </c>
      <c r="T94" s="52"/>
      <c r="U94" s="57"/>
      <c r="V94" s="19"/>
      <c r="W94" s="19"/>
    </row>
    <row r="95" spans="8:23" s="5" customFormat="1" x14ac:dyDescent="0.2">
      <c r="M95" s="58" t="s">
        <v>60</v>
      </c>
      <c r="N95" s="59" t="s">
        <v>2</v>
      </c>
      <c r="O95" s="57">
        <f>SUM(O295+O343)</f>
        <v>28144.55</v>
      </c>
      <c r="P95" s="57">
        <f>SUM(P295+P343)</f>
        <v>25500</v>
      </c>
      <c r="Q95" s="57"/>
      <c r="R95" s="57">
        <f>SUM(R295+R343)</f>
        <v>19060.98</v>
      </c>
      <c r="S95" s="52">
        <f t="shared" si="16"/>
        <v>67.725296727075047</v>
      </c>
      <c r="T95" s="52">
        <f t="shared" si="17"/>
        <v>74.748941176470581</v>
      </c>
      <c r="U95" s="57"/>
      <c r="V95" s="19"/>
      <c r="W95" s="19"/>
    </row>
    <row r="96" spans="8:23" s="5" customFormat="1" ht="25.5" x14ac:dyDescent="0.2">
      <c r="M96" s="58" t="s">
        <v>438</v>
      </c>
      <c r="N96" s="59" t="s">
        <v>440</v>
      </c>
      <c r="O96" s="57">
        <v>25362.83</v>
      </c>
      <c r="P96" s="57"/>
      <c r="Q96" s="57"/>
      <c r="R96" s="57">
        <v>17248.330000000002</v>
      </c>
      <c r="S96" s="52">
        <f t="shared" si="16"/>
        <v>68.006330523841385</v>
      </c>
      <c r="T96" s="52"/>
      <c r="U96" s="57"/>
      <c r="V96" s="19"/>
      <c r="W96" s="19"/>
    </row>
    <row r="97" spans="8:23" s="5" customFormat="1" ht="38.25" x14ac:dyDescent="0.2">
      <c r="M97" s="58" t="s">
        <v>439</v>
      </c>
      <c r="N97" s="59" t="s">
        <v>441</v>
      </c>
      <c r="O97" s="57">
        <v>2781.72</v>
      </c>
      <c r="P97" s="57"/>
      <c r="Q97" s="57"/>
      <c r="R97" s="57">
        <v>1812.65</v>
      </c>
      <c r="S97" s="52">
        <f t="shared" si="16"/>
        <v>65.162920782825012</v>
      </c>
      <c r="T97" s="52"/>
      <c r="U97" s="57"/>
      <c r="V97" s="19"/>
      <c r="W97" s="19"/>
    </row>
    <row r="98" spans="8:23" s="5" customFormat="1" x14ac:dyDescent="0.2">
      <c r="M98" s="58"/>
      <c r="N98" s="59"/>
      <c r="O98" s="64"/>
      <c r="P98" s="64"/>
      <c r="Q98" s="64"/>
      <c r="R98" s="64"/>
      <c r="S98" s="52"/>
      <c r="T98" s="52"/>
      <c r="U98" s="57"/>
      <c r="V98" s="19"/>
      <c r="W98" s="19"/>
    </row>
    <row r="99" spans="8:23" s="5" customFormat="1" x14ac:dyDescent="0.2">
      <c r="H99" s="3"/>
      <c r="I99" s="3"/>
      <c r="J99" s="3"/>
      <c r="K99" s="3"/>
      <c r="L99" s="3"/>
      <c r="M99" s="67" t="s">
        <v>61</v>
      </c>
      <c r="N99" s="45" t="s">
        <v>3</v>
      </c>
      <c r="O99" s="64">
        <f>SUM(O100+O104+O110+O119+O121)</f>
        <v>780750.76</v>
      </c>
      <c r="P99" s="64">
        <f t="shared" ref="P99" si="31">SUM(P100:P121)</f>
        <v>887700</v>
      </c>
      <c r="Q99" s="64"/>
      <c r="R99" s="64">
        <f>SUM(R100+R104+R110+R119+R121)</f>
        <v>658876.5199999999</v>
      </c>
      <c r="S99" s="52">
        <f t="shared" si="16"/>
        <v>84.390122143460971</v>
      </c>
      <c r="T99" s="52">
        <f t="shared" si="17"/>
        <v>74.222881604145527</v>
      </c>
      <c r="U99" s="64"/>
      <c r="V99" s="19"/>
      <c r="W99" s="19"/>
    </row>
    <row r="100" spans="8:23" s="5" customFormat="1" ht="25.5" x14ac:dyDescent="0.2">
      <c r="M100" s="58" t="s">
        <v>62</v>
      </c>
      <c r="N100" s="59" t="s">
        <v>4</v>
      </c>
      <c r="O100" s="57">
        <f>SUM(O299+O347)</f>
        <v>15518.24</v>
      </c>
      <c r="P100" s="57">
        <f>SUM(P299+P347)</f>
        <v>23500</v>
      </c>
      <c r="Q100" s="57"/>
      <c r="R100" s="57">
        <f>SUM(R299+R347)</f>
        <v>18939.2</v>
      </c>
      <c r="S100" s="52">
        <f t="shared" si="16"/>
        <v>122.04476796337728</v>
      </c>
      <c r="T100" s="52">
        <f t="shared" si="17"/>
        <v>80.592340425531916</v>
      </c>
      <c r="U100" s="57"/>
      <c r="V100" s="19"/>
      <c r="W100" s="19"/>
    </row>
    <row r="101" spans="8:23" s="5" customFormat="1" ht="25.5" x14ac:dyDescent="0.2">
      <c r="M101" s="58" t="s">
        <v>442</v>
      </c>
      <c r="N101" s="59" t="s">
        <v>445</v>
      </c>
      <c r="O101" s="57">
        <v>9588.24</v>
      </c>
      <c r="P101" s="57"/>
      <c r="Q101" s="57"/>
      <c r="R101" s="57">
        <v>10939.2</v>
      </c>
      <c r="S101" s="52">
        <f t="shared" ref="S101:S164" si="32">R101/O101*100</f>
        <v>114.08975995594604</v>
      </c>
      <c r="T101" s="52"/>
      <c r="U101" s="57"/>
      <c r="V101" s="19"/>
      <c r="W101" s="19"/>
    </row>
    <row r="102" spans="8:23" s="5" customFormat="1" ht="25.5" x14ac:dyDescent="0.2">
      <c r="M102" s="58" t="s">
        <v>443</v>
      </c>
      <c r="N102" s="59" t="s">
        <v>446</v>
      </c>
      <c r="O102" s="57">
        <v>4650</v>
      </c>
      <c r="P102" s="57"/>
      <c r="Q102" s="57"/>
      <c r="R102" s="57">
        <v>6300</v>
      </c>
      <c r="S102" s="52">
        <f t="shared" si="32"/>
        <v>135.48387096774192</v>
      </c>
      <c r="T102" s="52"/>
      <c r="U102" s="57"/>
      <c r="V102" s="19"/>
      <c r="W102" s="19"/>
    </row>
    <row r="103" spans="8:23" s="5" customFormat="1" ht="25.5" x14ac:dyDescent="0.2">
      <c r="M103" s="58" t="s">
        <v>444</v>
      </c>
      <c r="N103" s="59" t="s">
        <v>447</v>
      </c>
      <c r="O103" s="57">
        <v>1280</v>
      </c>
      <c r="P103" s="57"/>
      <c r="Q103" s="57"/>
      <c r="R103" s="57">
        <v>1700</v>
      </c>
      <c r="S103" s="52">
        <f t="shared" si="32"/>
        <v>132.8125</v>
      </c>
      <c r="T103" s="52"/>
      <c r="U103" s="57"/>
      <c r="V103" s="19"/>
      <c r="W103" s="19"/>
    </row>
    <row r="104" spans="8:23" s="5" customFormat="1" x14ac:dyDescent="0.2">
      <c r="M104" s="58" t="s">
        <v>63</v>
      </c>
      <c r="N104" s="59" t="s">
        <v>5</v>
      </c>
      <c r="O104" s="57">
        <f>SUM(O303+O350+O420+O434)</f>
        <v>76591.98000000001</v>
      </c>
      <c r="P104" s="57">
        <f>SUM(P303+P350+P420+P434)</f>
        <v>100000</v>
      </c>
      <c r="Q104" s="57"/>
      <c r="R104" s="57">
        <f>SUM(R303+R350+R420+R434)</f>
        <v>65599.680000000008</v>
      </c>
      <c r="S104" s="52">
        <f t="shared" si="32"/>
        <v>85.648236277479711</v>
      </c>
      <c r="T104" s="52">
        <f t="shared" ref="T104:T163" si="33">R104/P104*100</f>
        <v>65.599680000000006</v>
      </c>
      <c r="U104" s="57"/>
      <c r="V104" s="19"/>
      <c r="W104" s="19"/>
    </row>
    <row r="105" spans="8:23" s="5" customFormat="1" ht="25.5" x14ac:dyDescent="0.2">
      <c r="M105" s="58" t="s">
        <v>448</v>
      </c>
      <c r="N105" s="59" t="s">
        <v>453</v>
      </c>
      <c r="O105" s="57">
        <v>11023.98</v>
      </c>
      <c r="P105" s="57"/>
      <c r="Q105" s="57"/>
      <c r="R105" s="57">
        <v>10829.41</v>
      </c>
      <c r="S105" s="52">
        <f t="shared" si="32"/>
        <v>98.23502945397216</v>
      </c>
      <c r="T105" s="52"/>
      <c r="U105" s="57"/>
      <c r="V105" s="19"/>
      <c r="W105" s="19"/>
    </row>
    <row r="106" spans="8:23" s="5" customFormat="1" x14ac:dyDescent="0.2">
      <c r="M106" s="58" t="s">
        <v>449</v>
      </c>
      <c r="N106" s="59" t="s">
        <v>454</v>
      </c>
      <c r="O106" s="57">
        <v>54362.18</v>
      </c>
      <c r="P106" s="57"/>
      <c r="Q106" s="57"/>
      <c r="R106" s="57">
        <v>52657.23</v>
      </c>
      <c r="S106" s="52">
        <f t="shared" si="32"/>
        <v>96.863720329096452</v>
      </c>
      <c r="T106" s="52"/>
      <c r="U106" s="57"/>
      <c r="V106" s="19"/>
      <c r="W106" s="19"/>
    </row>
    <row r="107" spans="8:23" s="5" customFormat="1" ht="25.5" x14ac:dyDescent="0.2">
      <c r="M107" s="58" t="s">
        <v>450</v>
      </c>
      <c r="N107" s="59" t="s">
        <v>455</v>
      </c>
      <c r="O107" s="57">
        <v>0</v>
      </c>
      <c r="P107" s="57"/>
      <c r="Q107" s="57"/>
      <c r="R107" s="57">
        <v>0</v>
      </c>
      <c r="S107" s="52">
        <v>0</v>
      </c>
      <c r="T107" s="52"/>
      <c r="U107" s="57"/>
      <c r="V107" s="19"/>
      <c r="W107" s="19"/>
    </row>
    <row r="108" spans="8:23" s="5" customFormat="1" x14ac:dyDescent="0.2">
      <c r="M108" s="58" t="s">
        <v>451</v>
      </c>
      <c r="N108" s="59" t="s">
        <v>456</v>
      </c>
      <c r="O108" s="57">
        <v>8971.4699999999993</v>
      </c>
      <c r="P108" s="57"/>
      <c r="Q108" s="57"/>
      <c r="R108" s="57">
        <v>2113.04</v>
      </c>
      <c r="S108" s="52">
        <f t="shared" si="32"/>
        <v>23.552884867251411</v>
      </c>
      <c r="T108" s="52"/>
      <c r="U108" s="57"/>
      <c r="V108" s="19"/>
      <c r="W108" s="19"/>
    </row>
    <row r="109" spans="8:23" s="5" customFormat="1" ht="25.5" x14ac:dyDescent="0.2">
      <c r="M109" s="58" t="s">
        <v>452</v>
      </c>
      <c r="N109" s="59" t="s">
        <v>457</v>
      </c>
      <c r="O109" s="57">
        <v>2234.35</v>
      </c>
      <c r="P109" s="57"/>
      <c r="Q109" s="57"/>
      <c r="R109" s="57">
        <v>0</v>
      </c>
      <c r="S109" s="52">
        <f t="shared" si="32"/>
        <v>0</v>
      </c>
      <c r="T109" s="52"/>
      <c r="U109" s="57"/>
      <c r="V109" s="19"/>
      <c r="W109" s="19"/>
    </row>
    <row r="110" spans="8:23" s="5" customFormat="1" x14ac:dyDescent="0.2">
      <c r="M110" s="58" t="s">
        <v>64</v>
      </c>
      <c r="N110" s="59" t="s">
        <v>6</v>
      </c>
      <c r="O110" s="57">
        <f>SUM(O307+O362+O394+O404+O422+O436+O450+O465+O510+O521+O670+O758+O830+O847)</f>
        <v>584456.24</v>
      </c>
      <c r="P110" s="57">
        <f>SUM(P307+P352+P362+P394+P404+P422+P436+P450+P465+P510+P521+P670+P758+P771+P795+P815+P830+P847)</f>
        <v>612000</v>
      </c>
      <c r="Q110" s="57"/>
      <c r="R110" s="57">
        <f>SUM(R307+R352+R362+R394+R404+R422+R436+R450+R465+R510+R521+R670+R771+R758+R830+R847)</f>
        <v>475037.09</v>
      </c>
      <c r="S110" s="52">
        <f t="shared" si="32"/>
        <v>81.278470052779312</v>
      </c>
      <c r="T110" s="52">
        <f t="shared" si="33"/>
        <v>77.620439542483666</v>
      </c>
      <c r="U110" s="57"/>
      <c r="V110" s="19"/>
      <c r="W110" s="19"/>
    </row>
    <row r="111" spans="8:23" s="5" customFormat="1" ht="25.5" x14ac:dyDescent="0.2">
      <c r="M111" s="58" t="s">
        <v>458</v>
      </c>
      <c r="N111" s="59" t="s">
        <v>465</v>
      </c>
      <c r="O111" s="57">
        <v>20108.849999999999</v>
      </c>
      <c r="P111" s="57"/>
      <c r="Q111" s="57"/>
      <c r="R111" s="57">
        <v>23418.67</v>
      </c>
      <c r="S111" s="52">
        <f t="shared" si="32"/>
        <v>116.45951906747527</v>
      </c>
      <c r="T111" s="52"/>
      <c r="U111" s="57"/>
      <c r="V111" s="19"/>
      <c r="W111" s="19"/>
    </row>
    <row r="112" spans="8:23" s="5" customFormat="1" ht="25.5" x14ac:dyDescent="0.2">
      <c r="M112" s="58" t="s">
        <v>459</v>
      </c>
      <c r="N112" s="59" t="s">
        <v>466</v>
      </c>
      <c r="O112" s="57">
        <v>164277.54</v>
      </c>
      <c r="P112" s="57"/>
      <c r="Q112" s="57"/>
      <c r="R112" s="57">
        <v>127835.89</v>
      </c>
      <c r="S112" s="52">
        <f t="shared" si="32"/>
        <v>77.817022339146291</v>
      </c>
      <c r="T112" s="52"/>
      <c r="U112" s="57"/>
      <c r="V112" s="19"/>
      <c r="W112" s="19"/>
    </row>
    <row r="113" spans="8:23" s="5" customFormat="1" ht="25.5" x14ac:dyDescent="0.2">
      <c r="M113" s="58" t="s">
        <v>460</v>
      </c>
      <c r="N113" s="59" t="s">
        <v>467</v>
      </c>
      <c r="O113" s="57">
        <v>45354.400000000001</v>
      </c>
      <c r="P113" s="57"/>
      <c r="Q113" s="57"/>
      <c r="R113" s="57">
        <v>58867.64</v>
      </c>
      <c r="S113" s="52">
        <f t="shared" si="32"/>
        <v>129.7947718413208</v>
      </c>
      <c r="T113" s="52"/>
      <c r="U113" s="57"/>
      <c r="V113" s="19"/>
      <c r="W113" s="19"/>
    </row>
    <row r="114" spans="8:23" s="5" customFormat="1" x14ac:dyDescent="0.2">
      <c r="M114" s="58" t="s">
        <v>461</v>
      </c>
      <c r="N114" s="59" t="s">
        <v>468</v>
      </c>
      <c r="O114" s="57">
        <v>24383.49</v>
      </c>
      <c r="P114" s="57"/>
      <c r="Q114" s="57"/>
      <c r="R114" s="57">
        <v>25321.02</v>
      </c>
      <c r="S114" s="52">
        <f t="shared" si="32"/>
        <v>103.84493770169898</v>
      </c>
      <c r="T114" s="52"/>
      <c r="U114" s="57"/>
      <c r="V114" s="19"/>
      <c r="W114" s="19"/>
    </row>
    <row r="115" spans="8:23" s="5" customFormat="1" ht="25.5" x14ac:dyDescent="0.2">
      <c r="M115" s="58" t="s">
        <v>462</v>
      </c>
      <c r="N115" s="59" t="s">
        <v>469</v>
      </c>
      <c r="O115" s="57">
        <v>7500</v>
      </c>
      <c r="P115" s="57"/>
      <c r="Q115" s="57"/>
      <c r="R115" s="57">
        <v>10372.5</v>
      </c>
      <c r="S115" s="52">
        <f t="shared" si="32"/>
        <v>138.30000000000001</v>
      </c>
      <c r="T115" s="52"/>
      <c r="U115" s="57"/>
      <c r="V115" s="19"/>
      <c r="W115" s="19"/>
    </row>
    <row r="116" spans="8:23" s="5" customFormat="1" x14ac:dyDescent="0.2">
      <c r="M116" s="58" t="s">
        <v>463</v>
      </c>
      <c r="N116" s="59" t="s">
        <v>470</v>
      </c>
      <c r="O116" s="57">
        <v>318427.21000000002</v>
      </c>
      <c r="P116" s="57"/>
      <c r="Q116" s="57"/>
      <c r="R116" s="57">
        <v>202738.43</v>
      </c>
      <c r="S116" s="52">
        <f t="shared" si="32"/>
        <v>63.668688991747899</v>
      </c>
      <c r="T116" s="52"/>
      <c r="U116" s="57"/>
      <c r="V116" s="19"/>
      <c r="W116" s="19"/>
    </row>
    <row r="117" spans="8:23" s="5" customFormat="1" x14ac:dyDescent="0.2">
      <c r="M117" s="58" t="s">
        <v>464</v>
      </c>
      <c r="N117" s="59" t="s">
        <v>471</v>
      </c>
      <c r="O117" s="57">
        <v>4404.75</v>
      </c>
      <c r="P117" s="57"/>
      <c r="Q117" s="57"/>
      <c r="R117" s="57">
        <v>1828.75</v>
      </c>
      <c r="S117" s="52">
        <f t="shared" si="32"/>
        <v>41.51767977751291</v>
      </c>
      <c r="T117" s="52"/>
      <c r="U117" s="57"/>
      <c r="V117" s="19"/>
      <c r="W117" s="19"/>
    </row>
    <row r="118" spans="8:23" s="5" customFormat="1" x14ac:dyDescent="0.2">
      <c r="M118" s="58" t="s">
        <v>540</v>
      </c>
      <c r="N118" s="59" t="s">
        <v>538</v>
      </c>
      <c r="O118" s="57">
        <v>0</v>
      </c>
      <c r="P118" s="57"/>
      <c r="Q118" s="57"/>
      <c r="R118" s="57">
        <v>24654.19</v>
      </c>
      <c r="S118" s="52">
        <v>0</v>
      </c>
      <c r="T118" s="52"/>
      <c r="U118" s="57"/>
      <c r="V118" s="19"/>
      <c r="W118" s="19"/>
    </row>
    <row r="119" spans="8:23" s="5" customFormat="1" ht="25.5" x14ac:dyDescent="0.2">
      <c r="M119" s="58" t="s">
        <v>177</v>
      </c>
      <c r="N119" s="59" t="s">
        <v>156</v>
      </c>
      <c r="O119" s="57">
        <f>SUM(O354+O364)</f>
        <v>35756.639999999999</v>
      </c>
      <c r="P119" s="57">
        <f>SUM(P364)</f>
        <v>50000</v>
      </c>
      <c r="Q119" s="57"/>
      <c r="R119" s="57">
        <f>SUM(R354+R364)</f>
        <v>35367.83</v>
      </c>
      <c r="S119" s="52">
        <f t="shared" si="32"/>
        <v>98.91262154385872</v>
      </c>
      <c r="T119" s="52">
        <f t="shared" si="33"/>
        <v>70.735659999999996</v>
      </c>
      <c r="U119" s="57"/>
      <c r="V119" s="19"/>
      <c r="W119" s="19"/>
    </row>
    <row r="120" spans="8:23" s="5" customFormat="1" ht="25.5" x14ac:dyDescent="0.2">
      <c r="M120" s="58" t="s">
        <v>472</v>
      </c>
      <c r="N120" s="59" t="s">
        <v>156</v>
      </c>
      <c r="O120" s="57">
        <v>35756.639999999999</v>
      </c>
      <c r="P120" s="57"/>
      <c r="Q120" s="57"/>
      <c r="R120" s="57">
        <v>35367.83</v>
      </c>
      <c r="S120" s="52">
        <f t="shared" si="32"/>
        <v>98.91262154385872</v>
      </c>
      <c r="T120" s="52"/>
      <c r="U120" s="57"/>
      <c r="V120" s="19"/>
      <c r="W120" s="19"/>
    </row>
    <row r="121" spans="8:23" s="5" customFormat="1" ht="25.5" x14ac:dyDescent="0.2">
      <c r="M121" s="58" t="s">
        <v>65</v>
      </c>
      <c r="N121" s="59" t="s">
        <v>7</v>
      </c>
      <c r="O121" s="57">
        <f>SUM(O316+O374+O495)</f>
        <v>68427.66</v>
      </c>
      <c r="P121" s="57">
        <f>SUM(P316+P374+P495+P686+P776+P796)</f>
        <v>102200</v>
      </c>
      <c r="Q121" s="57"/>
      <c r="R121" s="57">
        <f>SUM(R316+R374+R495+R686+R776+R796)</f>
        <v>63932.72</v>
      </c>
      <c r="S121" s="52">
        <f t="shared" si="32"/>
        <v>93.431106660669087</v>
      </c>
      <c r="T121" s="52">
        <f t="shared" si="33"/>
        <v>62.556477495107629</v>
      </c>
      <c r="U121" s="57"/>
      <c r="V121" s="19"/>
      <c r="W121" s="19"/>
    </row>
    <row r="122" spans="8:23" s="5" customFormat="1" ht="38.25" x14ac:dyDescent="0.2">
      <c r="M122" s="58" t="s">
        <v>473</v>
      </c>
      <c r="N122" s="59" t="s">
        <v>479</v>
      </c>
      <c r="O122" s="57">
        <v>10858.59</v>
      </c>
      <c r="P122" s="57"/>
      <c r="Q122" s="57"/>
      <c r="R122" s="57">
        <v>14691.05</v>
      </c>
      <c r="S122" s="52">
        <f t="shared" si="32"/>
        <v>135.2942693296275</v>
      </c>
      <c r="T122" s="52"/>
      <c r="U122" s="57"/>
      <c r="V122" s="19"/>
      <c r="W122" s="19"/>
    </row>
    <row r="123" spans="8:23" s="5" customFormat="1" x14ac:dyDescent="0.2">
      <c r="M123" s="58" t="s">
        <v>474</v>
      </c>
      <c r="N123" s="59" t="s">
        <v>480</v>
      </c>
      <c r="O123" s="57">
        <v>3760.12</v>
      </c>
      <c r="P123" s="57"/>
      <c r="Q123" s="57"/>
      <c r="R123" s="57">
        <v>3760.12</v>
      </c>
      <c r="S123" s="52">
        <f t="shared" si="32"/>
        <v>100</v>
      </c>
      <c r="T123" s="52"/>
      <c r="U123" s="57"/>
      <c r="V123" s="19"/>
      <c r="W123" s="19"/>
    </row>
    <row r="124" spans="8:23" s="5" customFormat="1" x14ac:dyDescent="0.2">
      <c r="M124" s="58" t="s">
        <v>475</v>
      </c>
      <c r="N124" s="59" t="s">
        <v>481</v>
      </c>
      <c r="O124" s="57">
        <v>46149.73</v>
      </c>
      <c r="P124" s="57"/>
      <c r="Q124" s="57"/>
      <c r="R124" s="57">
        <v>28393.07</v>
      </c>
      <c r="S124" s="52">
        <f t="shared" si="32"/>
        <v>61.523805231363212</v>
      </c>
      <c r="T124" s="52"/>
      <c r="U124" s="57"/>
      <c r="V124" s="19"/>
      <c r="W124" s="19"/>
    </row>
    <row r="125" spans="8:23" s="5" customFormat="1" x14ac:dyDescent="0.2">
      <c r="M125" s="58" t="s">
        <v>476</v>
      </c>
      <c r="N125" s="59" t="s">
        <v>482</v>
      </c>
      <c r="O125" s="57">
        <v>3550</v>
      </c>
      <c r="P125" s="57"/>
      <c r="Q125" s="57"/>
      <c r="R125" s="57">
        <v>3200</v>
      </c>
      <c r="S125" s="52">
        <f t="shared" si="32"/>
        <v>90.140845070422543</v>
      </c>
      <c r="T125" s="52"/>
      <c r="U125" s="57"/>
      <c r="V125" s="19"/>
      <c r="W125" s="19"/>
    </row>
    <row r="126" spans="8:23" s="5" customFormat="1" x14ac:dyDescent="0.2">
      <c r="M126" s="58" t="s">
        <v>477</v>
      </c>
      <c r="N126" s="59" t="s">
        <v>483</v>
      </c>
      <c r="O126" s="57">
        <v>1810</v>
      </c>
      <c r="P126" s="57"/>
      <c r="Q126" s="57"/>
      <c r="R126" s="57">
        <v>960</v>
      </c>
      <c r="S126" s="52">
        <f t="shared" si="32"/>
        <v>53.038674033149171</v>
      </c>
      <c r="T126" s="52"/>
      <c r="U126" s="57"/>
      <c r="V126" s="19"/>
      <c r="W126" s="19"/>
    </row>
    <row r="127" spans="8:23" s="5" customFormat="1" ht="25.5" x14ac:dyDescent="0.2">
      <c r="M127" s="58" t="s">
        <v>478</v>
      </c>
      <c r="N127" s="59" t="s">
        <v>7</v>
      </c>
      <c r="O127" s="57">
        <v>2299.2199999999998</v>
      </c>
      <c r="P127" s="64"/>
      <c r="Q127" s="64"/>
      <c r="R127" s="57">
        <v>12928.48</v>
      </c>
      <c r="S127" s="52">
        <f t="shared" si="32"/>
        <v>562.29851862805651</v>
      </c>
      <c r="T127" s="52"/>
      <c r="U127" s="57"/>
      <c r="V127" s="19"/>
      <c r="W127" s="19"/>
    </row>
    <row r="128" spans="8:23" s="5" customFormat="1" x14ac:dyDescent="0.2">
      <c r="H128" s="3"/>
      <c r="I128" s="3"/>
      <c r="J128" s="3"/>
      <c r="K128" s="3"/>
      <c r="L128" s="3"/>
      <c r="M128" s="67" t="s">
        <v>66</v>
      </c>
      <c r="N128" s="45" t="s">
        <v>18</v>
      </c>
      <c r="O128" s="64">
        <f t="shared" ref="O128:R128" si="34">SUM(O129)</f>
        <v>16507.64</v>
      </c>
      <c r="P128" s="64">
        <f t="shared" si="34"/>
        <v>50000</v>
      </c>
      <c r="Q128" s="64"/>
      <c r="R128" s="64">
        <f t="shared" si="34"/>
        <v>39036.699999999997</v>
      </c>
      <c r="S128" s="52">
        <f t="shared" si="32"/>
        <v>236.47656479060606</v>
      </c>
      <c r="T128" s="52">
        <f t="shared" si="33"/>
        <v>78.073399999999992</v>
      </c>
      <c r="U128" s="64"/>
      <c r="V128" s="19"/>
      <c r="W128" s="19"/>
    </row>
    <row r="129" spans="8:23" s="5" customFormat="1" x14ac:dyDescent="0.2">
      <c r="M129" s="58" t="s">
        <v>67</v>
      </c>
      <c r="N129" s="59" t="s">
        <v>19</v>
      </c>
      <c r="O129" s="57">
        <f>SUM(O323)</f>
        <v>16507.64</v>
      </c>
      <c r="P129" s="57">
        <f>SUM(P323)</f>
        <v>50000</v>
      </c>
      <c r="Q129" s="57"/>
      <c r="R129" s="57">
        <f>SUM(R323)</f>
        <v>39036.699999999997</v>
      </c>
      <c r="S129" s="52">
        <f t="shared" si="32"/>
        <v>236.47656479060606</v>
      </c>
      <c r="T129" s="52">
        <f t="shared" si="33"/>
        <v>78.073399999999992</v>
      </c>
      <c r="U129" s="57"/>
      <c r="V129" s="19"/>
      <c r="W129" s="19"/>
    </row>
    <row r="130" spans="8:23" s="5" customFormat="1" ht="25.5" x14ac:dyDescent="0.2">
      <c r="M130" s="58" t="s">
        <v>484</v>
      </c>
      <c r="N130" s="59" t="s">
        <v>487</v>
      </c>
      <c r="O130" s="57">
        <v>9309.9</v>
      </c>
      <c r="P130" s="57"/>
      <c r="Q130" s="57"/>
      <c r="R130" s="57">
        <v>9783.4</v>
      </c>
      <c r="S130" s="52">
        <f t="shared" si="32"/>
        <v>105.08598373774154</v>
      </c>
      <c r="T130" s="52"/>
      <c r="U130" s="57"/>
      <c r="V130" s="19"/>
      <c r="W130" s="19"/>
    </row>
    <row r="131" spans="8:23" s="5" customFormat="1" x14ac:dyDescent="0.2">
      <c r="M131" s="58" t="s">
        <v>485</v>
      </c>
      <c r="N131" s="59" t="s">
        <v>488</v>
      </c>
      <c r="O131" s="57">
        <v>547.76</v>
      </c>
      <c r="P131" s="57"/>
      <c r="Q131" s="57"/>
      <c r="R131" s="57">
        <v>13.9</v>
      </c>
      <c r="S131" s="52">
        <f t="shared" si="32"/>
        <v>2.5376077114064555</v>
      </c>
      <c r="T131" s="52"/>
      <c r="U131" s="57"/>
      <c r="V131" s="19"/>
      <c r="W131" s="19"/>
    </row>
    <row r="132" spans="8:23" s="5" customFormat="1" ht="25.5" x14ac:dyDescent="0.2">
      <c r="M132" s="58" t="s">
        <v>486</v>
      </c>
      <c r="N132" s="59" t="s">
        <v>489</v>
      </c>
      <c r="O132" s="57">
        <v>6649.98</v>
      </c>
      <c r="P132" s="57"/>
      <c r="Q132" s="57"/>
      <c r="R132" s="57">
        <v>29239.4</v>
      </c>
      <c r="S132" s="52">
        <f t="shared" si="32"/>
        <v>439.69154794450515</v>
      </c>
      <c r="T132" s="52"/>
      <c r="U132" s="57"/>
      <c r="V132" s="19"/>
      <c r="W132" s="19"/>
    </row>
    <row r="133" spans="8:23" s="5" customFormat="1" x14ac:dyDescent="0.2">
      <c r="H133" s="3"/>
      <c r="I133" s="3"/>
      <c r="J133" s="3"/>
      <c r="K133" s="3"/>
      <c r="L133" s="3"/>
      <c r="M133" s="67" t="s">
        <v>68</v>
      </c>
      <c r="N133" s="45" t="s">
        <v>17</v>
      </c>
      <c r="O133" s="64">
        <f t="shared" ref="O133:R133" si="35">SUM(O134:O134)</f>
        <v>12780</v>
      </c>
      <c r="P133" s="64">
        <f t="shared" si="35"/>
        <v>30000</v>
      </c>
      <c r="Q133" s="64"/>
      <c r="R133" s="64">
        <f t="shared" si="35"/>
        <v>11700</v>
      </c>
      <c r="S133" s="52">
        <f t="shared" si="32"/>
        <v>91.549295774647888</v>
      </c>
      <c r="T133" s="52">
        <f t="shared" si="33"/>
        <v>39</v>
      </c>
      <c r="U133" s="64"/>
      <c r="V133" s="19"/>
      <c r="W133" s="19"/>
    </row>
    <row r="134" spans="8:23" s="5" customFormat="1" ht="51" x14ac:dyDescent="0.2">
      <c r="M134" s="58" t="s">
        <v>69</v>
      </c>
      <c r="N134" s="59" t="s">
        <v>128</v>
      </c>
      <c r="O134" s="57">
        <f>SUM(O480)</f>
        <v>12780</v>
      </c>
      <c r="P134" s="57">
        <f>SUM(P480)</f>
        <v>30000</v>
      </c>
      <c r="Q134" s="57"/>
      <c r="R134" s="57">
        <f>SUM(R480)</f>
        <v>11700</v>
      </c>
      <c r="S134" s="52">
        <f t="shared" si="32"/>
        <v>91.549295774647888</v>
      </c>
      <c r="T134" s="52">
        <f t="shared" si="33"/>
        <v>39</v>
      </c>
      <c r="U134" s="131"/>
      <c r="V134" s="19"/>
      <c r="W134" s="19"/>
    </row>
    <row r="135" spans="8:23" s="5" customFormat="1" ht="25.5" x14ac:dyDescent="0.2">
      <c r="M135" s="58" t="s">
        <v>490</v>
      </c>
      <c r="N135" s="59" t="s">
        <v>491</v>
      </c>
      <c r="O135" s="57">
        <v>12780</v>
      </c>
      <c r="P135" s="64"/>
      <c r="Q135" s="64"/>
      <c r="R135" s="57">
        <v>11700</v>
      </c>
      <c r="S135" s="52">
        <f t="shared" si="32"/>
        <v>91.549295774647888</v>
      </c>
      <c r="T135" s="52"/>
      <c r="U135" s="57"/>
      <c r="V135" s="19"/>
      <c r="W135" s="19"/>
    </row>
    <row r="136" spans="8:23" s="3" customFormat="1" ht="25.5" x14ac:dyDescent="0.2">
      <c r="M136" s="67" t="s">
        <v>263</v>
      </c>
      <c r="N136" s="45" t="s">
        <v>283</v>
      </c>
      <c r="O136" s="64">
        <f t="shared" ref="O136" si="36">SUM(O138)</f>
        <v>1500</v>
      </c>
      <c r="P136" s="64">
        <f>SUM(P137:P138)</f>
        <v>6000</v>
      </c>
      <c r="Q136" s="64"/>
      <c r="R136" s="64">
        <f t="shared" ref="R136" si="37">SUM(R138)</f>
        <v>0</v>
      </c>
      <c r="S136" s="52">
        <f t="shared" si="32"/>
        <v>0</v>
      </c>
      <c r="T136" s="52">
        <f t="shared" si="33"/>
        <v>0</v>
      </c>
      <c r="U136" s="64"/>
      <c r="V136" s="19"/>
      <c r="W136" s="19"/>
    </row>
    <row r="137" spans="8:23" s="3" customFormat="1" x14ac:dyDescent="0.2">
      <c r="M137" s="58" t="s">
        <v>383</v>
      </c>
      <c r="N137" s="50" t="s">
        <v>384</v>
      </c>
      <c r="O137" s="57">
        <v>0</v>
      </c>
      <c r="P137" s="57">
        <f>SUM(P531)</f>
        <v>6000</v>
      </c>
      <c r="Q137" s="57"/>
      <c r="R137" s="57">
        <v>0</v>
      </c>
      <c r="S137" s="52">
        <v>0</v>
      </c>
      <c r="T137" s="52">
        <f t="shared" si="33"/>
        <v>0</v>
      </c>
      <c r="U137" s="64"/>
      <c r="V137" s="19"/>
      <c r="W137" s="19"/>
    </row>
    <row r="138" spans="8:23" s="5" customFormat="1" ht="25.5" x14ac:dyDescent="0.2">
      <c r="M138" s="58" t="s">
        <v>262</v>
      </c>
      <c r="N138" s="59" t="s">
        <v>282</v>
      </c>
      <c r="O138" s="57">
        <f t="shared" ref="O138:P138" si="38">SUM(O597+O743)</f>
        <v>1500</v>
      </c>
      <c r="P138" s="57">
        <f t="shared" si="38"/>
        <v>0</v>
      </c>
      <c r="Q138" s="57"/>
      <c r="R138" s="57">
        <f t="shared" ref="R138" si="39">SUM(R597+R743)</f>
        <v>0</v>
      </c>
      <c r="S138" s="52">
        <f t="shared" si="32"/>
        <v>0</v>
      </c>
      <c r="T138" s="52">
        <v>0</v>
      </c>
      <c r="U138" s="57"/>
      <c r="V138" s="19"/>
      <c r="W138" s="19"/>
    </row>
    <row r="139" spans="8:23" s="5" customFormat="1" ht="25.5" x14ac:dyDescent="0.2">
      <c r="M139" s="58" t="s">
        <v>492</v>
      </c>
      <c r="N139" s="59" t="s">
        <v>493</v>
      </c>
      <c r="O139" s="57">
        <v>1500</v>
      </c>
      <c r="P139" s="64"/>
      <c r="Q139" s="64"/>
      <c r="R139" s="57">
        <v>0</v>
      </c>
      <c r="S139" s="52">
        <f t="shared" si="32"/>
        <v>0</v>
      </c>
      <c r="T139" s="52"/>
      <c r="U139" s="57"/>
      <c r="V139" s="19"/>
      <c r="W139" s="19"/>
    </row>
    <row r="140" spans="8:23" s="3" customFormat="1" ht="38.25" x14ac:dyDescent="0.2">
      <c r="M140" s="67" t="s">
        <v>70</v>
      </c>
      <c r="N140" s="45" t="s">
        <v>24</v>
      </c>
      <c r="O140" s="64">
        <f t="shared" ref="O140:R140" si="40">SUM(O141)</f>
        <v>50980.729999999996</v>
      </c>
      <c r="P140" s="64">
        <f t="shared" si="40"/>
        <v>146000</v>
      </c>
      <c r="Q140" s="64"/>
      <c r="R140" s="64">
        <f t="shared" si="40"/>
        <v>109007.02</v>
      </c>
      <c r="S140" s="52">
        <f t="shared" si="32"/>
        <v>213.82004533869957</v>
      </c>
      <c r="T140" s="52">
        <f t="shared" si="33"/>
        <v>74.662342465753426</v>
      </c>
      <c r="U140" s="64"/>
      <c r="V140" s="19"/>
      <c r="W140" s="19"/>
    </row>
    <row r="141" spans="8:23" s="5" customFormat="1" ht="25.5" x14ac:dyDescent="0.2">
      <c r="M141" s="58" t="s">
        <v>71</v>
      </c>
      <c r="N141" s="59" t="s">
        <v>25</v>
      </c>
      <c r="O141" s="57">
        <f>SUM(O556+O571+O584+O614+O629+O643+O653)</f>
        <v>50980.729999999996</v>
      </c>
      <c r="P141" s="57">
        <f>SUM(P556+P571+P584+P614+P629+P643+P653)</f>
        <v>146000</v>
      </c>
      <c r="Q141" s="57"/>
      <c r="R141" s="57">
        <f>SUM(R556+R571+R584+R614+R629+R643+R653)</f>
        <v>109007.02</v>
      </c>
      <c r="S141" s="52">
        <f t="shared" si="32"/>
        <v>213.82004533869957</v>
      </c>
      <c r="T141" s="52">
        <f t="shared" si="33"/>
        <v>74.662342465753426</v>
      </c>
      <c r="U141" s="64"/>
      <c r="V141" s="19"/>
      <c r="W141" s="19"/>
    </row>
    <row r="142" spans="8:23" s="5" customFormat="1" ht="25.5" x14ac:dyDescent="0.2">
      <c r="M142" s="58" t="s">
        <v>494</v>
      </c>
      <c r="N142" s="59" t="s">
        <v>496</v>
      </c>
      <c r="O142" s="57">
        <v>38863.43</v>
      </c>
      <c r="P142" s="57"/>
      <c r="Q142" s="57"/>
      <c r="R142" s="57">
        <v>99947.54</v>
      </c>
      <c r="S142" s="52">
        <f t="shared" si="32"/>
        <v>257.17632231637816</v>
      </c>
      <c r="T142" s="52"/>
      <c r="U142" s="64"/>
      <c r="V142" s="19"/>
      <c r="W142" s="19"/>
    </row>
    <row r="143" spans="8:23" s="5" customFormat="1" ht="25.5" x14ac:dyDescent="0.2">
      <c r="M143" s="58" t="s">
        <v>495</v>
      </c>
      <c r="N143" s="59" t="s">
        <v>497</v>
      </c>
      <c r="O143" s="57">
        <v>12117.3</v>
      </c>
      <c r="P143" s="98"/>
      <c r="Q143" s="98"/>
      <c r="R143" s="57">
        <v>9059.48</v>
      </c>
      <c r="S143" s="52">
        <f t="shared" si="32"/>
        <v>74.764840352223686</v>
      </c>
      <c r="T143" s="52"/>
      <c r="U143" s="64"/>
      <c r="V143" s="19"/>
      <c r="W143" s="19"/>
    </row>
    <row r="144" spans="8:23" s="5" customFormat="1" x14ac:dyDescent="0.2">
      <c r="H144" s="3"/>
      <c r="I144" s="3"/>
      <c r="J144" s="3"/>
      <c r="K144" s="3"/>
      <c r="L144" s="3"/>
      <c r="M144" s="67" t="s">
        <v>72</v>
      </c>
      <c r="N144" s="45" t="s">
        <v>137</v>
      </c>
      <c r="O144" s="64">
        <f>SUM(O145+O147+O149)</f>
        <v>74913.679999999993</v>
      </c>
      <c r="P144" s="64">
        <f t="shared" ref="P144" si="41">SUM(P145:P149)</f>
        <v>139600</v>
      </c>
      <c r="Q144" s="64"/>
      <c r="R144" s="64">
        <f>SUM(R145+R147+R149)</f>
        <v>93091.450000000012</v>
      </c>
      <c r="S144" s="52">
        <f t="shared" si="32"/>
        <v>124.26495401106983</v>
      </c>
      <c r="T144" s="52">
        <f t="shared" si="33"/>
        <v>66.684419770773644</v>
      </c>
      <c r="U144" s="64"/>
      <c r="V144" s="19"/>
      <c r="W144" s="19"/>
    </row>
    <row r="145" spans="8:23" s="5" customFormat="1" x14ac:dyDescent="0.2">
      <c r="M145" s="58" t="s">
        <v>73</v>
      </c>
      <c r="N145" s="59" t="s">
        <v>8</v>
      </c>
      <c r="O145" s="57">
        <f>SUM(O384+O672+O689+O703+O717)</f>
        <v>54913.68</v>
      </c>
      <c r="P145" s="57">
        <f>SUM(P384+P600+P672+P689+P703+P717+P745)</f>
        <v>87600</v>
      </c>
      <c r="Q145" s="57"/>
      <c r="R145" s="57">
        <f>SUM(R384+R672+R689+R703+R717)</f>
        <v>52013.91</v>
      </c>
      <c r="S145" s="52">
        <f t="shared" si="32"/>
        <v>94.719403252522866</v>
      </c>
      <c r="T145" s="52">
        <f t="shared" si="33"/>
        <v>59.376609589041095</v>
      </c>
      <c r="U145" s="57"/>
      <c r="V145" s="19"/>
      <c r="W145" s="19"/>
    </row>
    <row r="146" spans="8:23" s="5" customFormat="1" x14ac:dyDescent="0.2">
      <c r="M146" s="58" t="s">
        <v>498</v>
      </c>
      <c r="N146" s="59" t="s">
        <v>499</v>
      </c>
      <c r="O146" s="57">
        <v>54913.68</v>
      </c>
      <c r="P146" s="57"/>
      <c r="Q146" s="57"/>
      <c r="R146" s="57">
        <v>52013.91</v>
      </c>
      <c r="S146" s="52">
        <f t="shared" si="32"/>
        <v>94.719403252522866</v>
      </c>
      <c r="T146" s="52"/>
      <c r="U146" s="57"/>
      <c r="V146" s="19"/>
      <c r="W146" s="19"/>
    </row>
    <row r="147" spans="8:23" s="5" customFormat="1" x14ac:dyDescent="0.2">
      <c r="M147" s="58" t="s">
        <v>74</v>
      </c>
      <c r="N147" s="59" t="s">
        <v>30</v>
      </c>
      <c r="O147" s="57">
        <f>SUM(O674+O705+O730)</f>
        <v>20000</v>
      </c>
      <c r="P147" s="57">
        <f>SUM(P674+P730)</f>
        <v>50000</v>
      </c>
      <c r="Q147" s="57"/>
      <c r="R147" s="57">
        <f>SUM(R674+R705+R730)</f>
        <v>41077.54</v>
      </c>
      <c r="S147" s="52">
        <f t="shared" si="32"/>
        <v>205.3877</v>
      </c>
      <c r="T147" s="52">
        <f t="shared" si="33"/>
        <v>82.155079999999998</v>
      </c>
      <c r="U147" s="57"/>
      <c r="V147" s="19"/>
      <c r="W147" s="19"/>
    </row>
    <row r="148" spans="8:23" s="5" customFormat="1" ht="25.5" x14ac:dyDescent="0.2">
      <c r="M148" s="58" t="s">
        <v>500</v>
      </c>
      <c r="N148" s="59" t="s">
        <v>501</v>
      </c>
      <c r="O148" s="57">
        <v>20000</v>
      </c>
      <c r="P148" s="57"/>
      <c r="Q148" s="57"/>
      <c r="R148" s="57">
        <v>41077.54</v>
      </c>
      <c r="S148" s="52">
        <f t="shared" si="32"/>
        <v>205.3877</v>
      </c>
      <c r="T148" s="52"/>
      <c r="U148" s="57"/>
      <c r="V148" s="19"/>
      <c r="W148" s="19"/>
    </row>
    <row r="149" spans="8:23" s="5" customFormat="1" x14ac:dyDescent="0.2">
      <c r="M149" s="58" t="s">
        <v>75</v>
      </c>
      <c r="N149" s="59" t="s">
        <v>31</v>
      </c>
      <c r="O149" s="57">
        <f>SUM(O328)</f>
        <v>0</v>
      </c>
      <c r="P149" s="57">
        <f>SUM(P328)</f>
        <v>2000</v>
      </c>
      <c r="Q149" s="57"/>
      <c r="R149" s="57">
        <f>SUM(R328)</f>
        <v>0</v>
      </c>
      <c r="S149" s="52">
        <v>0</v>
      </c>
      <c r="T149" s="52">
        <f t="shared" si="33"/>
        <v>0</v>
      </c>
      <c r="U149" s="57"/>
      <c r="V149" s="19"/>
      <c r="W149" s="19"/>
    </row>
    <row r="150" spans="8:23" s="5" customFormat="1" x14ac:dyDescent="0.2">
      <c r="M150" s="58"/>
      <c r="N150" s="59"/>
      <c r="O150" s="57"/>
      <c r="P150" s="57"/>
      <c r="Q150" s="57"/>
      <c r="R150" s="57"/>
      <c r="S150" s="52"/>
      <c r="T150" s="52"/>
      <c r="U150" s="57"/>
      <c r="V150" s="19"/>
      <c r="W150" s="19"/>
    </row>
    <row r="151" spans="8:23" s="8" customFormat="1" ht="25.5" x14ac:dyDescent="0.2">
      <c r="M151" s="55" t="s">
        <v>76</v>
      </c>
      <c r="N151" s="56" t="s">
        <v>171</v>
      </c>
      <c r="O151" s="68">
        <f t="shared" ref="O151:P151" si="42">SUM(O153+O158)</f>
        <v>1084432.8599999999</v>
      </c>
      <c r="P151" s="68">
        <f t="shared" si="42"/>
        <v>4634900</v>
      </c>
      <c r="Q151" s="68"/>
      <c r="R151" s="68">
        <f t="shared" ref="R151" si="43">SUM(R153+R158)</f>
        <v>662910.79</v>
      </c>
      <c r="S151" s="52">
        <f t="shared" si="32"/>
        <v>61.129721760736764</v>
      </c>
      <c r="T151" s="52">
        <f t="shared" si="33"/>
        <v>14.302590994411963</v>
      </c>
      <c r="U151" s="68"/>
      <c r="V151" s="19"/>
      <c r="W151" s="19"/>
    </row>
    <row r="152" spans="8:23" s="3" customFormat="1" x14ac:dyDescent="0.2">
      <c r="M152" s="67"/>
      <c r="N152" s="45"/>
      <c r="O152" s="99"/>
      <c r="P152" s="99"/>
      <c r="Q152" s="99"/>
      <c r="R152" s="99"/>
      <c r="S152" s="52"/>
      <c r="T152" s="52"/>
      <c r="U152" s="64"/>
      <c r="V152" s="19"/>
      <c r="W152" s="19"/>
    </row>
    <row r="153" spans="8:23" s="3" customFormat="1" ht="38.25" x14ac:dyDescent="0.2">
      <c r="M153" s="67" t="s">
        <v>77</v>
      </c>
      <c r="N153" s="45" t="s">
        <v>172</v>
      </c>
      <c r="O153" s="64">
        <f t="shared" ref="O153" si="44">SUM(O154:O155)</f>
        <v>37500</v>
      </c>
      <c r="P153" s="64">
        <f t="shared" ref="P153" si="45">SUM(P154:P155)</f>
        <v>0</v>
      </c>
      <c r="Q153" s="64"/>
      <c r="R153" s="64">
        <f t="shared" ref="R153" si="46">SUM(R154:R155)</f>
        <v>0</v>
      </c>
      <c r="S153" s="52">
        <f t="shared" si="32"/>
        <v>0</v>
      </c>
      <c r="T153" s="52">
        <v>0</v>
      </c>
      <c r="U153" s="64"/>
      <c r="V153" s="19"/>
      <c r="W153" s="19"/>
    </row>
    <row r="154" spans="8:23" s="5" customFormat="1" ht="25.5" x14ac:dyDescent="0.2">
      <c r="M154" s="58" t="s">
        <v>78</v>
      </c>
      <c r="N154" s="59" t="s">
        <v>29</v>
      </c>
      <c r="O154" s="57">
        <f t="shared" ref="O154:O155" si="47">SUM(O850)</f>
        <v>0</v>
      </c>
      <c r="P154" s="57">
        <f>SUM(P799+P850)</f>
        <v>0</v>
      </c>
      <c r="Q154" s="57"/>
      <c r="R154" s="57">
        <f t="shared" ref="R154:R155" si="48">SUM(R850)</f>
        <v>0</v>
      </c>
      <c r="S154" s="52">
        <v>0</v>
      </c>
      <c r="T154" s="52">
        <v>0</v>
      </c>
      <c r="U154" s="64"/>
      <c r="V154" s="19"/>
      <c r="W154" s="19"/>
    </row>
    <row r="155" spans="8:23" s="5" customFormat="1" x14ac:dyDescent="0.2">
      <c r="M155" s="58" t="s">
        <v>79</v>
      </c>
      <c r="N155" s="59" t="s">
        <v>32</v>
      </c>
      <c r="O155" s="57">
        <f t="shared" si="47"/>
        <v>37500</v>
      </c>
      <c r="P155" s="57">
        <f>SUM(P851)</f>
        <v>0</v>
      </c>
      <c r="Q155" s="57"/>
      <c r="R155" s="57">
        <f t="shared" si="48"/>
        <v>0</v>
      </c>
      <c r="S155" s="52">
        <f t="shared" si="32"/>
        <v>0</v>
      </c>
      <c r="T155" s="52">
        <v>0</v>
      </c>
      <c r="U155" s="64"/>
      <c r="V155" s="19"/>
      <c r="W155" s="19"/>
    </row>
    <row r="156" spans="8:23" s="5" customFormat="1" x14ac:dyDescent="0.2">
      <c r="M156" s="58" t="s">
        <v>502</v>
      </c>
      <c r="N156" s="59" t="s">
        <v>503</v>
      </c>
      <c r="O156" s="57">
        <v>37500</v>
      </c>
      <c r="P156" s="57"/>
      <c r="Q156" s="57"/>
      <c r="R156" s="57">
        <v>0</v>
      </c>
      <c r="S156" s="52">
        <f t="shared" si="32"/>
        <v>0</v>
      </c>
      <c r="T156" s="52"/>
      <c r="U156" s="64"/>
      <c r="V156" s="19"/>
      <c r="W156" s="19"/>
    </row>
    <row r="157" spans="8:23" s="5" customFormat="1" x14ac:dyDescent="0.2">
      <c r="M157" s="58"/>
      <c r="N157" s="59"/>
      <c r="O157" s="64"/>
      <c r="P157" s="64"/>
      <c r="Q157" s="64"/>
      <c r="R157" s="64"/>
      <c r="S157" s="52"/>
      <c r="T157" s="52"/>
      <c r="U157" s="64"/>
      <c r="V157" s="19"/>
      <c r="W157" s="19"/>
    </row>
    <row r="158" spans="8:23" s="5" customFormat="1" ht="38.25" x14ac:dyDescent="0.2">
      <c r="H158" s="3"/>
      <c r="I158" s="3"/>
      <c r="J158" s="3"/>
      <c r="K158" s="3"/>
      <c r="L158" s="3"/>
      <c r="M158" s="67" t="s">
        <v>80</v>
      </c>
      <c r="N158" s="45" t="s">
        <v>9</v>
      </c>
      <c r="O158" s="64">
        <f>SUM(O159+O163+O166)</f>
        <v>1046932.86</v>
      </c>
      <c r="P158" s="64">
        <f t="shared" ref="P158" si="49">SUM(P159:P166)</f>
        <v>4634900</v>
      </c>
      <c r="Q158" s="64"/>
      <c r="R158" s="64">
        <f>SUM(R159+R163+R166)</f>
        <v>662910.79</v>
      </c>
      <c r="S158" s="52">
        <f t="shared" si="32"/>
        <v>63.319322119662957</v>
      </c>
      <c r="T158" s="52">
        <f t="shared" si="33"/>
        <v>14.302590994411963</v>
      </c>
      <c r="U158" s="64"/>
      <c r="V158" s="19"/>
      <c r="W158" s="19"/>
    </row>
    <row r="159" spans="8:23" s="5" customFormat="1" x14ac:dyDescent="0.2">
      <c r="M159" s="58" t="s">
        <v>81</v>
      </c>
      <c r="N159" s="59" t="s">
        <v>173</v>
      </c>
      <c r="O159" s="57">
        <f>SUM(O819+O870+O883+O897+O910+O923+O936+O963+O980)</f>
        <v>1006561.23</v>
      </c>
      <c r="P159" s="57">
        <f>SUM(P782+P819+P854+P870+P883+P897+P910+P923+P936+P949+P963+P980)</f>
        <v>4614900</v>
      </c>
      <c r="Q159" s="57"/>
      <c r="R159" s="57">
        <f>SUM(R782+R819+R854+R870+R883+R897+R910+R923+R936+R949+R963+R980+R993)</f>
        <v>661660.79</v>
      </c>
      <c r="S159" s="52">
        <f t="shared" si="32"/>
        <v>65.734778002526483</v>
      </c>
      <c r="T159" s="52">
        <f t="shared" si="33"/>
        <v>14.337489219701402</v>
      </c>
      <c r="U159" s="57"/>
      <c r="V159" s="19"/>
      <c r="W159" s="19"/>
    </row>
    <row r="160" spans="8:23" s="5" customFormat="1" x14ac:dyDescent="0.2">
      <c r="M160" s="58" t="s">
        <v>504</v>
      </c>
      <c r="N160" s="59" t="s">
        <v>507</v>
      </c>
      <c r="O160" s="57">
        <v>228900</v>
      </c>
      <c r="P160" s="57"/>
      <c r="Q160" s="57"/>
      <c r="R160" s="57">
        <v>0</v>
      </c>
      <c r="S160" s="52">
        <f t="shared" si="32"/>
        <v>0</v>
      </c>
      <c r="T160" s="52"/>
      <c r="U160" s="57"/>
      <c r="V160" s="19"/>
      <c r="W160" s="19"/>
    </row>
    <row r="161" spans="9:23" s="5" customFormat="1" ht="25.5" x14ac:dyDescent="0.2">
      <c r="M161" s="58" t="s">
        <v>505</v>
      </c>
      <c r="N161" s="59" t="s">
        <v>508</v>
      </c>
      <c r="O161" s="57">
        <v>140680.91</v>
      </c>
      <c r="P161" s="57"/>
      <c r="Q161" s="57"/>
      <c r="R161" s="57">
        <v>588078.66</v>
      </c>
      <c r="S161" s="52">
        <f t="shared" si="32"/>
        <v>418.02307079190768</v>
      </c>
      <c r="T161" s="52"/>
      <c r="U161" s="57"/>
      <c r="V161" s="19"/>
      <c r="W161" s="19"/>
    </row>
    <row r="162" spans="9:23" s="5" customFormat="1" x14ac:dyDescent="0.2">
      <c r="M162" s="58" t="s">
        <v>506</v>
      </c>
      <c r="N162" s="59" t="s">
        <v>509</v>
      </c>
      <c r="O162" s="57">
        <v>636980.31999999995</v>
      </c>
      <c r="P162" s="57"/>
      <c r="Q162" s="57"/>
      <c r="R162" s="57">
        <v>73582.13</v>
      </c>
      <c r="S162" s="52">
        <f t="shared" si="32"/>
        <v>11.551711676115834</v>
      </c>
      <c r="T162" s="52"/>
      <c r="U162" s="57"/>
      <c r="V162" s="19"/>
      <c r="W162" s="19"/>
    </row>
    <row r="163" spans="9:23" s="5" customFormat="1" x14ac:dyDescent="0.2">
      <c r="M163" s="58" t="s">
        <v>82</v>
      </c>
      <c r="N163" s="59" t="s">
        <v>20</v>
      </c>
      <c r="O163" s="57">
        <f>SUM(O964)</f>
        <v>13577.25</v>
      </c>
      <c r="P163" s="57">
        <f>SUM(P964)</f>
        <v>10000</v>
      </c>
      <c r="Q163" s="57"/>
      <c r="R163" s="57">
        <f>SUM(R964)</f>
        <v>0</v>
      </c>
      <c r="S163" s="52">
        <f t="shared" si="32"/>
        <v>0</v>
      </c>
      <c r="T163" s="52">
        <f t="shared" si="33"/>
        <v>0</v>
      </c>
      <c r="U163" s="57"/>
      <c r="V163" s="19"/>
      <c r="W163" s="19"/>
    </row>
    <row r="164" spans="9:23" s="5" customFormat="1" x14ac:dyDescent="0.2">
      <c r="M164" s="58" t="s">
        <v>510</v>
      </c>
      <c r="N164" s="59" t="s">
        <v>512</v>
      </c>
      <c r="O164" s="57">
        <v>4203.25</v>
      </c>
      <c r="P164" s="57"/>
      <c r="Q164" s="57"/>
      <c r="R164" s="57">
        <v>0</v>
      </c>
      <c r="S164" s="52">
        <f t="shared" si="32"/>
        <v>0</v>
      </c>
      <c r="T164" s="52"/>
      <c r="U164" s="57"/>
      <c r="V164" s="19"/>
      <c r="W164" s="19"/>
    </row>
    <row r="165" spans="9:23" s="5" customFormat="1" x14ac:dyDescent="0.2">
      <c r="M165" s="58" t="s">
        <v>511</v>
      </c>
      <c r="N165" s="59" t="s">
        <v>513</v>
      </c>
      <c r="O165" s="57">
        <v>9374</v>
      </c>
      <c r="P165" s="57"/>
      <c r="Q165" s="57"/>
      <c r="R165" s="57">
        <v>0</v>
      </c>
      <c r="S165" s="52">
        <f t="shared" ref="S165:S228" si="50">R165/O165*100</f>
        <v>0</v>
      </c>
      <c r="T165" s="52"/>
      <c r="U165" s="57"/>
      <c r="V165" s="19"/>
      <c r="W165" s="19"/>
    </row>
    <row r="166" spans="9:23" s="5" customFormat="1" ht="25.5" x14ac:dyDescent="0.2">
      <c r="M166" s="58" t="s">
        <v>83</v>
      </c>
      <c r="N166" s="59" t="s">
        <v>23</v>
      </c>
      <c r="O166" s="57">
        <f t="shared" ref="O166" si="51">SUM(O967)</f>
        <v>26794.38</v>
      </c>
      <c r="P166" s="57">
        <f>SUM(P967)</f>
        <v>10000</v>
      </c>
      <c r="Q166" s="57"/>
      <c r="R166" s="57">
        <f t="shared" ref="R166" si="52">SUM(R967)</f>
        <v>1250</v>
      </c>
      <c r="S166" s="52">
        <f t="shared" si="50"/>
        <v>4.6651573949462541</v>
      </c>
      <c r="T166" s="52">
        <f t="shared" ref="T166:T228" si="53">R166/P166*100</f>
        <v>12.5</v>
      </c>
      <c r="U166" s="57"/>
      <c r="V166" s="19"/>
      <c r="W166" s="19"/>
    </row>
    <row r="167" spans="9:23" s="5" customFormat="1" x14ac:dyDescent="0.2">
      <c r="M167" s="58" t="s">
        <v>514</v>
      </c>
      <c r="N167" s="59" t="s">
        <v>515</v>
      </c>
      <c r="O167" s="57">
        <v>26794.38</v>
      </c>
      <c r="P167" s="57"/>
      <c r="Q167" s="57"/>
      <c r="R167" s="57">
        <v>1250</v>
      </c>
      <c r="S167" s="52">
        <f t="shared" si="50"/>
        <v>4.6651573949462541</v>
      </c>
      <c r="T167" s="52"/>
      <c r="U167" s="57"/>
      <c r="V167" s="19"/>
      <c r="W167" s="19"/>
    </row>
    <row r="168" spans="9:23" s="5" customFormat="1" x14ac:dyDescent="0.2">
      <c r="M168" s="58"/>
      <c r="N168" s="59"/>
      <c r="O168" s="57"/>
      <c r="P168" s="57"/>
      <c r="Q168" s="57"/>
      <c r="R168" s="57"/>
      <c r="S168" s="52"/>
      <c r="T168" s="52"/>
      <c r="U168" s="57"/>
      <c r="V168" s="19"/>
      <c r="W168" s="19"/>
    </row>
    <row r="169" spans="9:23" s="5" customFormat="1" x14ac:dyDescent="0.2">
      <c r="M169" s="53" t="s">
        <v>359</v>
      </c>
      <c r="N169" s="59"/>
      <c r="O169" s="57"/>
      <c r="P169" s="57"/>
      <c r="Q169" s="57"/>
      <c r="R169" s="57"/>
      <c r="S169" s="52"/>
      <c r="T169" s="52"/>
      <c r="U169" s="57"/>
      <c r="V169" s="19"/>
      <c r="W169" s="19"/>
    </row>
    <row r="170" spans="9:23" s="2" customFormat="1" x14ac:dyDescent="0.2">
      <c r="N170" s="54"/>
      <c r="O170" s="100"/>
      <c r="P170" s="100"/>
      <c r="Q170" s="100"/>
      <c r="R170" s="100"/>
      <c r="S170" s="52"/>
      <c r="T170" s="52"/>
      <c r="U170" s="132"/>
      <c r="V170" s="19"/>
      <c r="W170" s="19"/>
    </row>
    <row r="171" spans="9:23" s="5" customFormat="1" ht="25.5" x14ac:dyDescent="0.2">
      <c r="I171" s="4">
        <v>81</v>
      </c>
      <c r="M171" s="55" t="s">
        <v>98</v>
      </c>
      <c r="N171" s="56" t="s">
        <v>294</v>
      </c>
      <c r="O171" s="51">
        <f>SUM(O172+O174)</f>
        <v>0</v>
      </c>
      <c r="P171" s="51">
        <f>SUM(P174)</f>
        <v>0</v>
      </c>
      <c r="Q171" s="51"/>
      <c r="R171" s="51">
        <f>SUM(R172+R174)</f>
        <v>0</v>
      </c>
      <c r="S171" s="52">
        <v>0</v>
      </c>
      <c r="T171" s="52">
        <v>0</v>
      </c>
      <c r="U171" s="130"/>
      <c r="V171" s="19"/>
      <c r="W171" s="19"/>
    </row>
    <row r="172" spans="9:23" s="5" customFormat="1" ht="25.5" x14ac:dyDescent="0.2">
      <c r="I172" s="4"/>
      <c r="M172" s="67" t="s">
        <v>333</v>
      </c>
      <c r="N172" s="45" t="s">
        <v>335</v>
      </c>
      <c r="O172" s="66">
        <f>SUM(O173)</f>
        <v>0</v>
      </c>
      <c r="P172" s="52">
        <v>0</v>
      </c>
      <c r="Q172" s="52"/>
      <c r="R172" s="66">
        <f>SUM(R173)</f>
        <v>0</v>
      </c>
      <c r="S172" s="52">
        <v>0</v>
      </c>
      <c r="T172" s="52">
        <v>0</v>
      </c>
      <c r="U172" s="57"/>
      <c r="V172" s="19"/>
      <c r="W172" s="19"/>
    </row>
    <row r="173" spans="9:23" s="5" customFormat="1" ht="38.25" x14ac:dyDescent="0.2">
      <c r="I173" s="4"/>
      <c r="M173" s="58" t="s">
        <v>334</v>
      </c>
      <c r="N173" s="59" t="s">
        <v>336</v>
      </c>
      <c r="O173" s="52">
        <v>0</v>
      </c>
      <c r="P173" s="52">
        <v>0</v>
      </c>
      <c r="Q173" s="52"/>
      <c r="R173" s="52">
        <v>0</v>
      </c>
      <c r="S173" s="52">
        <v>0</v>
      </c>
      <c r="T173" s="52">
        <v>0</v>
      </c>
      <c r="U173" s="57"/>
      <c r="V173" s="19"/>
      <c r="W173" s="19"/>
    </row>
    <row r="174" spans="9:23" s="3" customFormat="1" x14ac:dyDescent="0.2">
      <c r="I174" s="9">
        <v>81</v>
      </c>
      <c r="M174" s="67" t="s">
        <v>295</v>
      </c>
      <c r="N174" s="45" t="s">
        <v>297</v>
      </c>
      <c r="O174" s="66">
        <f t="shared" ref="O174:R174" si="54">SUM(O175)</f>
        <v>0</v>
      </c>
      <c r="P174" s="66">
        <f t="shared" si="54"/>
        <v>0</v>
      </c>
      <c r="Q174" s="66"/>
      <c r="R174" s="66">
        <f t="shared" si="54"/>
        <v>0</v>
      </c>
      <c r="S174" s="52">
        <v>0</v>
      </c>
      <c r="T174" s="52">
        <v>0</v>
      </c>
      <c r="U174" s="64"/>
      <c r="V174" s="19"/>
      <c r="W174" s="19"/>
    </row>
    <row r="175" spans="9:23" s="5" customFormat="1" ht="38.25" x14ac:dyDescent="0.2">
      <c r="I175" s="4">
        <v>81</v>
      </c>
      <c r="M175" s="58" t="s">
        <v>296</v>
      </c>
      <c r="N175" s="59" t="s">
        <v>298</v>
      </c>
      <c r="O175" s="52">
        <v>0</v>
      </c>
      <c r="P175" s="52">
        <v>0</v>
      </c>
      <c r="Q175" s="52"/>
      <c r="R175" s="52">
        <v>0</v>
      </c>
      <c r="S175" s="52">
        <v>0</v>
      </c>
      <c r="T175" s="52">
        <v>0</v>
      </c>
      <c r="U175" s="50"/>
      <c r="V175" s="19"/>
      <c r="W175" s="19"/>
    </row>
    <row r="176" spans="9:23" s="8" customFormat="1" ht="25.5" x14ac:dyDescent="0.2">
      <c r="M176" s="55" t="s">
        <v>33</v>
      </c>
      <c r="N176" s="56" t="s">
        <v>86</v>
      </c>
      <c r="O176" s="68">
        <f t="shared" ref="O176:P176" si="55">SUM(O177+O179)</f>
        <v>0</v>
      </c>
      <c r="P176" s="68">
        <f t="shared" si="55"/>
        <v>0</v>
      </c>
      <c r="Q176" s="68"/>
      <c r="R176" s="68">
        <f t="shared" ref="R176" si="56">SUM(R177+R179)</f>
        <v>0</v>
      </c>
      <c r="S176" s="52">
        <v>0</v>
      </c>
      <c r="T176" s="52">
        <v>0</v>
      </c>
      <c r="U176" s="51"/>
      <c r="V176" s="19"/>
      <c r="W176" s="19"/>
    </row>
    <row r="177" spans="4:23" s="3" customFormat="1" ht="25.5" x14ac:dyDescent="0.2">
      <c r="M177" s="67" t="s">
        <v>84</v>
      </c>
      <c r="N177" s="45" t="s">
        <v>87</v>
      </c>
      <c r="O177" s="64">
        <f t="shared" ref="O177:R177" si="57">SUM(O178)</f>
        <v>0</v>
      </c>
      <c r="P177" s="64">
        <f t="shared" si="57"/>
        <v>0</v>
      </c>
      <c r="Q177" s="64"/>
      <c r="R177" s="64">
        <f t="shared" si="57"/>
        <v>0</v>
      </c>
      <c r="S177" s="52">
        <v>0</v>
      </c>
      <c r="T177" s="52">
        <v>0</v>
      </c>
      <c r="U177" s="66"/>
      <c r="V177" s="19"/>
      <c r="W177" s="19"/>
    </row>
    <row r="178" spans="4:23" s="5" customFormat="1" ht="38.25" x14ac:dyDescent="0.2">
      <c r="M178" s="58" t="s">
        <v>85</v>
      </c>
      <c r="N178" s="59" t="s">
        <v>88</v>
      </c>
      <c r="O178" s="57">
        <v>0</v>
      </c>
      <c r="P178" s="57">
        <v>0</v>
      </c>
      <c r="Q178" s="57"/>
      <c r="R178" s="57">
        <v>0</v>
      </c>
      <c r="S178" s="52">
        <v>0</v>
      </c>
      <c r="T178" s="52">
        <v>0</v>
      </c>
      <c r="U178" s="52"/>
      <c r="V178" s="19"/>
      <c r="W178" s="19"/>
    </row>
    <row r="179" spans="4:23" s="3" customFormat="1" ht="25.5" x14ac:dyDescent="0.2">
      <c r="M179" s="67" t="s">
        <v>299</v>
      </c>
      <c r="N179" s="45" t="s">
        <v>301</v>
      </c>
      <c r="O179" s="64">
        <f t="shared" ref="O179:R179" si="58">SUM(O180)</f>
        <v>0</v>
      </c>
      <c r="P179" s="64">
        <f t="shared" si="58"/>
        <v>0</v>
      </c>
      <c r="Q179" s="64"/>
      <c r="R179" s="64">
        <f t="shared" si="58"/>
        <v>0</v>
      </c>
      <c r="S179" s="52">
        <v>0</v>
      </c>
      <c r="T179" s="52">
        <v>0</v>
      </c>
      <c r="U179" s="66"/>
      <c r="V179" s="19"/>
      <c r="W179" s="19"/>
    </row>
    <row r="180" spans="4:23" s="5" customFormat="1" ht="51" x14ac:dyDescent="0.2">
      <c r="M180" s="58" t="s">
        <v>300</v>
      </c>
      <c r="N180" s="59" t="s">
        <v>321</v>
      </c>
      <c r="O180" s="57">
        <v>0</v>
      </c>
      <c r="P180" s="57">
        <v>0</v>
      </c>
      <c r="Q180" s="57"/>
      <c r="R180" s="57">
        <v>0</v>
      </c>
      <c r="S180" s="52">
        <v>0</v>
      </c>
      <c r="T180" s="52">
        <v>0</v>
      </c>
      <c r="U180" s="52"/>
      <c r="V180" s="19"/>
      <c r="W180" s="19"/>
    </row>
    <row r="181" spans="4:23" s="5" customFormat="1" x14ac:dyDescent="0.2">
      <c r="M181" s="58"/>
      <c r="N181" s="59"/>
      <c r="O181" s="57"/>
      <c r="P181" s="57"/>
      <c r="Q181" s="57"/>
      <c r="R181" s="57"/>
      <c r="S181" s="52"/>
      <c r="T181" s="52"/>
      <c r="U181" s="52"/>
      <c r="V181" s="19"/>
      <c r="W181" s="19"/>
    </row>
    <row r="182" spans="4:23" s="5" customFormat="1" x14ac:dyDescent="0.2">
      <c r="M182" s="58"/>
      <c r="N182" s="59"/>
      <c r="O182" s="57"/>
      <c r="P182" s="57"/>
      <c r="Q182" s="57"/>
      <c r="R182" s="57"/>
      <c r="S182" s="52"/>
      <c r="T182" s="52"/>
      <c r="U182" s="52"/>
      <c r="V182" s="19"/>
      <c r="W182" s="19"/>
    </row>
    <row r="183" spans="4:23" s="5" customFormat="1" x14ac:dyDescent="0.2">
      <c r="M183" s="53" t="s">
        <v>90</v>
      </c>
      <c r="N183" s="60"/>
      <c r="O183" s="97"/>
      <c r="P183" s="97"/>
      <c r="Q183" s="97"/>
      <c r="R183" s="97"/>
      <c r="S183" s="52"/>
      <c r="T183" s="52"/>
      <c r="U183" s="52"/>
      <c r="V183" s="19"/>
      <c r="W183" s="19"/>
    </row>
    <row r="184" spans="4:23" s="6" customFormat="1" x14ac:dyDescent="0.2">
      <c r="N184" s="60"/>
      <c r="O184" s="98"/>
      <c r="P184" s="98"/>
      <c r="Q184" s="98"/>
      <c r="R184" s="98"/>
      <c r="S184" s="52"/>
      <c r="T184" s="52"/>
      <c r="U184" s="129"/>
      <c r="V184" s="19"/>
      <c r="W184" s="19"/>
    </row>
    <row r="185" spans="4:23" s="8" customFormat="1" x14ac:dyDescent="0.2">
      <c r="D185" s="3"/>
      <c r="H185" s="3"/>
      <c r="I185" s="3"/>
      <c r="J185" s="9">
        <v>91</v>
      </c>
      <c r="K185" s="3"/>
      <c r="M185" s="55" t="s">
        <v>95</v>
      </c>
      <c r="N185" s="56" t="s">
        <v>96</v>
      </c>
      <c r="O185" s="68">
        <f t="shared" ref="O185:R185" si="59">SUM(O186)</f>
        <v>522566.88</v>
      </c>
      <c r="P185" s="68">
        <f t="shared" si="59"/>
        <v>219209.17</v>
      </c>
      <c r="Q185" s="68"/>
      <c r="R185" s="68">
        <f t="shared" si="59"/>
        <v>219209.17</v>
      </c>
      <c r="S185" s="52">
        <f t="shared" si="50"/>
        <v>41.948538721015005</v>
      </c>
      <c r="T185" s="52">
        <f t="shared" si="53"/>
        <v>100</v>
      </c>
      <c r="U185" s="68"/>
      <c r="V185" s="19"/>
      <c r="W185" s="19"/>
    </row>
    <row r="186" spans="4:23" s="3" customFormat="1" x14ac:dyDescent="0.2">
      <c r="J186" s="9">
        <v>91</v>
      </c>
      <c r="M186" s="67" t="s">
        <v>91</v>
      </c>
      <c r="N186" s="45" t="s">
        <v>93</v>
      </c>
      <c r="O186" s="64">
        <f t="shared" ref="O186:R186" si="60">SUM(O187)</f>
        <v>522566.88</v>
      </c>
      <c r="P186" s="64">
        <f t="shared" si="60"/>
        <v>219209.17</v>
      </c>
      <c r="Q186" s="64"/>
      <c r="R186" s="64">
        <f t="shared" si="60"/>
        <v>219209.17</v>
      </c>
      <c r="S186" s="52">
        <f t="shared" si="50"/>
        <v>41.948538721015005</v>
      </c>
      <c r="T186" s="52">
        <f t="shared" si="53"/>
        <v>100</v>
      </c>
      <c r="U186" s="64"/>
      <c r="V186" s="19"/>
      <c r="W186" s="19"/>
    </row>
    <row r="187" spans="4:23" s="5" customFormat="1" x14ac:dyDescent="0.2">
      <c r="J187" s="4">
        <v>91</v>
      </c>
      <c r="M187" s="58" t="s">
        <v>92</v>
      </c>
      <c r="N187" s="59" t="s">
        <v>94</v>
      </c>
      <c r="O187" s="57">
        <f>SUM(O188)</f>
        <v>522566.88</v>
      </c>
      <c r="P187" s="57">
        <v>219209.17</v>
      </c>
      <c r="Q187" s="57"/>
      <c r="R187" s="57">
        <f>SUM(R188)</f>
        <v>219209.17</v>
      </c>
      <c r="S187" s="52">
        <f t="shared" si="50"/>
        <v>41.948538721015005</v>
      </c>
      <c r="T187" s="52">
        <f t="shared" si="53"/>
        <v>100</v>
      </c>
      <c r="U187" s="64"/>
      <c r="V187" s="19"/>
      <c r="W187" s="19"/>
    </row>
    <row r="188" spans="4:23" s="5" customFormat="1" x14ac:dyDescent="0.2">
      <c r="J188" s="4"/>
      <c r="M188" s="58" t="s">
        <v>434</v>
      </c>
      <c r="N188" s="59" t="s">
        <v>292</v>
      </c>
      <c r="O188" s="57">
        <v>522566.88</v>
      </c>
      <c r="P188" s="57"/>
      <c r="Q188" s="57"/>
      <c r="R188" s="57">
        <v>219209.17</v>
      </c>
      <c r="S188" s="52">
        <f t="shared" si="50"/>
        <v>41.948538721015005</v>
      </c>
      <c r="T188" s="52"/>
      <c r="U188" s="64"/>
      <c r="V188" s="19"/>
      <c r="W188" s="19"/>
    </row>
    <row r="189" spans="4:23" s="5" customFormat="1" x14ac:dyDescent="0.2">
      <c r="J189" s="4"/>
      <c r="M189" s="58"/>
      <c r="N189" s="59"/>
      <c r="O189" s="57"/>
      <c r="P189" s="57"/>
      <c r="Q189" s="57"/>
      <c r="R189" s="57"/>
      <c r="S189" s="52"/>
      <c r="T189" s="52"/>
      <c r="U189" s="64"/>
      <c r="V189" s="19"/>
      <c r="W189" s="19"/>
    </row>
    <row r="190" spans="4:23" s="5" customFormat="1" x14ac:dyDescent="0.2">
      <c r="J190" s="4"/>
      <c r="M190" s="58"/>
      <c r="N190" s="59"/>
      <c r="O190" s="57"/>
      <c r="P190" s="57"/>
      <c r="Q190" s="57"/>
      <c r="R190" s="57"/>
      <c r="S190" s="52"/>
      <c r="T190" s="52"/>
      <c r="U190" s="64"/>
      <c r="V190" s="19"/>
      <c r="W190" s="19"/>
    </row>
    <row r="191" spans="4:23" s="5" customFormat="1" x14ac:dyDescent="0.2">
      <c r="J191" s="4"/>
      <c r="M191" s="53" t="s">
        <v>360</v>
      </c>
      <c r="N191" s="59"/>
      <c r="O191" s="57"/>
      <c r="P191" s="57"/>
      <c r="Q191" s="57"/>
      <c r="R191" s="57"/>
      <c r="S191" s="52"/>
      <c r="T191" s="52"/>
      <c r="U191" s="64"/>
      <c r="V191" s="19"/>
      <c r="W191" s="19"/>
    </row>
    <row r="192" spans="4:23" s="5" customFormat="1" x14ac:dyDescent="0.2">
      <c r="J192" s="4"/>
      <c r="M192" s="58"/>
      <c r="N192" s="59"/>
      <c r="O192" s="57"/>
      <c r="P192" s="57"/>
      <c r="Q192" s="57"/>
      <c r="R192" s="57"/>
      <c r="S192" s="52"/>
      <c r="T192" s="52"/>
      <c r="U192" s="64"/>
      <c r="V192" s="19"/>
      <c r="W192" s="19"/>
    </row>
    <row r="193" spans="1:23" s="5" customFormat="1" x14ac:dyDescent="0.2">
      <c r="A193" s="172" t="s">
        <v>35</v>
      </c>
      <c r="B193" s="172"/>
      <c r="C193" s="172"/>
      <c r="D193" s="172"/>
      <c r="M193" s="67"/>
      <c r="N193" s="59"/>
      <c r="O193" s="115"/>
      <c r="P193" s="115"/>
      <c r="Q193" s="115"/>
      <c r="R193" s="115"/>
      <c r="S193" s="52"/>
      <c r="T193" s="52"/>
      <c r="U193" s="50"/>
      <c r="V193" s="19"/>
      <c r="W193" s="19"/>
    </row>
    <row r="194" spans="1:23" s="5" customFormat="1" x14ac:dyDescent="0.2">
      <c r="H194" s="4"/>
      <c r="I194" s="4"/>
      <c r="J194" s="4"/>
      <c r="K194" s="4"/>
      <c r="L194" s="4">
        <v>11</v>
      </c>
      <c r="M194" s="58" t="s">
        <v>99</v>
      </c>
      <c r="N194" s="59"/>
      <c r="O194" s="116">
        <f>SUM(O38)</f>
        <v>446797.42</v>
      </c>
      <c r="P194" s="116">
        <f>SUM(P38)</f>
        <v>870000</v>
      </c>
      <c r="Q194" s="116"/>
      <c r="R194" s="116">
        <f>SUM(R38)</f>
        <v>785810.52</v>
      </c>
      <c r="S194" s="52">
        <f t="shared" si="50"/>
        <v>175.87624386908948</v>
      </c>
      <c r="T194" s="52">
        <f t="shared" si="53"/>
        <v>90.323048275862078</v>
      </c>
      <c r="U194" s="116"/>
      <c r="V194" s="19"/>
      <c r="W194" s="19"/>
    </row>
    <row r="195" spans="1:23" s="5" customFormat="1" x14ac:dyDescent="0.2">
      <c r="H195" s="4"/>
      <c r="I195" s="4"/>
      <c r="J195" s="4"/>
      <c r="K195" s="4"/>
      <c r="L195" s="4">
        <v>21</v>
      </c>
      <c r="M195" s="58" t="s">
        <v>100</v>
      </c>
      <c r="N195" s="59"/>
      <c r="O195" s="116">
        <v>0</v>
      </c>
      <c r="P195" s="116">
        <v>0</v>
      </c>
      <c r="Q195" s="116"/>
      <c r="R195" s="116">
        <v>0</v>
      </c>
      <c r="S195" s="52">
        <v>0</v>
      </c>
      <c r="T195" s="52">
        <v>0</v>
      </c>
      <c r="U195" s="116"/>
      <c r="V195" s="19"/>
      <c r="W195" s="19"/>
    </row>
    <row r="196" spans="1:23" s="5" customFormat="1" x14ac:dyDescent="0.2">
      <c r="H196" s="4"/>
      <c r="I196" s="4"/>
      <c r="J196" s="4"/>
      <c r="K196" s="4"/>
      <c r="L196" s="4">
        <v>31</v>
      </c>
      <c r="M196" s="58" t="s">
        <v>101</v>
      </c>
      <c r="N196" s="59"/>
      <c r="O196" s="116">
        <f>SUM(O57)</f>
        <v>21461.16</v>
      </c>
      <c r="P196" s="116">
        <f>SUM(P57)</f>
        <v>55000</v>
      </c>
      <c r="Q196" s="116"/>
      <c r="R196" s="116">
        <f>SUM(R57)</f>
        <v>21525.97</v>
      </c>
      <c r="S196" s="52">
        <f t="shared" si="50"/>
        <v>100.30198740422233</v>
      </c>
      <c r="T196" s="52">
        <f t="shared" si="53"/>
        <v>39.138127272727274</v>
      </c>
      <c r="U196" s="116"/>
      <c r="V196" s="19"/>
      <c r="W196" s="19"/>
    </row>
    <row r="197" spans="1:23" s="5" customFormat="1" x14ac:dyDescent="0.2">
      <c r="H197" s="4"/>
      <c r="I197" s="4"/>
      <c r="J197" s="4"/>
      <c r="K197" s="4"/>
      <c r="L197" s="4">
        <v>43</v>
      </c>
      <c r="M197" s="58" t="s">
        <v>102</v>
      </c>
      <c r="N197" s="59"/>
      <c r="O197" s="116">
        <f>SUM(O65)</f>
        <v>155177.89000000001</v>
      </c>
      <c r="P197" s="116">
        <f>SUM(P65)</f>
        <v>221000</v>
      </c>
      <c r="Q197" s="116"/>
      <c r="R197" s="116">
        <f>SUM(R65)</f>
        <v>156651.35</v>
      </c>
      <c r="S197" s="52">
        <f t="shared" si="50"/>
        <v>100.94952960115644</v>
      </c>
      <c r="T197" s="52">
        <f t="shared" si="53"/>
        <v>70.882963800904975</v>
      </c>
      <c r="U197" s="116"/>
      <c r="V197" s="19"/>
      <c r="W197" s="19"/>
    </row>
    <row r="198" spans="1:23" s="5" customFormat="1" x14ac:dyDescent="0.2">
      <c r="H198" s="4"/>
      <c r="I198" s="4"/>
      <c r="J198" s="4"/>
      <c r="K198" s="4"/>
      <c r="L198" s="4">
        <v>52</v>
      </c>
      <c r="M198" s="58" t="s">
        <v>103</v>
      </c>
      <c r="N198" s="59"/>
      <c r="O198" s="116">
        <f>SUM(O48)</f>
        <v>1291947.2699999998</v>
      </c>
      <c r="P198" s="116">
        <f>SUM(P48)</f>
        <v>4704890.83</v>
      </c>
      <c r="Q198" s="116"/>
      <c r="R198" s="116">
        <f>SUM(R48)</f>
        <v>828740.05</v>
      </c>
      <c r="S198" s="52">
        <f t="shared" si="50"/>
        <v>64.146584713167144</v>
      </c>
      <c r="T198" s="52">
        <f t="shared" si="53"/>
        <v>17.61443740024038</v>
      </c>
      <c r="U198" s="116"/>
      <c r="V198" s="19"/>
      <c r="W198" s="19"/>
    </row>
    <row r="199" spans="1:23" s="5" customFormat="1" x14ac:dyDescent="0.2">
      <c r="H199" s="4"/>
      <c r="I199" s="4"/>
      <c r="J199" s="4"/>
      <c r="K199" s="4"/>
      <c r="L199" s="4">
        <v>61</v>
      </c>
      <c r="M199" s="58" t="s">
        <v>104</v>
      </c>
      <c r="N199" s="59"/>
      <c r="O199" s="116">
        <f>SUM(O75)</f>
        <v>0</v>
      </c>
      <c r="P199" s="116">
        <f>SUM(P75)</f>
        <v>10000</v>
      </c>
      <c r="Q199" s="116"/>
      <c r="R199" s="116">
        <f>SUM(R75)</f>
        <v>0</v>
      </c>
      <c r="S199" s="52">
        <v>0</v>
      </c>
      <c r="T199" s="52">
        <f t="shared" si="53"/>
        <v>0</v>
      </c>
      <c r="U199" s="116"/>
      <c r="V199" s="19"/>
      <c r="W199" s="19"/>
    </row>
    <row r="200" spans="1:23" s="5" customFormat="1" ht="24.75" customHeight="1" x14ac:dyDescent="0.2">
      <c r="H200" s="4"/>
      <c r="I200" s="4"/>
      <c r="J200" s="4"/>
      <c r="K200" s="4"/>
      <c r="L200" s="4">
        <v>71</v>
      </c>
      <c r="M200" s="163" t="s">
        <v>105</v>
      </c>
      <c r="N200" s="167"/>
      <c r="O200" s="116">
        <f>SUM(O78)</f>
        <v>2400</v>
      </c>
      <c r="P200" s="116">
        <f>SUM(P78)</f>
        <v>600</v>
      </c>
      <c r="Q200" s="116"/>
      <c r="R200" s="116">
        <f>SUM(R78)</f>
        <v>270</v>
      </c>
      <c r="S200" s="52">
        <f t="shared" si="50"/>
        <v>11.25</v>
      </c>
      <c r="T200" s="52">
        <f t="shared" si="53"/>
        <v>45</v>
      </c>
      <c r="U200" s="116"/>
      <c r="V200" s="19"/>
      <c r="W200" s="19"/>
    </row>
    <row r="201" spans="1:23" s="11" customFormat="1" x14ac:dyDescent="0.2">
      <c r="H201" s="12"/>
      <c r="I201" s="12"/>
      <c r="J201" s="12"/>
      <c r="K201" s="12"/>
      <c r="L201" s="12" t="s">
        <v>361</v>
      </c>
      <c r="M201" s="168" t="s">
        <v>106</v>
      </c>
      <c r="N201" s="169"/>
      <c r="O201" s="117">
        <f t="shared" ref="O201:P201" si="61">SUM(O171)</f>
        <v>0</v>
      </c>
      <c r="P201" s="117">
        <f t="shared" si="61"/>
        <v>0</v>
      </c>
      <c r="Q201" s="117"/>
      <c r="R201" s="117">
        <f t="shared" ref="R201" si="62">SUM(R171)</f>
        <v>0</v>
      </c>
      <c r="S201" s="52">
        <v>0</v>
      </c>
      <c r="T201" s="52">
        <v>0</v>
      </c>
      <c r="U201" s="117"/>
      <c r="V201" s="19"/>
      <c r="W201" s="19"/>
    </row>
    <row r="202" spans="1:23" s="11" customFormat="1" x14ac:dyDescent="0.2">
      <c r="H202" s="12"/>
      <c r="I202" s="12"/>
      <c r="J202" s="12"/>
      <c r="K202" s="12"/>
      <c r="L202" s="12" t="s">
        <v>362</v>
      </c>
      <c r="M202" s="58" t="s">
        <v>292</v>
      </c>
      <c r="N202" s="47"/>
      <c r="O202" s="117">
        <f t="shared" ref="O202" si="63">SUM(O187)</f>
        <v>522566.88</v>
      </c>
      <c r="P202" s="117">
        <f t="shared" ref="P202" si="64">SUM(P187)</f>
        <v>219209.17</v>
      </c>
      <c r="Q202" s="117"/>
      <c r="R202" s="117">
        <f t="shared" ref="R202" si="65">SUM(R187)</f>
        <v>219209.17</v>
      </c>
      <c r="S202" s="52">
        <f t="shared" si="50"/>
        <v>41.948538721015005</v>
      </c>
      <c r="T202" s="52">
        <f t="shared" si="53"/>
        <v>100</v>
      </c>
      <c r="U202" s="117"/>
      <c r="V202" s="19"/>
      <c r="W202" s="19"/>
    </row>
    <row r="203" spans="1:23" s="11" customFormat="1" x14ac:dyDescent="0.2">
      <c r="H203" s="12"/>
      <c r="I203" s="12"/>
      <c r="J203" s="12"/>
      <c r="K203" s="12"/>
      <c r="L203" s="12"/>
      <c r="M203" s="164" t="s">
        <v>287</v>
      </c>
      <c r="N203" s="165"/>
      <c r="O203" s="117">
        <f t="shared" ref="O203" si="66">SUM(O194:O202)</f>
        <v>2440350.6199999996</v>
      </c>
      <c r="P203" s="117">
        <f t="shared" ref="P203" si="67">SUM(P194:P202)</f>
        <v>6080700</v>
      </c>
      <c r="Q203" s="117"/>
      <c r="R203" s="117">
        <f>SUM(R194:R202)</f>
        <v>2012207.06</v>
      </c>
      <c r="S203" s="52">
        <f t="shared" si="50"/>
        <v>82.455653851904302</v>
      </c>
      <c r="T203" s="52">
        <f t="shared" si="53"/>
        <v>33.091700955482104</v>
      </c>
      <c r="U203" s="117"/>
      <c r="V203" s="19"/>
      <c r="W203" s="19"/>
    </row>
    <row r="204" spans="1:23" s="11" customFormat="1" x14ac:dyDescent="0.2">
      <c r="H204" s="12"/>
      <c r="I204" s="12"/>
      <c r="J204" s="12"/>
      <c r="K204" s="12"/>
      <c r="L204" s="12"/>
      <c r="M204" s="71"/>
      <c r="N204" s="153"/>
      <c r="O204" s="117"/>
      <c r="P204" s="117"/>
      <c r="Q204" s="117"/>
      <c r="R204" s="117"/>
      <c r="S204" s="52"/>
      <c r="T204" s="52"/>
      <c r="U204" s="117"/>
      <c r="V204" s="19"/>
      <c r="W204" s="19"/>
    </row>
    <row r="205" spans="1:23" s="11" customFormat="1" x14ac:dyDescent="0.2">
      <c r="H205" s="12"/>
      <c r="I205" s="12"/>
      <c r="J205" s="12"/>
      <c r="K205" s="12"/>
      <c r="L205" s="12"/>
      <c r="M205" s="71"/>
      <c r="N205" s="153"/>
      <c r="O205" s="117"/>
      <c r="P205" s="117"/>
      <c r="Q205" s="117"/>
      <c r="R205" s="117"/>
      <c r="S205" s="52"/>
      <c r="T205" s="52"/>
      <c r="U205" s="117"/>
      <c r="V205" s="19"/>
      <c r="W205" s="19"/>
    </row>
    <row r="206" spans="1:23" s="11" customFormat="1" x14ac:dyDescent="0.2">
      <c r="H206" s="12"/>
      <c r="I206" s="12"/>
      <c r="J206" s="12"/>
      <c r="K206" s="12"/>
      <c r="L206" s="12"/>
      <c r="M206" s="53" t="s">
        <v>366</v>
      </c>
      <c r="N206" s="153"/>
      <c r="O206" s="117"/>
      <c r="P206" s="117"/>
      <c r="Q206" s="117"/>
      <c r="R206" s="117"/>
      <c r="S206" s="52"/>
      <c r="T206" s="52"/>
      <c r="U206" s="117"/>
      <c r="V206" s="19"/>
      <c r="W206" s="19"/>
    </row>
    <row r="207" spans="1:23" s="11" customFormat="1" x14ac:dyDescent="0.2">
      <c r="H207" s="12"/>
      <c r="I207" s="12"/>
      <c r="J207" s="12"/>
      <c r="K207" s="12"/>
      <c r="L207" s="12"/>
      <c r="M207" s="71"/>
      <c r="N207" s="153"/>
      <c r="O207" s="117"/>
      <c r="P207" s="117"/>
      <c r="Q207" s="117"/>
      <c r="R207" s="117"/>
      <c r="S207" s="52"/>
      <c r="T207" s="52"/>
      <c r="U207" s="117"/>
      <c r="V207" s="19"/>
      <c r="W207" s="19"/>
    </row>
    <row r="208" spans="1:23" s="11" customFormat="1" x14ac:dyDescent="0.2">
      <c r="A208" s="172" t="s">
        <v>35</v>
      </c>
      <c r="B208" s="172"/>
      <c r="C208" s="172"/>
      <c r="D208" s="172"/>
      <c r="E208" s="5"/>
      <c r="F208" s="5"/>
      <c r="G208" s="5"/>
      <c r="H208" s="5"/>
      <c r="I208" s="5"/>
      <c r="J208" s="5"/>
      <c r="K208" s="5"/>
      <c r="L208" s="4"/>
      <c r="M208" s="58"/>
      <c r="N208" s="59"/>
      <c r="O208" s="153"/>
      <c r="P208" s="153"/>
      <c r="Q208" s="153"/>
      <c r="R208" s="153"/>
      <c r="S208" s="52"/>
      <c r="T208" s="52"/>
      <c r="U208" s="59"/>
      <c r="V208" s="19"/>
      <c r="W208" s="19"/>
    </row>
    <row r="209" spans="1:23" s="11" customFormat="1" x14ac:dyDescent="0.2">
      <c r="A209" s="5"/>
      <c r="B209" s="4"/>
      <c r="C209" s="5"/>
      <c r="D209" s="4"/>
      <c r="E209" s="5"/>
      <c r="F209" s="5"/>
      <c r="G209" s="5"/>
      <c r="H209" s="5"/>
      <c r="I209" s="5"/>
      <c r="J209" s="5"/>
      <c r="K209" s="5"/>
      <c r="L209" s="4">
        <v>11</v>
      </c>
      <c r="M209" s="58" t="s">
        <v>99</v>
      </c>
      <c r="N209" s="59"/>
      <c r="O209" s="127">
        <f>SUM(O285+O333+O358+O370+O380+O390+O399+O475+O490+O505+O516+O551+O566+O580+O592+O609+O624+O638+O663+O682+O712+O725+O739+O875)</f>
        <v>446797.42</v>
      </c>
      <c r="P209" s="127">
        <f>SUM(P285+P333+P358+P370+P380+P390+P399+P475+P490+P505+P516+P526+P551+P566+P580+P592+P609+P624+P638+P663+P682+P712+P725+P739+P875+P957)</f>
        <v>870000</v>
      </c>
      <c r="Q209" s="127"/>
      <c r="R209" s="127">
        <f>SUM(R285+R333+R358+R370+R380+R390+R399+R475+R490+R505+R516+R526+R551+R566+R580+R592+R609+R624+R638+R663+R682+R712+R725+R739+R875+R957)</f>
        <v>785810.52</v>
      </c>
      <c r="S209" s="52">
        <f t="shared" si="50"/>
        <v>175.87624386908948</v>
      </c>
      <c r="T209" s="52">
        <f t="shared" si="53"/>
        <v>90.323048275862078</v>
      </c>
      <c r="U209" s="127"/>
      <c r="V209" s="19"/>
      <c r="W209" s="19"/>
    </row>
    <row r="210" spans="1:23" s="11" customFormat="1" x14ac:dyDescent="0.2">
      <c r="A210" s="5"/>
      <c r="B210" s="4"/>
      <c r="C210" s="5"/>
      <c r="D210" s="4"/>
      <c r="E210" s="5"/>
      <c r="F210" s="5"/>
      <c r="G210" s="5"/>
      <c r="H210" s="5"/>
      <c r="I210" s="5"/>
      <c r="J210" s="5"/>
      <c r="K210" s="5"/>
      <c r="L210" s="4">
        <v>21</v>
      </c>
      <c r="M210" s="58" t="s">
        <v>100</v>
      </c>
      <c r="N210" s="59"/>
      <c r="O210" s="127">
        <v>0</v>
      </c>
      <c r="P210" s="127">
        <v>0</v>
      </c>
      <c r="Q210" s="127"/>
      <c r="R210" s="127">
        <v>0</v>
      </c>
      <c r="S210" s="52">
        <v>0</v>
      </c>
      <c r="T210" s="52">
        <v>0</v>
      </c>
      <c r="U210" s="127"/>
      <c r="V210" s="19"/>
      <c r="W210" s="19"/>
    </row>
    <row r="211" spans="1:23" s="11" customFormat="1" x14ac:dyDescent="0.2">
      <c r="A211" s="5"/>
      <c r="B211" s="4"/>
      <c r="C211" s="5"/>
      <c r="D211" s="4"/>
      <c r="E211" s="5"/>
      <c r="F211" s="5"/>
      <c r="G211" s="5"/>
      <c r="H211" s="5"/>
      <c r="I211" s="5"/>
      <c r="J211" s="5"/>
      <c r="K211" s="5"/>
      <c r="L211" s="4">
        <v>31</v>
      </c>
      <c r="M211" s="58" t="s">
        <v>101</v>
      </c>
      <c r="N211" s="59"/>
      <c r="O211" s="127">
        <f>SUM(O552+O664+O840+O864)</f>
        <v>21461.16</v>
      </c>
      <c r="P211" s="127">
        <f>SUM(P552+P664+P840+P864)</f>
        <v>55000</v>
      </c>
      <c r="Q211" s="127"/>
      <c r="R211" s="127">
        <f>SUM(R552+R664+R840+R864+R876)</f>
        <v>21525.97</v>
      </c>
      <c r="S211" s="52">
        <f t="shared" si="50"/>
        <v>100.30198740422233</v>
      </c>
      <c r="T211" s="52">
        <f t="shared" si="53"/>
        <v>39.138127272727274</v>
      </c>
      <c r="U211" s="127"/>
      <c r="V211" s="19"/>
      <c r="W211" s="19"/>
    </row>
    <row r="212" spans="1:23" s="11" customFormat="1" x14ac:dyDescent="0.2">
      <c r="A212" s="5"/>
      <c r="B212" s="4"/>
      <c r="C212" s="5"/>
      <c r="D212" s="12"/>
      <c r="E212" s="5"/>
      <c r="F212" s="5"/>
      <c r="G212" s="5"/>
      <c r="H212" s="5"/>
      <c r="I212" s="5"/>
      <c r="J212" s="5"/>
      <c r="K212" s="5"/>
      <c r="L212" s="4">
        <v>43</v>
      </c>
      <c r="M212" s="58" t="s">
        <v>102</v>
      </c>
      <c r="N212" s="59"/>
      <c r="O212" s="127">
        <f>SUM(O415+O430+O445+O460+O506+O824+O877+O891+O905+O958)</f>
        <v>155177.88999999998</v>
      </c>
      <c r="P212" s="127">
        <f>SUM(P415+P430+P445+P460+P506+P527+P824+P877+P891+P905+P958)</f>
        <v>221000</v>
      </c>
      <c r="Q212" s="127"/>
      <c r="R212" s="127">
        <f>SUM(R415+R430+R445+R460+R506+R527+R824+R877+R891+R905+R958)</f>
        <v>156651.35</v>
      </c>
      <c r="S212" s="52">
        <f t="shared" si="50"/>
        <v>100.94952960115646</v>
      </c>
      <c r="T212" s="52">
        <f t="shared" si="53"/>
        <v>70.882963800904975</v>
      </c>
      <c r="U212" s="127"/>
      <c r="V212" s="19"/>
      <c r="W212" s="19"/>
    </row>
    <row r="213" spans="1:23" s="11" customFormat="1" x14ac:dyDescent="0.2">
      <c r="A213" s="5"/>
      <c r="B213" s="4"/>
      <c r="C213" s="5"/>
      <c r="D213" s="12"/>
      <c r="E213" s="5"/>
      <c r="F213" s="5"/>
      <c r="G213" s="5"/>
      <c r="H213" s="5"/>
      <c r="I213" s="5"/>
      <c r="J213" s="5"/>
      <c r="K213" s="5"/>
      <c r="L213" s="4">
        <v>52</v>
      </c>
      <c r="M213" s="58" t="s">
        <v>103</v>
      </c>
      <c r="N213" s="59"/>
      <c r="O213" s="127">
        <f>SUM(O286+O334+O400+O476+O649+O665+O766+O790+O810+O825+O842+O865+O878+O892+O906+O918+O931+O944+O975)</f>
        <v>1147235.5899999999</v>
      </c>
      <c r="P213" s="127">
        <f>SUM(P286+P334+P400+P476+P649+P665+P766+P790+P810+P825+P842+P865+P878+P892+P906+P918+P931+P944+P975)</f>
        <v>4704890.83</v>
      </c>
      <c r="Q213" s="127"/>
      <c r="R213" s="127">
        <f>SUM(R286+R334+R400+R476+R649+R665+R766+R790+R810+R825+R842+R865+R878+R892+R906+R918+R931+R944+R975)</f>
        <v>601993.15</v>
      </c>
      <c r="S213" s="52">
        <f t="shared" si="50"/>
        <v>52.473367741319819</v>
      </c>
      <c r="T213" s="52">
        <f t="shared" si="53"/>
        <v>12.795050337012814</v>
      </c>
      <c r="U213" s="127"/>
      <c r="V213" s="19"/>
      <c r="W213" s="19"/>
    </row>
    <row r="214" spans="1:23" s="11" customFormat="1" x14ac:dyDescent="0.2">
      <c r="A214" s="5"/>
      <c r="B214" s="4"/>
      <c r="C214" s="5"/>
      <c r="D214" s="5"/>
      <c r="E214" s="5"/>
      <c r="F214" s="5"/>
      <c r="G214" s="5"/>
      <c r="H214" s="5"/>
      <c r="I214" s="5"/>
      <c r="J214" s="5"/>
      <c r="K214" s="5"/>
      <c r="L214" s="4">
        <v>61</v>
      </c>
      <c r="M214" s="58" t="s">
        <v>104</v>
      </c>
      <c r="N214" s="59"/>
      <c r="O214" s="127">
        <v>0</v>
      </c>
      <c r="P214" s="127">
        <f>SUM(P809)</f>
        <v>10000</v>
      </c>
      <c r="Q214" s="127"/>
      <c r="R214" s="127">
        <f>SUM(R809)</f>
        <v>0</v>
      </c>
      <c r="S214" s="52">
        <v>0</v>
      </c>
      <c r="T214" s="52">
        <f t="shared" si="53"/>
        <v>0</v>
      </c>
      <c r="U214" s="127"/>
      <c r="V214" s="19"/>
      <c r="W214" s="19"/>
    </row>
    <row r="215" spans="1:23" s="11" customFormat="1" ht="26.25" customHeight="1" x14ac:dyDescent="0.2">
      <c r="A215" s="5"/>
      <c r="B215" s="4"/>
      <c r="C215" s="5"/>
      <c r="D215" s="5"/>
      <c r="E215" s="5"/>
      <c r="F215" s="5"/>
      <c r="G215" s="5"/>
      <c r="H215" s="5"/>
      <c r="I215" s="5"/>
      <c r="J215" s="5"/>
      <c r="K215" s="5"/>
      <c r="L215" s="4">
        <v>71</v>
      </c>
      <c r="M215" s="163" t="s">
        <v>105</v>
      </c>
      <c r="N215" s="167"/>
      <c r="O215" s="122">
        <f>SUM(O517+O593+O841+O866+O879)</f>
        <v>2400</v>
      </c>
      <c r="P215" s="122">
        <f>SUM(P517+P593+P841+P866+P879)</f>
        <v>600</v>
      </c>
      <c r="Q215" s="122"/>
      <c r="R215" s="122">
        <f>SUM(R517+R593+R841+R866+R879)</f>
        <v>270</v>
      </c>
      <c r="S215" s="52">
        <f t="shared" si="50"/>
        <v>11.25</v>
      </c>
      <c r="T215" s="52">
        <f t="shared" si="53"/>
        <v>45</v>
      </c>
      <c r="U215" s="122"/>
      <c r="V215" s="19"/>
      <c r="W215" s="19"/>
    </row>
    <row r="216" spans="1:23" s="11" customFormat="1" x14ac:dyDescent="0.2">
      <c r="A216" s="5"/>
      <c r="B216" s="12"/>
      <c r="C216" s="5"/>
      <c r="D216" s="5"/>
      <c r="E216" s="5"/>
      <c r="F216" s="5"/>
      <c r="G216" s="5"/>
      <c r="H216" s="5"/>
      <c r="I216" s="5"/>
      <c r="J216" s="5"/>
      <c r="K216" s="5"/>
      <c r="L216" s="12" t="s">
        <v>361</v>
      </c>
      <c r="M216" s="168" t="s">
        <v>106</v>
      </c>
      <c r="N216" s="169"/>
      <c r="O216" s="122">
        <v>0</v>
      </c>
      <c r="P216" s="122">
        <v>0</v>
      </c>
      <c r="Q216" s="122"/>
      <c r="R216" s="122">
        <v>0</v>
      </c>
      <c r="S216" s="52">
        <v>0</v>
      </c>
      <c r="T216" s="52">
        <v>0</v>
      </c>
      <c r="U216" s="122"/>
      <c r="V216" s="19"/>
      <c r="W216" s="19"/>
    </row>
    <row r="217" spans="1:23" s="11" customFormat="1" x14ac:dyDescent="0.2">
      <c r="A217" s="5"/>
      <c r="B217" s="12"/>
      <c r="C217" s="5"/>
      <c r="D217" s="5"/>
      <c r="E217" s="5"/>
      <c r="F217" s="5"/>
      <c r="G217" s="5"/>
      <c r="H217" s="5"/>
      <c r="I217" s="5"/>
      <c r="J217" s="5"/>
      <c r="K217" s="5"/>
      <c r="L217" s="12" t="s">
        <v>362</v>
      </c>
      <c r="M217" s="58" t="s">
        <v>292</v>
      </c>
      <c r="N217" s="47"/>
      <c r="O217" s="122">
        <f>SUM(O287+O416+O446+O461+O491+O567+O610+O625+O639+O666+O699+O713+O726+O754+O811+O826+O843+O867+O893+O919+O932+O945+O959+O976)</f>
        <v>448069.39</v>
      </c>
      <c r="P217" s="122">
        <f>SUM(P287+P416+P446+P461+P491+P567+P610+P625+P639+P666+P699+P713+P726+P754+P767+P811+P826+P843+P867+P893+P919+P932+P945+P959+P976)</f>
        <v>219209.17</v>
      </c>
      <c r="Q217" s="122"/>
      <c r="R217" s="122">
        <f>SUM(R287+R335+R416+R446+R461+R491+R567+R610+R625+R639+R666+R699+R713+R726+R754+R767+R811+R826+R843+R867+R893+R919+R932+R945+R959+R976)</f>
        <v>158018.63</v>
      </c>
      <c r="S217" s="52">
        <f t="shared" si="50"/>
        <v>35.266553245246236</v>
      </c>
      <c r="T217" s="52">
        <f t="shared" si="53"/>
        <v>72.085775426274367</v>
      </c>
      <c r="U217" s="122"/>
      <c r="V217" s="19"/>
      <c r="W217" s="19"/>
    </row>
    <row r="218" spans="1:23" s="11" customFormat="1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164" t="s">
        <v>287</v>
      </c>
      <c r="M218" s="165"/>
      <c r="N218" s="166"/>
      <c r="O218" s="122">
        <f>SUM(O209:O217)</f>
        <v>2221141.4499999997</v>
      </c>
      <c r="P218" s="122">
        <f t="shared" ref="P218:R218" si="68">SUM(P209:P217)</f>
        <v>6080700</v>
      </c>
      <c r="Q218" s="122"/>
      <c r="R218" s="122">
        <f t="shared" si="68"/>
        <v>1724269.62</v>
      </c>
      <c r="S218" s="52">
        <f t="shared" si="50"/>
        <v>77.629888001955052</v>
      </c>
      <c r="T218" s="52">
        <f t="shared" si="53"/>
        <v>28.356432976466529</v>
      </c>
      <c r="U218" s="122"/>
      <c r="V218" s="19"/>
      <c r="W218" s="19"/>
    </row>
    <row r="219" spans="1:23" s="11" customFormat="1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71"/>
      <c r="M219" s="153"/>
      <c r="N219" s="125"/>
      <c r="O219" s="122"/>
      <c r="P219" s="122"/>
      <c r="Q219" s="122"/>
      <c r="R219" s="122"/>
      <c r="S219" s="52"/>
      <c r="T219" s="52"/>
      <c r="U219" s="122"/>
      <c r="V219" s="19"/>
      <c r="W219" s="19"/>
    </row>
    <row r="220" spans="1:23" s="11" customFormat="1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71"/>
      <c r="M220" s="153"/>
      <c r="N220" s="125"/>
      <c r="O220" s="122"/>
      <c r="P220" s="122"/>
      <c r="Q220" s="122"/>
      <c r="R220" s="122"/>
      <c r="S220" s="52"/>
      <c r="T220" s="52"/>
      <c r="U220" s="122"/>
      <c r="V220" s="19"/>
      <c r="W220" s="19"/>
    </row>
    <row r="221" spans="1:23" s="11" customFormat="1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71"/>
      <c r="M221" s="53" t="s">
        <v>367</v>
      </c>
      <c r="N221" s="125"/>
      <c r="O221" s="122"/>
      <c r="P221" s="122"/>
      <c r="Q221" s="122"/>
      <c r="R221" s="122"/>
      <c r="S221" s="52"/>
      <c r="T221" s="52"/>
      <c r="U221" s="122"/>
      <c r="V221" s="19"/>
      <c r="W221" s="19"/>
    </row>
    <row r="222" spans="1:23" s="11" customFormat="1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71"/>
      <c r="M222" s="153"/>
      <c r="N222" s="125"/>
      <c r="O222" s="122"/>
      <c r="P222" s="122"/>
      <c r="Q222" s="122"/>
      <c r="R222" s="122"/>
      <c r="S222" s="52"/>
      <c r="T222" s="52"/>
      <c r="U222" s="122"/>
      <c r="V222" s="19"/>
      <c r="W222" s="19"/>
    </row>
    <row r="223" spans="1:23" s="11" customFormat="1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71"/>
      <c r="M223" s="153"/>
      <c r="N223" s="125"/>
      <c r="O223" s="122"/>
      <c r="P223" s="122"/>
      <c r="Q223" s="122"/>
      <c r="R223" s="122"/>
      <c r="S223" s="52"/>
      <c r="T223" s="52"/>
      <c r="U223" s="122"/>
      <c r="V223" s="19"/>
      <c r="W223" s="19"/>
    </row>
    <row r="224" spans="1:23" s="11" customFormat="1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8" t="s">
        <v>111</v>
      </c>
      <c r="M224" s="58" t="s">
        <v>369</v>
      </c>
      <c r="N224" s="59"/>
      <c r="O224" s="122">
        <f>SUM(O280+O485+O952)</f>
        <v>811206.82000000007</v>
      </c>
      <c r="P224" s="122">
        <f>SUM(P280+P485+P952)</f>
        <v>747800</v>
      </c>
      <c r="Q224" s="122"/>
      <c r="R224" s="122">
        <f>SUM(R225:R226)</f>
        <v>586153.91</v>
      </c>
      <c r="S224" s="52">
        <f t="shared" si="50"/>
        <v>72.257024417028447</v>
      </c>
      <c r="T224" s="52">
        <f t="shared" si="53"/>
        <v>78.383780422572883</v>
      </c>
      <c r="U224" s="122"/>
      <c r="V224" s="19"/>
      <c r="W224" s="19"/>
    </row>
    <row r="225" spans="1:23" s="11" customFormat="1" ht="27.75" customHeight="1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8" t="s">
        <v>112</v>
      </c>
      <c r="M225" s="163" t="s">
        <v>522</v>
      </c>
      <c r="N225" s="162"/>
      <c r="O225" s="86">
        <v>809656.82</v>
      </c>
      <c r="P225" s="122"/>
      <c r="Q225" s="122"/>
      <c r="R225" s="86">
        <f>SUM(R282+R330+R355+R367+R377+R387+R396+R954)</f>
        <v>584953.91</v>
      </c>
      <c r="S225" s="52">
        <f t="shared" si="50"/>
        <v>72.247141696404171</v>
      </c>
      <c r="T225" s="52"/>
      <c r="U225" s="122"/>
      <c r="V225" s="19"/>
      <c r="W225" s="19"/>
    </row>
    <row r="226" spans="1:23" s="11" customFormat="1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8" t="s">
        <v>191</v>
      </c>
      <c r="M226" s="58" t="s">
        <v>523</v>
      </c>
      <c r="N226" s="59"/>
      <c r="O226" s="86">
        <v>1550</v>
      </c>
      <c r="P226" s="122"/>
      <c r="Q226" s="122"/>
      <c r="R226" s="86">
        <f>SUM(R487)</f>
        <v>1200</v>
      </c>
      <c r="S226" s="52">
        <f t="shared" si="50"/>
        <v>77.41935483870968</v>
      </c>
      <c r="T226" s="52"/>
      <c r="U226" s="122"/>
      <c r="V226" s="19"/>
      <c r="W226" s="19"/>
    </row>
    <row r="227" spans="1:23" s="11" customFormat="1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8" t="s">
        <v>368</v>
      </c>
      <c r="M227" s="58" t="s">
        <v>370</v>
      </c>
      <c r="N227" s="59"/>
      <c r="O227" s="122">
        <v>0</v>
      </c>
      <c r="P227" s="122">
        <v>0</v>
      </c>
      <c r="Q227" s="122"/>
      <c r="R227" s="122">
        <v>0</v>
      </c>
      <c r="S227" s="52">
        <v>0</v>
      </c>
      <c r="T227" s="52"/>
      <c r="U227" s="122"/>
      <c r="V227" s="19"/>
      <c r="W227" s="19"/>
    </row>
    <row r="228" spans="1:23" s="11" customFormat="1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8" t="s">
        <v>194</v>
      </c>
      <c r="M228" s="58" t="s">
        <v>371</v>
      </c>
      <c r="N228" s="59"/>
      <c r="O228" s="122">
        <f>SUM(O229:O230)</f>
        <v>47300.800000000003</v>
      </c>
      <c r="P228" s="122">
        <f>SUM(P658+P677)</f>
        <v>102000</v>
      </c>
      <c r="Q228" s="122"/>
      <c r="R228" s="122">
        <f>SUM(R658+R677)</f>
        <v>86963.49</v>
      </c>
      <c r="S228" s="52">
        <f t="shared" si="50"/>
        <v>183.85204901397017</v>
      </c>
      <c r="T228" s="52">
        <f t="shared" si="53"/>
        <v>85.258323529411769</v>
      </c>
      <c r="U228" s="122"/>
      <c r="V228" s="19"/>
      <c r="W228" s="19"/>
    </row>
    <row r="229" spans="1:23" s="11" customFormat="1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8" t="s">
        <v>200</v>
      </c>
      <c r="M229" s="58" t="s">
        <v>524</v>
      </c>
      <c r="N229" s="59"/>
      <c r="O229" s="86">
        <v>42300.800000000003</v>
      </c>
      <c r="P229" s="122"/>
      <c r="Q229" s="122"/>
      <c r="R229" s="86">
        <f>SUM(R660)</f>
        <v>80361.450000000012</v>
      </c>
      <c r="S229" s="52">
        <f t="shared" ref="S229:S251" si="69">R229/O229*100</f>
        <v>189.97619430365384</v>
      </c>
      <c r="T229" s="52"/>
      <c r="U229" s="122"/>
      <c r="V229" s="19"/>
      <c r="W229" s="19"/>
    </row>
    <row r="230" spans="1:23" s="11" customFormat="1" ht="25.5" customHeight="1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8" t="s">
        <v>312</v>
      </c>
      <c r="M230" s="163" t="s">
        <v>525</v>
      </c>
      <c r="N230" s="162"/>
      <c r="O230" s="86">
        <v>5000</v>
      </c>
      <c r="P230" s="122"/>
      <c r="Q230" s="122"/>
      <c r="R230" s="86">
        <f>SUM(R679)</f>
        <v>6602.04</v>
      </c>
      <c r="S230" s="52">
        <f t="shared" si="69"/>
        <v>132.04079999999999</v>
      </c>
      <c r="T230" s="52"/>
      <c r="U230" s="122"/>
      <c r="V230" s="19"/>
      <c r="W230" s="19"/>
    </row>
    <row r="231" spans="1:23" s="11" customFormat="1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8" t="s">
        <v>152</v>
      </c>
      <c r="M231" s="58" t="s">
        <v>372</v>
      </c>
      <c r="N231" s="59"/>
      <c r="O231" s="122">
        <f>SUM(O232:O234)</f>
        <v>329367.29000000004</v>
      </c>
      <c r="P231" s="122">
        <f>SUM(P454+P470+P804+P835+P859+P939+P970)</f>
        <v>825000</v>
      </c>
      <c r="Q231" s="122"/>
      <c r="R231" s="122">
        <f>SUM(R232:R234)</f>
        <v>668570.01</v>
      </c>
      <c r="S231" s="52">
        <f t="shared" si="69"/>
        <v>202.98615870446633</v>
      </c>
      <c r="T231" s="52">
        <f t="shared" ref="T231:T251" si="70">R231/P231*100</f>
        <v>81.038789090909091</v>
      </c>
      <c r="U231" s="122"/>
      <c r="V231" s="19"/>
      <c r="W231" s="19"/>
    </row>
    <row r="232" spans="1:23" s="11" customFormat="1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8" t="s">
        <v>197</v>
      </c>
      <c r="M232" s="58" t="s">
        <v>526</v>
      </c>
      <c r="N232" s="59"/>
      <c r="O232" s="86">
        <v>12780</v>
      </c>
      <c r="P232" s="122"/>
      <c r="Q232" s="122"/>
      <c r="R232" s="86">
        <f>SUM(R470)</f>
        <v>11700</v>
      </c>
      <c r="S232" s="52">
        <f t="shared" si="69"/>
        <v>91.549295774647888</v>
      </c>
      <c r="T232" s="52"/>
      <c r="U232" s="122"/>
      <c r="V232" s="19"/>
      <c r="W232" s="19"/>
    </row>
    <row r="233" spans="1:23" s="11" customFormat="1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8" t="s">
        <v>190</v>
      </c>
      <c r="M233" s="58" t="s">
        <v>527</v>
      </c>
      <c r="N233" s="59"/>
      <c r="O233" s="86">
        <v>264095.39</v>
      </c>
      <c r="P233" s="122"/>
      <c r="Q233" s="122"/>
      <c r="R233" s="86">
        <f>SUM(R454+R859)</f>
        <v>655227.51</v>
      </c>
      <c r="S233" s="52">
        <f t="shared" si="69"/>
        <v>248.10259277907122</v>
      </c>
      <c r="T233" s="52"/>
      <c r="U233" s="122"/>
      <c r="V233" s="19"/>
      <c r="W233" s="19"/>
    </row>
    <row r="234" spans="1:23" s="11" customFormat="1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8" t="s">
        <v>202</v>
      </c>
      <c r="M234" s="58" t="s">
        <v>528</v>
      </c>
      <c r="N234" s="59"/>
      <c r="O234" s="86">
        <v>52491.9</v>
      </c>
      <c r="P234" s="122"/>
      <c r="Q234" s="122"/>
      <c r="R234" s="86">
        <f>SUM(R804)</f>
        <v>1642.5</v>
      </c>
      <c r="S234" s="52">
        <f t="shared" si="69"/>
        <v>3.1290541969332413</v>
      </c>
      <c r="T234" s="52"/>
      <c r="U234" s="122"/>
      <c r="V234" s="19"/>
      <c r="W234" s="19"/>
    </row>
    <row r="235" spans="1:23" s="11" customFormat="1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8" t="s">
        <v>153</v>
      </c>
      <c r="M235" s="58" t="s">
        <v>373</v>
      </c>
      <c r="N235" s="59"/>
      <c r="O235" s="122">
        <f>SUM(O236:O237)</f>
        <v>71503.08</v>
      </c>
      <c r="P235" s="122">
        <f>SUM(P425+P500+P749)</f>
        <v>111000</v>
      </c>
      <c r="Q235" s="122"/>
      <c r="R235" s="122">
        <f>SUM(R236:R237)</f>
        <v>61528.33</v>
      </c>
      <c r="S235" s="52">
        <f t="shared" si="69"/>
        <v>86.049901626615238</v>
      </c>
      <c r="T235" s="52">
        <f t="shared" si="70"/>
        <v>55.430927927927932</v>
      </c>
      <c r="U235" s="122"/>
      <c r="V235" s="19"/>
      <c r="W235" s="19"/>
    </row>
    <row r="236" spans="1:23" s="11" customFormat="1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8" t="s">
        <v>154</v>
      </c>
      <c r="M236" s="58" t="s">
        <v>529</v>
      </c>
      <c r="N236" s="59"/>
      <c r="O236" s="86">
        <v>14163.61</v>
      </c>
      <c r="P236" s="122"/>
      <c r="Q236" s="122"/>
      <c r="R236" s="86">
        <f>SUM(R500)</f>
        <v>14622.96</v>
      </c>
      <c r="S236" s="52">
        <f t="shared" si="69"/>
        <v>103.24317034993196</v>
      </c>
      <c r="T236" s="52"/>
      <c r="U236" s="122"/>
      <c r="V236" s="19"/>
      <c r="W236" s="19"/>
    </row>
    <row r="237" spans="1:23" s="11" customFormat="1" ht="26.25" customHeight="1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8" t="s">
        <v>188</v>
      </c>
      <c r="M237" s="163" t="s">
        <v>530</v>
      </c>
      <c r="N237" s="162"/>
      <c r="O237" s="86">
        <v>57339.47</v>
      </c>
      <c r="P237" s="122"/>
      <c r="Q237" s="122"/>
      <c r="R237" s="86">
        <f>SUM(R425)</f>
        <v>46905.37</v>
      </c>
      <c r="S237" s="52">
        <f t="shared" si="69"/>
        <v>81.802936092712415</v>
      </c>
      <c r="T237" s="52"/>
      <c r="U237" s="122"/>
      <c r="V237" s="19"/>
      <c r="W237" s="19"/>
    </row>
    <row r="238" spans="1:23" s="11" customFormat="1" ht="27" customHeight="1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8" t="s">
        <v>174</v>
      </c>
      <c r="M238" s="163" t="s">
        <v>374</v>
      </c>
      <c r="N238" s="162"/>
      <c r="O238" s="122">
        <f>SUM(O239:O240)</f>
        <v>900369.47</v>
      </c>
      <c r="P238" s="122">
        <f>SUM(P409+P886+P900+P913+P926+P983)</f>
        <v>3974900</v>
      </c>
      <c r="Q238" s="122"/>
      <c r="R238" s="122">
        <f>SUM(R239:R240)</f>
        <v>84950.76999999999</v>
      </c>
      <c r="S238" s="52">
        <f t="shared" si="69"/>
        <v>9.4351011257634045</v>
      </c>
      <c r="T238" s="52">
        <f t="shared" si="70"/>
        <v>2.1371800548441469</v>
      </c>
      <c r="U238" s="122"/>
      <c r="V238" s="19"/>
      <c r="W238" s="19"/>
    </row>
    <row r="239" spans="1:23" s="11" customFormat="1" ht="15.75" customHeight="1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8" t="s">
        <v>203</v>
      </c>
      <c r="M239" s="163" t="s">
        <v>531</v>
      </c>
      <c r="N239" s="162"/>
      <c r="O239" s="86">
        <v>236150</v>
      </c>
      <c r="P239" s="122"/>
      <c r="Q239" s="122"/>
      <c r="R239" s="86">
        <v>0</v>
      </c>
      <c r="S239" s="52">
        <f t="shared" si="69"/>
        <v>0</v>
      </c>
      <c r="T239" s="52"/>
      <c r="U239" s="122"/>
      <c r="V239" s="19"/>
      <c r="W239" s="19"/>
    </row>
    <row r="240" spans="1:23" s="11" customFormat="1" ht="18" customHeight="1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8" t="s">
        <v>124</v>
      </c>
      <c r="M240" s="163" t="s">
        <v>532</v>
      </c>
      <c r="N240" s="162"/>
      <c r="O240" s="86">
        <v>664219.47</v>
      </c>
      <c r="P240" s="122"/>
      <c r="Q240" s="122"/>
      <c r="R240" s="86">
        <f>SUM(R409+R888)</f>
        <v>84950.76999999999</v>
      </c>
      <c r="S240" s="52">
        <f t="shared" si="69"/>
        <v>12.789563365253354</v>
      </c>
      <c r="T240" s="52"/>
      <c r="U240" s="122"/>
      <c r="V240" s="19"/>
      <c r="W240" s="19"/>
    </row>
    <row r="241" spans="1:23" s="11" customFormat="1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8" t="s">
        <v>196</v>
      </c>
      <c r="M241" s="163" t="s">
        <v>375</v>
      </c>
      <c r="N241" s="167"/>
      <c r="O241" s="122">
        <f>SUM(O734)</f>
        <v>0</v>
      </c>
      <c r="P241" s="122">
        <f>SUM(P734)</f>
        <v>5000</v>
      </c>
      <c r="Q241" s="122"/>
      <c r="R241" s="122">
        <f>SUM(R734)</f>
        <v>0</v>
      </c>
      <c r="S241" s="52">
        <v>0</v>
      </c>
      <c r="T241" s="52">
        <f t="shared" si="70"/>
        <v>0</v>
      </c>
      <c r="U241" s="122"/>
      <c r="V241" s="19"/>
      <c r="W241" s="19"/>
    </row>
    <row r="242" spans="1:23" s="11" customFormat="1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8" t="s">
        <v>195</v>
      </c>
      <c r="M242" s="168" t="s">
        <v>376</v>
      </c>
      <c r="N242" s="169"/>
      <c r="O242" s="86">
        <f>SUM(O243)</f>
        <v>6000</v>
      </c>
      <c r="P242" s="122">
        <f>SUM(P694+P720+P761+P785)</f>
        <v>160000</v>
      </c>
      <c r="Q242" s="122"/>
      <c r="R242" s="122">
        <f>SUM(R243:R244)</f>
        <v>123966.09</v>
      </c>
      <c r="S242" s="52">
        <f t="shared" si="69"/>
        <v>2066.1014999999998</v>
      </c>
      <c r="T242" s="52">
        <f t="shared" si="70"/>
        <v>77.478806250000005</v>
      </c>
      <c r="U242" s="122"/>
      <c r="V242" s="19"/>
      <c r="W242" s="19"/>
    </row>
    <row r="243" spans="1:23" s="11" customFormat="1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8" t="s">
        <v>201</v>
      </c>
      <c r="M243" s="58" t="s">
        <v>533</v>
      </c>
      <c r="N243" s="47"/>
      <c r="O243" s="86">
        <v>6000</v>
      </c>
      <c r="P243" s="122"/>
      <c r="Q243" s="122"/>
      <c r="R243" s="86">
        <f>SUM(R694)</f>
        <v>1000</v>
      </c>
      <c r="S243" s="52">
        <f t="shared" si="69"/>
        <v>16.666666666666664</v>
      </c>
      <c r="T243" s="52"/>
      <c r="U243" s="122"/>
      <c r="V243" s="19"/>
      <c r="W243" s="19"/>
    </row>
    <row r="244" spans="1:23" s="11" customFormat="1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8" t="s">
        <v>353</v>
      </c>
      <c r="M244" s="58" t="s">
        <v>541</v>
      </c>
      <c r="N244" s="47"/>
      <c r="O244" s="86">
        <v>0</v>
      </c>
      <c r="P244" s="122"/>
      <c r="Q244" s="122"/>
      <c r="R244" s="86">
        <f>SUM(R761)</f>
        <v>122966.09</v>
      </c>
      <c r="S244" s="52">
        <v>0</v>
      </c>
      <c r="T244" s="52"/>
      <c r="U244" s="122"/>
      <c r="V244" s="19"/>
      <c r="W244" s="19"/>
    </row>
    <row r="245" spans="1:23" s="11" customFormat="1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8" t="s">
        <v>193</v>
      </c>
      <c r="M245" s="58" t="s">
        <v>377</v>
      </c>
      <c r="N245" s="47"/>
      <c r="O245" s="122">
        <f>SUM(O246:O247)</f>
        <v>41040.729999999996</v>
      </c>
      <c r="P245" s="122">
        <f>SUM(P546+P561+P575+P587+P604)</f>
        <v>115000</v>
      </c>
      <c r="Q245" s="122"/>
      <c r="R245" s="122">
        <f>SUM(R246:R247)</f>
        <v>85774.58</v>
      </c>
      <c r="S245" s="52">
        <f t="shared" si="69"/>
        <v>208.99867034528873</v>
      </c>
      <c r="T245" s="52">
        <f t="shared" si="70"/>
        <v>74.58659130434782</v>
      </c>
      <c r="U245" s="122"/>
      <c r="V245" s="19"/>
      <c r="W245" s="19"/>
    </row>
    <row r="246" spans="1:23" s="11" customFormat="1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8" t="s">
        <v>199</v>
      </c>
      <c r="M246" s="58" t="s">
        <v>534</v>
      </c>
      <c r="N246" s="47"/>
      <c r="O246" s="86">
        <v>31445.73</v>
      </c>
      <c r="P246" s="122"/>
      <c r="Q246" s="122"/>
      <c r="R246" s="86">
        <f>SUM(R546+R561+R587)</f>
        <v>76715.100000000006</v>
      </c>
      <c r="S246" s="52">
        <f t="shared" si="69"/>
        <v>243.96030876052174</v>
      </c>
      <c r="T246" s="52"/>
      <c r="U246" s="122"/>
      <c r="V246" s="19"/>
      <c r="W246" s="19"/>
    </row>
    <row r="247" spans="1:23" s="11" customFormat="1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8" t="s">
        <v>310</v>
      </c>
      <c r="M247" s="58" t="s">
        <v>535</v>
      </c>
      <c r="N247" s="47"/>
      <c r="O247" s="86">
        <v>9595</v>
      </c>
      <c r="P247" s="122"/>
      <c r="Q247" s="122"/>
      <c r="R247" s="86">
        <f>SUM(R575)</f>
        <v>9059.48</v>
      </c>
      <c r="S247" s="52">
        <f t="shared" si="69"/>
        <v>94.418759770713905</v>
      </c>
      <c r="T247" s="52"/>
      <c r="U247" s="122"/>
      <c r="V247" s="19"/>
      <c r="W247" s="19"/>
    </row>
    <row r="248" spans="1:23" s="11" customFormat="1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8" t="s">
        <v>192</v>
      </c>
      <c r="M248" s="170" t="s">
        <v>378</v>
      </c>
      <c r="N248" s="171"/>
      <c r="O248" s="122">
        <f>SUM(O249:O250)</f>
        <v>14353.26</v>
      </c>
      <c r="P248" s="122">
        <f>SUM(P619+P632+P707)</f>
        <v>40000</v>
      </c>
      <c r="Q248" s="122"/>
      <c r="R248" s="122">
        <f>SUM(R249:R250)</f>
        <v>26362.440000000002</v>
      </c>
      <c r="S248" s="52">
        <f t="shared" si="69"/>
        <v>183.66865785194443</v>
      </c>
      <c r="T248" s="52">
        <f t="shared" si="70"/>
        <v>65.906099999999995</v>
      </c>
      <c r="U248" s="122"/>
      <c r="V248" s="19"/>
      <c r="W248" s="19"/>
    </row>
    <row r="249" spans="1:23" s="11" customFormat="1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8" t="s">
        <v>311</v>
      </c>
      <c r="M249" s="170" t="s">
        <v>536</v>
      </c>
      <c r="N249" s="171"/>
      <c r="O249" s="86">
        <v>0</v>
      </c>
      <c r="P249" s="122"/>
      <c r="Q249" s="122"/>
      <c r="R249" s="86">
        <f>SUM(R619)</f>
        <v>4000</v>
      </c>
      <c r="S249" s="52">
        <v>0</v>
      </c>
      <c r="T249" s="52"/>
      <c r="U249" s="122"/>
      <c r="V249" s="19"/>
      <c r="W249" s="19"/>
    </row>
    <row r="250" spans="1:23" s="11" customFormat="1" ht="42" customHeight="1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8" t="s">
        <v>198</v>
      </c>
      <c r="M250" s="170" t="s">
        <v>537</v>
      </c>
      <c r="N250" s="171"/>
      <c r="O250" s="86">
        <v>14353.26</v>
      </c>
      <c r="P250" s="122"/>
      <c r="Q250" s="122"/>
      <c r="R250" s="86">
        <f>SUM(R632+R707)</f>
        <v>22362.440000000002</v>
      </c>
      <c r="S250" s="52">
        <f t="shared" si="69"/>
        <v>155.80042443319496</v>
      </c>
      <c r="T250" s="52"/>
      <c r="U250" s="122"/>
      <c r="V250" s="19"/>
      <c r="W250" s="19"/>
    </row>
    <row r="251" spans="1:23" s="11" customFormat="1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164" t="s">
        <v>287</v>
      </c>
      <c r="M251" s="165"/>
      <c r="N251" s="166"/>
      <c r="O251" s="122">
        <f>SUM(O224+O227+O228+O231+O235+O238+O241+O242+O245+O248)</f>
        <v>2221141.4499999997</v>
      </c>
      <c r="P251" s="122">
        <f t="shared" ref="P251" si="71">SUM(P224:P248)</f>
        <v>6080700</v>
      </c>
      <c r="Q251" s="122"/>
      <c r="R251" s="122">
        <f>SUM(R224+R227+R228+R231+R235+R238+R241+R242+R245+R248)</f>
        <v>1724269.6200000003</v>
      </c>
      <c r="S251" s="52">
        <f t="shared" si="69"/>
        <v>77.629888001955067</v>
      </c>
      <c r="T251" s="52">
        <f t="shared" si="70"/>
        <v>28.356432976466532</v>
      </c>
      <c r="U251" s="122"/>
      <c r="V251" s="19"/>
      <c r="W251" s="19"/>
    </row>
    <row r="252" spans="1:23" s="11" customFormat="1" x14ac:dyDescent="0.2">
      <c r="H252" s="12"/>
      <c r="I252" s="12"/>
      <c r="J252" s="12"/>
      <c r="K252" s="12"/>
      <c r="L252" s="12"/>
      <c r="M252" s="71"/>
      <c r="N252" s="153"/>
      <c r="O252" s="117"/>
      <c r="P252" s="117"/>
      <c r="Q252" s="117"/>
      <c r="R252" s="117"/>
      <c r="S252" s="117"/>
      <c r="T252" s="117"/>
      <c r="U252" s="117"/>
      <c r="V252" s="19"/>
      <c r="W252" s="19"/>
    </row>
    <row r="253" spans="1:23" s="11" customFormat="1" x14ac:dyDescent="0.2">
      <c r="H253" s="12"/>
      <c r="I253" s="12"/>
      <c r="J253" s="12"/>
      <c r="K253" s="12"/>
      <c r="L253" s="12"/>
      <c r="M253" s="71"/>
      <c r="N253" s="153"/>
      <c r="O253" s="117"/>
      <c r="P253" s="117"/>
      <c r="Q253" s="117"/>
      <c r="R253" s="117"/>
      <c r="S253" s="117"/>
      <c r="T253" s="117"/>
      <c r="U253" s="117"/>
      <c r="V253" s="19"/>
      <c r="W253" s="19"/>
    </row>
    <row r="254" spans="1:23" s="11" customFormat="1" x14ac:dyDescent="0.2">
      <c r="H254" s="12"/>
      <c r="I254" s="12"/>
      <c r="J254" s="12"/>
      <c r="K254" s="12"/>
      <c r="L254" s="12"/>
      <c r="M254" s="58"/>
      <c r="N254" s="158" t="s">
        <v>545</v>
      </c>
      <c r="O254" s="101"/>
      <c r="P254" s="101"/>
      <c r="Q254" s="101"/>
      <c r="R254" s="101"/>
      <c r="S254" s="101"/>
      <c r="T254" s="69"/>
      <c r="U254" s="69"/>
    </row>
    <row r="255" spans="1:23" s="11" customFormat="1" x14ac:dyDescent="0.2">
      <c r="M255" s="69"/>
      <c r="N255" s="70"/>
      <c r="O255" s="102"/>
      <c r="P255" s="102"/>
      <c r="Q255" s="102"/>
      <c r="R255" s="102"/>
      <c r="S255" s="102"/>
      <c r="T255" s="69"/>
      <c r="U255" s="69"/>
    </row>
    <row r="256" spans="1:23" s="13" customFormat="1" x14ac:dyDescent="0.2">
      <c r="B256" s="15" t="s">
        <v>546</v>
      </c>
      <c r="C256" s="15"/>
      <c r="D256" s="5"/>
      <c r="E256" s="16"/>
      <c r="F256" s="16"/>
      <c r="G256" s="5"/>
      <c r="H256" s="19"/>
      <c r="I256" s="19"/>
      <c r="J256" s="19"/>
      <c r="K256" s="19"/>
      <c r="L256" s="19"/>
      <c r="M256" s="50"/>
      <c r="N256" s="50"/>
      <c r="O256" s="103"/>
      <c r="P256" s="103"/>
      <c r="Q256" s="103"/>
      <c r="R256" s="103"/>
      <c r="S256" s="50"/>
      <c r="T256" s="71"/>
      <c r="U256" s="71"/>
    </row>
    <row r="257" spans="1:23" s="5" customFormat="1" x14ac:dyDescent="0.2">
      <c r="B257" s="15" t="s">
        <v>544</v>
      </c>
      <c r="C257" s="15"/>
      <c r="E257" s="16"/>
      <c r="F257" s="16"/>
      <c r="H257" s="19"/>
      <c r="I257" s="19"/>
      <c r="J257" s="19"/>
      <c r="K257" s="19"/>
      <c r="L257" s="19"/>
      <c r="M257" s="50"/>
      <c r="N257" s="50"/>
      <c r="O257" s="103"/>
      <c r="P257" s="103"/>
      <c r="Q257" s="103"/>
      <c r="R257" s="103"/>
      <c r="S257" s="50"/>
      <c r="T257" s="50"/>
      <c r="U257" s="50"/>
    </row>
    <row r="258" spans="1:23" s="5" customFormat="1" x14ac:dyDescent="0.2">
      <c r="M258" s="50"/>
      <c r="N258" s="59"/>
      <c r="O258" s="94"/>
      <c r="P258" s="94"/>
      <c r="Q258" s="94"/>
      <c r="R258" s="94"/>
      <c r="S258" s="94"/>
      <c r="T258" s="50"/>
      <c r="U258" s="50"/>
    </row>
    <row r="259" spans="1:23" s="5" customFormat="1" ht="56.25" x14ac:dyDescent="0.2">
      <c r="A259" s="34" t="s">
        <v>107</v>
      </c>
      <c r="B259" s="173" t="s">
        <v>35</v>
      </c>
      <c r="C259" s="174"/>
      <c r="D259" s="174"/>
      <c r="E259" s="174"/>
      <c r="F259" s="174"/>
      <c r="G259" s="174"/>
      <c r="H259" s="174"/>
      <c r="I259" s="4"/>
      <c r="J259" s="4"/>
      <c r="K259" s="4"/>
      <c r="L259" s="41" t="s">
        <v>211</v>
      </c>
      <c r="M259" s="44" t="s">
        <v>36</v>
      </c>
      <c r="N259" s="45" t="s">
        <v>37</v>
      </c>
      <c r="O259" s="44" t="s">
        <v>392</v>
      </c>
      <c r="P259" s="155" t="s">
        <v>517</v>
      </c>
      <c r="Q259" s="155" t="s">
        <v>518</v>
      </c>
      <c r="R259" s="155" t="s">
        <v>519</v>
      </c>
      <c r="S259" s="151" t="s">
        <v>542</v>
      </c>
      <c r="T259" s="151" t="s">
        <v>543</v>
      </c>
      <c r="U259" s="44"/>
      <c r="V259" s="151"/>
      <c r="W259" s="151"/>
    </row>
    <row r="260" spans="1:23" s="5" customFormat="1" x14ac:dyDescent="0.2">
      <c r="B260" s="4">
        <v>1</v>
      </c>
      <c r="C260" s="4">
        <v>2</v>
      </c>
      <c r="D260" s="4">
        <v>3</v>
      </c>
      <c r="E260" s="4">
        <v>4</v>
      </c>
      <c r="F260" s="4">
        <v>5</v>
      </c>
      <c r="G260" s="4">
        <v>6</v>
      </c>
      <c r="H260" s="4">
        <v>7</v>
      </c>
      <c r="I260" s="4">
        <v>8</v>
      </c>
      <c r="J260" s="4">
        <v>9</v>
      </c>
      <c r="K260" s="4"/>
      <c r="L260" s="4"/>
      <c r="M260" s="50"/>
      <c r="N260" s="59"/>
      <c r="O260" s="69" t="s">
        <v>285</v>
      </c>
      <c r="P260" s="69" t="s">
        <v>520</v>
      </c>
      <c r="Q260" s="69" t="s">
        <v>56</v>
      </c>
      <c r="R260" s="69" t="s">
        <v>76</v>
      </c>
      <c r="S260" s="69" t="s">
        <v>33</v>
      </c>
      <c r="T260" s="128" t="s">
        <v>34</v>
      </c>
      <c r="U260" s="128"/>
      <c r="V260" s="9"/>
      <c r="W260" s="9"/>
    </row>
    <row r="261" spans="1:23" s="5" customFormat="1" x14ac:dyDescent="0.2">
      <c r="M261" s="50"/>
      <c r="N261" s="59"/>
      <c r="O261" s="94"/>
      <c r="P261" s="94"/>
      <c r="Q261" s="94"/>
      <c r="R261" s="94"/>
      <c r="S261" s="94"/>
      <c r="T261" s="50"/>
      <c r="U261" s="50"/>
    </row>
    <row r="262" spans="1:23" s="5" customFormat="1" x14ac:dyDescent="0.2">
      <c r="L262" s="15"/>
      <c r="M262" s="50"/>
      <c r="N262" s="160" t="s">
        <v>379</v>
      </c>
      <c r="O262" s="161"/>
      <c r="P262" s="162"/>
      <c r="Q262" s="162"/>
      <c r="R262" s="94"/>
      <c r="S262" s="94"/>
      <c r="T262" s="50"/>
      <c r="U262" s="50"/>
    </row>
    <row r="263" spans="1:23" s="5" customFormat="1" x14ac:dyDescent="0.2">
      <c r="L263" s="15"/>
      <c r="M263" s="50"/>
      <c r="N263" s="48"/>
      <c r="O263" s="94"/>
      <c r="P263" s="94"/>
      <c r="Q263" s="94"/>
      <c r="R263" s="94"/>
      <c r="S263" s="94"/>
      <c r="T263" s="50"/>
      <c r="U263" s="50"/>
    </row>
    <row r="264" spans="1:23" s="21" customFormat="1" ht="25.5" x14ac:dyDescent="0.2">
      <c r="A264" s="20" t="s">
        <v>109</v>
      </c>
      <c r="L264" s="22"/>
      <c r="M264" s="72"/>
      <c r="N264" s="49" t="s">
        <v>222</v>
      </c>
      <c r="O264" s="51">
        <f t="shared" ref="O264:P264" si="72">SUM(O266)</f>
        <v>2221141.4499999997</v>
      </c>
      <c r="P264" s="51">
        <f t="shared" si="72"/>
        <v>6080700</v>
      </c>
      <c r="Q264" s="51"/>
      <c r="R264" s="51">
        <f t="shared" ref="R264" si="73">SUM(R266)</f>
        <v>1724269.62</v>
      </c>
      <c r="S264" s="52">
        <f>R264/O264*100</f>
        <v>77.629888001955052</v>
      </c>
      <c r="T264" s="52">
        <f>R264/P264*100</f>
        <v>28.356432976466529</v>
      </c>
      <c r="U264" s="51"/>
      <c r="V264" s="19"/>
      <c r="W264" s="19"/>
    </row>
    <row r="265" spans="1:23" s="5" customFormat="1" x14ac:dyDescent="0.2">
      <c r="A265" s="14"/>
      <c r="L265" s="15"/>
      <c r="M265" s="50"/>
      <c r="N265" s="59"/>
      <c r="O265" s="98"/>
      <c r="P265" s="98"/>
      <c r="Q265" s="98"/>
      <c r="R265" s="98"/>
      <c r="S265" s="98"/>
      <c r="T265" s="98"/>
      <c r="U265" s="98"/>
      <c r="V265" s="19"/>
    </row>
    <row r="266" spans="1:23" s="25" customFormat="1" ht="25.5" x14ac:dyDescent="0.2">
      <c r="A266" s="24" t="s">
        <v>110</v>
      </c>
      <c r="L266" s="26"/>
      <c r="M266" s="73"/>
      <c r="N266" s="74" t="s">
        <v>223</v>
      </c>
      <c r="O266" s="111">
        <f>SUM(O278+O407+O468+O483+O498+O544+O559+O602+O617+O656+O692+O732+O747+O802+O833+O857)</f>
        <v>2221141.4499999997</v>
      </c>
      <c r="P266" s="111">
        <f>SUM(P278+P407+P468+P483+P498+P544+P559+P602+P617+P656+P692+P732+P747+P802+P833+P857)</f>
        <v>6080700</v>
      </c>
      <c r="Q266" s="111"/>
      <c r="R266" s="111">
        <f>SUM(R278+R407+R468+R483+R498+R544+R559+R602+R617+R656+R692+R732+R747+R802+R833+R857)</f>
        <v>1724269.62</v>
      </c>
      <c r="S266" s="52">
        <f t="shared" ref="S266:S326" si="74">R266/O266*100</f>
        <v>77.629888001955052</v>
      </c>
      <c r="T266" s="52">
        <f t="shared" ref="T266:T328" si="75">R266/P266*100</f>
        <v>28.356432976466529</v>
      </c>
      <c r="U266" s="111"/>
      <c r="V266" s="19"/>
      <c r="W266" s="19"/>
    </row>
    <row r="267" spans="1:23" s="25" customFormat="1" x14ac:dyDescent="0.2">
      <c r="A267" s="24"/>
      <c r="L267" s="26"/>
      <c r="M267" s="73"/>
      <c r="N267" s="74"/>
      <c r="O267" s="111"/>
      <c r="P267" s="111"/>
      <c r="Q267" s="111"/>
      <c r="R267" s="111"/>
      <c r="S267" s="52"/>
      <c r="T267" s="52"/>
      <c r="U267" s="111"/>
      <c r="V267" s="19"/>
      <c r="W267" s="19"/>
    </row>
    <row r="268" spans="1:23" s="25" customFormat="1" x14ac:dyDescent="0.2">
      <c r="A268" s="24"/>
      <c r="L268" s="26"/>
      <c r="M268" s="73"/>
      <c r="N268" s="74"/>
      <c r="O268" s="111"/>
      <c r="P268" s="111"/>
      <c r="Q268" s="111"/>
      <c r="R268" s="111"/>
      <c r="S268" s="52"/>
      <c r="T268" s="52"/>
      <c r="U268" s="111"/>
      <c r="V268" s="19"/>
      <c r="W268" s="19"/>
    </row>
    <row r="269" spans="1:23" s="25" customFormat="1" x14ac:dyDescent="0.2">
      <c r="A269" s="24"/>
      <c r="L269" s="26"/>
      <c r="M269" s="73"/>
      <c r="N269" s="160" t="s">
        <v>380</v>
      </c>
      <c r="O269" s="161"/>
      <c r="P269" s="162"/>
      <c r="Q269" s="162"/>
      <c r="R269" s="111"/>
      <c r="S269" s="52"/>
      <c r="T269" s="52"/>
      <c r="U269" s="111"/>
      <c r="V269" s="19"/>
      <c r="W269" s="19"/>
    </row>
    <row r="270" spans="1:23" s="25" customFormat="1" x14ac:dyDescent="0.2">
      <c r="A270" s="24"/>
      <c r="L270" s="26"/>
      <c r="M270" s="73"/>
      <c r="N270" s="154"/>
      <c r="O270" s="45"/>
      <c r="P270" s="111"/>
      <c r="Q270" s="111"/>
      <c r="R270" s="111"/>
      <c r="S270" s="52"/>
      <c r="T270" s="52"/>
      <c r="U270" s="111"/>
      <c r="V270" s="19"/>
      <c r="W270" s="19"/>
    </row>
    <row r="271" spans="1:23" s="25" customFormat="1" ht="25.5" x14ac:dyDescent="0.2">
      <c r="A271" s="24"/>
      <c r="L271" s="26"/>
      <c r="M271" s="73"/>
      <c r="N271" s="49" t="s">
        <v>222</v>
      </c>
      <c r="O271" s="51">
        <f t="shared" ref="O271:P271" si="76">SUM(O273)</f>
        <v>2221141.4499999997</v>
      </c>
      <c r="P271" s="51">
        <f t="shared" si="76"/>
        <v>6080700</v>
      </c>
      <c r="Q271" s="51"/>
      <c r="R271" s="51">
        <f t="shared" ref="R271" si="77">SUM(R273)</f>
        <v>1724269.62</v>
      </c>
      <c r="S271" s="52">
        <f t="shared" si="74"/>
        <v>77.629888001955052</v>
      </c>
      <c r="T271" s="52">
        <f t="shared" si="75"/>
        <v>28.356432976466529</v>
      </c>
      <c r="U271" s="51"/>
      <c r="V271" s="19"/>
      <c r="W271" s="19"/>
    </row>
    <row r="272" spans="1:23" s="25" customFormat="1" x14ac:dyDescent="0.2">
      <c r="A272" s="24"/>
      <c r="L272" s="26"/>
      <c r="M272" s="73"/>
      <c r="N272" s="59"/>
      <c r="O272" s="98"/>
      <c r="P272" s="98"/>
      <c r="Q272" s="98"/>
      <c r="R272" s="98"/>
      <c r="S272" s="52"/>
      <c r="T272" s="52"/>
      <c r="U272" s="98"/>
      <c r="V272" s="19"/>
      <c r="W272" s="19"/>
    </row>
    <row r="273" spans="1:23" s="25" customFormat="1" ht="25.5" x14ac:dyDescent="0.2">
      <c r="A273" s="24"/>
      <c r="L273" s="26"/>
      <c r="M273" s="73"/>
      <c r="N273" s="74" t="s">
        <v>223</v>
      </c>
      <c r="O273" s="111">
        <f>SUM(O278+O407+O468+O483+O498+O544+O559+O602+O617+O656+O692+O732+O747+O802+O833+O857)</f>
        <v>2221141.4499999997</v>
      </c>
      <c r="P273" s="111">
        <f>SUM(P278+P407+P468+P483+P498+P544+P559+P602+P617+P656+P692+P732+P747+P802+P833+P857)</f>
        <v>6080700</v>
      </c>
      <c r="Q273" s="111"/>
      <c r="R273" s="111">
        <f>SUM(R278+R407+R468+R483+R498+R544+R559+R602+R617+R656+R692+R732+R747+R802+R833+R857)</f>
        <v>1724269.62</v>
      </c>
      <c r="S273" s="52">
        <f t="shared" si="74"/>
        <v>77.629888001955052</v>
      </c>
      <c r="T273" s="52">
        <f t="shared" si="75"/>
        <v>28.356432976466529</v>
      </c>
      <c r="U273" s="111"/>
      <c r="V273" s="19"/>
      <c r="W273" s="19"/>
    </row>
    <row r="274" spans="1:23" s="25" customFormat="1" x14ac:dyDescent="0.2">
      <c r="A274" s="24"/>
      <c r="L274" s="26"/>
      <c r="M274" s="73"/>
      <c r="N274" s="74"/>
      <c r="O274" s="111"/>
      <c r="P274" s="111"/>
      <c r="Q274" s="111"/>
      <c r="R274" s="111"/>
      <c r="S274" s="52"/>
      <c r="T274" s="52"/>
      <c r="U274" s="111"/>
      <c r="V274" s="19"/>
      <c r="W274" s="19"/>
    </row>
    <row r="275" spans="1:23" s="25" customFormat="1" x14ac:dyDescent="0.2">
      <c r="A275" s="24"/>
      <c r="L275" s="26"/>
      <c r="M275" s="73"/>
      <c r="N275" s="74"/>
      <c r="O275" s="111"/>
      <c r="P275" s="111"/>
      <c r="Q275" s="111"/>
      <c r="R275" s="111"/>
      <c r="S275" s="52"/>
      <c r="T275" s="52"/>
      <c r="U275" s="111"/>
      <c r="V275" s="19"/>
      <c r="W275" s="19"/>
    </row>
    <row r="276" spans="1:23" s="5" customFormat="1" x14ac:dyDescent="0.2">
      <c r="A276" s="14"/>
      <c r="L276" s="15"/>
      <c r="M276" s="50"/>
      <c r="N276" s="114" t="s">
        <v>288</v>
      </c>
      <c r="O276" s="118">
        <f>SUM(O284+O332+O357+O369+O379+O389+O398+O413+O429+O443+O458+O474+O489+O504+O515+O550+O565+O579+O591+O608+O623+O637+O648+O662+O681+O698+O711+O724+O738+O753+O808+O823+O839+O863+O874+O890+O904+O917+O930+O956+O974)</f>
        <v>2221141.4499999997</v>
      </c>
      <c r="P276" s="118">
        <f>SUM(P284+P332+P357+P369+P379+P389+P398+P413+P429+P443+P458+P474+P489+P504+P515+P525+P550+P565+P579+P591+P608+P623+P637+P648+P662+P681+P698+P711+P724+P738+P753+P765+P789+P808+P823+P839+P863+P874+P890+P904+P917+P930+P943+P956+P974)</f>
        <v>6080700</v>
      </c>
      <c r="Q276" s="118"/>
      <c r="R276" s="118">
        <f>SUM(R284+R332+R357+R369+R379+R389+R398+R413+R429+R443+R458+R474+R489+R504+R515+R525+R535+R550+R565+R579+R591+R608+R623+R637+R648+R662+R681+R698+R711+R724+R738+R753+R765+R789+R808+R823+R839+R863+R874+R890+R904+R917+R930+R943+R956+R974+R987)</f>
        <v>1724269.62</v>
      </c>
      <c r="S276" s="52">
        <f t="shared" si="74"/>
        <v>77.629888001955052</v>
      </c>
      <c r="T276" s="52">
        <f t="shared" si="75"/>
        <v>28.356432976466529</v>
      </c>
      <c r="U276" s="118"/>
      <c r="V276" s="19"/>
      <c r="W276" s="19"/>
    </row>
    <row r="277" spans="1:23" s="5" customFormat="1" x14ac:dyDescent="0.2">
      <c r="A277" s="14"/>
      <c r="L277" s="15"/>
      <c r="M277" s="50"/>
      <c r="N277" s="59"/>
      <c r="O277" s="98"/>
      <c r="P277" s="98"/>
      <c r="Q277" s="98"/>
      <c r="R277" s="98"/>
      <c r="S277" s="52"/>
      <c r="T277" s="52"/>
      <c r="U277" s="57"/>
      <c r="V277" s="19"/>
      <c r="W277" s="19"/>
    </row>
    <row r="278" spans="1:23" s="28" customFormat="1" ht="25.5" x14ac:dyDescent="0.2">
      <c r="A278" s="35" t="s">
        <v>113</v>
      </c>
      <c r="B278" s="40">
        <v>1</v>
      </c>
      <c r="D278" s="40"/>
      <c r="F278" s="40">
        <v>5</v>
      </c>
      <c r="J278" s="40">
        <v>9</v>
      </c>
      <c r="L278" s="29"/>
      <c r="M278" s="75"/>
      <c r="N278" s="48" t="s">
        <v>235</v>
      </c>
      <c r="O278" s="76">
        <f t="shared" ref="O278:P278" si="78">SUM(O280)</f>
        <v>769285.19000000006</v>
      </c>
      <c r="P278" s="76">
        <f t="shared" si="78"/>
        <v>716600</v>
      </c>
      <c r="Q278" s="76"/>
      <c r="R278" s="76">
        <f t="shared" ref="R278" si="79">SUM(R280)</f>
        <v>583703.91</v>
      </c>
      <c r="S278" s="52">
        <f t="shared" si="74"/>
        <v>75.87614029070285</v>
      </c>
      <c r="T278" s="52">
        <f t="shared" si="75"/>
        <v>81.454634384593916</v>
      </c>
      <c r="U278" s="76"/>
      <c r="V278" s="19"/>
      <c r="W278" s="19"/>
    </row>
    <row r="279" spans="1:23" s="28" customFormat="1" x14ac:dyDescent="0.2">
      <c r="A279" s="35"/>
      <c r="B279" s="40"/>
      <c r="L279" s="29"/>
      <c r="M279" s="75"/>
      <c r="N279" s="48"/>
      <c r="O279" s="97"/>
      <c r="P279" s="97"/>
      <c r="Q279" s="97"/>
      <c r="R279" s="97"/>
      <c r="S279" s="52"/>
      <c r="T279" s="52"/>
      <c r="U279" s="76"/>
      <c r="V279" s="19"/>
      <c r="W279" s="19"/>
    </row>
    <row r="280" spans="1:23" s="28" customFormat="1" ht="25.5" x14ac:dyDescent="0.2">
      <c r="A280" s="37" t="s">
        <v>111</v>
      </c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27" t="s">
        <v>112</v>
      </c>
      <c r="M280" s="77"/>
      <c r="N280" s="78" t="s">
        <v>118</v>
      </c>
      <c r="O280" s="79">
        <f>SUM(O282+O330+O355+O367+O377+O387+O396)</f>
        <v>769285.19000000006</v>
      </c>
      <c r="P280" s="79">
        <f>SUM(P282+P330+P355+P367+P377+P387+P396)</f>
        <v>716600</v>
      </c>
      <c r="Q280" s="79"/>
      <c r="R280" s="79">
        <f>SUM(R282+R330+R355+R367+R377+R387+R396)</f>
        <v>583703.91</v>
      </c>
      <c r="S280" s="52">
        <f t="shared" si="74"/>
        <v>75.87614029070285</v>
      </c>
      <c r="T280" s="52">
        <f t="shared" si="75"/>
        <v>81.454634384593916</v>
      </c>
      <c r="U280" s="79"/>
      <c r="V280" s="19"/>
      <c r="W280" s="19"/>
    </row>
    <row r="281" spans="1:23" s="28" customFormat="1" x14ac:dyDescent="0.2">
      <c r="A281" s="37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27"/>
      <c r="M281" s="77"/>
      <c r="N281" s="78"/>
      <c r="O281" s="97"/>
      <c r="P281" s="97"/>
      <c r="Q281" s="97"/>
      <c r="R281" s="97"/>
      <c r="S281" s="52"/>
      <c r="T281" s="52"/>
      <c r="U281" s="79"/>
      <c r="V281" s="19"/>
      <c r="W281" s="19"/>
    </row>
    <row r="282" spans="1:23" s="28" customFormat="1" ht="25.5" x14ac:dyDescent="0.2">
      <c r="A282" s="23" t="s">
        <v>114</v>
      </c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32" t="s">
        <v>142</v>
      </c>
      <c r="M282" s="80"/>
      <c r="N282" s="81" t="s">
        <v>226</v>
      </c>
      <c r="O282" s="98">
        <f t="shared" ref="O282" si="80">SUM(O289)</f>
        <v>522119.47000000009</v>
      </c>
      <c r="P282" s="98">
        <f t="shared" ref="P282" si="81">SUM(P289)</f>
        <v>475500</v>
      </c>
      <c r="Q282" s="98"/>
      <c r="R282" s="98">
        <f t="shared" ref="R282" si="82">SUM(R289)</f>
        <v>378404.86000000004</v>
      </c>
      <c r="S282" s="52">
        <f t="shared" si="74"/>
        <v>72.474765210345439</v>
      </c>
      <c r="T282" s="52">
        <f t="shared" si="75"/>
        <v>79.580412197686655</v>
      </c>
      <c r="U282" s="98"/>
      <c r="V282" s="19"/>
      <c r="W282" s="19"/>
    </row>
    <row r="283" spans="1:23" s="28" customFormat="1" x14ac:dyDescent="0.2">
      <c r="A283" s="23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32"/>
      <c r="M283" s="80"/>
      <c r="N283" s="81"/>
      <c r="O283" s="98"/>
      <c r="P283" s="98"/>
      <c r="Q283" s="98"/>
      <c r="R283" s="98"/>
      <c r="S283" s="52"/>
      <c r="T283" s="52"/>
      <c r="U283" s="98"/>
      <c r="V283" s="19"/>
      <c r="W283" s="19"/>
    </row>
    <row r="284" spans="1:23" s="28" customFormat="1" x14ac:dyDescent="0.2">
      <c r="A284" s="23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32"/>
      <c r="M284" s="80"/>
      <c r="N284" s="114" t="s">
        <v>288</v>
      </c>
      <c r="O284" s="118">
        <f>SUM(O285:O287)</f>
        <v>522119.47</v>
      </c>
      <c r="P284" s="118">
        <f>SUM(P285:P286)</f>
        <v>475500</v>
      </c>
      <c r="Q284" s="118"/>
      <c r="R284" s="118">
        <f>SUM(R285:R287)</f>
        <v>378404.86</v>
      </c>
      <c r="S284" s="52">
        <f t="shared" si="74"/>
        <v>72.474765210345439</v>
      </c>
      <c r="T284" s="52">
        <f t="shared" si="75"/>
        <v>79.580412197686641</v>
      </c>
      <c r="U284" s="118"/>
      <c r="V284" s="19"/>
      <c r="W284" s="19"/>
    </row>
    <row r="285" spans="1:23" s="28" customFormat="1" x14ac:dyDescent="0.2">
      <c r="A285" s="14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15"/>
      <c r="M285" s="120">
        <v>11</v>
      </c>
      <c r="N285" s="114" t="s">
        <v>289</v>
      </c>
      <c r="O285" s="118">
        <v>171290.38</v>
      </c>
      <c r="P285" s="118">
        <v>355000</v>
      </c>
      <c r="Q285" s="118"/>
      <c r="R285" s="118">
        <v>255836.34</v>
      </c>
      <c r="S285" s="52">
        <f t="shared" si="74"/>
        <v>149.35826518687153</v>
      </c>
      <c r="T285" s="52">
        <f t="shared" si="75"/>
        <v>72.066574647887322</v>
      </c>
      <c r="U285" s="118"/>
      <c r="V285" s="19"/>
      <c r="W285" s="19"/>
    </row>
    <row r="286" spans="1:23" s="28" customFormat="1" x14ac:dyDescent="0.2">
      <c r="A286" s="14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15"/>
      <c r="M286" s="120">
        <v>52</v>
      </c>
      <c r="N286" s="114" t="s">
        <v>103</v>
      </c>
      <c r="O286" s="118">
        <v>317839.78999999998</v>
      </c>
      <c r="P286" s="118">
        <v>120500</v>
      </c>
      <c r="Q286" s="118"/>
      <c r="R286" s="118">
        <v>122568.52</v>
      </c>
      <c r="S286" s="52">
        <f t="shared" si="74"/>
        <v>38.562987975797498</v>
      </c>
      <c r="T286" s="52">
        <f t="shared" si="75"/>
        <v>101.71661410788381</v>
      </c>
      <c r="U286" s="118"/>
      <c r="V286" s="19"/>
      <c r="W286" s="19"/>
    </row>
    <row r="287" spans="1:23" s="28" customFormat="1" x14ac:dyDescent="0.2">
      <c r="A287" s="14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15"/>
      <c r="M287" s="120">
        <v>91</v>
      </c>
      <c r="N287" s="114" t="s">
        <v>293</v>
      </c>
      <c r="O287" s="122">
        <v>32989.300000000003</v>
      </c>
      <c r="P287" s="118">
        <v>0</v>
      </c>
      <c r="Q287" s="118"/>
      <c r="R287" s="122">
        <v>0</v>
      </c>
      <c r="S287" s="52">
        <f t="shared" si="74"/>
        <v>0</v>
      </c>
      <c r="T287" s="52">
        <v>0</v>
      </c>
      <c r="U287" s="118"/>
      <c r="V287" s="19"/>
      <c r="W287" s="19"/>
    </row>
    <row r="288" spans="1:23" s="28" customFormat="1" x14ac:dyDescent="0.2">
      <c r="A288" s="14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15"/>
      <c r="M288" s="47"/>
      <c r="N288" s="59"/>
      <c r="O288" s="98"/>
      <c r="P288" s="98"/>
      <c r="Q288" s="98"/>
      <c r="R288" s="98"/>
      <c r="S288" s="52"/>
      <c r="T288" s="52"/>
      <c r="U288" s="57"/>
      <c r="V288" s="19"/>
      <c r="W288" s="19"/>
    </row>
    <row r="289" spans="1:23" s="28" customFormat="1" x14ac:dyDescent="0.2">
      <c r="A289" s="14"/>
      <c r="B289" s="4">
        <v>1</v>
      </c>
      <c r="C289" s="5"/>
      <c r="D289" s="5"/>
      <c r="E289" s="5"/>
      <c r="F289" s="4">
        <v>5</v>
      </c>
      <c r="G289" s="5"/>
      <c r="H289" s="5"/>
      <c r="I289" s="5"/>
      <c r="J289" s="4">
        <v>9</v>
      </c>
      <c r="K289" s="5"/>
      <c r="L289" s="15" t="s">
        <v>142</v>
      </c>
      <c r="M289" s="47">
        <v>3</v>
      </c>
      <c r="N289" s="59" t="s">
        <v>116</v>
      </c>
      <c r="O289" s="57">
        <f>SUM(O290+O298+O322+O327)</f>
        <v>522119.47000000009</v>
      </c>
      <c r="P289" s="57">
        <f>SUM(P290+P298+P322+P327)</f>
        <v>475500</v>
      </c>
      <c r="Q289" s="57"/>
      <c r="R289" s="57">
        <f>SUM(R290+R298+R322+R327)</f>
        <v>378404.86000000004</v>
      </c>
      <c r="S289" s="52">
        <f t="shared" si="74"/>
        <v>72.474765210345439</v>
      </c>
      <c r="T289" s="52">
        <f t="shared" si="75"/>
        <v>79.580412197686655</v>
      </c>
      <c r="U289" s="57"/>
      <c r="V289" s="19"/>
      <c r="W289" s="19"/>
    </row>
    <row r="290" spans="1:23" s="28" customFormat="1" x14ac:dyDescent="0.2">
      <c r="A290" s="18"/>
      <c r="B290" s="4">
        <v>1</v>
      </c>
      <c r="C290" s="3"/>
      <c r="D290" s="3"/>
      <c r="E290" s="3"/>
      <c r="F290" s="4">
        <v>5</v>
      </c>
      <c r="G290" s="3"/>
      <c r="H290" s="3"/>
      <c r="I290" s="3"/>
      <c r="J290" s="4">
        <v>9</v>
      </c>
      <c r="K290" s="3"/>
      <c r="L290" s="15" t="s">
        <v>142</v>
      </c>
      <c r="M290" s="46">
        <v>31</v>
      </c>
      <c r="N290" s="45" t="s">
        <v>0</v>
      </c>
      <c r="O290" s="64">
        <f>SUM(O291+O293+O295)</f>
        <v>193759.05000000002</v>
      </c>
      <c r="P290" s="64">
        <f t="shared" ref="P290" si="83">SUM(P291:P295)</f>
        <v>149500</v>
      </c>
      <c r="Q290" s="64"/>
      <c r="R290" s="64">
        <f>SUM(R291+R293+R295)</f>
        <v>114775.81</v>
      </c>
      <c r="S290" s="52">
        <f t="shared" si="74"/>
        <v>59.236360830629586</v>
      </c>
      <c r="T290" s="52">
        <f t="shared" si="75"/>
        <v>76.773117056856194</v>
      </c>
      <c r="U290" s="57"/>
      <c r="V290" s="19"/>
      <c r="W290" s="19"/>
    </row>
    <row r="291" spans="1:23" s="28" customFormat="1" x14ac:dyDescent="0.2">
      <c r="A291" s="14"/>
      <c r="B291" s="4">
        <v>1</v>
      </c>
      <c r="C291" s="5"/>
      <c r="D291" s="5"/>
      <c r="E291" s="5"/>
      <c r="F291" s="4">
        <v>5</v>
      </c>
      <c r="G291" s="5"/>
      <c r="H291" s="5"/>
      <c r="I291" s="5"/>
      <c r="J291" s="4">
        <v>9</v>
      </c>
      <c r="K291" s="5"/>
      <c r="L291" s="15" t="s">
        <v>142</v>
      </c>
      <c r="M291" s="47">
        <v>311</v>
      </c>
      <c r="N291" s="59" t="s">
        <v>122</v>
      </c>
      <c r="O291" s="84">
        <f>SUM(O292)</f>
        <v>161057.23000000001</v>
      </c>
      <c r="P291" s="84">
        <v>120000</v>
      </c>
      <c r="Q291" s="84"/>
      <c r="R291" s="84">
        <f>SUM(R292)</f>
        <v>91532.27</v>
      </c>
      <c r="S291" s="52">
        <f t="shared" si="74"/>
        <v>56.832139730703176</v>
      </c>
      <c r="T291" s="52">
        <f t="shared" si="75"/>
        <v>76.276891666666671</v>
      </c>
      <c r="U291" s="84"/>
      <c r="V291" s="19"/>
      <c r="W291" s="19"/>
    </row>
    <row r="292" spans="1:23" s="28" customFormat="1" x14ac:dyDescent="0.2">
      <c r="A292" s="14"/>
      <c r="B292" s="4"/>
      <c r="C292" s="5"/>
      <c r="D292" s="5"/>
      <c r="E292" s="5"/>
      <c r="F292" s="4"/>
      <c r="G292" s="5"/>
      <c r="H292" s="5"/>
      <c r="I292" s="5"/>
      <c r="J292" s="4"/>
      <c r="K292" s="5"/>
      <c r="L292" s="15"/>
      <c r="M292" s="47">
        <v>3111</v>
      </c>
      <c r="N292" s="59" t="s">
        <v>436</v>
      </c>
      <c r="O292" s="84">
        <v>161057.23000000001</v>
      </c>
      <c r="P292" s="84"/>
      <c r="Q292" s="84"/>
      <c r="R292" s="84">
        <v>91532.27</v>
      </c>
      <c r="S292" s="52">
        <f t="shared" si="74"/>
        <v>56.832139730703176</v>
      </c>
      <c r="T292" s="52"/>
      <c r="U292" s="84"/>
      <c r="V292" s="19"/>
      <c r="W292" s="19"/>
    </row>
    <row r="293" spans="1:23" s="28" customFormat="1" x14ac:dyDescent="0.2">
      <c r="A293" s="14"/>
      <c r="B293" s="4">
        <v>1</v>
      </c>
      <c r="C293" s="5"/>
      <c r="D293" s="5"/>
      <c r="E293" s="5"/>
      <c r="F293" s="4">
        <v>5</v>
      </c>
      <c r="G293" s="5"/>
      <c r="H293" s="5"/>
      <c r="I293" s="5"/>
      <c r="J293" s="4">
        <v>9</v>
      </c>
      <c r="K293" s="5"/>
      <c r="L293" s="15" t="s">
        <v>142</v>
      </c>
      <c r="M293" s="47">
        <v>312</v>
      </c>
      <c r="N293" s="59" t="s">
        <v>1</v>
      </c>
      <c r="O293" s="84">
        <f>SUM(O294)</f>
        <v>5000</v>
      </c>
      <c r="P293" s="84">
        <v>7500</v>
      </c>
      <c r="Q293" s="84"/>
      <c r="R293" s="84">
        <f>SUM(R294)</f>
        <v>7500</v>
      </c>
      <c r="S293" s="52">
        <f t="shared" si="74"/>
        <v>150</v>
      </c>
      <c r="T293" s="52">
        <f t="shared" si="75"/>
        <v>100</v>
      </c>
      <c r="U293" s="84"/>
      <c r="V293" s="19"/>
      <c r="W293" s="19"/>
    </row>
    <row r="294" spans="1:23" s="28" customFormat="1" x14ac:dyDescent="0.2">
      <c r="A294" s="14"/>
      <c r="B294" s="4"/>
      <c r="C294" s="5"/>
      <c r="D294" s="5"/>
      <c r="E294" s="5"/>
      <c r="F294" s="4"/>
      <c r="G294" s="5"/>
      <c r="H294" s="5"/>
      <c r="I294" s="5"/>
      <c r="J294" s="4"/>
      <c r="K294" s="5"/>
      <c r="L294" s="15"/>
      <c r="M294" s="47">
        <v>3121</v>
      </c>
      <c r="N294" s="59" t="s">
        <v>1</v>
      </c>
      <c r="O294" s="84">
        <v>5000</v>
      </c>
      <c r="P294" s="84"/>
      <c r="Q294" s="84"/>
      <c r="R294" s="84">
        <v>7500</v>
      </c>
      <c r="S294" s="52">
        <f t="shared" si="74"/>
        <v>150</v>
      </c>
      <c r="T294" s="52"/>
      <c r="U294" s="84"/>
      <c r="V294" s="19"/>
      <c r="W294" s="19"/>
    </row>
    <row r="295" spans="1:23" s="28" customFormat="1" x14ac:dyDescent="0.2">
      <c r="A295" s="14"/>
      <c r="B295" s="4">
        <v>1</v>
      </c>
      <c r="C295" s="5"/>
      <c r="D295" s="5"/>
      <c r="E295" s="5"/>
      <c r="F295" s="4">
        <v>5</v>
      </c>
      <c r="G295" s="5"/>
      <c r="H295" s="5"/>
      <c r="I295" s="5"/>
      <c r="J295" s="4">
        <v>9</v>
      </c>
      <c r="K295" s="5"/>
      <c r="L295" s="15" t="s">
        <v>142</v>
      </c>
      <c r="M295" s="47">
        <v>313</v>
      </c>
      <c r="N295" s="59" t="s">
        <v>2</v>
      </c>
      <c r="O295" s="84">
        <f>SUM(O296:O297)</f>
        <v>27701.82</v>
      </c>
      <c r="P295" s="84">
        <v>22000</v>
      </c>
      <c r="Q295" s="84"/>
      <c r="R295" s="84">
        <f>SUM(R296:R297)</f>
        <v>15743.54</v>
      </c>
      <c r="S295" s="52">
        <f t="shared" si="74"/>
        <v>56.832150378567192</v>
      </c>
      <c r="T295" s="52">
        <f t="shared" si="75"/>
        <v>71.561545454545467</v>
      </c>
      <c r="U295" s="84"/>
      <c r="V295" s="19"/>
      <c r="W295" s="19"/>
    </row>
    <row r="296" spans="1:23" s="28" customFormat="1" ht="25.5" x14ac:dyDescent="0.2">
      <c r="A296" s="14"/>
      <c r="B296" s="4"/>
      <c r="C296" s="5"/>
      <c r="D296" s="5"/>
      <c r="E296" s="5"/>
      <c r="F296" s="4"/>
      <c r="G296" s="5"/>
      <c r="H296" s="5"/>
      <c r="I296" s="5"/>
      <c r="J296" s="4"/>
      <c r="K296" s="5"/>
      <c r="L296" s="15"/>
      <c r="M296" s="47">
        <v>3132</v>
      </c>
      <c r="N296" s="59" t="s">
        <v>440</v>
      </c>
      <c r="O296" s="84">
        <v>24963.86</v>
      </c>
      <c r="P296" s="84"/>
      <c r="Q296" s="84"/>
      <c r="R296" s="84">
        <v>14271.69</v>
      </c>
      <c r="S296" s="52">
        <f t="shared" si="74"/>
        <v>57.1694040905533</v>
      </c>
      <c r="T296" s="52"/>
      <c r="U296" s="84"/>
      <c r="V296" s="19"/>
      <c r="W296" s="19"/>
    </row>
    <row r="297" spans="1:23" s="28" customFormat="1" ht="38.25" x14ac:dyDescent="0.2">
      <c r="A297" s="14"/>
      <c r="B297" s="4"/>
      <c r="C297" s="5"/>
      <c r="D297" s="5"/>
      <c r="E297" s="5"/>
      <c r="F297" s="4"/>
      <c r="G297" s="5"/>
      <c r="H297" s="5"/>
      <c r="I297" s="5"/>
      <c r="J297" s="4"/>
      <c r="K297" s="5"/>
      <c r="L297" s="15"/>
      <c r="M297" s="47">
        <v>3133</v>
      </c>
      <c r="N297" s="59" t="s">
        <v>441</v>
      </c>
      <c r="O297" s="84">
        <v>2737.96</v>
      </c>
      <c r="P297" s="84"/>
      <c r="Q297" s="84"/>
      <c r="R297" s="84">
        <v>1471.85</v>
      </c>
      <c r="S297" s="52">
        <f t="shared" si="74"/>
        <v>53.757176876214409</v>
      </c>
      <c r="T297" s="52"/>
      <c r="U297" s="84"/>
      <c r="V297" s="19"/>
      <c r="W297" s="19"/>
    </row>
    <row r="298" spans="1:23" s="28" customFormat="1" x14ac:dyDescent="0.2">
      <c r="A298" s="18"/>
      <c r="B298" s="4">
        <v>1</v>
      </c>
      <c r="C298" s="3"/>
      <c r="D298" s="3"/>
      <c r="E298" s="3"/>
      <c r="F298" s="4">
        <v>5</v>
      </c>
      <c r="G298" s="3"/>
      <c r="H298" s="3"/>
      <c r="I298" s="3"/>
      <c r="J298" s="4">
        <v>9</v>
      </c>
      <c r="K298" s="3"/>
      <c r="L298" s="15" t="s">
        <v>142</v>
      </c>
      <c r="M298" s="46">
        <v>32</v>
      </c>
      <c r="N298" s="45" t="s">
        <v>3</v>
      </c>
      <c r="O298" s="85">
        <f>SUM(O299+O303+O307+O316)</f>
        <v>311852.78000000003</v>
      </c>
      <c r="P298" s="85">
        <f>SUM(P299:P316)</f>
        <v>274000</v>
      </c>
      <c r="Q298" s="85"/>
      <c r="R298" s="85">
        <f>SUM(R299+R303+R307+R316)</f>
        <v>224592.35</v>
      </c>
      <c r="S298" s="52">
        <f t="shared" si="74"/>
        <v>72.018710238850531</v>
      </c>
      <c r="T298" s="52">
        <f t="shared" si="75"/>
        <v>81.968010948905118</v>
      </c>
      <c r="U298" s="84"/>
      <c r="V298" s="19"/>
      <c r="W298" s="19"/>
    </row>
    <row r="299" spans="1:23" s="28" customFormat="1" ht="25.5" x14ac:dyDescent="0.2">
      <c r="A299" s="14"/>
      <c r="B299" s="4">
        <v>1</v>
      </c>
      <c r="C299" s="5"/>
      <c r="D299" s="5"/>
      <c r="E299" s="5"/>
      <c r="F299" s="4">
        <v>5</v>
      </c>
      <c r="G299" s="5"/>
      <c r="H299" s="5"/>
      <c r="I299" s="5"/>
      <c r="J299" s="4">
        <v>9</v>
      </c>
      <c r="K299" s="5"/>
      <c r="L299" s="15" t="s">
        <v>142</v>
      </c>
      <c r="M299" s="47">
        <v>321</v>
      </c>
      <c r="N299" s="59" t="s">
        <v>4</v>
      </c>
      <c r="O299" s="84">
        <f>SUM(O300:O302)</f>
        <v>15434</v>
      </c>
      <c r="P299" s="84">
        <v>20000</v>
      </c>
      <c r="Q299" s="84"/>
      <c r="R299" s="84">
        <f>SUM(R300:R302)</f>
        <v>15804</v>
      </c>
      <c r="S299" s="52">
        <f t="shared" si="74"/>
        <v>102.39730465206686</v>
      </c>
      <c r="T299" s="52">
        <f t="shared" si="75"/>
        <v>79.02</v>
      </c>
      <c r="U299" s="84"/>
      <c r="V299" s="19"/>
      <c r="W299" s="19"/>
    </row>
    <row r="300" spans="1:23" s="28" customFormat="1" ht="25.5" x14ac:dyDescent="0.2">
      <c r="A300" s="14"/>
      <c r="B300" s="4"/>
      <c r="C300" s="5"/>
      <c r="D300" s="5"/>
      <c r="E300" s="5"/>
      <c r="F300" s="4"/>
      <c r="G300" s="5"/>
      <c r="H300" s="5"/>
      <c r="I300" s="5"/>
      <c r="J300" s="4"/>
      <c r="K300" s="5"/>
      <c r="L300" s="15"/>
      <c r="M300" s="47">
        <v>3212</v>
      </c>
      <c r="N300" s="59" t="s">
        <v>445</v>
      </c>
      <c r="O300" s="84">
        <v>9504</v>
      </c>
      <c r="P300" s="84"/>
      <c r="Q300" s="84"/>
      <c r="R300" s="84">
        <v>9504</v>
      </c>
      <c r="S300" s="52">
        <f t="shared" si="74"/>
        <v>100</v>
      </c>
      <c r="T300" s="52"/>
      <c r="U300" s="84"/>
      <c r="V300" s="19"/>
      <c r="W300" s="19"/>
    </row>
    <row r="301" spans="1:23" s="28" customFormat="1" ht="25.5" x14ac:dyDescent="0.2">
      <c r="A301" s="14"/>
      <c r="B301" s="4"/>
      <c r="C301" s="5"/>
      <c r="D301" s="5"/>
      <c r="E301" s="5"/>
      <c r="F301" s="4"/>
      <c r="G301" s="5"/>
      <c r="H301" s="5"/>
      <c r="I301" s="5"/>
      <c r="J301" s="4"/>
      <c r="K301" s="5"/>
      <c r="L301" s="15"/>
      <c r="M301" s="47">
        <v>3213</v>
      </c>
      <c r="N301" s="59" t="s">
        <v>446</v>
      </c>
      <c r="O301" s="84">
        <v>4650</v>
      </c>
      <c r="P301" s="84"/>
      <c r="Q301" s="84"/>
      <c r="R301" s="84">
        <v>4600</v>
      </c>
      <c r="S301" s="52">
        <f t="shared" si="74"/>
        <v>98.924731182795696</v>
      </c>
      <c r="T301" s="52"/>
      <c r="U301" s="84"/>
      <c r="V301" s="19"/>
      <c r="W301" s="19"/>
    </row>
    <row r="302" spans="1:23" s="28" customFormat="1" ht="25.5" x14ac:dyDescent="0.2">
      <c r="A302" s="14"/>
      <c r="B302" s="4"/>
      <c r="C302" s="5"/>
      <c r="D302" s="5"/>
      <c r="E302" s="5"/>
      <c r="F302" s="4"/>
      <c r="G302" s="5"/>
      <c r="H302" s="5"/>
      <c r="I302" s="5"/>
      <c r="J302" s="4"/>
      <c r="K302" s="5"/>
      <c r="L302" s="15"/>
      <c r="M302" s="47">
        <v>3214</v>
      </c>
      <c r="N302" s="59" t="s">
        <v>447</v>
      </c>
      <c r="O302" s="84">
        <v>1280</v>
      </c>
      <c r="P302" s="84"/>
      <c r="Q302" s="84"/>
      <c r="R302" s="84">
        <v>1700</v>
      </c>
      <c r="S302" s="52">
        <f t="shared" si="74"/>
        <v>132.8125</v>
      </c>
      <c r="T302" s="52"/>
      <c r="U302" s="84"/>
      <c r="V302" s="19"/>
      <c r="W302" s="19"/>
    </row>
    <row r="303" spans="1:23" s="28" customFormat="1" x14ac:dyDescent="0.2">
      <c r="A303" s="5"/>
      <c r="B303" s="4">
        <v>1</v>
      </c>
      <c r="C303" s="5"/>
      <c r="D303" s="4"/>
      <c r="E303" s="5"/>
      <c r="F303" s="4">
        <v>5</v>
      </c>
      <c r="G303" s="5"/>
      <c r="H303" s="5"/>
      <c r="I303" s="5"/>
      <c r="J303" s="4">
        <v>9</v>
      </c>
      <c r="K303" s="5"/>
      <c r="L303" s="15" t="s">
        <v>142</v>
      </c>
      <c r="M303" s="47">
        <v>322</v>
      </c>
      <c r="N303" s="50" t="s">
        <v>117</v>
      </c>
      <c r="O303" s="84">
        <f>SUM(O304:O306)</f>
        <v>34470.720000000001</v>
      </c>
      <c r="P303" s="84">
        <v>40000</v>
      </c>
      <c r="Q303" s="84"/>
      <c r="R303" s="84">
        <f>SUM(R304:R306)</f>
        <v>30035.670000000002</v>
      </c>
      <c r="S303" s="52">
        <f t="shared" si="74"/>
        <v>87.133863174311415</v>
      </c>
      <c r="T303" s="52">
        <f t="shared" si="75"/>
        <v>75.089175000000012</v>
      </c>
      <c r="U303" s="84"/>
      <c r="V303" s="19"/>
      <c r="W303" s="19"/>
    </row>
    <row r="304" spans="1:23" s="28" customFormat="1" x14ac:dyDescent="0.2">
      <c r="A304" s="5"/>
      <c r="B304" s="4"/>
      <c r="C304" s="5"/>
      <c r="D304" s="4"/>
      <c r="E304" s="5"/>
      <c r="F304" s="4"/>
      <c r="G304" s="5"/>
      <c r="H304" s="5"/>
      <c r="I304" s="5"/>
      <c r="J304" s="4"/>
      <c r="K304" s="5"/>
      <c r="L304" s="15"/>
      <c r="M304" s="47">
        <v>3221</v>
      </c>
      <c r="N304" s="50" t="s">
        <v>453</v>
      </c>
      <c r="O304" s="84">
        <v>11023.98</v>
      </c>
      <c r="P304" s="84"/>
      <c r="Q304" s="84"/>
      <c r="R304" s="84">
        <v>10829.41</v>
      </c>
      <c r="S304" s="52">
        <f t="shared" si="74"/>
        <v>98.23502945397216</v>
      </c>
      <c r="T304" s="52"/>
      <c r="U304" s="84"/>
      <c r="V304" s="19"/>
      <c r="W304" s="19"/>
    </row>
    <row r="305" spans="1:23" s="28" customFormat="1" x14ac:dyDescent="0.2">
      <c r="A305" s="5"/>
      <c r="B305" s="4"/>
      <c r="C305" s="5"/>
      <c r="D305" s="4"/>
      <c r="E305" s="5"/>
      <c r="F305" s="4"/>
      <c r="G305" s="5"/>
      <c r="H305" s="5"/>
      <c r="I305" s="5"/>
      <c r="J305" s="4"/>
      <c r="K305" s="5"/>
      <c r="L305" s="15"/>
      <c r="M305" s="47">
        <v>3223</v>
      </c>
      <c r="N305" s="50" t="s">
        <v>454</v>
      </c>
      <c r="O305" s="84">
        <v>14475.27</v>
      </c>
      <c r="P305" s="84"/>
      <c r="Q305" s="84"/>
      <c r="R305" s="84">
        <v>17093.22</v>
      </c>
      <c r="S305" s="52">
        <f t="shared" si="74"/>
        <v>118.08567301335313</v>
      </c>
      <c r="T305" s="52"/>
      <c r="U305" s="84"/>
      <c r="V305" s="19"/>
      <c r="W305" s="19"/>
    </row>
    <row r="306" spans="1:23" s="28" customFormat="1" x14ac:dyDescent="0.2">
      <c r="A306" s="5"/>
      <c r="B306" s="4"/>
      <c r="C306" s="5"/>
      <c r="D306" s="4"/>
      <c r="E306" s="5"/>
      <c r="F306" s="4"/>
      <c r="G306" s="5"/>
      <c r="H306" s="5"/>
      <c r="I306" s="5"/>
      <c r="J306" s="4"/>
      <c r="K306" s="5"/>
      <c r="L306" s="15"/>
      <c r="M306" s="47">
        <v>3225</v>
      </c>
      <c r="N306" s="50" t="s">
        <v>456</v>
      </c>
      <c r="O306" s="84">
        <v>8971.4699999999993</v>
      </c>
      <c r="P306" s="84"/>
      <c r="Q306" s="84"/>
      <c r="R306" s="84">
        <v>2113.04</v>
      </c>
      <c r="S306" s="52">
        <f t="shared" si="74"/>
        <v>23.552884867251411</v>
      </c>
      <c r="T306" s="52"/>
      <c r="U306" s="84"/>
      <c r="V306" s="19"/>
      <c r="W306" s="19"/>
    </row>
    <row r="307" spans="1:23" s="28" customFormat="1" x14ac:dyDescent="0.2">
      <c r="A307" s="5"/>
      <c r="B307" s="4">
        <v>1</v>
      </c>
      <c r="C307" s="5"/>
      <c r="D307" s="4"/>
      <c r="E307" s="5"/>
      <c r="F307" s="4">
        <v>5</v>
      </c>
      <c r="G307" s="5"/>
      <c r="H307" s="5"/>
      <c r="I307" s="5"/>
      <c r="J307" s="4">
        <v>9</v>
      </c>
      <c r="K307" s="5"/>
      <c r="L307" s="15" t="s">
        <v>142</v>
      </c>
      <c r="M307" s="47">
        <v>323</v>
      </c>
      <c r="N307" s="50" t="s">
        <v>6</v>
      </c>
      <c r="O307" s="84">
        <f>SUM(O308:O314)</f>
        <v>205928.99</v>
      </c>
      <c r="P307" s="84">
        <v>170000</v>
      </c>
      <c r="Q307" s="84"/>
      <c r="R307" s="84">
        <f>SUM(R308:R315)</f>
        <v>153233.78</v>
      </c>
      <c r="S307" s="52">
        <f t="shared" si="74"/>
        <v>74.410980212159544</v>
      </c>
      <c r="T307" s="52">
        <f t="shared" si="75"/>
        <v>90.137517647058814</v>
      </c>
      <c r="U307" s="84"/>
      <c r="V307" s="19"/>
      <c r="W307" s="19"/>
    </row>
    <row r="308" spans="1:23" s="28" customFormat="1" ht="25.5" x14ac:dyDescent="0.2">
      <c r="A308" s="5"/>
      <c r="B308" s="4"/>
      <c r="C308" s="5"/>
      <c r="D308" s="4"/>
      <c r="E308" s="5"/>
      <c r="F308" s="4"/>
      <c r="G308" s="5"/>
      <c r="H308" s="5"/>
      <c r="I308" s="5"/>
      <c r="J308" s="4"/>
      <c r="K308" s="5"/>
      <c r="L308" s="15"/>
      <c r="M308" s="47">
        <v>3231</v>
      </c>
      <c r="N308" s="59" t="s">
        <v>465</v>
      </c>
      <c r="O308" s="84">
        <v>20108.849999999999</v>
      </c>
      <c r="P308" s="84"/>
      <c r="Q308" s="84"/>
      <c r="R308" s="84">
        <v>18518.669999999998</v>
      </c>
      <c r="S308" s="52">
        <f t="shared" si="74"/>
        <v>92.092138536017714</v>
      </c>
      <c r="T308" s="52"/>
      <c r="U308" s="84"/>
      <c r="V308" s="19"/>
      <c r="W308" s="19"/>
    </row>
    <row r="309" spans="1:23" s="28" customFormat="1" ht="25.5" x14ac:dyDescent="0.2">
      <c r="A309" s="5"/>
      <c r="B309" s="4"/>
      <c r="C309" s="5"/>
      <c r="D309" s="4"/>
      <c r="E309" s="5"/>
      <c r="F309" s="4"/>
      <c r="G309" s="5"/>
      <c r="H309" s="5"/>
      <c r="I309" s="5"/>
      <c r="J309" s="4"/>
      <c r="K309" s="5"/>
      <c r="L309" s="15"/>
      <c r="M309" s="47">
        <v>3232</v>
      </c>
      <c r="N309" s="59" t="s">
        <v>466</v>
      </c>
      <c r="O309" s="84">
        <v>2763.75</v>
      </c>
      <c r="P309" s="84"/>
      <c r="Q309" s="84"/>
      <c r="R309" s="84">
        <v>3364.38</v>
      </c>
      <c r="S309" s="52">
        <f t="shared" si="74"/>
        <v>121.7324287652646</v>
      </c>
      <c r="T309" s="52"/>
      <c r="U309" s="84"/>
      <c r="V309" s="19"/>
      <c r="W309" s="19"/>
    </row>
    <row r="310" spans="1:23" s="28" customFormat="1" ht="25.5" x14ac:dyDescent="0.2">
      <c r="A310" s="5"/>
      <c r="B310" s="4"/>
      <c r="C310" s="5"/>
      <c r="D310" s="4"/>
      <c r="E310" s="5"/>
      <c r="F310" s="4"/>
      <c r="G310" s="5"/>
      <c r="H310" s="5"/>
      <c r="I310" s="5"/>
      <c r="J310" s="4"/>
      <c r="K310" s="5"/>
      <c r="L310" s="15"/>
      <c r="M310" s="47">
        <v>3233</v>
      </c>
      <c r="N310" s="59" t="s">
        <v>467</v>
      </c>
      <c r="O310" s="84">
        <v>30362.5</v>
      </c>
      <c r="P310" s="84"/>
      <c r="Q310" s="84"/>
      <c r="R310" s="84">
        <v>33550.14</v>
      </c>
      <c r="S310" s="52">
        <f t="shared" si="74"/>
        <v>110.4986084808563</v>
      </c>
      <c r="T310" s="52"/>
      <c r="U310" s="84"/>
      <c r="V310" s="19"/>
      <c r="W310" s="19"/>
    </row>
    <row r="311" spans="1:23" s="28" customFormat="1" x14ac:dyDescent="0.2">
      <c r="A311" s="5"/>
      <c r="B311" s="4"/>
      <c r="C311" s="5"/>
      <c r="D311" s="4"/>
      <c r="E311" s="5"/>
      <c r="F311" s="4"/>
      <c r="G311" s="5"/>
      <c r="H311" s="5"/>
      <c r="I311" s="5"/>
      <c r="J311" s="4"/>
      <c r="K311" s="5"/>
      <c r="L311" s="15"/>
      <c r="M311" s="47">
        <v>3234</v>
      </c>
      <c r="N311" s="59" t="s">
        <v>468</v>
      </c>
      <c r="O311" s="84">
        <v>8562.43</v>
      </c>
      <c r="P311" s="84"/>
      <c r="Q311" s="84"/>
      <c r="R311" s="84">
        <v>7950.58</v>
      </c>
      <c r="S311" s="52">
        <f t="shared" si="74"/>
        <v>92.854248151517723</v>
      </c>
      <c r="T311" s="52"/>
      <c r="U311" s="84"/>
      <c r="V311" s="19"/>
      <c r="W311" s="19"/>
    </row>
    <row r="312" spans="1:23" s="28" customFormat="1" ht="25.5" x14ac:dyDescent="0.2">
      <c r="A312" s="5"/>
      <c r="B312" s="4"/>
      <c r="C312" s="5"/>
      <c r="D312" s="4"/>
      <c r="E312" s="5"/>
      <c r="F312" s="4"/>
      <c r="G312" s="5"/>
      <c r="H312" s="5"/>
      <c r="I312" s="5"/>
      <c r="J312" s="4"/>
      <c r="K312" s="5"/>
      <c r="L312" s="15"/>
      <c r="M312" s="47">
        <v>3236</v>
      </c>
      <c r="N312" s="59" t="s">
        <v>469</v>
      </c>
      <c r="O312" s="84">
        <v>7500</v>
      </c>
      <c r="P312" s="84"/>
      <c r="Q312" s="84"/>
      <c r="R312" s="84">
        <v>9562.5</v>
      </c>
      <c r="S312" s="52">
        <f t="shared" si="74"/>
        <v>127.49999999999999</v>
      </c>
      <c r="T312" s="52"/>
      <c r="U312" s="84"/>
      <c r="V312" s="19"/>
      <c r="W312" s="19"/>
    </row>
    <row r="313" spans="1:23" s="28" customFormat="1" x14ac:dyDescent="0.2">
      <c r="A313" s="5"/>
      <c r="B313" s="4"/>
      <c r="C313" s="5"/>
      <c r="D313" s="4"/>
      <c r="E313" s="5"/>
      <c r="F313" s="4"/>
      <c r="G313" s="5"/>
      <c r="H313" s="5"/>
      <c r="I313" s="5"/>
      <c r="J313" s="4"/>
      <c r="K313" s="5"/>
      <c r="L313" s="15"/>
      <c r="M313" s="47">
        <v>3237</v>
      </c>
      <c r="N313" s="59" t="s">
        <v>470</v>
      </c>
      <c r="O313" s="84">
        <v>132226.71</v>
      </c>
      <c r="P313" s="84"/>
      <c r="Q313" s="84"/>
      <c r="R313" s="84">
        <v>71861.7</v>
      </c>
      <c r="S313" s="52">
        <f t="shared" si="74"/>
        <v>54.347340261283058</v>
      </c>
      <c r="T313" s="52"/>
      <c r="U313" s="84"/>
      <c r="V313" s="19"/>
      <c r="W313" s="19"/>
    </row>
    <row r="314" spans="1:23" s="28" customFormat="1" x14ac:dyDescent="0.2">
      <c r="A314" s="5"/>
      <c r="B314" s="4"/>
      <c r="C314" s="5"/>
      <c r="D314" s="4"/>
      <c r="E314" s="5"/>
      <c r="F314" s="4"/>
      <c r="G314" s="5"/>
      <c r="H314" s="5"/>
      <c r="I314" s="5"/>
      <c r="J314" s="4"/>
      <c r="K314" s="5"/>
      <c r="L314" s="15"/>
      <c r="M314" s="47">
        <v>3238</v>
      </c>
      <c r="N314" s="59" t="s">
        <v>471</v>
      </c>
      <c r="O314" s="84">
        <v>4404.75</v>
      </c>
      <c r="P314" s="84"/>
      <c r="Q314" s="84"/>
      <c r="R314" s="84">
        <v>1828.75</v>
      </c>
      <c r="S314" s="52">
        <f t="shared" si="74"/>
        <v>41.51767977751291</v>
      </c>
      <c r="T314" s="52"/>
      <c r="U314" s="84"/>
      <c r="V314" s="19"/>
      <c r="W314" s="19"/>
    </row>
    <row r="315" spans="1:23" s="28" customFormat="1" x14ac:dyDescent="0.2">
      <c r="A315" s="5"/>
      <c r="B315" s="4"/>
      <c r="C315" s="5"/>
      <c r="D315" s="4"/>
      <c r="E315" s="5"/>
      <c r="F315" s="4"/>
      <c r="G315" s="5"/>
      <c r="H315" s="5"/>
      <c r="I315" s="5"/>
      <c r="J315" s="4"/>
      <c r="K315" s="5"/>
      <c r="L315" s="15"/>
      <c r="M315" s="47">
        <v>3239</v>
      </c>
      <c r="N315" s="59" t="s">
        <v>538</v>
      </c>
      <c r="O315" s="84">
        <v>0</v>
      </c>
      <c r="P315" s="84"/>
      <c r="Q315" s="84"/>
      <c r="R315" s="84">
        <v>6597.06</v>
      </c>
      <c r="S315" s="52">
        <v>0</v>
      </c>
      <c r="T315" s="52"/>
      <c r="U315" s="84"/>
      <c r="V315" s="19"/>
      <c r="W315" s="19"/>
    </row>
    <row r="316" spans="1:23" s="28" customFormat="1" ht="25.5" x14ac:dyDescent="0.2">
      <c r="A316" s="5"/>
      <c r="B316" s="4">
        <v>1</v>
      </c>
      <c r="C316" s="5"/>
      <c r="D316" s="4"/>
      <c r="E316" s="5"/>
      <c r="F316" s="4">
        <v>5</v>
      </c>
      <c r="G316" s="5"/>
      <c r="H316" s="5"/>
      <c r="I316" s="5"/>
      <c r="J316" s="4">
        <v>9</v>
      </c>
      <c r="K316" s="5"/>
      <c r="L316" s="15" t="s">
        <v>142</v>
      </c>
      <c r="M316" s="47">
        <v>329</v>
      </c>
      <c r="N316" s="59" t="s">
        <v>7</v>
      </c>
      <c r="O316" s="84">
        <f>SUM(O317:O321)</f>
        <v>56019.070000000007</v>
      </c>
      <c r="P316" s="84">
        <v>44000</v>
      </c>
      <c r="Q316" s="84"/>
      <c r="R316" s="84">
        <f>SUM(R317:R321)</f>
        <v>25518.899999999998</v>
      </c>
      <c r="S316" s="52">
        <f t="shared" si="74"/>
        <v>45.553951538288651</v>
      </c>
      <c r="T316" s="52">
        <f t="shared" si="75"/>
        <v>57.997499999999988</v>
      </c>
      <c r="U316" s="84"/>
      <c r="V316" s="19"/>
      <c r="W316" s="19"/>
    </row>
    <row r="317" spans="1:23" s="28" customFormat="1" x14ac:dyDescent="0.2">
      <c r="A317" s="5"/>
      <c r="B317" s="4"/>
      <c r="C317" s="5"/>
      <c r="D317" s="4"/>
      <c r="E317" s="5"/>
      <c r="F317" s="4"/>
      <c r="G317" s="5"/>
      <c r="H317" s="5"/>
      <c r="I317" s="5"/>
      <c r="J317" s="4"/>
      <c r="K317" s="5"/>
      <c r="L317" s="15"/>
      <c r="M317" s="47">
        <v>3292</v>
      </c>
      <c r="N317" s="59" t="s">
        <v>480</v>
      </c>
      <c r="O317" s="84">
        <v>3760.12</v>
      </c>
      <c r="P317" s="84"/>
      <c r="Q317" s="84"/>
      <c r="R317" s="84">
        <v>3760.12</v>
      </c>
      <c r="S317" s="52">
        <f t="shared" si="74"/>
        <v>100</v>
      </c>
      <c r="T317" s="52"/>
      <c r="U317" s="84"/>
      <c r="V317" s="19"/>
      <c r="W317" s="19"/>
    </row>
    <row r="318" spans="1:23" s="28" customFormat="1" x14ac:dyDescent="0.2">
      <c r="A318" s="5"/>
      <c r="B318" s="4"/>
      <c r="C318" s="5"/>
      <c r="D318" s="4"/>
      <c r="E318" s="5"/>
      <c r="F318" s="4"/>
      <c r="G318" s="5"/>
      <c r="H318" s="5"/>
      <c r="I318" s="5"/>
      <c r="J318" s="4"/>
      <c r="K318" s="5"/>
      <c r="L318" s="15"/>
      <c r="M318" s="47">
        <v>3293</v>
      </c>
      <c r="N318" s="59" t="s">
        <v>481</v>
      </c>
      <c r="O318" s="84">
        <v>46149.73</v>
      </c>
      <c r="P318" s="84"/>
      <c r="Q318" s="84"/>
      <c r="R318" s="84">
        <v>17737.8</v>
      </c>
      <c r="S318" s="52">
        <f t="shared" si="74"/>
        <v>38.435327790650128</v>
      </c>
      <c r="T318" s="52"/>
      <c r="U318" s="84"/>
      <c r="V318" s="19"/>
      <c r="W318" s="19"/>
    </row>
    <row r="319" spans="1:23" s="28" customFormat="1" x14ac:dyDescent="0.2">
      <c r="A319" s="5"/>
      <c r="B319" s="4"/>
      <c r="C319" s="5"/>
      <c r="D319" s="4"/>
      <c r="E319" s="5"/>
      <c r="F319" s="4"/>
      <c r="G319" s="5"/>
      <c r="H319" s="5"/>
      <c r="I319" s="5"/>
      <c r="J319" s="4"/>
      <c r="K319" s="5"/>
      <c r="L319" s="15"/>
      <c r="M319" s="47">
        <v>3294</v>
      </c>
      <c r="N319" s="59" t="s">
        <v>482</v>
      </c>
      <c r="O319" s="84">
        <v>2000</v>
      </c>
      <c r="P319" s="84"/>
      <c r="Q319" s="84"/>
      <c r="R319" s="84">
        <v>2000</v>
      </c>
      <c r="S319" s="52">
        <f t="shared" si="74"/>
        <v>100</v>
      </c>
      <c r="T319" s="52"/>
      <c r="U319" s="84"/>
      <c r="V319" s="19"/>
      <c r="W319" s="19"/>
    </row>
    <row r="320" spans="1:23" s="28" customFormat="1" x14ac:dyDescent="0.2">
      <c r="A320" s="5"/>
      <c r="B320" s="4"/>
      <c r="C320" s="5"/>
      <c r="D320" s="4"/>
      <c r="E320" s="5"/>
      <c r="F320" s="4"/>
      <c r="G320" s="5"/>
      <c r="H320" s="5"/>
      <c r="I320" s="5"/>
      <c r="J320" s="4"/>
      <c r="K320" s="5"/>
      <c r="L320" s="15"/>
      <c r="M320" s="47">
        <v>3295</v>
      </c>
      <c r="N320" s="59" t="s">
        <v>483</v>
      </c>
      <c r="O320" s="84">
        <v>1810</v>
      </c>
      <c r="P320" s="84"/>
      <c r="Q320" s="84"/>
      <c r="R320" s="84">
        <v>960</v>
      </c>
      <c r="S320" s="52">
        <f t="shared" si="74"/>
        <v>53.038674033149171</v>
      </c>
      <c r="T320" s="52"/>
      <c r="U320" s="84"/>
      <c r="V320" s="19"/>
      <c r="W320" s="19"/>
    </row>
    <row r="321" spans="1:23" s="28" customFormat="1" ht="25.5" x14ac:dyDescent="0.2">
      <c r="A321" s="5"/>
      <c r="B321" s="4"/>
      <c r="C321" s="5"/>
      <c r="D321" s="4"/>
      <c r="E321" s="5"/>
      <c r="F321" s="4"/>
      <c r="G321" s="5"/>
      <c r="H321" s="5"/>
      <c r="I321" s="5"/>
      <c r="J321" s="4"/>
      <c r="K321" s="5"/>
      <c r="L321" s="15"/>
      <c r="M321" s="47">
        <v>3299</v>
      </c>
      <c r="N321" s="59" t="s">
        <v>7</v>
      </c>
      <c r="O321" s="84">
        <v>2299.2199999999998</v>
      </c>
      <c r="P321" s="84"/>
      <c r="Q321" s="84"/>
      <c r="R321" s="84">
        <v>1060.98</v>
      </c>
      <c r="S321" s="52">
        <f t="shared" si="74"/>
        <v>46.145214464035632</v>
      </c>
      <c r="T321" s="52"/>
      <c r="U321" s="84"/>
      <c r="V321" s="19"/>
      <c r="W321" s="19"/>
    </row>
    <row r="322" spans="1:23" s="28" customFormat="1" x14ac:dyDescent="0.2">
      <c r="A322" s="3"/>
      <c r="B322" s="4">
        <v>1</v>
      </c>
      <c r="C322" s="3"/>
      <c r="D322" s="3"/>
      <c r="E322" s="3"/>
      <c r="F322" s="4">
        <v>5</v>
      </c>
      <c r="G322" s="3"/>
      <c r="H322" s="3"/>
      <c r="I322" s="3"/>
      <c r="J322" s="4">
        <v>9</v>
      </c>
      <c r="K322" s="3"/>
      <c r="L322" s="15" t="s">
        <v>142</v>
      </c>
      <c r="M322" s="46">
        <v>34</v>
      </c>
      <c r="N322" s="82" t="s">
        <v>18</v>
      </c>
      <c r="O322" s="85">
        <f t="shared" ref="O322:R322" si="84">SUM(O323)</f>
        <v>16507.64</v>
      </c>
      <c r="P322" s="85">
        <f t="shared" si="84"/>
        <v>50000</v>
      </c>
      <c r="Q322" s="85"/>
      <c r="R322" s="85">
        <f t="shared" si="84"/>
        <v>39036.699999999997</v>
      </c>
      <c r="S322" s="52">
        <f t="shared" si="74"/>
        <v>236.47656479060606</v>
      </c>
      <c r="T322" s="52">
        <f t="shared" si="75"/>
        <v>78.073399999999992</v>
      </c>
      <c r="U322" s="84"/>
      <c r="V322" s="19"/>
      <c r="W322" s="19"/>
    </row>
    <row r="323" spans="1:23" s="28" customFormat="1" x14ac:dyDescent="0.2">
      <c r="A323" s="5"/>
      <c r="B323" s="4">
        <v>1</v>
      </c>
      <c r="C323" s="5"/>
      <c r="D323" s="5"/>
      <c r="E323" s="5"/>
      <c r="F323" s="4">
        <v>5</v>
      </c>
      <c r="G323" s="5"/>
      <c r="H323" s="5"/>
      <c r="I323" s="5"/>
      <c r="J323" s="4">
        <v>9</v>
      </c>
      <c r="K323" s="5"/>
      <c r="L323" s="15" t="s">
        <v>142</v>
      </c>
      <c r="M323" s="47">
        <v>343</v>
      </c>
      <c r="N323" s="59" t="s">
        <v>19</v>
      </c>
      <c r="O323" s="84">
        <f>SUM(O324:O326)</f>
        <v>16507.64</v>
      </c>
      <c r="P323" s="84">
        <v>50000</v>
      </c>
      <c r="Q323" s="84"/>
      <c r="R323" s="84">
        <f>SUM(R324:R326)</f>
        <v>39036.699999999997</v>
      </c>
      <c r="S323" s="52">
        <f t="shared" si="74"/>
        <v>236.47656479060606</v>
      </c>
      <c r="T323" s="52">
        <f t="shared" si="75"/>
        <v>78.073399999999992</v>
      </c>
      <c r="U323" s="84"/>
      <c r="V323" s="19"/>
      <c r="W323" s="19"/>
    </row>
    <row r="324" spans="1:23" s="28" customFormat="1" ht="25.5" x14ac:dyDescent="0.2">
      <c r="A324" s="5"/>
      <c r="B324" s="4"/>
      <c r="C324" s="5"/>
      <c r="D324" s="5"/>
      <c r="E324" s="5"/>
      <c r="F324" s="4"/>
      <c r="G324" s="5"/>
      <c r="H324" s="5"/>
      <c r="I324" s="5"/>
      <c r="J324" s="4"/>
      <c r="K324" s="5"/>
      <c r="L324" s="15"/>
      <c r="M324" s="47">
        <v>3431</v>
      </c>
      <c r="N324" s="59" t="s">
        <v>487</v>
      </c>
      <c r="O324" s="84">
        <v>9309.9</v>
      </c>
      <c r="P324" s="84"/>
      <c r="Q324" s="84"/>
      <c r="R324" s="84">
        <v>9783.4</v>
      </c>
      <c r="S324" s="52">
        <f t="shared" si="74"/>
        <v>105.08598373774154</v>
      </c>
      <c r="T324" s="52"/>
      <c r="U324" s="84"/>
      <c r="V324" s="19"/>
      <c r="W324" s="19"/>
    </row>
    <row r="325" spans="1:23" s="28" customFormat="1" x14ac:dyDescent="0.2">
      <c r="A325" s="5"/>
      <c r="B325" s="4"/>
      <c r="C325" s="5"/>
      <c r="D325" s="5"/>
      <c r="E325" s="5"/>
      <c r="F325" s="4"/>
      <c r="G325" s="5"/>
      <c r="H325" s="5"/>
      <c r="I325" s="5"/>
      <c r="J325" s="4"/>
      <c r="K325" s="5"/>
      <c r="L325" s="15"/>
      <c r="M325" s="47">
        <v>3433</v>
      </c>
      <c r="N325" s="59" t="s">
        <v>488</v>
      </c>
      <c r="O325" s="84">
        <v>547.76</v>
      </c>
      <c r="P325" s="84"/>
      <c r="Q325" s="84"/>
      <c r="R325" s="84">
        <v>13.9</v>
      </c>
      <c r="S325" s="52">
        <f t="shared" si="74"/>
        <v>2.5376077114064555</v>
      </c>
      <c r="T325" s="52"/>
      <c r="U325" s="84"/>
      <c r="V325" s="19"/>
      <c r="W325" s="19"/>
    </row>
    <row r="326" spans="1:23" s="28" customFormat="1" ht="25.5" x14ac:dyDescent="0.2">
      <c r="A326" s="5"/>
      <c r="B326" s="4"/>
      <c r="C326" s="5"/>
      <c r="D326" s="5"/>
      <c r="E326" s="5"/>
      <c r="F326" s="4"/>
      <c r="G326" s="5"/>
      <c r="H326" s="5"/>
      <c r="I326" s="5"/>
      <c r="J326" s="4"/>
      <c r="K326" s="5"/>
      <c r="L326" s="15"/>
      <c r="M326" s="47">
        <v>3434</v>
      </c>
      <c r="N326" s="59" t="s">
        <v>489</v>
      </c>
      <c r="O326" s="84">
        <v>6649.98</v>
      </c>
      <c r="P326" s="84"/>
      <c r="Q326" s="84"/>
      <c r="R326" s="84">
        <v>29239.4</v>
      </c>
      <c r="S326" s="52">
        <f t="shared" si="74"/>
        <v>439.69154794450515</v>
      </c>
      <c r="T326" s="52"/>
      <c r="U326" s="84"/>
      <c r="V326" s="19"/>
      <c r="W326" s="19"/>
    </row>
    <row r="327" spans="1:23" s="112" customFormat="1" x14ac:dyDescent="0.2">
      <c r="A327" s="3"/>
      <c r="B327" s="9"/>
      <c r="C327" s="3"/>
      <c r="D327" s="3"/>
      <c r="E327" s="3"/>
      <c r="F327" s="3"/>
      <c r="G327" s="3"/>
      <c r="H327" s="3"/>
      <c r="I327" s="3"/>
      <c r="J327" s="3"/>
      <c r="K327" s="3"/>
      <c r="L327" s="17"/>
      <c r="M327" s="46">
        <v>38</v>
      </c>
      <c r="N327" s="45" t="s">
        <v>284</v>
      </c>
      <c r="O327" s="85">
        <f t="shared" ref="O327:R327" si="85">SUM(O328)</f>
        <v>0</v>
      </c>
      <c r="P327" s="85">
        <f t="shared" si="85"/>
        <v>2000</v>
      </c>
      <c r="Q327" s="85"/>
      <c r="R327" s="85">
        <f t="shared" si="85"/>
        <v>0</v>
      </c>
      <c r="S327" s="52">
        <v>0</v>
      </c>
      <c r="T327" s="52">
        <f t="shared" si="75"/>
        <v>0</v>
      </c>
      <c r="U327" s="84"/>
      <c r="V327" s="19"/>
      <c r="W327" s="19"/>
    </row>
    <row r="328" spans="1:23" s="28" customFormat="1" x14ac:dyDescent="0.2">
      <c r="A328" s="5"/>
      <c r="B328" s="4"/>
      <c r="C328" s="5"/>
      <c r="D328" s="5"/>
      <c r="E328" s="5"/>
      <c r="F328" s="5"/>
      <c r="G328" s="5"/>
      <c r="H328" s="5"/>
      <c r="I328" s="5"/>
      <c r="J328" s="5"/>
      <c r="K328" s="5"/>
      <c r="L328" s="15" t="s">
        <v>142</v>
      </c>
      <c r="M328" s="47">
        <v>383</v>
      </c>
      <c r="N328" s="59" t="s">
        <v>31</v>
      </c>
      <c r="O328" s="84">
        <v>0</v>
      </c>
      <c r="P328" s="84">
        <v>2000</v>
      </c>
      <c r="Q328" s="84"/>
      <c r="R328" s="84">
        <v>0</v>
      </c>
      <c r="S328" s="52">
        <v>0</v>
      </c>
      <c r="T328" s="52">
        <f t="shared" si="75"/>
        <v>0</v>
      </c>
      <c r="U328" s="84"/>
      <c r="V328" s="19"/>
      <c r="W328" s="19"/>
    </row>
    <row r="329" spans="1:23" s="28" customFormat="1" x14ac:dyDescent="0.2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15"/>
      <c r="M329" s="50"/>
      <c r="N329" s="59"/>
      <c r="O329" s="98"/>
      <c r="P329" s="98"/>
      <c r="Q329" s="98"/>
      <c r="R329" s="98"/>
      <c r="S329" s="52"/>
      <c r="T329" s="52"/>
      <c r="U329" s="57"/>
      <c r="V329" s="19"/>
      <c r="W329" s="19"/>
    </row>
    <row r="330" spans="1:23" s="28" customFormat="1" ht="38.25" x14ac:dyDescent="0.2">
      <c r="A330" s="23" t="s">
        <v>119</v>
      </c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32" t="s">
        <v>142</v>
      </c>
      <c r="M330" s="80"/>
      <c r="N330" s="81" t="s">
        <v>305</v>
      </c>
      <c r="O330" s="98">
        <f t="shared" ref="O330" si="86">SUM(O337)</f>
        <v>7835.32</v>
      </c>
      <c r="P330" s="98">
        <f t="shared" ref="P330" si="87">SUM(P337)</f>
        <v>42500</v>
      </c>
      <c r="Q330" s="98"/>
      <c r="R330" s="98">
        <f t="shared" ref="R330" si="88">SUM(R337)</f>
        <v>38816.53</v>
      </c>
      <c r="S330" s="52">
        <f t="shared" ref="S330:S385" si="89">R330/O330*100</f>
        <v>495.40452719225254</v>
      </c>
      <c r="T330" s="52">
        <f t="shared" ref="T330:T384" si="90">R330/P330*100</f>
        <v>91.333011764705887</v>
      </c>
      <c r="U330" s="131"/>
      <c r="V330" s="19"/>
      <c r="W330" s="19"/>
    </row>
    <row r="331" spans="1:23" s="28" customFormat="1" x14ac:dyDescent="0.2">
      <c r="A331" s="23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32"/>
      <c r="M331" s="80"/>
      <c r="N331" s="81"/>
      <c r="O331" s="98"/>
      <c r="P331" s="98"/>
      <c r="Q331" s="98"/>
      <c r="R331" s="98"/>
      <c r="S331" s="52"/>
      <c r="T331" s="52"/>
      <c r="U331" s="131"/>
      <c r="V331" s="19"/>
      <c r="W331" s="19"/>
    </row>
    <row r="332" spans="1:23" s="28" customFormat="1" x14ac:dyDescent="0.2">
      <c r="A332" s="23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32"/>
      <c r="M332" s="80"/>
      <c r="N332" s="114" t="s">
        <v>288</v>
      </c>
      <c r="O332" s="118">
        <f t="shared" ref="O332" si="91">SUM(O333:O334)</f>
        <v>7835.32</v>
      </c>
      <c r="P332" s="118">
        <f t="shared" ref="P332" si="92">SUM(P333:P334)</f>
        <v>42500</v>
      </c>
      <c r="Q332" s="118"/>
      <c r="R332" s="118">
        <f>SUM(R333:R335)</f>
        <v>38816.53</v>
      </c>
      <c r="S332" s="52">
        <f t="shared" si="89"/>
        <v>495.40452719225254</v>
      </c>
      <c r="T332" s="52">
        <f t="shared" si="90"/>
        <v>91.333011764705887</v>
      </c>
      <c r="U332" s="118"/>
      <c r="V332" s="19"/>
      <c r="W332" s="19"/>
    </row>
    <row r="333" spans="1:23" s="28" customFormat="1" x14ac:dyDescent="0.2">
      <c r="A333" s="23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32"/>
      <c r="M333" s="120">
        <v>11</v>
      </c>
      <c r="N333" s="114" t="s">
        <v>289</v>
      </c>
      <c r="O333" s="118">
        <v>0</v>
      </c>
      <c r="P333" s="118">
        <v>2500</v>
      </c>
      <c r="Q333" s="118"/>
      <c r="R333" s="118">
        <v>0</v>
      </c>
      <c r="S333" s="52">
        <v>0</v>
      </c>
      <c r="T333" s="52">
        <f t="shared" si="90"/>
        <v>0</v>
      </c>
      <c r="U333" s="118"/>
      <c r="V333" s="19"/>
      <c r="W333" s="19"/>
    </row>
    <row r="334" spans="1:23" s="28" customFormat="1" x14ac:dyDescent="0.2">
      <c r="A334" s="23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32"/>
      <c r="M334" s="120">
        <v>52</v>
      </c>
      <c r="N334" s="114" t="s">
        <v>103</v>
      </c>
      <c r="O334" s="118">
        <v>7835.32</v>
      </c>
      <c r="P334" s="118">
        <v>40000</v>
      </c>
      <c r="Q334" s="118"/>
      <c r="R334" s="118">
        <v>0</v>
      </c>
      <c r="S334" s="52">
        <f t="shared" si="89"/>
        <v>0</v>
      </c>
      <c r="T334" s="52">
        <f t="shared" si="90"/>
        <v>0</v>
      </c>
      <c r="U334" s="118"/>
      <c r="V334" s="19"/>
      <c r="W334" s="19"/>
    </row>
    <row r="335" spans="1:23" s="28" customFormat="1" x14ac:dyDescent="0.2">
      <c r="A335" s="23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32"/>
      <c r="M335" s="120">
        <v>91</v>
      </c>
      <c r="N335" s="114" t="s">
        <v>293</v>
      </c>
      <c r="O335" s="118">
        <v>0</v>
      </c>
      <c r="P335" s="118">
        <v>0</v>
      </c>
      <c r="Q335" s="118"/>
      <c r="R335" s="118">
        <v>38816.53</v>
      </c>
      <c r="S335" s="52">
        <v>0</v>
      </c>
      <c r="T335" s="52">
        <v>0</v>
      </c>
      <c r="U335" s="118"/>
      <c r="V335" s="19"/>
      <c r="W335" s="19"/>
    </row>
    <row r="336" spans="1:23" s="28" customFormat="1" x14ac:dyDescent="0.2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15"/>
      <c r="M336" s="50"/>
      <c r="N336" s="59"/>
      <c r="O336" s="104"/>
      <c r="P336" s="104"/>
      <c r="Q336" s="104"/>
      <c r="R336" s="104"/>
      <c r="S336" s="52"/>
      <c r="T336" s="52"/>
      <c r="U336" s="90"/>
      <c r="V336" s="19"/>
      <c r="W336" s="19"/>
    </row>
    <row r="337" spans="1:23" s="28" customFormat="1" x14ac:dyDescent="0.2">
      <c r="A337" s="5"/>
      <c r="B337" s="4">
        <v>1</v>
      </c>
      <c r="C337" s="5"/>
      <c r="D337" s="5"/>
      <c r="E337" s="4"/>
      <c r="F337" s="4">
        <v>5</v>
      </c>
      <c r="G337" s="5"/>
      <c r="H337" s="5"/>
      <c r="I337" s="5"/>
      <c r="J337" s="4">
        <v>9</v>
      </c>
      <c r="K337" s="5"/>
      <c r="L337" s="15" t="s">
        <v>142</v>
      </c>
      <c r="M337" s="47">
        <v>3</v>
      </c>
      <c r="N337" s="59" t="s">
        <v>116</v>
      </c>
      <c r="O337" s="86">
        <f t="shared" ref="O337" si="93">SUM(O338+O346)</f>
        <v>7835.32</v>
      </c>
      <c r="P337" s="86">
        <f t="shared" ref="P337" si="94">SUM(P338+P346)</f>
        <v>42500</v>
      </c>
      <c r="Q337" s="86"/>
      <c r="R337" s="86">
        <f t="shared" ref="R337" si="95">SUM(R338+R346)</f>
        <v>38816.53</v>
      </c>
      <c r="S337" s="52">
        <f t="shared" si="89"/>
        <v>495.40452719225254</v>
      </c>
      <c r="T337" s="52">
        <f t="shared" si="90"/>
        <v>91.333011764705887</v>
      </c>
      <c r="U337" s="86"/>
      <c r="V337" s="19"/>
      <c r="W337" s="19"/>
    </row>
    <row r="338" spans="1:23" s="28" customFormat="1" x14ac:dyDescent="0.2">
      <c r="A338" s="5"/>
      <c r="B338" s="4">
        <v>1</v>
      </c>
      <c r="C338" s="5"/>
      <c r="D338" s="5"/>
      <c r="E338" s="5"/>
      <c r="F338" s="4">
        <v>5</v>
      </c>
      <c r="G338" s="5"/>
      <c r="H338" s="5"/>
      <c r="I338" s="5"/>
      <c r="J338" s="4">
        <v>9</v>
      </c>
      <c r="K338" s="5"/>
      <c r="L338" s="15" t="s">
        <v>142</v>
      </c>
      <c r="M338" s="46">
        <v>31</v>
      </c>
      <c r="N338" s="45" t="s">
        <v>0</v>
      </c>
      <c r="O338" s="87">
        <f>SUM(O339+O341+O343)</f>
        <v>5516.73</v>
      </c>
      <c r="P338" s="87">
        <f t="shared" ref="P338" si="96">SUM(P339:P343)</f>
        <v>37000</v>
      </c>
      <c r="Q338" s="87"/>
      <c r="R338" s="87">
        <f>SUM(R339+R341+R343)</f>
        <v>34871.33</v>
      </c>
      <c r="S338" s="52">
        <f t="shared" si="89"/>
        <v>632.10144415260493</v>
      </c>
      <c r="T338" s="52">
        <f t="shared" si="90"/>
        <v>94.246837837837845</v>
      </c>
      <c r="U338" s="86"/>
      <c r="V338" s="19"/>
      <c r="W338" s="19"/>
    </row>
    <row r="339" spans="1:23" s="28" customFormat="1" x14ac:dyDescent="0.2">
      <c r="A339" s="5"/>
      <c r="B339" s="4">
        <v>1</v>
      </c>
      <c r="C339" s="5"/>
      <c r="D339" s="5"/>
      <c r="E339" s="5"/>
      <c r="F339" s="4">
        <v>5</v>
      </c>
      <c r="G339" s="5"/>
      <c r="H339" s="5"/>
      <c r="I339" s="5"/>
      <c r="J339" s="4">
        <v>9</v>
      </c>
      <c r="K339" s="5"/>
      <c r="L339" s="15" t="s">
        <v>142</v>
      </c>
      <c r="M339" s="47">
        <v>311</v>
      </c>
      <c r="N339" s="59" t="s">
        <v>122</v>
      </c>
      <c r="O339" s="86">
        <f>SUM(O340)</f>
        <v>2574</v>
      </c>
      <c r="P339" s="86">
        <v>30000</v>
      </c>
      <c r="Q339" s="86"/>
      <c r="R339" s="86">
        <f>SUM(R340)</f>
        <v>28255.5</v>
      </c>
      <c r="S339" s="52">
        <f t="shared" si="89"/>
        <v>1097.7272727272727</v>
      </c>
      <c r="T339" s="52">
        <f t="shared" si="90"/>
        <v>94.185000000000002</v>
      </c>
      <c r="U339" s="86"/>
      <c r="V339" s="19"/>
      <c r="W339" s="19"/>
    </row>
    <row r="340" spans="1:23" s="28" customFormat="1" x14ac:dyDescent="0.2">
      <c r="A340" s="5"/>
      <c r="B340" s="4"/>
      <c r="C340" s="5"/>
      <c r="D340" s="5"/>
      <c r="E340" s="5"/>
      <c r="F340" s="4"/>
      <c r="G340" s="5"/>
      <c r="H340" s="5"/>
      <c r="I340" s="5"/>
      <c r="J340" s="4"/>
      <c r="K340" s="5"/>
      <c r="L340" s="15"/>
      <c r="M340" s="47">
        <v>3111</v>
      </c>
      <c r="N340" s="59" t="s">
        <v>436</v>
      </c>
      <c r="O340" s="86">
        <v>2574</v>
      </c>
      <c r="P340" s="86"/>
      <c r="Q340" s="86"/>
      <c r="R340" s="86">
        <v>28255.5</v>
      </c>
      <c r="S340" s="52">
        <f t="shared" si="89"/>
        <v>1097.7272727272727</v>
      </c>
      <c r="T340" s="52"/>
      <c r="U340" s="86"/>
      <c r="V340" s="19"/>
      <c r="W340" s="19"/>
    </row>
    <row r="341" spans="1:23" s="28" customFormat="1" x14ac:dyDescent="0.2">
      <c r="A341" s="5"/>
      <c r="B341" s="4">
        <v>1</v>
      </c>
      <c r="C341" s="5"/>
      <c r="D341" s="5"/>
      <c r="E341" s="5"/>
      <c r="F341" s="4">
        <v>5</v>
      </c>
      <c r="G341" s="5"/>
      <c r="H341" s="5"/>
      <c r="I341" s="5"/>
      <c r="J341" s="4">
        <v>9</v>
      </c>
      <c r="K341" s="5"/>
      <c r="L341" s="15" t="s">
        <v>142</v>
      </c>
      <c r="M341" s="47">
        <v>312</v>
      </c>
      <c r="N341" s="59" t="s">
        <v>1</v>
      </c>
      <c r="O341" s="86">
        <f>SUM(O342)</f>
        <v>2500</v>
      </c>
      <c r="P341" s="86">
        <v>3500</v>
      </c>
      <c r="Q341" s="86"/>
      <c r="R341" s="86">
        <f>SUM(R342)</f>
        <v>3298.39</v>
      </c>
      <c r="S341" s="52">
        <f t="shared" si="89"/>
        <v>131.93559999999999</v>
      </c>
      <c r="T341" s="52">
        <f t="shared" si="90"/>
        <v>94.239714285714285</v>
      </c>
      <c r="U341" s="86"/>
      <c r="V341" s="19"/>
      <c r="W341" s="19"/>
    </row>
    <row r="342" spans="1:23" s="28" customFormat="1" x14ac:dyDescent="0.2">
      <c r="A342" s="5"/>
      <c r="B342" s="4"/>
      <c r="C342" s="5"/>
      <c r="D342" s="5"/>
      <c r="E342" s="5"/>
      <c r="F342" s="4"/>
      <c r="G342" s="5"/>
      <c r="H342" s="5"/>
      <c r="I342" s="5"/>
      <c r="J342" s="4"/>
      <c r="K342" s="5"/>
      <c r="L342" s="15"/>
      <c r="M342" s="47">
        <v>3121</v>
      </c>
      <c r="N342" s="59" t="s">
        <v>1</v>
      </c>
      <c r="O342" s="86">
        <v>2500</v>
      </c>
      <c r="P342" s="86"/>
      <c r="Q342" s="86"/>
      <c r="R342" s="86">
        <v>3298.39</v>
      </c>
      <c r="S342" s="52">
        <f t="shared" si="89"/>
        <v>131.93559999999999</v>
      </c>
      <c r="T342" s="52"/>
      <c r="U342" s="86"/>
      <c r="V342" s="19"/>
      <c r="W342" s="19"/>
    </row>
    <row r="343" spans="1:23" s="28" customFormat="1" x14ac:dyDescent="0.2">
      <c r="A343" s="5"/>
      <c r="B343" s="4">
        <v>1</v>
      </c>
      <c r="C343" s="5"/>
      <c r="D343" s="5"/>
      <c r="E343" s="5"/>
      <c r="F343" s="4">
        <v>5</v>
      </c>
      <c r="G343" s="5"/>
      <c r="H343" s="5"/>
      <c r="I343" s="5"/>
      <c r="J343" s="4">
        <v>9</v>
      </c>
      <c r="K343" s="5"/>
      <c r="L343" s="15" t="s">
        <v>142</v>
      </c>
      <c r="M343" s="47">
        <v>313</v>
      </c>
      <c r="N343" s="59" t="s">
        <v>2</v>
      </c>
      <c r="O343" s="86">
        <f>SUM(O344:O345)</f>
        <v>442.73</v>
      </c>
      <c r="P343" s="86">
        <v>3500</v>
      </c>
      <c r="Q343" s="86"/>
      <c r="R343" s="86">
        <f>SUM(R344:R345)</f>
        <v>3317.44</v>
      </c>
      <c r="S343" s="52">
        <f t="shared" si="89"/>
        <v>749.314480608949</v>
      </c>
      <c r="T343" s="52">
        <f t="shared" si="90"/>
        <v>94.784000000000006</v>
      </c>
      <c r="U343" s="86"/>
      <c r="V343" s="19"/>
      <c r="W343" s="19"/>
    </row>
    <row r="344" spans="1:23" s="28" customFormat="1" ht="25.5" x14ac:dyDescent="0.2">
      <c r="A344" s="5"/>
      <c r="B344" s="4"/>
      <c r="C344" s="5"/>
      <c r="D344" s="5"/>
      <c r="E344" s="5"/>
      <c r="F344" s="4"/>
      <c r="G344" s="5"/>
      <c r="H344" s="5"/>
      <c r="I344" s="5"/>
      <c r="J344" s="4"/>
      <c r="K344" s="5"/>
      <c r="L344" s="15"/>
      <c r="M344" s="47">
        <v>3132</v>
      </c>
      <c r="N344" s="59" t="s">
        <v>440</v>
      </c>
      <c r="O344" s="86">
        <v>398.97</v>
      </c>
      <c r="P344" s="86"/>
      <c r="Q344" s="86"/>
      <c r="R344" s="86">
        <v>2976.64</v>
      </c>
      <c r="S344" s="52">
        <f t="shared" si="89"/>
        <v>746.08115898438473</v>
      </c>
      <c r="T344" s="52"/>
      <c r="U344" s="86"/>
      <c r="V344" s="19"/>
      <c r="W344" s="19"/>
    </row>
    <row r="345" spans="1:23" s="28" customFormat="1" ht="38.25" x14ac:dyDescent="0.2">
      <c r="A345" s="5"/>
      <c r="B345" s="4"/>
      <c r="C345" s="5"/>
      <c r="D345" s="5"/>
      <c r="E345" s="5"/>
      <c r="F345" s="4"/>
      <c r="G345" s="5"/>
      <c r="H345" s="5"/>
      <c r="I345" s="5"/>
      <c r="J345" s="4"/>
      <c r="K345" s="5"/>
      <c r="L345" s="15"/>
      <c r="M345" s="47">
        <v>3133</v>
      </c>
      <c r="N345" s="59" t="s">
        <v>441</v>
      </c>
      <c r="O345" s="86">
        <v>43.76</v>
      </c>
      <c r="P345" s="86"/>
      <c r="Q345" s="86"/>
      <c r="R345" s="86">
        <v>340.8</v>
      </c>
      <c r="S345" s="52">
        <f t="shared" si="89"/>
        <v>778.79341864716639</v>
      </c>
      <c r="T345" s="52"/>
      <c r="U345" s="86"/>
      <c r="V345" s="19"/>
      <c r="W345" s="19"/>
    </row>
    <row r="346" spans="1:23" s="28" customFormat="1" x14ac:dyDescent="0.2">
      <c r="A346" s="5"/>
      <c r="B346" s="4">
        <v>1</v>
      </c>
      <c r="C346" s="5"/>
      <c r="D346" s="5"/>
      <c r="E346" s="5"/>
      <c r="F346" s="4">
        <v>5</v>
      </c>
      <c r="G346" s="5"/>
      <c r="H346" s="5"/>
      <c r="I346" s="5"/>
      <c r="J346" s="4">
        <v>9</v>
      </c>
      <c r="K346" s="5"/>
      <c r="L346" s="15" t="s">
        <v>142</v>
      </c>
      <c r="M346" s="46">
        <v>32</v>
      </c>
      <c r="N346" s="45" t="s">
        <v>3</v>
      </c>
      <c r="O346" s="87">
        <f>SUM(O347+O350)</f>
        <v>2318.5899999999997</v>
      </c>
      <c r="P346" s="87">
        <f t="shared" ref="P346" si="97">SUM(P347:P354)</f>
        <v>5500</v>
      </c>
      <c r="Q346" s="87"/>
      <c r="R346" s="87">
        <f>SUM(R347+R350+R352)</f>
        <v>3945.2</v>
      </c>
      <c r="S346" s="52">
        <f t="shared" si="89"/>
        <v>170.15513738953416</v>
      </c>
      <c r="T346" s="52">
        <f t="shared" si="90"/>
        <v>71.730909090909094</v>
      </c>
      <c r="U346" s="86"/>
      <c r="V346" s="19"/>
      <c r="W346" s="19"/>
    </row>
    <row r="347" spans="1:23" s="28" customFormat="1" ht="25.5" x14ac:dyDescent="0.2">
      <c r="A347" s="5"/>
      <c r="B347" s="4">
        <v>1</v>
      </c>
      <c r="C347" s="5"/>
      <c r="D347" s="5"/>
      <c r="E347" s="5"/>
      <c r="F347" s="4">
        <v>5</v>
      </c>
      <c r="G347" s="5"/>
      <c r="H347" s="5"/>
      <c r="I347" s="5"/>
      <c r="J347" s="4">
        <v>9</v>
      </c>
      <c r="K347" s="5"/>
      <c r="L347" s="15" t="s">
        <v>142</v>
      </c>
      <c r="M347" s="47">
        <v>321</v>
      </c>
      <c r="N347" s="59" t="s">
        <v>4</v>
      </c>
      <c r="O347" s="86">
        <f>SUM(O348)</f>
        <v>84.24</v>
      </c>
      <c r="P347" s="86">
        <v>3500</v>
      </c>
      <c r="Q347" s="86"/>
      <c r="R347" s="86">
        <f>SUM(R348:R349)</f>
        <v>3135.2</v>
      </c>
      <c r="S347" s="52">
        <f t="shared" si="89"/>
        <v>3721.7473884140554</v>
      </c>
      <c r="T347" s="52">
        <f t="shared" si="90"/>
        <v>89.57714285714286</v>
      </c>
      <c r="U347" s="86"/>
      <c r="V347" s="19"/>
      <c r="W347" s="19"/>
    </row>
    <row r="348" spans="1:23" s="28" customFormat="1" ht="25.5" x14ac:dyDescent="0.2">
      <c r="A348" s="5"/>
      <c r="B348" s="4"/>
      <c r="C348" s="5"/>
      <c r="D348" s="5"/>
      <c r="E348" s="5"/>
      <c r="F348" s="4"/>
      <c r="G348" s="5"/>
      <c r="H348" s="5"/>
      <c r="I348" s="5"/>
      <c r="J348" s="4"/>
      <c r="K348" s="5"/>
      <c r="L348" s="15"/>
      <c r="M348" s="47">
        <v>3212</v>
      </c>
      <c r="N348" s="59" t="s">
        <v>445</v>
      </c>
      <c r="O348" s="86">
        <v>84.24</v>
      </c>
      <c r="P348" s="86"/>
      <c r="Q348" s="86"/>
      <c r="R348" s="86">
        <v>1435.2</v>
      </c>
      <c r="S348" s="52">
        <f t="shared" si="89"/>
        <v>1703.7037037037039</v>
      </c>
      <c r="T348" s="52"/>
      <c r="U348" s="86"/>
      <c r="V348" s="19"/>
      <c r="W348" s="19"/>
    </row>
    <row r="349" spans="1:23" s="28" customFormat="1" x14ac:dyDescent="0.2">
      <c r="A349" s="5"/>
      <c r="B349" s="4"/>
      <c r="C349" s="5"/>
      <c r="D349" s="5"/>
      <c r="E349" s="5"/>
      <c r="F349" s="4"/>
      <c r="G349" s="5"/>
      <c r="H349" s="5"/>
      <c r="I349" s="5"/>
      <c r="J349" s="4"/>
      <c r="K349" s="5"/>
      <c r="L349" s="15"/>
      <c r="M349" s="47">
        <v>3213</v>
      </c>
      <c r="N349" s="59"/>
      <c r="O349" s="86">
        <v>0</v>
      </c>
      <c r="P349" s="86"/>
      <c r="Q349" s="86"/>
      <c r="R349" s="86">
        <v>1700</v>
      </c>
      <c r="S349" s="52">
        <v>0</v>
      </c>
      <c r="T349" s="52"/>
      <c r="U349" s="86"/>
      <c r="V349" s="19"/>
      <c r="W349" s="19"/>
    </row>
    <row r="350" spans="1:23" s="28" customFormat="1" x14ac:dyDescent="0.2">
      <c r="A350" s="5"/>
      <c r="B350" s="4">
        <v>1</v>
      </c>
      <c r="C350" s="5"/>
      <c r="D350" s="5"/>
      <c r="E350" s="5"/>
      <c r="F350" s="4">
        <v>5</v>
      </c>
      <c r="G350" s="5"/>
      <c r="H350" s="5"/>
      <c r="I350" s="5"/>
      <c r="J350" s="4">
        <v>9</v>
      </c>
      <c r="K350" s="5"/>
      <c r="L350" s="15" t="s">
        <v>142</v>
      </c>
      <c r="M350" s="47">
        <v>322</v>
      </c>
      <c r="N350" s="59" t="s">
        <v>117</v>
      </c>
      <c r="O350" s="86">
        <f>SUM(O351)</f>
        <v>2234.35</v>
      </c>
      <c r="P350" s="86">
        <v>1000</v>
      </c>
      <c r="Q350" s="86"/>
      <c r="R350" s="86">
        <f>SUM(R351)</f>
        <v>0</v>
      </c>
      <c r="S350" s="52">
        <f t="shared" si="89"/>
        <v>0</v>
      </c>
      <c r="T350" s="52">
        <f t="shared" si="90"/>
        <v>0</v>
      </c>
      <c r="U350" s="86"/>
      <c r="V350" s="19"/>
      <c r="W350" s="19"/>
    </row>
    <row r="351" spans="1:23" s="28" customFormat="1" ht="25.5" x14ac:dyDescent="0.2">
      <c r="A351" s="5"/>
      <c r="B351" s="4"/>
      <c r="C351" s="5"/>
      <c r="D351" s="5"/>
      <c r="E351" s="5"/>
      <c r="F351" s="4"/>
      <c r="G351" s="5"/>
      <c r="H351" s="5"/>
      <c r="I351" s="5"/>
      <c r="J351" s="4"/>
      <c r="K351" s="5"/>
      <c r="L351" s="15"/>
      <c r="M351" s="47">
        <v>3227</v>
      </c>
      <c r="N351" s="59" t="s">
        <v>516</v>
      </c>
      <c r="O351" s="86">
        <v>2234.35</v>
      </c>
      <c r="P351" s="86"/>
      <c r="Q351" s="86"/>
      <c r="R351" s="86">
        <v>0</v>
      </c>
      <c r="S351" s="52">
        <f t="shared" si="89"/>
        <v>0</v>
      </c>
      <c r="T351" s="52"/>
      <c r="U351" s="86"/>
      <c r="V351" s="19"/>
      <c r="W351" s="19"/>
    </row>
    <row r="352" spans="1:23" s="28" customFormat="1" x14ac:dyDescent="0.2">
      <c r="A352" s="5"/>
      <c r="B352" s="4"/>
      <c r="C352" s="5"/>
      <c r="D352" s="5"/>
      <c r="E352" s="5"/>
      <c r="F352" s="4"/>
      <c r="G352" s="5"/>
      <c r="H352" s="5"/>
      <c r="I352" s="5"/>
      <c r="J352" s="5"/>
      <c r="K352" s="5"/>
      <c r="L352" s="15"/>
      <c r="M352" s="47">
        <v>323</v>
      </c>
      <c r="N352" s="50" t="s">
        <v>6</v>
      </c>
      <c r="O352" s="86">
        <v>0</v>
      </c>
      <c r="P352" s="86">
        <v>1000</v>
      </c>
      <c r="Q352" s="86"/>
      <c r="R352" s="86">
        <f>SUM(R353)</f>
        <v>810</v>
      </c>
      <c r="S352" s="52">
        <v>0</v>
      </c>
      <c r="T352" s="52">
        <f t="shared" si="90"/>
        <v>81</v>
      </c>
      <c r="U352" s="86"/>
      <c r="V352" s="19"/>
      <c r="W352" s="19"/>
    </row>
    <row r="353" spans="1:23" s="28" customFormat="1" ht="28.5" customHeight="1" x14ac:dyDescent="0.2">
      <c r="A353" s="5"/>
      <c r="B353" s="4"/>
      <c r="C353" s="5"/>
      <c r="D353" s="5"/>
      <c r="E353" s="5"/>
      <c r="F353" s="4"/>
      <c r="G353" s="5"/>
      <c r="H353" s="5"/>
      <c r="I353" s="5"/>
      <c r="J353" s="5"/>
      <c r="K353" s="5"/>
      <c r="L353" s="15"/>
      <c r="M353" s="47">
        <v>3236</v>
      </c>
      <c r="N353" s="59" t="s">
        <v>539</v>
      </c>
      <c r="O353" s="86">
        <v>0</v>
      </c>
      <c r="P353" s="86"/>
      <c r="Q353" s="86"/>
      <c r="R353" s="86">
        <v>810</v>
      </c>
      <c r="S353" s="52">
        <v>0</v>
      </c>
      <c r="T353" s="52"/>
      <c r="U353" s="86"/>
      <c r="V353" s="19"/>
      <c r="W353" s="19"/>
    </row>
    <row r="354" spans="1:23" s="28" customFormat="1" x14ac:dyDescent="0.2">
      <c r="A354" s="5"/>
      <c r="B354" s="4"/>
      <c r="C354" s="5"/>
      <c r="D354" s="5"/>
      <c r="E354" s="5"/>
      <c r="F354" s="4"/>
      <c r="G354" s="5"/>
      <c r="H354" s="5"/>
      <c r="I354" s="5"/>
      <c r="J354" s="5"/>
      <c r="K354" s="5"/>
      <c r="L354" s="15"/>
      <c r="M354" s="47"/>
      <c r="N354" s="59"/>
      <c r="O354" s="86"/>
      <c r="P354" s="86"/>
      <c r="Q354" s="86"/>
      <c r="R354" s="86"/>
      <c r="S354" s="52"/>
      <c r="T354" s="52"/>
      <c r="U354" s="86"/>
      <c r="V354" s="19"/>
      <c r="W354" s="19"/>
    </row>
    <row r="355" spans="1:23" s="28" customFormat="1" x14ac:dyDescent="0.2">
      <c r="A355" s="23" t="s">
        <v>236</v>
      </c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32" t="s">
        <v>115</v>
      </c>
      <c r="M355" s="80"/>
      <c r="N355" s="81" t="s">
        <v>121</v>
      </c>
      <c r="O355" s="98">
        <f t="shared" ref="O355" si="98">SUM(O360)</f>
        <v>147095.76</v>
      </c>
      <c r="P355" s="98">
        <f t="shared" ref="P355" si="99">SUM(P360)</f>
        <v>175000</v>
      </c>
      <c r="Q355" s="98"/>
      <c r="R355" s="98">
        <f t="shared" ref="R355" si="100">SUM(R360)</f>
        <v>148191.47</v>
      </c>
      <c r="S355" s="52">
        <f t="shared" si="89"/>
        <v>100.74489570603531</v>
      </c>
      <c r="T355" s="52">
        <f t="shared" si="90"/>
        <v>84.680840000000003</v>
      </c>
      <c r="U355" s="131"/>
      <c r="V355" s="19"/>
      <c r="W355" s="19"/>
    </row>
    <row r="356" spans="1:23" s="28" customFormat="1" x14ac:dyDescent="0.2">
      <c r="A356" s="14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15"/>
      <c r="M356" s="47"/>
      <c r="N356" s="59"/>
      <c r="O356" s="98"/>
      <c r="P356" s="98"/>
      <c r="Q356" s="98"/>
      <c r="R356" s="98"/>
      <c r="S356" s="52"/>
      <c r="T356" s="52"/>
      <c r="U356" s="57"/>
      <c r="V356" s="19"/>
      <c r="W356" s="19"/>
    </row>
    <row r="357" spans="1:23" s="28" customFormat="1" x14ac:dyDescent="0.2">
      <c r="A357" s="14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15"/>
      <c r="M357" s="47"/>
      <c r="N357" s="114" t="s">
        <v>288</v>
      </c>
      <c r="O357" s="118">
        <f t="shared" ref="O357:R357" si="101">SUM(O358)</f>
        <v>147095.76</v>
      </c>
      <c r="P357" s="118">
        <f t="shared" si="101"/>
        <v>175000</v>
      </c>
      <c r="Q357" s="118"/>
      <c r="R357" s="118">
        <f t="shared" si="101"/>
        <v>148191.47</v>
      </c>
      <c r="S357" s="52">
        <f t="shared" si="89"/>
        <v>100.74489570603531</v>
      </c>
      <c r="T357" s="52">
        <f t="shared" si="90"/>
        <v>84.680840000000003</v>
      </c>
      <c r="U357" s="118"/>
      <c r="V357" s="19"/>
      <c r="W357" s="19"/>
    </row>
    <row r="358" spans="1:23" s="28" customFormat="1" x14ac:dyDescent="0.2">
      <c r="A358" s="14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15"/>
      <c r="M358" s="120">
        <v>11</v>
      </c>
      <c r="N358" s="114" t="s">
        <v>289</v>
      </c>
      <c r="O358" s="118">
        <v>147095.76</v>
      </c>
      <c r="P358" s="118">
        <v>175000</v>
      </c>
      <c r="Q358" s="118"/>
      <c r="R358" s="118">
        <v>148191.47</v>
      </c>
      <c r="S358" s="52">
        <f t="shared" si="89"/>
        <v>100.74489570603531</v>
      </c>
      <c r="T358" s="52">
        <f t="shared" si="90"/>
        <v>84.680840000000003</v>
      </c>
      <c r="U358" s="118"/>
      <c r="V358" s="19"/>
      <c r="W358" s="19"/>
    </row>
    <row r="359" spans="1:23" s="28" customFormat="1" x14ac:dyDescent="0.2">
      <c r="A359" s="14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15"/>
      <c r="M359" s="47"/>
      <c r="N359" s="59"/>
      <c r="O359" s="98"/>
      <c r="P359" s="98"/>
      <c r="Q359" s="98"/>
      <c r="R359" s="98"/>
      <c r="S359" s="52"/>
      <c r="T359" s="52"/>
      <c r="U359" s="57"/>
      <c r="V359" s="19"/>
      <c r="W359" s="19"/>
    </row>
    <row r="360" spans="1:23" s="28" customFormat="1" x14ac:dyDescent="0.2">
      <c r="A360" s="14"/>
      <c r="B360" s="4">
        <v>1</v>
      </c>
      <c r="C360" s="5"/>
      <c r="D360" s="5"/>
      <c r="E360" s="5"/>
      <c r="F360" s="5"/>
      <c r="G360" s="5"/>
      <c r="H360" s="5"/>
      <c r="I360" s="5"/>
      <c r="J360" s="5"/>
      <c r="K360" s="5"/>
      <c r="L360" s="15" t="s">
        <v>115</v>
      </c>
      <c r="M360" s="47">
        <v>3</v>
      </c>
      <c r="N360" s="59" t="s">
        <v>116</v>
      </c>
      <c r="O360" s="52">
        <f t="shared" ref="O360:R360" si="102">SUM(O361)</f>
        <v>147095.76</v>
      </c>
      <c r="P360" s="52">
        <f t="shared" si="102"/>
        <v>175000</v>
      </c>
      <c r="Q360" s="52"/>
      <c r="R360" s="52">
        <f t="shared" si="102"/>
        <v>148191.47</v>
      </c>
      <c r="S360" s="52">
        <f t="shared" si="89"/>
        <v>100.74489570603531</v>
      </c>
      <c r="T360" s="52">
        <f t="shared" si="90"/>
        <v>84.680840000000003</v>
      </c>
      <c r="U360" s="52"/>
      <c r="V360" s="19"/>
      <c r="W360" s="19"/>
    </row>
    <row r="361" spans="1:23" s="28" customFormat="1" x14ac:dyDescent="0.2">
      <c r="A361" s="18"/>
      <c r="B361" s="4">
        <v>1</v>
      </c>
      <c r="C361" s="3"/>
      <c r="D361" s="3"/>
      <c r="E361" s="3"/>
      <c r="F361" s="3"/>
      <c r="G361" s="3"/>
      <c r="H361" s="3"/>
      <c r="I361" s="3"/>
      <c r="J361" s="3"/>
      <c r="K361" s="3"/>
      <c r="L361" s="17" t="s">
        <v>115</v>
      </c>
      <c r="M361" s="46">
        <v>32</v>
      </c>
      <c r="N361" s="45" t="s">
        <v>3</v>
      </c>
      <c r="O361" s="66">
        <f>SUM(O362+O364)</f>
        <v>147095.76</v>
      </c>
      <c r="P361" s="66">
        <f>SUM(P362:P364)</f>
        <v>175000</v>
      </c>
      <c r="Q361" s="66"/>
      <c r="R361" s="66">
        <f>SUM(R362+R364)</f>
        <v>148191.47</v>
      </c>
      <c r="S361" s="52">
        <f t="shared" si="89"/>
        <v>100.74489570603531</v>
      </c>
      <c r="T361" s="52">
        <f t="shared" si="90"/>
        <v>84.680840000000003</v>
      </c>
      <c r="U361" s="52"/>
      <c r="V361" s="19"/>
      <c r="W361" s="19"/>
    </row>
    <row r="362" spans="1:23" s="28" customFormat="1" x14ac:dyDescent="0.2">
      <c r="A362" s="14"/>
      <c r="B362" s="4">
        <v>1</v>
      </c>
      <c r="C362" s="5"/>
      <c r="D362" s="5"/>
      <c r="E362" s="5"/>
      <c r="F362" s="5"/>
      <c r="G362" s="5"/>
      <c r="H362" s="5"/>
      <c r="I362" s="5"/>
      <c r="J362" s="5"/>
      <c r="K362" s="5"/>
      <c r="L362" s="15" t="s">
        <v>115</v>
      </c>
      <c r="M362" s="47">
        <v>323</v>
      </c>
      <c r="N362" s="59" t="s">
        <v>6</v>
      </c>
      <c r="O362" s="52">
        <f>SUM(O363)</f>
        <v>111339.12</v>
      </c>
      <c r="P362" s="52">
        <v>125000</v>
      </c>
      <c r="Q362" s="52"/>
      <c r="R362" s="52">
        <f>SUM(R363)</f>
        <v>112823.64</v>
      </c>
      <c r="S362" s="52">
        <f t="shared" si="89"/>
        <v>101.33333189628229</v>
      </c>
      <c r="T362" s="52">
        <f t="shared" si="90"/>
        <v>90.258912000000009</v>
      </c>
      <c r="U362" s="52"/>
      <c r="V362" s="19"/>
      <c r="W362" s="19"/>
    </row>
    <row r="363" spans="1:23" s="28" customFormat="1" x14ac:dyDescent="0.2">
      <c r="A363" s="14"/>
      <c r="B363" s="4"/>
      <c r="C363" s="5"/>
      <c r="D363" s="5"/>
      <c r="E363" s="5"/>
      <c r="F363" s="5"/>
      <c r="G363" s="5"/>
      <c r="H363" s="5"/>
      <c r="I363" s="5"/>
      <c r="J363" s="5"/>
      <c r="K363" s="5"/>
      <c r="L363" s="15"/>
      <c r="M363" s="47">
        <v>3237</v>
      </c>
      <c r="N363" s="59" t="s">
        <v>470</v>
      </c>
      <c r="O363" s="52">
        <v>111339.12</v>
      </c>
      <c r="P363" s="52"/>
      <c r="Q363" s="52"/>
      <c r="R363" s="52">
        <v>112823.64</v>
      </c>
      <c r="S363" s="52">
        <f t="shared" si="89"/>
        <v>101.33333189628229</v>
      </c>
      <c r="T363" s="52"/>
      <c r="U363" s="52"/>
      <c r="V363" s="19"/>
      <c r="W363" s="19"/>
    </row>
    <row r="364" spans="1:23" s="28" customFormat="1" ht="25.5" x14ac:dyDescent="0.2">
      <c r="A364" s="14"/>
      <c r="B364" s="4">
        <v>1</v>
      </c>
      <c r="C364" s="5"/>
      <c r="D364" s="5"/>
      <c r="E364" s="5"/>
      <c r="F364" s="5"/>
      <c r="G364" s="5"/>
      <c r="H364" s="5"/>
      <c r="I364" s="5"/>
      <c r="J364" s="5"/>
      <c r="K364" s="5"/>
      <c r="L364" s="15" t="s">
        <v>115</v>
      </c>
      <c r="M364" s="47">
        <v>324</v>
      </c>
      <c r="N364" s="59" t="s">
        <v>156</v>
      </c>
      <c r="O364" s="52">
        <f>SUM(O365)</f>
        <v>35756.639999999999</v>
      </c>
      <c r="P364" s="52">
        <v>50000</v>
      </c>
      <c r="Q364" s="52"/>
      <c r="R364" s="52">
        <f>SUM(R365)</f>
        <v>35367.83</v>
      </c>
      <c r="S364" s="52">
        <f t="shared" si="89"/>
        <v>98.91262154385872</v>
      </c>
      <c r="T364" s="52">
        <f t="shared" si="90"/>
        <v>70.735659999999996</v>
      </c>
      <c r="U364" s="52"/>
      <c r="V364" s="19"/>
      <c r="W364" s="19"/>
    </row>
    <row r="365" spans="1:23" s="28" customFormat="1" ht="25.5" x14ac:dyDescent="0.2">
      <c r="A365" s="14"/>
      <c r="B365" s="4"/>
      <c r="C365" s="5"/>
      <c r="D365" s="5"/>
      <c r="E365" s="5"/>
      <c r="F365" s="5"/>
      <c r="G365" s="5"/>
      <c r="H365" s="5"/>
      <c r="I365" s="5"/>
      <c r="J365" s="5"/>
      <c r="K365" s="5"/>
      <c r="L365" s="15"/>
      <c r="M365" s="47">
        <v>3241</v>
      </c>
      <c r="N365" s="59" t="s">
        <v>156</v>
      </c>
      <c r="O365" s="52">
        <v>35756.639999999999</v>
      </c>
      <c r="P365" s="52"/>
      <c r="Q365" s="52"/>
      <c r="R365" s="52">
        <v>35367.83</v>
      </c>
      <c r="S365" s="52">
        <f t="shared" si="89"/>
        <v>98.91262154385872</v>
      </c>
      <c r="T365" s="52"/>
      <c r="U365" s="52"/>
      <c r="V365" s="19"/>
      <c r="W365" s="19"/>
    </row>
    <row r="366" spans="1:23" s="28" customFormat="1" x14ac:dyDescent="0.2">
      <c r="A366" s="5"/>
      <c r="B366" s="5"/>
      <c r="C366" s="5"/>
      <c r="D366" s="5"/>
      <c r="E366" s="5"/>
      <c r="F366" s="4"/>
      <c r="G366" s="5"/>
      <c r="H366" s="5"/>
      <c r="I366" s="5"/>
      <c r="J366" s="5"/>
      <c r="K366" s="5"/>
      <c r="L366" s="15"/>
      <c r="M366" s="47"/>
      <c r="N366" s="59"/>
      <c r="O366" s="105"/>
      <c r="P366" s="105"/>
      <c r="Q366" s="105"/>
      <c r="R366" s="105"/>
      <c r="S366" s="52"/>
      <c r="T366" s="52"/>
      <c r="U366" s="86"/>
      <c r="V366" s="19"/>
      <c r="W366" s="19"/>
    </row>
    <row r="367" spans="1:23" s="31" customFormat="1" ht="25.5" x14ac:dyDescent="0.2">
      <c r="A367" s="30" t="s">
        <v>237</v>
      </c>
      <c r="L367" s="32" t="s">
        <v>115</v>
      </c>
      <c r="M367" s="80"/>
      <c r="N367" s="81" t="s">
        <v>225</v>
      </c>
      <c r="O367" s="98">
        <f t="shared" ref="O367" si="103">SUM(O372)</f>
        <v>10858.59</v>
      </c>
      <c r="P367" s="98">
        <f t="shared" ref="P367" si="104">SUM(P372)</f>
        <v>20000</v>
      </c>
      <c r="Q367" s="98"/>
      <c r="R367" s="98">
        <f t="shared" ref="R367" si="105">SUM(R372)</f>
        <v>14691.05</v>
      </c>
      <c r="S367" s="52">
        <f t="shared" si="89"/>
        <v>135.2942693296275</v>
      </c>
      <c r="T367" s="52">
        <f t="shared" si="90"/>
        <v>73.455249999999992</v>
      </c>
      <c r="U367" s="133"/>
      <c r="V367" s="19"/>
      <c r="W367" s="19"/>
    </row>
    <row r="368" spans="1:23" s="31" customFormat="1" x14ac:dyDescent="0.2">
      <c r="A368" s="30"/>
      <c r="L368" s="32"/>
      <c r="M368" s="80"/>
      <c r="N368" s="81"/>
      <c r="O368" s="98"/>
      <c r="P368" s="98"/>
      <c r="Q368" s="98"/>
      <c r="R368" s="98"/>
      <c r="S368" s="52"/>
      <c r="T368" s="52"/>
      <c r="U368" s="133"/>
      <c r="V368" s="19"/>
      <c r="W368" s="19"/>
    </row>
    <row r="369" spans="1:23" s="31" customFormat="1" x14ac:dyDescent="0.2">
      <c r="A369" s="30"/>
      <c r="L369" s="32"/>
      <c r="M369" s="80"/>
      <c r="N369" s="114" t="s">
        <v>288</v>
      </c>
      <c r="O369" s="118">
        <f t="shared" ref="O369:R369" si="106">SUM(O370)</f>
        <v>10858.59</v>
      </c>
      <c r="P369" s="118">
        <f t="shared" si="106"/>
        <v>20000</v>
      </c>
      <c r="Q369" s="118"/>
      <c r="R369" s="118">
        <f t="shared" si="106"/>
        <v>14691.05</v>
      </c>
      <c r="S369" s="52">
        <f t="shared" si="89"/>
        <v>135.2942693296275</v>
      </c>
      <c r="T369" s="52">
        <f t="shared" si="90"/>
        <v>73.455249999999992</v>
      </c>
      <c r="U369" s="118"/>
      <c r="V369" s="19"/>
      <c r="W369" s="19"/>
    </row>
    <row r="370" spans="1:23" s="31" customFormat="1" x14ac:dyDescent="0.2">
      <c r="A370" s="30"/>
      <c r="L370" s="32"/>
      <c r="M370" s="120">
        <v>11</v>
      </c>
      <c r="N370" s="114" t="s">
        <v>289</v>
      </c>
      <c r="O370" s="118">
        <v>10858.59</v>
      </c>
      <c r="P370" s="118">
        <v>20000</v>
      </c>
      <c r="Q370" s="118"/>
      <c r="R370" s="118">
        <v>14691.05</v>
      </c>
      <c r="S370" s="52">
        <f t="shared" si="89"/>
        <v>135.2942693296275</v>
      </c>
      <c r="T370" s="52">
        <f t="shared" si="90"/>
        <v>73.455249999999992</v>
      </c>
      <c r="U370" s="118"/>
      <c r="V370" s="19"/>
      <c r="W370" s="19"/>
    </row>
    <row r="371" spans="1:23" s="5" customFormat="1" x14ac:dyDescent="0.2">
      <c r="A371" s="14"/>
      <c r="L371" s="15"/>
      <c r="M371" s="50"/>
      <c r="N371" s="59"/>
      <c r="O371" s="98"/>
      <c r="P371" s="98"/>
      <c r="Q371" s="98"/>
      <c r="R371" s="98"/>
      <c r="S371" s="52"/>
      <c r="T371" s="52"/>
      <c r="U371" s="57"/>
      <c r="V371" s="19"/>
      <c r="W371" s="19"/>
    </row>
    <row r="372" spans="1:23" s="5" customFormat="1" x14ac:dyDescent="0.2">
      <c r="A372" s="14"/>
      <c r="B372" s="4">
        <v>1</v>
      </c>
      <c r="L372" s="15" t="s">
        <v>115</v>
      </c>
      <c r="M372" s="47">
        <v>3</v>
      </c>
      <c r="N372" s="59" t="s">
        <v>116</v>
      </c>
      <c r="O372" s="52">
        <f t="shared" ref="O372:R373" si="107">SUM(O373)</f>
        <v>10858.59</v>
      </c>
      <c r="P372" s="52">
        <f t="shared" si="107"/>
        <v>20000</v>
      </c>
      <c r="Q372" s="52"/>
      <c r="R372" s="52">
        <f t="shared" si="107"/>
        <v>14691.05</v>
      </c>
      <c r="S372" s="52">
        <f t="shared" si="89"/>
        <v>135.2942693296275</v>
      </c>
      <c r="T372" s="52">
        <f t="shared" si="90"/>
        <v>73.455249999999992</v>
      </c>
      <c r="U372" s="52"/>
      <c r="V372" s="19"/>
      <c r="W372" s="19"/>
    </row>
    <row r="373" spans="1:23" s="3" customFormat="1" x14ac:dyDescent="0.2">
      <c r="A373" s="18"/>
      <c r="B373" s="9">
        <v>1</v>
      </c>
      <c r="L373" s="17" t="s">
        <v>115</v>
      </c>
      <c r="M373" s="46">
        <v>32</v>
      </c>
      <c r="N373" s="45" t="s">
        <v>3</v>
      </c>
      <c r="O373" s="66">
        <f t="shared" si="107"/>
        <v>10858.59</v>
      </c>
      <c r="P373" s="66">
        <f t="shared" si="107"/>
        <v>20000</v>
      </c>
      <c r="Q373" s="66"/>
      <c r="R373" s="66">
        <f t="shared" si="107"/>
        <v>14691.05</v>
      </c>
      <c r="S373" s="52">
        <f t="shared" si="89"/>
        <v>135.2942693296275</v>
      </c>
      <c r="T373" s="52">
        <f t="shared" si="90"/>
        <v>73.455249999999992</v>
      </c>
      <c r="U373" s="52"/>
      <c r="V373" s="19"/>
      <c r="W373" s="19"/>
    </row>
    <row r="374" spans="1:23" s="5" customFormat="1" ht="25.5" x14ac:dyDescent="0.2">
      <c r="A374" s="14"/>
      <c r="B374" s="4">
        <v>1</v>
      </c>
      <c r="L374" s="15" t="s">
        <v>115</v>
      </c>
      <c r="M374" s="47">
        <v>329</v>
      </c>
      <c r="N374" s="59" t="s">
        <v>7</v>
      </c>
      <c r="O374" s="52">
        <f>SUM(O375)</f>
        <v>10858.59</v>
      </c>
      <c r="P374" s="52">
        <v>20000</v>
      </c>
      <c r="Q374" s="52"/>
      <c r="R374" s="52">
        <f>SUM(R375)</f>
        <v>14691.05</v>
      </c>
      <c r="S374" s="52">
        <f t="shared" si="89"/>
        <v>135.2942693296275</v>
      </c>
      <c r="T374" s="52">
        <f t="shared" si="90"/>
        <v>73.455249999999992</v>
      </c>
      <c r="U374" s="52"/>
      <c r="V374" s="19"/>
      <c r="W374" s="19"/>
    </row>
    <row r="375" spans="1:23" s="5" customFormat="1" ht="38.25" x14ac:dyDescent="0.2">
      <c r="A375" s="14"/>
      <c r="B375" s="4"/>
      <c r="L375" s="15"/>
      <c r="M375" s="47">
        <v>3291</v>
      </c>
      <c r="N375" s="59" t="s">
        <v>479</v>
      </c>
      <c r="O375" s="52">
        <v>10858.59</v>
      </c>
      <c r="P375" s="52"/>
      <c r="Q375" s="52"/>
      <c r="R375" s="52">
        <v>14691.05</v>
      </c>
      <c r="S375" s="52">
        <f t="shared" si="89"/>
        <v>135.2942693296275</v>
      </c>
      <c r="T375" s="52"/>
      <c r="U375" s="52"/>
      <c r="V375" s="19"/>
      <c r="W375" s="19"/>
    </row>
    <row r="376" spans="1:23" s="5" customFormat="1" x14ac:dyDescent="0.2">
      <c r="A376" s="14"/>
      <c r="B376" s="4"/>
      <c r="L376" s="15"/>
      <c r="M376" s="47"/>
      <c r="N376" s="59"/>
      <c r="O376" s="52"/>
      <c r="P376" s="52"/>
      <c r="Q376" s="52"/>
      <c r="R376" s="52"/>
      <c r="S376" s="52"/>
      <c r="T376" s="52"/>
      <c r="U376" s="52"/>
      <c r="V376" s="19"/>
      <c r="W376" s="19"/>
    </row>
    <row r="377" spans="1:23" s="96" customFormat="1" ht="38.25" x14ac:dyDescent="0.2">
      <c r="A377" s="23" t="s">
        <v>238</v>
      </c>
      <c r="B377" s="110"/>
      <c r="L377" s="42" t="s">
        <v>115</v>
      </c>
      <c r="M377" s="103"/>
      <c r="N377" s="94" t="s">
        <v>224</v>
      </c>
      <c r="O377" s="98">
        <f t="shared" ref="O377" si="108">SUM(O382)</f>
        <v>18699.62</v>
      </c>
      <c r="P377" s="98">
        <f t="shared" ref="P377" si="109">SUM(P382)</f>
        <v>3600</v>
      </c>
      <c r="Q377" s="98"/>
      <c r="R377" s="98">
        <f t="shared" ref="R377" si="110">SUM(R382)</f>
        <v>3600</v>
      </c>
      <c r="S377" s="52">
        <f t="shared" si="89"/>
        <v>19.251728109982984</v>
      </c>
      <c r="T377" s="52">
        <f t="shared" si="90"/>
        <v>100</v>
      </c>
      <c r="U377" s="98"/>
      <c r="V377" s="19"/>
      <c r="W377" s="19"/>
    </row>
    <row r="378" spans="1:23" s="5" customFormat="1" x14ac:dyDescent="0.2">
      <c r="A378" s="14"/>
      <c r="B378" s="4"/>
      <c r="L378" s="15"/>
      <c r="M378" s="50"/>
      <c r="N378" s="59"/>
      <c r="O378" s="98"/>
      <c r="P378" s="98"/>
      <c r="Q378" s="98"/>
      <c r="R378" s="98"/>
      <c r="S378" s="52"/>
      <c r="T378" s="52"/>
      <c r="U378" s="57"/>
      <c r="V378" s="19"/>
      <c r="W378" s="19"/>
    </row>
    <row r="379" spans="1:23" s="5" customFormat="1" x14ac:dyDescent="0.2">
      <c r="A379" s="14"/>
      <c r="B379" s="4"/>
      <c r="L379" s="15"/>
      <c r="M379" s="47"/>
      <c r="N379" s="114" t="s">
        <v>288</v>
      </c>
      <c r="O379" s="119">
        <f t="shared" ref="O379:R379" si="111">SUM(O380)</f>
        <v>18699.62</v>
      </c>
      <c r="P379" s="119">
        <f t="shared" si="111"/>
        <v>3600</v>
      </c>
      <c r="Q379" s="119"/>
      <c r="R379" s="119">
        <f t="shared" si="111"/>
        <v>3600</v>
      </c>
      <c r="S379" s="52">
        <f t="shared" si="89"/>
        <v>19.251728109982984</v>
      </c>
      <c r="T379" s="52">
        <f t="shared" si="90"/>
        <v>100</v>
      </c>
      <c r="U379" s="118"/>
      <c r="V379" s="19"/>
      <c r="W379" s="19"/>
    </row>
    <row r="380" spans="1:23" s="5" customFormat="1" x14ac:dyDescent="0.2">
      <c r="A380" s="14"/>
      <c r="B380" s="4"/>
      <c r="L380" s="15"/>
      <c r="M380" s="120">
        <v>11</v>
      </c>
      <c r="N380" s="114" t="s">
        <v>289</v>
      </c>
      <c r="O380" s="119">
        <v>18699.62</v>
      </c>
      <c r="P380" s="119">
        <v>3600</v>
      </c>
      <c r="Q380" s="119"/>
      <c r="R380" s="119">
        <v>3600</v>
      </c>
      <c r="S380" s="52">
        <f t="shared" si="89"/>
        <v>19.251728109982984</v>
      </c>
      <c r="T380" s="52">
        <f t="shared" si="90"/>
        <v>100</v>
      </c>
      <c r="U380" s="118"/>
      <c r="V380" s="19"/>
      <c r="W380" s="19"/>
    </row>
    <row r="381" spans="1:23" s="5" customFormat="1" x14ac:dyDescent="0.2">
      <c r="A381" s="14"/>
      <c r="B381" s="4"/>
      <c r="L381" s="15"/>
      <c r="M381" s="50"/>
      <c r="N381" s="59"/>
      <c r="O381" s="98"/>
      <c r="P381" s="98"/>
      <c r="Q381" s="98"/>
      <c r="R381" s="98"/>
      <c r="S381" s="52"/>
      <c r="T381" s="52"/>
      <c r="U381" s="57"/>
      <c r="V381" s="19"/>
      <c r="W381" s="19"/>
    </row>
    <row r="382" spans="1:23" s="5" customFormat="1" x14ac:dyDescent="0.2">
      <c r="A382" s="14"/>
      <c r="B382" s="4">
        <v>1</v>
      </c>
      <c r="L382" s="15" t="s">
        <v>115</v>
      </c>
      <c r="M382" s="47">
        <v>3</v>
      </c>
      <c r="N382" s="59" t="s">
        <v>116</v>
      </c>
      <c r="O382" s="52">
        <f t="shared" ref="O382:R383" si="112">SUM(O383)</f>
        <v>18699.62</v>
      </c>
      <c r="P382" s="52">
        <f t="shared" si="112"/>
        <v>3600</v>
      </c>
      <c r="Q382" s="52"/>
      <c r="R382" s="52">
        <f t="shared" si="112"/>
        <v>3600</v>
      </c>
      <c r="S382" s="52">
        <f t="shared" si="89"/>
        <v>19.251728109982984</v>
      </c>
      <c r="T382" s="52">
        <f t="shared" si="90"/>
        <v>100</v>
      </c>
      <c r="U382" s="52"/>
      <c r="V382" s="19"/>
      <c r="W382" s="19"/>
    </row>
    <row r="383" spans="1:23" s="3" customFormat="1" x14ac:dyDescent="0.2">
      <c r="A383" s="18"/>
      <c r="B383" s="9">
        <v>1</v>
      </c>
      <c r="L383" s="17" t="s">
        <v>115</v>
      </c>
      <c r="M383" s="46">
        <v>38</v>
      </c>
      <c r="N383" s="45" t="s">
        <v>284</v>
      </c>
      <c r="O383" s="66">
        <f t="shared" si="112"/>
        <v>18699.62</v>
      </c>
      <c r="P383" s="66">
        <f t="shared" si="112"/>
        <v>3600</v>
      </c>
      <c r="Q383" s="66"/>
      <c r="R383" s="66">
        <f t="shared" si="112"/>
        <v>3600</v>
      </c>
      <c r="S383" s="52">
        <f t="shared" si="89"/>
        <v>19.251728109982984</v>
      </c>
      <c r="T383" s="52">
        <f t="shared" si="90"/>
        <v>100</v>
      </c>
      <c r="U383" s="52"/>
      <c r="V383" s="19"/>
      <c r="W383" s="19"/>
    </row>
    <row r="384" spans="1:23" s="5" customFormat="1" x14ac:dyDescent="0.2">
      <c r="A384" s="14"/>
      <c r="B384" s="4">
        <v>1</v>
      </c>
      <c r="L384" s="15" t="s">
        <v>115</v>
      </c>
      <c r="M384" s="47">
        <v>381</v>
      </c>
      <c r="N384" s="59" t="s">
        <v>8</v>
      </c>
      <c r="O384" s="52">
        <f>SUM(O385)</f>
        <v>18699.62</v>
      </c>
      <c r="P384" s="52">
        <v>3600</v>
      </c>
      <c r="Q384" s="52"/>
      <c r="R384" s="52">
        <f>SUM(R385)</f>
        <v>3600</v>
      </c>
      <c r="S384" s="52">
        <f t="shared" si="89"/>
        <v>19.251728109982984</v>
      </c>
      <c r="T384" s="52">
        <f t="shared" si="90"/>
        <v>100</v>
      </c>
      <c r="U384" s="52"/>
      <c r="V384" s="19"/>
      <c r="W384" s="19"/>
    </row>
    <row r="385" spans="1:23" s="5" customFormat="1" x14ac:dyDescent="0.2">
      <c r="A385" s="14"/>
      <c r="B385" s="4"/>
      <c r="L385" s="15"/>
      <c r="M385" s="47">
        <v>3811</v>
      </c>
      <c r="N385" s="59" t="s">
        <v>499</v>
      </c>
      <c r="O385" s="52">
        <v>18699.62</v>
      </c>
      <c r="P385" s="52"/>
      <c r="Q385" s="52"/>
      <c r="R385" s="52">
        <v>3600</v>
      </c>
      <c r="S385" s="52">
        <f t="shared" si="89"/>
        <v>19.251728109982984</v>
      </c>
      <c r="T385" s="52"/>
      <c r="U385" s="52"/>
      <c r="V385" s="19"/>
      <c r="W385" s="19"/>
    </row>
    <row r="386" spans="1:23" s="5" customFormat="1" x14ac:dyDescent="0.2">
      <c r="A386" s="14"/>
      <c r="B386" s="4"/>
      <c r="L386" s="15"/>
      <c r="M386" s="47"/>
      <c r="N386" s="59"/>
      <c r="O386" s="52"/>
      <c r="P386" s="52"/>
      <c r="Q386" s="52"/>
      <c r="R386" s="52"/>
      <c r="S386" s="52"/>
      <c r="T386" s="52"/>
      <c r="U386" s="52"/>
      <c r="V386" s="19"/>
      <c r="W386" s="19"/>
    </row>
    <row r="387" spans="1:23" s="5" customFormat="1" ht="25.5" x14ac:dyDescent="0.2">
      <c r="A387" s="23" t="s">
        <v>239</v>
      </c>
      <c r="L387" s="32" t="s">
        <v>115</v>
      </c>
      <c r="M387" s="80"/>
      <c r="N387" s="81" t="s">
        <v>120</v>
      </c>
      <c r="O387" s="98">
        <f t="shared" ref="O387" si="113">SUM(O392)</f>
        <v>0</v>
      </c>
      <c r="P387" s="98">
        <f t="shared" ref="P387" si="114">SUM(P392)</f>
        <v>0</v>
      </c>
      <c r="Q387" s="98"/>
      <c r="R387" s="98">
        <f t="shared" ref="R387" si="115">SUM(R392)</f>
        <v>0</v>
      </c>
      <c r="S387" s="52">
        <v>0</v>
      </c>
      <c r="T387" s="52">
        <v>0</v>
      </c>
      <c r="U387" s="131"/>
      <c r="V387" s="19"/>
      <c r="W387" s="19"/>
    </row>
    <row r="388" spans="1:23" s="5" customFormat="1" x14ac:dyDescent="0.2">
      <c r="A388" s="14"/>
      <c r="L388" s="15"/>
      <c r="M388" s="47"/>
      <c r="N388" s="83"/>
      <c r="O388" s="98"/>
      <c r="P388" s="98"/>
      <c r="Q388" s="98"/>
      <c r="R388" s="98"/>
      <c r="S388" s="52"/>
      <c r="T388" s="52"/>
      <c r="U388" s="57"/>
      <c r="V388" s="19"/>
      <c r="W388" s="19"/>
    </row>
    <row r="389" spans="1:23" s="5" customFormat="1" x14ac:dyDescent="0.2">
      <c r="A389" s="14"/>
      <c r="L389" s="15"/>
      <c r="M389" s="47"/>
      <c r="N389" s="114" t="s">
        <v>288</v>
      </c>
      <c r="O389" s="119">
        <f t="shared" ref="O389:R389" si="116">SUM(O390)</f>
        <v>0</v>
      </c>
      <c r="P389" s="119">
        <f t="shared" si="116"/>
        <v>0</v>
      </c>
      <c r="Q389" s="119"/>
      <c r="R389" s="119">
        <f t="shared" si="116"/>
        <v>0</v>
      </c>
      <c r="S389" s="52">
        <v>0</v>
      </c>
      <c r="T389" s="52">
        <v>0</v>
      </c>
      <c r="U389" s="118"/>
      <c r="V389" s="19"/>
      <c r="W389" s="19"/>
    </row>
    <row r="390" spans="1:23" s="5" customFormat="1" x14ac:dyDescent="0.2">
      <c r="A390" s="14"/>
      <c r="L390" s="15"/>
      <c r="M390" s="120">
        <v>11</v>
      </c>
      <c r="N390" s="114" t="s">
        <v>289</v>
      </c>
      <c r="O390" s="119">
        <v>0</v>
      </c>
      <c r="P390" s="119">
        <v>0</v>
      </c>
      <c r="Q390" s="119"/>
      <c r="R390" s="119">
        <v>0</v>
      </c>
      <c r="S390" s="52">
        <v>0</v>
      </c>
      <c r="T390" s="52">
        <v>0</v>
      </c>
      <c r="U390" s="118"/>
      <c r="V390" s="19"/>
      <c r="W390" s="19"/>
    </row>
    <row r="391" spans="1:23" s="5" customFormat="1" x14ac:dyDescent="0.2">
      <c r="A391" s="14"/>
      <c r="L391" s="15"/>
      <c r="M391" s="47"/>
      <c r="N391" s="83"/>
      <c r="O391" s="98"/>
      <c r="P391" s="98"/>
      <c r="Q391" s="98"/>
      <c r="R391" s="98"/>
      <c r="S391" s="52"/>
      <c r="T391" s="52"/>
      <c r="U391" s="57"/>
      <c r="V391" s="19"/>
      <c r="W391" s="19"/>
    </row>
    <row r="392" spans="1:23" s="5" customFormat="1" x14ac:dyDescent="0.2">
      <c r="A392" s="14"/>
      <c r="B392" s="4">
        <v>1</v>
      </c>
      <c r="L392" s="15" t="s">
        <v>115</v>
      </c>
      <c r="M392" s="47">
        <v>3</v>
      </c>
      <c r="N392" s="59" t="s">
        <v>116</v>
      </c>
      <c r="O392" s="52">
        <f t="shared" ref="O392:R393" si="117">SUM(O393)</f>
        <v>0</v>
      </c>
      <c r="P392" s="52">
        <f t="shared" si="117"/>
        <v>0</v>
      </c>
      <c r="Q392" s="52"/>
      <c r="R392" s="52">
        <f t="shared" si="117"/>
        <v>0</v>
      </c>
      <c r="S392" s="52">
        <v>0</v>
      </c>
      <c r="T392" s="52">
        <v>0</v>
      </c>
      <c r="U392" s="52"/>
      <c r="V392" s="19"/>
      <c r="W392" s="19"/>
    </row>
    <row r="393" spans="1:23" s="3" customFormat="1" x14ac:dyDescent="0.2">
      <c r="A393" s="18"/>
      <c r="B393" s="4">
        <v>1</v>
      </c>
      <c r="L393" s="17" t="s">
        <v>115</v>
      </c>
      <c r="M393" s="46">
        <v>32</v>
      </c>
      <c r="N393" s="45" t="s">
        <v>3</v>
      </c>
      <c r="O393" s="66">
        <f t="shared" si="117"/>
        <v>0</v>
      </c>
      <c r="P393" s="66">
        <f t="shared" si="117"/>
        <v>0</v>
      </c>
      <c r="Q393" s="66"/>
      <c r="R393" s="66">
        <f t="shared" si="117"/>
        <v>0</v>
      </c>
      <c r="S393" s="52">
        <v>0</v>
      </c>
      <c r="T393" s="52">
        <v>0</v>
      </c>
      <c r="U393" s="52"/>
      <c r="V393" s="19"/>
      <c r="W393" s="19"/>
    </row>
    <row r="394" spans="1:23" s="5" customFormat="1" x14ac:dyDescent="0.2">
      <c r="A394" s="14"/>
      <c r="B394" s="4">
        <v>1</v>
      </c>
      <c r="L394" s="15" t="s">
        <v>115</v>
      </c>
      <c r="M394" s="47">
        <v>323</v>
      </c>
      <c r="N394" s="59" t="s">
        <v>6</v>
      </c>
      <c r="O394" s="52">
        <v>0</v>
      </c>
      <c r="P394" s="52">
        <v>0</v>
      </c>
      <c r="Q394" s="52"/>
      <c r="R394" s="52">
        <v>0</v>
      </c>
      <c r="S394" s="52">
        <v>0</v>
      </c>
      <c r="T394" s="52">
        <v>0</v>
      </c>
      <c r="U394" s="52"/>
      <c r="V394" s="19"/>
      <c r="W394" s="19"/>
    </row>
    <row r="395" spans="1:23" s="5" customFormat="1" x14ac:dyDescent="0.2">
      <c r="A395" s="14"/>
      <c r="B395" s="4"/>
      <c r="L395" s="15"/>
      <c r="M395" s="47"/>
      <c r="N395" s="59"/>
      <c r="O395" s="52"/>
      <c r="P395" s="52"/>
      <c r="Q395" s="52"/>
      <c r="R395" s="52"/>
      <c r="S395" s="52"/>
      <c r="T395" s="52"/>
      <c r="U395" s="52"/>
      <c r="V395" s="19"/>
      <c r="W395" s="19"/>
    </row>
    <row r="396" spans="1:23" s="5" customFormat="1" x14ac:dyDescent="0.2">
      <c r="A396" s="23" t="s">
        <v>247</v>
      </c>
      <c r="L396" s="32" t="s">
        <v>115</v>
      </c>
      <c r="M396" s="80"/>
      <c r="N396" s="81" t="s">
        <v>248</v>
      </c>
      <c r="O396" s="105">
        <f t="shared" ref="O396" si="118">SUM(O402)</f>
        <v>62676.43</v>
      </c>
      <c r="P396" s="105">
        <f t="shared" ref="P396" si="119">SUM(P402)</f>
        <v>0</v>
      </c>
      <c r="Q396" s="105"/>
      <c r="R396" s="105">
        <f t="shared" ref="R396" si="120">SUM(R402)</f>
        <v>0</v>
      </c>
      <c r="S396" s="52">
        <f t="shared" ref="S396:S456" si="121">R396/O396*100</f>
        <v>0</v>
      </c>
      <c r="T396" s="52">
        <v>0</v>
      </c>
      <c r="U396" s="134"/>
      <c r="V396" s="19"/>
      <c r="W396" s="19"/>
    </row>
    <row r="397" spans="1:23" s="5" customFormat="1" x14ac:dyDescent="0.2">
      <c r="L397" s="15"/>
      <c r="M397" s="50"/>
      <c r="N397" s="59"/>
      <c r="O397" s="108"/>
      <c r="P397" s="108"/>
      <c r="Q397" s="108"/>
      <c r="R397" s="108"/>
      <c r="S397" s="52"/>
      <c r="T397" s="52"/>
      <c r="U397" s="135"/>
      <c r="V397" s="19"/>
      <c r="W397" s="19"/>
    </row>
    <row r="398" spans="1:23" s="5" customFormat="1" x14ac:dyDescent="0.2">
      <c r="L398" s="15"/>
      <c r="M398" s="47"/>
      <c r="N398" s="114" t="s">
        <v>288</v>
      </c>
      <c r="O398" s="119">
        <f t="shared" ref="O398" si="122">SUM(O399:O400)</f>
        <v>62676.43</v>
      </c>
      <c r="P398" s="119">
        <f t="shared" ref="P398" si="123">SUM(P399:P400)</f>
        <v>0</v>
      </c>
      <c r="Q398" s="119"/>
      <c r="R398" s="119">
        <f t="shared" ref="R398" si="124">SUM(R399:R400)</f>
        <v>0</v>
      </c>
      <c r="S398" s="52">
        <f t="shared" si="121"/>
        <v>0</v>
      </c>
      <c r="T398" s="52">
        <v>0</v>
      </c>
      <c r="U398" s="122"/>
      <c r="V398" s="19"/>
      <c r="W398" s="19"/>
    </row>
    <row r="399" spans="1:23" s="5" customFormat="1" x14ac:dyDescent="0.2">
      <c r="L399" s="15"/>
      <c r="M399" s="120">
        <v>11</v>
      </c>
      <c r="N399" s="114" t="s">
        <v>289</v>
      </c>
      <c r="O399" s="119">
        <v>50554.67</v>
      </c>
      <c r="P399" s="119">
        <v>0</v>
      </c>
      <c r="Q399" s="119"/>
      <c r="R399" s="119">
        <v>0</v>
      </c>
      <c r="S399" s="52">
        <f t="shared" si="121"/>
        <v>0</v>
      </c>
      <c r="T399" s="52">
        <v>0</v>
      </c>
      <c r="U399" s="122"/>
      <c r="V399" s="19"/>
      <c r="W399" s="19"/>
    </row>
    <row r="400" spans="1:23" s="5" customFormat="1" x14ac:dyDescent="0.2">
      <c r="L400" s="15"/>
      <c r="M400" s="120">
        <v>52</v>
      </c>
      <c r="N400" s="114" t="s">
        <v>103</v>
      </c>
      <c r="O400" s="119">
        <v>12121.76</v>
      </c>
      <c r="P400" s="119">
        <v>0</v>
      </c>
      <c r="Q400" s="119"/>
      <c r="R400" s="119">
        <v>0</v>
      </c>
      <c r="S400" s="52">
        <f t="shared" si="121"/>
        <v>0</v>
      </c>
      <c r="T400" s="52">
        <v>0</v>
      </c>
      <c r="U400" s="122"/>
      <c r="V400" s="19"/>
      <c r="W400" s="19"/>
    </row>
    <row r="401" spans="1:23" s="5" customFormat="1" x14ac:dyDescent="0.2">
      <c r="L401" s="15"/>
      <c r="M401" s="120"/>
      <c r="N401" s="114"/>
      <c r="O401" s="119"/>
      <c r="P401" s="119"/>
      <c r="Q401" s="119"/>
      <c r="R401" s="119"/>
      <c r="S401" s="52"/>
      <c r="T401" s="52"/>
      <c r="U401" s="135"/>
      <c r="V401" s="19"/>
      <c r="W401" s="19"/>
    </row>
    <row r="402" spans="1:23" s="5" customFormat="1" x14ac:dyDescent="0.2">
      <c r="B402" s="4">
        <v>1</v>
      </c>
      <c r="F402" s="4">
        <v>5</v>
      </c>
      <c r="L402" s="15" t="s">
        <v>115</v>
      </c>
      <c r="M402" s="47">
        <v>3</v>
      </c>
      <c r="N402" s="59" t="s">
        <v>116</v>
      </c>
      <c r="O402" s="86">
        <f t="shared" ref="O402:R403" si="125">SUM(O403)</f>
        <v>62676.43</v>
      </c>
      <c r="P402" s="86">
        <f t="shared" si="125"/>
        <v>0</v>
      </c>
      <c r="Q402" s="86"/>
      <c r="R402" s="86">
        <f t="shared" si="125"/>
        <v>0</v>
      </c>
      <c r="S402" s="52">
        <f t="shared" si="121"/>
        <v>0</v>
      </c>
      <c r="T402" s="52">
        <v>0</v>
      </c>
      <c r="U402" s="86"/>
      <c r="V402" s="19"/>
      <c r="W402" s="19"/>
    </row>
    <row r="403" spans="1:23" s="5" customFormat="1" x14ac:dyDescent="0.2">
      <c r="B403" s="4">
        <v>1</v>
      </c>
      <c r="F403" s="4">
        <v>5</v>
      </c>
      <c r="L403" s="15" t="s">
        <v>115</v>
      </c>
      <c r="M403" s="46">
        <v>32</v>
      </c>
      <c r="N403" s="45" t="s">
        <v>3</v>
      </c>
      <c r="O403" s="87">
        <f t="shared" si="125"/>
        <v>62676.43</v>
      </c>
      <c r="P403" s="87">
        <f t="shared" si="125"/>
        <v>0</v>
      </c>
      <c r="Q403" s="87"/>
      <c r="R403" s="87">
        <f t="shared" si="125"/>
        <v>0</v>
      </c>
      <c r="S403" s="52">
        <f t="shared" si="121"/>
        <v>0</v>
      </c>
      <c r="T403" s="52">
        <v>0</v>
      </c>
      <c r="U403" s="86"/>
      <c r="V403" s="19"/>
      <c r="W403" s="19"/>
    </row>
    <row r="404" spans="1:23" s="1" customFormat="1" x14ac:dyDescent="0.2">
      <c r="A404" s="5"/>
      <c r="B404" s="4">
        <v>1</v>
      </c>
      <c r="C404" s="5"/>
      <c r="D404" s="5"/>
      <c r="E404" s="5"/>
      <c r="F404" s="4">
        <v>5</v>
      </c>
      <c r="G404" s="5"/>
      <c r="H404" s="5"/>
      <c r="I404" s="5"/>
      <c r="J404" s="5"/>
      <c r="K404" s="5"/>
      <c r="L404" s="15" t="s">
        <v>115</v>
      </c>
      <c r="M404" s="47">
        <v>323</v>
      </c>
      <c r="N404" s="50" t="s">
        <v>6</v>
      </c>
      <c r="O404" s="86">
        <f>SUM(O405)</f>
        <v>62676.43</v>
      </c>
      <c r="P404" s="86">
        <v>0</v>
      </c>
      <c r="Q404" s="86"/>
      <c r="R404" s="86">
        <f>SUM(R405)</f>
        <v>0</v>
      </c>
      <c r="S404" s="52">
        <f t="shared" si="121"/>
        <v>0</v>
      </c>
      <c r="T404" s="52">
        <v>0</v>
      </c>
      <c r="U404" s="86"/>
      <c r="V404" s="19"/>
      <c r="W404" s="19"/>
    </row>
    <row r="405" spans="1:23" s="1" customFormat="1" x14ac:dyDescent="0.2">
      <c r="A405" s="5"/>
      <c r="B405" s="4"/>
      <c r="C405" s="5"/>
      <c r="D405" s="5"/>
      <c r="E405" s="5"/>
      <c r="F405" s="4"/>
      <c r="G405" s="5"/>
      <c r="H405" s="5"/>
      <c r="I405" s="5"/>
      <c r="J405" s="5"/>
      <c r="K405" s="5"/>
      <c r="L405" s="15"/>
      <c r="M405" s="47">
        <v>3237</v>
      </c>
      <c r="N405" s="50" t="s">
        <v>470</v>
      </c>
      <c r="O405" s="86">
        <v>62676.43</v>
      </c>
      <c r="P405" s="86"/>
      <c r="Q405" s="86"/>
      <c r="R405" s="86">
        <v>0</v>
      </c>
      <c r="S405" s="52">
        <f t="shared" si="121"/>
        <v>0</v>
      </c>
      <c r="T405" s="52">
        <v>0</v>
      </c>
      <c r="U405" s="86"/>
      <c r="V405" s="19"/>
      <c r="W405" s="19"/>
    </row>
    <row r="406" spans="1:23" s="1" customFormat="1" x14ac:dyDescent="0.2">
      <c r="A406" s="5"/>
      <c r="B406" s="4"/>
      <c r="C406" s="5"/>
      <c r="D406" s="5"/>
      <c r="E406" s="5"/>
      <c r="F406" s="5"/>
      <c r="G406" s="5"/>
      <c r="H406" s="5"/>
      <c r="I406" s="5"/>
      <c r="J406" s="5"/>
      <c r="K406" s="5"/>
      <c r="L406" s="15"/>
      <c r="M406" s="47"/>
      <c r="N406" s="50"/>
      <c r="O406" s="86"/>
      <c r="P406" s="86"/>
      <c r="Q406" s="86"/>
      <c r="R406" s="86"/>
      <c r="S406" s="52"/>
      <c r="T406" s="52"/>
      <c r="U406" s="86"/>
      <c r="V406" s="19"/>
      <c r="W406" s="19"/>
    </row>
    <row r="407" spans="1:23" s="1" customFormat="1" ht="25.5" x14ac:dyDescent="0.2">
      <c r="A407" s="35" t="s">
        <v>240</v>
      </c>
      <c r="B407" s="40">
        <v>1</v>
      </c>
      <c r="C407" s="40"/>
      <c r="D407" s="40"/>
      <c r="E407" s="40">
        <v>4</v>
      </c>
      <c r="F407" s="5"/>
      <c r="G407" s="5"/>
      <c r="H407" s="5"/>
      <c r="I407" s="5"/>
      <c r="J407" s="40">
        <v>9</v>
      </c>
      <c r="K407" s="5"/>
      <c r="L407" s="15"/>
      <c r="M407" s="47"/>
      <c r="N407" s="48" t="s">
        <v>241</v>
      </c>
      <c r="O407" s="88">
        <f t="shared" ref="O407:P407" si="126">SUM(O409+O425+O454)</f>
        <v>206743.09999999998</v>
      </c>
      <c r="P407" s="88">
        <f t="shared" si="126"/>
        <v>245000</v>
      </c>
      <c r="Q407" s="88"/>
      <c r="R407" s="88">
        <f t="shared" ref="R407" si="127">SUM(R409+R425+R454)</f>
        <v>174536.24</v>
      </c>
      <c r="S407" s="52">
        <f t="shared" si="121"/>
        <v>84.421796906402207</v>
      </c>
      <c r="T407" s="52">
        <f t="shared" ref="T407:T456" si="128">R407/P407*100</f>
        <v>71.239281632653061</v>
      </c>
      <c r="U407" s="88"/>
      <c r="V407" s="19"/>
      <c r="W407" s="19"/>
    </row>
    <row r="408" spans="1:23" s="1" customFormat="1" x14ac:dyDescent="0.2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15"/>
      <c r="M408" s="50"/>
      <c r="N408" s="59"/>
      <c r="O408" s="104"/>
      <c r="P408" s="104"/>
      <c r="Q408" s="104"/>
      <c r="R408" s="104"/>
      <c r="S408" s="52"/>
      <c r="T408" s="52"/>
      <c r="U408" s="136"/>
      <c r="V408" s="19"/>
      <c r="W408" s="19"/>
    </row>
    <row r="409" spans="1:23" s="1" customFormat="1" ht="38.25" x14ac:dyDescent="0.2">
      <c r="A409" s="38" t="s">
        <v>174</v>
      </c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27" t="s">
        <v>124</v>
      </c>
      <c r="M409" s="77"/>
      <c r="N409" s="78" t="s">
        <v>147</v>
      </c>
      <c r="O409" s="89">
        <f t="shared" ref="O409" si="129">SUM(O411)</f>
        <v>50290.09</v>
      </c>
      <c r="P409" s="89">
        <f t="shared" ref="P409" si="130">SUM(P411)</f>
        <v>80000</v>
      </c>
      <c r="Q409" s="89"/>
      <c r="R409" s="89">
        <f t="shared" ref="R409" si="131">SUM(R411)</f>
        <v>60482.02</v>
      </c>
      <c r="S409" s="52">
        <f t="shared" si="121"/>
        <v>120.26627910190658</v>
      </c>
      <c r="T409" s="52">
        <f t="shared" si="128"/>
        <v>75.602525</v>
      </c>
      <c r="U409" s="89"/>
      <c r="V409" s="19"/>
      <c r="W409" s="19"/>
    </row>
    <row r="410" spans="1:23" s="1" customFormat="1" x14ac:dyDescent="0.2">
      <c r="A410" s="38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27"/>
      <c r="M410" s="77"/>
      <c r="N410" s="78"/>
      <c r="O410" s="89"/>
      <c r="P410" s="89"/>
      <c r="Q410" s="89"/>
      <c r="R410" s="89"/>
      <c r="S410" s="52"/>
      <c r="T410" s="52"/>
      <c r="U410" s="89"/>
      <c r="V410" s="19"/>
      <c r="W410" s="19"/>
    </row>
    <row r="411" spans="1:23" s="1" customFormat="1" x14ac:dyDescent="0.2">
      <c r="A411" s="23" t="s">
        <v>242</v>
      </c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32" t="s">
        <v>178</v>
      </c>
      <c r="M411" s="80"/>
      <c r="N411" s="81" t="s">
        <v>123</v>
      </c>
      <c r="O411" s="97">
        <f t="shared" ref="O411" si="132">SUM(O418)</f>
        <v>50290.09</v>
      </c>
      <c r="P411" s="97">
        <f t="shared" ref="P411" si="133">SUM(P418)</f>
        <v>80000</v>
      </c>
      <c r="Q411" s="97"/>
      <c r="R411" s="97">
        <f t="shared" ref="R411" si="134">SUM(R418)</f>
        <v>60482.02</v>
      </c>
      <c r="S411" s="52">
        <f t="shared" si="121"/>
        <v>120.26627910190658</v>
      </c>
      <c r="T411" s="52">
        <f t="shared" si="128"/>
        <v>75.602525</v>
      </c>
      <c r="U411" s="137"/>
      <c r="V411" s="19"/>
      <c r="W411" s="19"/>
    </row>
    <row r="412" spans="1:23" s="1" customFormat="1" x14ac:dyDescent="0.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15"/>
      <c r="M412" s="50"/>
      <c r="N412" s="59"/>
      <c r="O412" s="104"/>
      <c r="P412" s="104"/>
      <c r="Q412" s="104"/>
      <c r="R412" s="104"/>
      <c r="S412" s="52"/>
      <c r="T412" s="52"/>
      <c r="U412" s="136"/>
      <c r="V412" s="19"/>
      <c r="W412" s="19"/>
    </row>
    <row r="413" spans="1:23" s="1" customFormat="1" x14ac:dyDescent="0.2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15"/>
      <c r="M413" s="50"/>
      <c r="N413" s="114" t="s">
        <v>288</v>
      </c>
      <c r="O413" s="122">
        <f t="shared" ref="O413:P413" si="135">SUM(O415:O416)</f>
        <v>50290.09</v>
      </c>
      <c r="P413" s="122">
        <f t="shared" si="135"/>
        <v>80000</v>
      </c>
      <c r="Q413" s="122"/>
      <c r="R413" s="122">
        <f>SUM(R414:R416)</f>
        <v>60482.020000000004</v>
      </c>
      <c r="S413" s="52">
        <f t="shared" si="121"/>
        <v>120.26627910190658</v>
      </c>
      <c r="T413" s="52">
        <f t="shared" si="128"/>
        <v>75.602525000000014</v>
      </c>
      <c r="U413" s="122"/>
      <c r="V413" s="19"/>
      <c r="W413" s="19"/>
    </row>
    <row r="414" spans="1:23" s="1" customFormat="1" x14ac:dyDescent="0.2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15"/>
      <c r="M414" s="120">
        <v>11</v>
      </c>
      <c r="N414" s="114" t="s">
        <v>289</v>
      </c>
      <c r="O414" s="122">
        <v>0</v>
      </c>
      <c r="P414" s="122">
        <v>0</v>
      </c>
      <c r="Q414" s="122"/>
      <c r="R414" s="122">
        <v>0</v>
      </c>
      <c r="S414" s="52">
        <v>0</v>
      </c>
      <c r="T414" s="52">
        <v>0</v>
      </c>
      <c r="U414" s="122"/>
      <c r="V414" s="19"/>
      <c r="W414" s="19"/>
    </row>
    <row r="415" spans="1:23" s="1" customFormat="1" x14ac:dyDescent="0.2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15"/>
      <c r="M415" s="120">
        <v>43</v>
      </c>
      <c r="N415" s="121" t="s">
        <v>102</v>
      </c>
      <c r="O415" s="122">
        <v>11187.5</v>
      </c>
      <c r="P415" s="122">
        <v>24500</v>
      </c>
      <c r="Q415" s="122"/>
      <c r="R415" s="122">
        <v>38778.959999999999</v>
      </c>
      <c r="S415" s="52">
        <f t="shared" si="121"/>
        <v>346.62757541899441</v>
      </c>
      <c r="T415" s="52">
        <f t="shared" si="128"/>
        <v>158.2814693877551</v>
      </c>
      <c r="U415" s="122"/>
      <c r="V415" s="19"/>
      <c r="W415" s="19"/>
    </row>
    <row r="416" spans="1:23" s="1" customFormat="1" x14ac:dyDescent="0.2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15"/>
      <c r="M416" s="120">
        <v>91</v>
      </c>
      <c r="N416" s="114" t="s">
        <v>293</v>
      </c>
      <c r="O416" s="122">
        <v>39102.589999999997</v>
      </c>
      <c r="P416" s="122">
        <v>55500</v>
      </c>
      <c r="Q416" s="122"/>
      <c r="R416" s="122">
        <v>21703.06</v>
      </c>
      <c r="S416" s="52">
        <f t="shared" si="121"/>
        <v>55.502870781705262</v>
      </c>
      <c r="T416" s="52">
        <f t="shared" si="128"/>
        <v>39.104612612612613</v>
      </c>
      <c r="U416" s="122"/>
      <c r="V416" s="19"/>
      <c r="W416" s="19"/>
    </row>
    <row r="417" spans="1:23" s="1" customFormat="1" x14ac:dyDescent="0.2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15"/>
      <c r="M417" s="50"/>
      <c r="N417" s="59"/>
      <c r="O417" s="104"/>
      <c r="P417" s="104"/>
      <c r="Q417" s="104"/>
      <c r="R417" s="104"/>
      <c r="S417" s="52"/>
      <c r="T417" s="52"/>
      <c r="U417" s="136"/>
      <c r="V417" s="19"/>
      <c r="W417" s="19"/>
    </row>
    <row r="418" spans="1:23" s="5" customFormat="1" x14ac:dyDescent="0.2">
      <c r="B418" s="4">
        <v>1</v>
      </c>
      <c r="D418" s="4"/>
      <c r="E418" s="4">
        <v>4</v>
      </c>
      <c r="J418" s="4">
        <v>9</v>
      </c>
      <c r="L418" s="15" t="s">
        <v>178</v>
      </c>
      <c r="M418" s="47">
        <v>3</v>
      </c>
      <c r="N418" s="59" t="s">
        <v>116</v>
      </c>
      <c r="O418" s="86">
        <f t="shared" ref="O418:R418" si="136">SUM(O419)</f>
        <v>50290.09</v>
      </c>
      <c r="P418" s="86">
        <f t="shared" si="136"/>
        <v>80000</v>
      </c>
      <c r="Q418" s="86"/>
      <c r="R418" s="86">
        <f t="shared" si="136"/>
        <v>60482.02</v>
      </c>
      <c r="S418" s="52">
        <f t="shared" si="121"/>
        <v>120.26627910190658</v>
      </c>
      <c r="T418" s="52">
        <f t="shared" si="128"/>
        <v>75.602525</v>
      </c>
      <c r="U418" s="86"/>
      <c r="V418" s="19"/>
      <c r="W418" s="19"/>
    </row>
    <row r="419" spans="1:23" s="1" customFormat="1" x14ac:dyDescent="0.2">
      <c r="A419" s="5"/>
      <c r="B419" s="4">
        <v>1</v>
      </c>
      <c r="C419" s="5"/>
      <c r="D419" s="4"/>
      <c r="E419" s="4">
        <v>4</v>
      </c>
      <c r="F419" s="5"/>
      <c r="G419" s="5"/>
      <c r="H419" s="5"/>
      <c r="I419" s="5"/>
      <c r="J419" s="4">
        <v>9</v>
      </c>
      <c r="K419" s="5"/>
      <c r="L419" s="15" t="s">
        <v>178</v>
      </c>
      <c r="M419" s="46">
        <v>32</v>
      </c>
      <c r="N419" s="45" t="s">
        <v>3</v>
      </c>
      <c r="O419" s="87">
        <f>SUM(O420+O422)</f>
        <v>50290.09</v>
      </c>
      <c r="P419" s="87">
        <f t="shared" ref="P419" si="137">SUM(P420:P422)</f>
        <v>80000</v>
      </c>
      <c r="Q419" s="87"/>
      <c r="R419" s="87">
        <f>SUM(R420+R422)</f>
        <v>60482.02</v>
      </c>
      <c r="S419" s="52">
        <f t="shared" si="121"/>
        <v>120.26627910190658</v>
      </c>
      <c r="T419" s="52">
        <f t="shared" si="128"/>
        <v>75.602525</v>
      </c>
      <c r="U419" s="86"/>
      <c r="V419" s="19"/>
      <c r="W419" s="19"/>
    </row>
    <row r="420" spans="1:23" s="1" customFormat="1" x14ac:dyDescent="0.2">
      <c r="A420" s="5"/>
      <c r="B420" s="4">
        <v>1</v>
      </c>
      <c r="C420" s="5"/>
      <c r="D420" s="4"/>
      <c r="E420" s="4">
        <v>4</v>
      </c>
      <c r="F420" s="5"/>
      <c r="G420" s="5"/>
      <c r="H420" s="5"/>
      <c r="I420" s="5"/>
      <c r="J420" s="4">
        <v>9</v>
      </c>
      <c r="K420" s="5"/>
      <c r="L420" s="15" t="s">
        <v>178</v>
      </c>
      <c r="M420" s="47">
        <v>322</v>
      </c>
      <c r="N420" s="50" t="s">
        <v>117</v>
      </c>
      <c r="O420" s="86">
        <f>SUM(O421)</f>
        <v>39102.589999999997</v>
      </c>
      <c r="P420" s="86">
        <v>54000</v>
      </c>
      <c r="Q420" s="86"/>
      <c r="R420" s="86">
        <f>SUM(R421)</f>
        <v>34569.519999999997</v>
      </c>
      <c r="S420" s="52">
        <f t="shared" si="121"/>
        <v>88.407238497501055</v>
      </c>
      <c r="T420" s="52">
        <f t="shared" si="128"/>
        <v>64.017629629629624</v>
      </c>
      <c r="U420" s="86"/>
      <c r="V420" s="19"/>
      <c r="W420" s="19"/>
    </row>
    <row r="421" spans="1:23" s="1" customFormat="1" x14ac:dyDescent="0.2">
      <c r="A421" s="5"/>
      <c r="B421" s="4"/>
      <c r="C421" s="5"/>
      <c r="D421" s="4"/>
      <c r="E421" s="4"/>
      <c r="F421" s="5"/>
      <c r="G421" s="5"/>
      <c r="H421" s="5"/>
      <c r="I421" s="5"/>
      <c r="J421" s="4"/>
      <c r="K421" s="5"/>
      <c r="L421" s="15"/>
      <c r="M421" s="47">
        <v>3223</v>
      </c>
      <c r="N421" s="50" t="s">
        <v>454</v>
      </c>
      <c r="O421" s="86">
        <v>39102.589999999997</v>
      </c>
      <c r="P421" s="86"/>
      <c r="Q421" s="86"/>
      <c r="R421" s="86">
        <v>34569.519999999997</v>
      </c>
      <c r="S421" s="52">
        <f t="shared" si="121"/>
        <v>88.407238497501055</v>
      </c>
      <c r="T421" s="52"/>
      <c r="U421" s="86"/>
      <c r="V421" s="19"/>
      <c r="W421" s="19"/>
    </row>
    <row r="422" spans="1:23" s="1" customFormat="1" x14ac:dyDescent="0.2">
      <c r="A422" s="5"/>
      <c r="B422" s="4">
        <v>1</v>
      </c>
      <c r="C422" s="5"/>
      <c r="D422" s="4"/>
      <c r="E422" s="4">
        <v>4</v>
      </c>
      <c r="F422" s="5"/>
      <c r="G422" s="5"/>
      <c r="H422" s="5"/>
      <c r="I422" s="5"/>
      <c r="J422" s="4">
        <v>9</v>
      </c>
      <c r="K422" s="5"/>
      <c r="L422" s="15" t="s">
        <v>178</v>
      </c>
      <c r="M422" s="47">
        <v>323</v>
      </c>
      <c r="N422" s="50" t="s">
        <v>6</v>
      </c>
      <c r="O422" s="86">
        <f>SUM(O423)</f>
        <v>11187.5</v>
      </c>
      <c r="P422" s="86">
        <v>26000</v>
      </c>
      <c r="Q422" s="86"/>
      <c r="R422" s="86">
        <f>SUM(R423)</f>
        <v>25912.5</v>
      </c>
      <c r="S422" s="52">
        <f t="shared" si="121"/>
        <v>231.62011173184359</v>
      </c>
      <c r="T422" s="52">
        <f t="shared" si="128"/>
        <v>99.663461538461533</v>
      </c>
      <c r="U422" s="86"/>
      <c r="V422" s="19"/>
      <c r="W422" s="19"/>
    </row>
    <row r="423" spans="1:23" s="1" customFormat="1" ht="25.5" x14ac:dyDescent="0.2">
      <c r="A423" s="5"/>
      <c r="B423" s="4"/>
      <c r="C423" s="5"/>
      <c r="D423" s="4"/>
      <c r="E423" s="4"/>
      <c r="F423" s="5"/>
      <c r="G423" s="5"/>
      <c r="H423" s="5"/>
      <c r="I423" s="5"/>
      <c r="J423" s="4"/>
      <c r="K423" s="5"/>
      <c r="L423" s="15"/>
      <c r="M423" s="47">
        <v>3232</v>
      </c>
      <c r="N423" s="59" t="s">
        <v>466</v>
      </c>
      <c r="O423" s="86">
        <v>11187.5</v>
      </c>
      <c r="P423" s="86"/>
      <c r="Q423" s="86"/>
      <c r="R423" s="86">
        <v>25912.5</v>
      </c>
      <c r="S423" s="52">
        <f t="shared" si="121"/>
        <v>231.62011173184359</v>
      </c>
      <c r="T423" s="52"/>
      <c r="U423" s="86"/>
      <c r="V423" s="19"/>
      <c r="W423" s="19"/>
    </row>
    <row r="424" spans="1:23" s="1" customFormat="1" x14ac:dyDescent="0.2">
      <c r="A424" s="5"/>
      <c r="B424" s="5"/>
      <c r="C424" s="5"/>
      <c r="D424" s="4"/>
      <c r="E424" s="4"/>
      <c r="F424" s="5"/>
      <c r="G424" s="5"/>
      <c r="H424" s="5"/>
      <c r="I424" s="5"/>
      <c r="J424" s="5"/>
      <c r="K424" s="5"/>
      <c r="L424" s="15"/>
      <c r="M424" s="47"/>
      <c r="N424" s="50"/>
      <c r="O424" s="105"/>
      <c r="P424" s="105"/>
      <c r="Q424" s="105"/>
      <c r="R424" s="105"/>
      <c r="S424" s="52"/>
      <c r="T424" s="52"/>
      <c r="U424" s="86"/>
      <c r="V424" s="19"/>
      <c r="W424" s="19"/>
    </row>
    <row r="425" spans="1:23" s="1" customFormat="1" ht="25.5" x14ac:dyDescent="0.2">
      <c r="A425" s="38" t="s">
        <v>153</v>
      </c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27" t="s">
        <v>188</v>
      </c>
      <c r="M425" s="77"/>
      <c r="N425" s="78" t="s">
        <v>189</v>
      </c>
      <c r="O425" s="89">
        <f t="shared" ref="O425" si="138">SUM(O427+O441)</f>
        <v>48839.47</v>
      </c>
      <c r="P425" s="89">
        <f t="shared" ref="P425" si="139">SUM(P427+P441)</f>
        <v>65000</v>
      </c>
      <c r="Q425" s="89"/>
      <c r="R425" s="89">
        <f t="shared" ref="R425" si="140">SUM(R427+R441)</f>
        <v>46905.37</v>
      </c>
      <c r="S425" s="52">
        <f t="shared" si="121"/>
        <v>96.039883315687092</v>
      </c>
      <c r="T425" s="52">
        <f t="shared" si="128"/>
        <v>72.1621076923077</v>
      </c>
      <c r="U425" s="89"/>
      <c r="V425" s="19"/>
      <c r="W425" s="19"/>
    </row>
    <row r="426" spans="1:23" s="1" customFormat="1" x14ac:dyDescent="0.2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15"/>
      <c r="M426" s="47"/>
      <c r="N426" s="50"/>
      <c r="O426" s="104"/>
      <c r="P426" s="104"/>
      <c r="Q426" s="104"/>
      <c r="R426" s="104"/>
      <c r="S426" s="52"/>
      <c r="T426" s="52"/>
      <c r="U426" s="136"/>
      <c r="V426" s="19"/>
      <c r="W426" s="19"/>
    </row>
    <row r="427" spans="1:23" s="1" customFormat="1" ht="25.5" x14ac:dyDescent="0.2">
      <c r="A427" s="23" t="s">
        <v>243</v>
      </c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32" t="s">
        <v>180</v>
      </c>
      <c r="M427" s="80"/>
      <c r="N427" s="81" t="s">
        <v>286</v>
      </c>
      <c r="O427" s="105">
        <f t="shared" ref="O427" si="141">SUM(O432)</f>
        <v>19269.2</v>
      </c>
      <c r="P427" s="105">
        <f t="shared" ref="P427" si="142">SUM(P432)</f>
        <v>35000</v>
      </c>
      <c r="Q427" s="105"/>
      <c r="R427" s="105">
        <f t="shared" ref="R427" si="143">SUM(R432)</f>
        <v>26100.58</v>
      </c>
      <c r="S427" s="52">
        <f t="shared" si="121"/>
        <v>135.45232806758975</v>
      </c>
      <c r="T427" s="52">
        <f t="shared" si="128"/>
        <v>74.57308571428571</v>
      </c>
      <c r="U427" s="134"/>
      <c r="V427" s="19"/>
      <c r="W427" s="19"/>
    </row>
    <row r="428" spans="1:23" s="1" customFormat="1" x14ac:dyDescent="0.2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15"/>
      <c r="M428" s="50"/>
      <c r="N428" s="59"/>
      <c r="O428" s="104"/>
      <c r="P428" s="104"/>
      <c r="Q428" s="104"/>
      <c r="R428" s="104"/>
      <c r="S428" s="52"/>
      <c r="T428" s="52"/>
      <c r="U428" s="136"/>
      <c r="V428" s="19"/>
      <c r="W428" s="19"/>
    </row>
    <row r="429" spans="1:23" s="1" customFormat="1" x14ac:dyDescent="0.2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15"/>
      <c r="M429" s="50"/>
      <c r="N429" s="114" t="s">
        <v>288</v>
      </c>
      <c r="O429" s="122">
        <f t="shared" ref="O429:R429" si="144">SUM(O430:O430)</f>
        <v>19269.2</v>
      </c>
      <c r="P429" s="122">
        <f t="shared" si="144"/>
        <v>35000</v>
      </c>
      <c r="Q429" s="122"/>
      <c r="R429" s="122">
        <f t="shared" si="144"/>
        <v>26100.58</v>
      </c>
      <c r="S429" s="52">
        <f t="shared" si="121"/>
        <v>135.45232806758975</v>
      </c>
      <c r="T429" s="52">
        <f t="shared" si="128"/>
        <v>74.57308571428571</v>
      </c>
      <c r="U429" s="122"/>
      <c r="V429" s="19"/>
      <c r="W429" s="19"/>
    </row>
    <row r="430" spans="1:23" s="1" customFormat="1" x14ac:dyDescent="0.2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15"/>
      <c r="M430" s="120">
        <v>43</v>
      </c>
      <c r="N430" s="121" t="s">
        <v>102</v>
      </c>
      <c r="O430" s="122">
        <v>19269.2</v>
      </c>
      <c r="P430" s="122">
        <v>35000</v>
      </c>
      <c r="Q430" s="122"/>
      <c r="R430" s="122">
        <v>26100.58</v>
      </c>
      <c r="S430" s="52">
        <f t="shared" si="121"/>
        <v>135.45232806758975</v>
      </c>
      <c r="T430" s="52">
        <f t="shared" si="128"/>
        <v>74.57308571428571</v>
      </c>
      <c r="U430" s="122"/>
      <c r="V430" s="19"/>
      <c r="W430" s="19"/>
    </row>
    <row r="431" spans="1:23" s="1" customFormat="1" x14ac:dyDescent="0.2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15"/>
      <c r="M431" s="50"/>
      <c r="N431" s="121"/>
      <c r="O431" s="104"/>
      <c r="P431" s="104"/>
      <c r="Q431" s="104"/>
      <c r="R431" s="104"/>
      <c r="S431" s="52"/>
      <c r="T431" s="52"/>
      <c r="U431" s="136"/>
      <c r="V431" s="19"/>
      <c r="W431" s="19"/>
    </row>
    <row r="432" spans="1:23" s="5" customFormat="1" x14ac:dyDescent="0.2">
      <c r="B432" s="4"/>
      <c r="D432" s="4"/>
      <c r="E432" s="4">
        <v>4</v>
      </c>
      <c r="L432" s="15" t="s">
        <v>180</v>
      </c>
      <c r="M432" s="47">
        <v>3</v>
      </c>
      <c r="N432" s="59" t="s">
        <v>116</v>
      </c>
      <c r="O432" s="86">
        <f t="shared" ref="O432:R432" si="145">SUM(O433)</f>
        <v>19269.2</v>
      </c>
      <c r="P432" s="86">
        <f t="shared" si="145"/>
        <v>35000</v>
      </c>
      <c r="Q432" s="86"/>
      <c r="R432" s="86">
        <f t="shared" si="145"/>
        <v>26100.58</v>
      </c>
      <c r="S432" s="52">
        <f t="shared" si="121"/>
        <v>135.45232806758975</v>
      </c>
      <c r="T432" s="52">
        <f t="shared" si="128"/>
        <v>74.57308571428571</v>
      </c>
      <c r="U432" s="86"/>
      <c r="V432" s="19"/>
      <c r="W432" s="19"/>
    </row>
    <row r="433" spans="1:23" s="1" customFormat="1" x14ac:dyDescent="0.2">
      <c r="A433" s="5"/>
      <c r="B433" s="4"/>
      <c r="C433" s="5"/>
      <c r="D433" s="4"/>
      <c r="E433" s="4">
        <v>4</v>
      </c>
      <c r="F433" s="5"/>
      <c r="G433" s="5"/>
      <c r="H433" s="5"/>
      <c r="I433" s="5"/>
      <c r="J433" s="5"/>
      <c r="K433" s="5"/>
      <c r="L433" s="15" t="s">
        <v>180</v>
      </c>
      <c r="M433" s="46">
        <v>32</v>
      </c>
      <c r="N433" s="45" t="s">
        <v>3</v>
      </c>
      <c r="O433" s="87">
        <f>SUM(O434+O436)</f>
        <v>19269.2</v>
      </c>
      <c r="P433" s="87">
        <f t="shared" ref="P433" si="146">SUM(P434:P436)</f>
        <v>35000</v>
      </c>
      <c r="Q433" s="87"/>
      <c r="R433" s="87">
        <f>SUM(R434+R436)</f>
        <v>26100.58</v>
      </c>
      <c r="S433" s="52">
        <f t="shared" si="121"/>
        <v>135.45232806758975</v>
      </c>
      <c r="T433" s="52">
        <f t="shared" si="128"/>
        <v>74.57308571428571</v>
      </c>
      <c r="U433" s="86"/>
      <c r="V433" s="19"/>
      <c r="W433" s="19"/>
    </row>
    <row r="434" spans="1:23" s="1" customFormat="1" x14ac:dyDescent="0.2">
      <c r="A434" s="5"/>
      <c r="B434" s="4"/>
      <c r="C434" s="5"/>
      <c r="D434" s="4"/>
      <c r="E434" s="4">
        <v>4</v>
      </c>
      <c r="F434" s="5"/>
      <c r="G434" s="5"/>
      <c r="H434" s="5"/>
      <c r="I434" s="5"/>
      <c r="J434" s="5"/>
      <c r="K434" s="5"/>
      <c r="L434" s="15" t="s">
        <v>180</v>
      </c>
      <c r="M434" s="47">
        <v>322</v>
      </c>
      <c r="N434" s="50" t="s">
        <v>117</v>
      </c>
      <c r="O434" s="86">
        <f>SUM(O435)</f>
        <v>784.32</v>
      </c>
      <c r="P434" s="86">
        <v>5000</v>
      </c>
      <c r="Q434" s="86"/>
      <c r="R434" s="86">
        <f>SUM(R435)</f>
        <v>994.49</v>
      </c>
      <c r="S434" s="52">
        <f t="shared" si="121"/>
        <v>126.79646062831497</v>
      </c>
      <c r="T434" s="52">
        <f t="shared" si="128"/>
        <v>19.889799999999997</v>
      </c>
      <c r="U434" s="86"/>
      <c r="V434" s="19"/>
      <c r="W434" s="19"/>
    </row>
    <row r="435" spans="1:23" s="1" customFormat="1" x14ac:dyDescent="0.2">
      <c r="A435" s="5"/>
      <c r="B435" s="4"/>
      <c r="C435" s="5"/>
      <c r="D435" s="4"/>
      <c r="E435" s="4"/>
      <c r="F435" s="5"/>
      <c r="G435" s="5"/>
      <c r="H435" s="5"/>
      <c r="I435" s="5"/>
      <c r="J435" s="5"/>
      <c r="K435" s="5"/>
      <c r="L435" s="15"/>
      <c r="M435" s="47">
        <v>3223</v>
      </c>
      <c r="N435" s="50" t="s">
        <v>454</v>
      </c>
      <c r="O435" s="86">
        <v>784.32</v>
      </c>
      <c r="P435" s="86"/>
      <c r="Q435" s="86"/>
      <c r="R435" s="86">
        <v>994.49</v>
      </c>
      <c r="S435" s="52">
        <f t="shared" si="121"/>
        <v>126.79646062831497</v>
      </c>
      <c r="T435" s="52"/>
      <c r="U435" s="86"/>
      <c r="V435" s="19"/>
      <c r="W435" s="19"/>
    </row>
    <row r="436" spans="1:23" s="1" customFormat="1" x14ac:dyDescent="0.2">
      <c r="A436" s="5"/>
      <c r="B436" s="4"/>
      <c r="C436" s="5"/>
      <c r="D436" s="4"/>
      <c r="E436" s="4">
        <v>4</v>
      </c>
      <c r="F436" s="5"/>
      <c r="G436" s="5"/>
      <c r="H436" s="5"/>
      <c r="I436" s="5"/>
      <c r="J436" s="5"/>
      <c r="K436" s="5"/>
      <c r="L436" s="15" t="s">
        <v>180</v>
      </c>
      <c r="M436" s="47">
        <v>323</v>
      </c>
      <c r="N436" s="50" t="s">
        <v>6</v>
      </c>
      <c r="O436" s="86">
        <f>SUM(O437:O439)</f>
        <v>18484.88</v>
      </c>
      <c r="P436" s="86">
        <v>30000</v>
      </c>
      <c r="Q436" s="86"/>
      <c r="R436" s="86">
        <f>SUM(R437:R439)</f>
        <v>25106.09</v>
      </c>
      <c r="S436" s="52">
        <f t="shared" si="121"/>
        <v>135.81959958625646</v>
      </c>
      <c r="T436" s="52">
        <f t="shared" si="128"/>
        <v>83.686966666666663</v>
      </c>
      <c r="U436" s="86"/>
      <c r="V436" s="19"/>
      <c r="W436" s="19"/>
    </row>
    <row r="437" spans="1:23" s="1" customFormat="1" ht="25.5" x14ac:dyDescent="0.2">
      <c r="A437" s="5"/>
      <c r="B437" s="4"/>
      <c r="C437" s="5"/>
      <c r="D437" s="4"/>
      <c r="E437" s="4"/>
      <c r="F437" s="5"/>
      <c r="G437" s="5"/>
      <c r="H437" s="5"/>
      <c r="I437" s="5"/>
      <c r="J437" s="5"/>
      <c r="K437" s="5"/>
      <c r="L437" s="15"/>
      <c r="M437" s="47">
        <v>3232</v>
      </c>
      <c r="N437" s="59" t="s">
        <v>466</v>
      </c>
      <c r="O437" s="86">
        <v>13953.09</v>
      </c>
      <c r="P437" s="86"/>
      <c r="Q437" s="86"/>
      <c r="R437" s="86">
        <v>15196.84</v>
      </c>
      <c r="S437" s="52">
        <f t="shared" si="121"/>
        <v>108.9137961555469</v>
      </c>
      <c r="T437" s="52"/>
      <c r="U437" s="86"/>
      <c r="V437" s="19"/>
      <c r="W437" s="19"/>
    </row>
    <row r="438" spans="1:23" s="1" customFormat="1" x14ac:dyDescent="0.2">
      <c r="A438" s="5"/>
      <c r="B438" s="4"/>
      <c r="C438" s="5"/>
      <c r="D438" s="4"/>
      <c r="E438" s="4"/>
      <c r="F438" s="5"/>
      <c r="G438" s="5"/>
      <c r="H438" s="5"/>
      <c r="I438" s="5"/>
      <c r="J438" s="5"/>
      <c r="K438" s="5"/>
      <c r="L438" s="15"/>
      <c r="M438" s="47">
        <v>3234</v>
      </c>
      <c r="N438" s="50" t="s">
        <v>468</v>
      </c>
      <c r="O438" s="86">
        <v>1657.45</v>
      </c>
      <c r="P438" s="86"/>
      <c r="Q438" s="86"/>
      <c r="R438" s="86">
        <v>2747.48</v>
      </c>
      <c r="S438" s="52">
        <f t="shared" si="121"/>
        <v>165.76548312166278</v>
      </c>
      <c r="T438" s="52"/>
      <c r="U438" s="86"/>
      <c r="V438" s="19"/>
      <c r="W438" s="19"/>
    </row>
    <row r="439" spans="1:23" s="1" customFormat="1" x14ac:dyDescent="0.2">
      <c r="A439" s="5"/>
      <c r="B439" s="4"/>
      <c r="C439" s="5"/>
      <c r="D439" s="4"/>
      <c r="E439" s="4"/>
      <c r="F439" s="5"/>
      <c r="G439" s="5"/>
      <c r="H439" s="5"/>
      <c r="I439" s="5"/>
      <c r="J439" s="5"/>
      <c r="K439" s="5"/>
      <c r="L439" s="15"/>
      <c r="M439" s="47">
        <v>3237</v>
      </c>
      <c r="N439" s="50" t="s">
        <v>470</v>
      </c>
      <c r="O439" s="86">
        <v>2874.34</v>
      </c>
      <c r="P439" s="86"/>
      <c r="Q439" s="86"/>
      <c r="R439" s="86">
        <v>7161.77</v>
      </c>
      <c r="S439" s="52">
        <f t="shared" si="121"/>
        <v>249.16224246261751</v>
      </c>
      <c r="T439" s="52"/>
      <c r="U439" s="86"/>
      <c r="V439" s="19"/>
      <c r="W439" s="19"/>
    </row>
    <row r="440" spans="1:23" s="1" customFormat="1" x14ac:dyDescent="0.2">
      <c r="A440" s="5"/>
      <c r="B440" s="4"/>
      <c r="C440" s="5"/>
      <c r="D440" s="4"/>
      <c r="E440" s="4"/>
      <c r="F440" s="5"/>
      <c r="G440" s="5"/>
      <c r="H440" s="5"/>
      <c r="I440" s="5"/>
      <c r="J440" s="5"/>
      <c r="K440" s="5"/>
      <c r="L440" s="15"/>
      <c r="M440" s="47"/>
      <c r="N440" s="50"/>
      <c r="O440" s="86"/>
      <c r="P440" s="86"/>
      <c r="Q440" s="86"/>
      <c r="R440" s="86"/>
      <c r="S440" s="52"/>
      <c r="T440" s="52"/>
      <c r="U440" s="86"/>
      <c r="V440" s="19"/>
      <c r="W440" s="19"/>
    </row>
    <row r="441" spans="1:23" s="1" customFormat="1" ht="25.5" x14ac:dyDescent="0.2">
      <c r="A441" s="23" t="s">
        <v>244</v>
      </c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32" t="s">
        <v>180</v>
      </c>
      <c r="M441" s="80"/>
      <c r="N441" s="81" t="s">
        <v>127</v>
      </c>
      <c r="O441" s="105">
        <f t="shared" ref="O441" si="147">SUM(O448)</f>
        <v>29570.27</v>
      </c>
      <c r="P441" s="105">
        <f t="shared" ref="P441" si="148">SUM(P448)</f>
        <v>30000</v>
      </c>
      <c r="Q441" s="105"/>
      <c r="R441" s="105">
        <f t="shared" ref="R441" si="149">SUM(R448)</f>
        <v>20804.79</v>
      </c>
      <c r="S441" s="52">
        <f t="shared" si="121"/>
        <v>70.357118822384777</v>
      </c>
      <c r="T441" s="52">
        <f t="shared" si="128"/>
        <v>69.349299999999999</v>
      </c>
      <c r="U441" s="134"/>
      <c r="V441" s="19"/>
      <c r="W441" s="19"/>
    </row>
    <row r="442" spans="1:23" s="1" customFormat="1" x14ac:dyDescent="0.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15"/>
      <c r="M442" s="50"/>
      <c r="N442" s="59"/>
      <c r="O442" s="104"/>
      <c r="P442" s="104"/>
      <c r="Q442" s="104"/>
      <c r="R442" s="104"/>
      <c r="S442" s="52"/>
      <c r="T442" s="52"/>
      <c r="U442" s="136"/>
      <c r="V442" s="19"/>
      <c r="W442" s="19"/>
    </row>
    <row r="443" spans="1:23" s="1" customFormat="1" x14ac:dyDescent="0.2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15"/>
      <c r="M443" s="50"/>
      <c r="N443" s="114" t="s">
        <v>288</v>
      </c>
      <c r="O443" s="122">
        <f t="shared" ref="O443:P443" si="150">SUM(O445:O446)</f>
        <v>29570.27</v>
      </c>
      <c r="P443" s="122">
        <f t="shared" si="150"/>
        <v>30000</v>
      </c>
      <c r="Q443" s="122"/>
      <c r="R443" s="122">
        <f t="shared" ref="R443" si="151">SUM(R445:R446)</f>
        <v>20804.79</v>
      </c>
      <c r="S443" s="52">
        <f t="shared" si="121"/>
        <v>70.357118822384777</v>
      </c>
      <c r="T443" s="52">
        <f t="shared" si="128"/>
        <v>69.349299999999999</v>
      </c>
      <c r="U443" s="122"/>
      <c r="V443" s="19"/>
      <c r="W443" s="19"/>
    </row>
    <row r="444" spans="1:23" s="1" customFormat="1" x14ac:dyDescent="0.2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15"/>
      <c r="M444" s="120">
        <v>11</v>
      </c>
      <c r="N444" s="114" t="s">
        <v>289</v>
      </c>
      <c r="O444" s="122">
        <v>0</v>
      </c>
      <c r="P444" s="122">
        <v>0</v>
      </c>
      <c r="Q444" s="122"/>
      <c r="R444" s="122">
        <v>0</v>
      </c>
      <c r="S444" s="52">
        <v>0</v>
      </c>
      <c r="T444" s="52">
        <v>0</v>
      </c>
      <c r="U444" s="122"/>
      <c r="V444" s="19"/>
      <c r="W444" s="19"/>
    </row>
    <row r="445" spans="1:23" s="1" customFormat="1" x14ac:dyDescent="0.2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15"/>
      <c r="M445" s="120">
        <v>43</v>
      </c>
      <c r="N445" s="121" t="s">
        <v>102</v>
      </c>
      <c r="O445" s="122">
        <v>29570.27</v>
      </c>
      <c r="P445" s="122">
        <v>20000</v>
      </c>
      <c r="Q445" s="122"/>
      <c r="R445" s="122">
        <v>20000</v>
      </c>
      <c r="S445" s="52">
        <f t="shared" si="121"/>
        <v>67.635500115487616</v>
      </c>
      <c r="T445" s="52">
        <f t="shared" si="128"/>
        <v>100</v>
      </c>
      <c r="U445" s="122"/>
      <c r="V445" s="19"/>
      <c r="W445" s="19"/>
    </row>
    <row r="446" spans="1:23" s="1" customFormat="1" x14ac:dyDescent="0.2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15"/>
      <c r="M446" s="120">
        <v>91</v>
      </c>
      <c r="N446" s="114" t="s">
        <v>293</v>
      </c>
      <c r="O446" s="122">
        <v>0</v>
      </c>
      <c r="P446" s="122">
        <v>10000</v>
      </c>
      <c r="Q446" s="122"/>
      <c r="R446" s="122">
        <v>804.79</v>
      </c>
      <c r="S446" s="52">
        <v>0</v>
      </c>
      <c r="T446" s="52">
        <f t="shared" si="128"/>
        <v>8.0479000000000003</v>
      </c>
      <c r="U446" s="122"/>
      <c r="V446" s="19"/>
      <c r="W446" s="19"/>
    </row>
    <row r="447" spans="1:23" s="1" customFormat="1" x14ac:dyDescent="0.2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15"/>
      <c r="M447" s="50"/>
      <c r="N447" s="121"/>
      <c r="O447" s="104"/>
      <c r="P447" s="104"/>
      <c r="Q447" s="104"/>
      <c r="R447" s="104"/>
      <c r="S447" s="52"/>
      <c r="T447" s="52"/>
      <c r="U447" s="136"/>
      <c r="V447" s="19"/>
      <c r="W447" s="19"/>
    </row>
    <row r="448" spans="1:23" s="1" customFormat="1" x14ac:dyDescent="0.2">
      <c r="A448" s="5"/>
      <c r="B448" s="4">
        <v>1</v>
      </c>
      <c r="C448" s="5"/>
      <c r="D448" s="4"/>
      <c r="E448" s="4">
        <v>4</v>
      </c>
      <c r="F448" s="5"/>
      <c r="G448" s="5"/>
      <c r="H448" s="5"/>
      <c r="I448" s="5"/>
      <c r="J448" s="4">
        <v>9</v>
      </c>
      <c r="K448" s="5"/>
      <c r="L448" s="15" t="s">
        <v>180</v>
      </c>
      <c r="M448" s="47">
        <v>3</v>
      </c>
      <c r="N448" s="59" t="s">
        <v>116</v>
      </c>
      <c r="O448" s="86">
        <f t="shared" ref="O448:R449" si="152">SUM(O449)</f>
        <v>29570.27</v>
      </c>
      <c r="P448" s="86">
        <f t="shared" si="152"/>
        <v>30000</v>
      </c>
      <c r="Q448" s="86"/>
      <c r="R448" s="86">
        <f t="shared" si="152"/>
        <v>20804.79</v>
      </c>
      <c r="S448" s="52">
        <f t="shared" si="121"/>
        <v>70.357118822384777</v>
      </c>
      <c r="T448" s="52">
        <f t="shared" si="128"/>
        <v>69.349299999999999</v>
      </c>
      <c r="U448" s="86"/>
      <c r="V448" s="19"/>
      <c r="W448" s="19"/>
    </row>
    <row r="449" spans="1:23" s="1" customFormat="1" x14ac:dyDescent="0.2">
      <c r="A449" s="5"/>
      <c r="B449" s="4">
        <v>1</v>
      </c>
      <c r="C449" s="5"/>
      <c r="D449" s="4"/>
      <c r="E449" s="4">
        <v>4</v>
      </c>
      <c r="F449" s="5"/>
      <c r="G449" s="5"/>
      <c r="H449" s="5"/>
      <c r="I449" s="5"/>
      <c r="J449" s="4">
        <v>9</v>
      </c>
      <c r="K449" s="5"/>
      <c r="L449" s="15" t="s">
        <v>180</v>
      </c>
      <c r="M449" s="46">
        <v>32</v>
      </c>
      <c r="N449" s="45" t="s">
        <v>3</v>
      </c>
      <c r="O449" s="87">
        <f t="shared" si="152"/>
        <v>29570.27</v>
      </c>
      <c r="P449" s="87">
        <f t="shared" si="152"/>
        <v>30000</v>
      </c>
      <c r="Q449" s="87"/>
      <c r="R449" s="87">
        <f t="shared" si="152"/>
        <v>20804.79</v>
      </c>
      <c r="S449" s="52">
        <f t="shared" si="121"/>
        <v>70.357118822384777</v>
      </c>
      <c r="T449" s="52">
        <f t="shared" si="128"/>
        <v>69.349299999999999</v>
      </c>
      <c r="U449" s="86"/>
      <c r="V449" s="19"/>
      <c r="W449" s="19"/>
    </row>
    <row r="450" spans="1:23" s="1" customFormat="1" x14ac:dyDescent="0.2">
      <c r="A450" s="5"/>
      <c r="B450" s="4">
        <v>1</v>
      </c>
      <c r="C450" s="5"/>
      <c r="D450" s="4"/>
      <c r="E450" s="4">
        <v>4</v>
      </c>
      <c r="F450" s="5"/>
      <c r="G450" s="5"/>
      <c r="H450" s="5"/>
      <c r="I450" s="5"/>
      <c r="J450" s="4">
        <v>9</v>
      </c>
      <c r="K450" s="5"/>
      <c r="L450" s="15" t="s">
        <v>180</v>
      </c>
      <c r="M450" s="47">
        <v>323</v>
      </c>
      <c r="N450" s="50" t="s">
        <v>6</v>
      </c>
      <c r="O450" s="86">
        <f>SUM(O451:O452)</f>
        <v>29570.27</v>
      </c>
      <c r="P450" s="86">
        <v>30000</v>
      </c>
      <c r="Q450" s="86"/>
      <c r="R450" s="86">
        <f>SUM(R451:R452)</f>
        <v>20804.79</v>
      </c>
      <c r="S450" s="52">
        <f t="shared" si="121"/>
        <v>70.357118822384777</v>
      </c>
      <c r="T450" s="52">
        <f t="shared" si="128"/>
        <v>69.349299999999999</v>
      </c>
      <c r="U450" s="86"/>
      <c r="V450" s="19"/>
      <c r="W450" s="19"/>
    </row>
    <row r="451" spans="1:23" s="1" customFormat="1" ht="25.5" x14ac:dyDescent="0.2">
      <c r="A451" s="5"/>
      <c r="B451" s="4"/>
      <c r="C451" s="5"/>
      <c r="D451" s="4"/>
      <c r="E451" s="4"/>
      <c r="F451" s="5"/>
      <c r="G451" s="5"/>
      <c r="H451" s="5"/>
      <c r="I451" s="5"/>
      <c r="J451" s="4"/>
      <c r="K451" s="5"/>
      <c r="L451" s="15"/>
      <c r="M451" s="47">
        <v>3232</v>
      </c>
      <c r="N451" s="59" t="s">
        <v>466</v>
      </c>
      <c r="O451" s="86">
        <v>20259.66</v>
      </c>
      <c r="P451" s="86"/>
      <c r="Q451" s="86"/>
      <c r="R451" s="86">
        <v>16213.32</v>
      </c>
      <c r="S451" s="52">
        <f t="shared" si="121"/>
        <v>80.02760164780652</v>
      </c>
      <c r="T451" s="52"/>
      <c r="U451" s="86"/>
      <c r="V451" s="19"/>
      <c r="W451" s="19"/>
    </row>
    <row r="452" spans="1:23" s="1" customFormat="1" x14ac:dyDescent="0.2">
      <c r="A452" s="5"/>
      <c r="B452" s="4"/>
      <c r="C452" s="5"/>
      <c r="D452" s="4"/>
      <c r="E452" s="4"/>
      <c r="F452" s="5"/>
      <c r="G452" s="5"/>
      <c r="H452" s="5"/>
      <c r="I452" s="5"/>
      <c r="J452" s="4"/>
      <c r="K452" s="5"/>
      <c r="L452" s="15"/>
      <c r="M452" s="47">
        <v>3237</v>
      </c>
      <c r="N452" s="50" t="s">
        <v>470</v>
      </c>
      <c r="O452" s="86">
        <v>9310.61</v>
      </c>
      <c r="P452" s="86"/>
      <c r="Q452" s="86"/>
      <c r="R452" s="86">
        <v>4591.47</v>
      </c>
      <c r="S452" s="52">
        <f t="shared" si="121"/>
        <v>49.314384342164473</v>
      </c>
      <c r="T452" s="52"/>
      <c r="U452" s="86"/>
      <c r="V452" s="19"/>
      <c r="W452" s="19"/>
    </row>
    <row r="453" spans="1:23" s="1" customFormat="1" x14ac:dyDescent="0.2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15"/>
      <c r="M453" s="50"/>
      <c r="N453" s="59"/>
      <c r="O453" s="104"/>
      <c r="P453" s="104"/>
      <c r="Q453" s="104"/>
      <c r="R453" s="104"/>
      <c r="S453" s="52"/>
      <c r="T453" s="52"/>
      <c r="U453" s="136"/>
      <c r="V453" s="19"/>
      <c r="W453" s="19"/>
    </row>
    <row r="454" spans="1:23" s="1" customFormat="1" ht="25.5" x14ac:dyDescent="0.2">
      <c r="A454" s="38" t="s">
        <v>152</v>
      </c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27" t="s">
        <v>190</v>
      </c>
      <c r="M454" s="77"/>
      <c r="N454" s="78" t="s">
        <v>145</v>
      </c>
      <c r="O454" s="89">
        <f t="shared" ref="O454" si="153">SUM(O456)</f>
        <v>107613.54</v>
      </c>
      <c r="P454" s="89">
        <f t="shared" ref="P454" si="154">SUM(P456)</f>
        <v>100000</v>
      </c>
      <c r="Q454" s="89"/>
      <c r="R454" s="89">
        <f t="shared" ref="R454" si="155">SUM(R456)</f>
        <v>67148.850000000006</v>
      </c>
      <c r="S454" s="52">
        <f t="shared" si="121"/>
        <v>62.398142464228954</v>
      </c>
      <c r="T454" s="52">
        <f t="shared" si="128"/>
        <v>67.14885000000001</v>
      </c>
      <c r="U454" s="89"/>
      <c r="V454" s="19"/>
      <c r="W454" s="19"/>
    </row>
    <row r="455" spans="1:23" s="1" customFormat="1" x14ac:dyDescent="0.2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15"/>
      <c r="M455" s="50"/>
      <c r="N455" s="59"/>
      <c r="O455" s="107"/>
      <c r="P455" s="107"/>
      <c r="Q455" s="107"/>
      <c r="R455" s="107"/>
      <c r="S455" s="52"/>
      <c r="T455" s="52"/>
      <c r="U455" s="90"/>
      <c r="V455" s="19"/>
      <c r="W455" s="19"/>
    </row>
    <row r="456" spans="1:23" s="1" customFormat="1" ht="25.5" x14ac:dyDescent="0.2">
      <c r="A456" s="23" t="s">
        <v>245</v>
      </c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32" t="s">
        <v>179</v>
      </c>
      <c r="M456" s="80"/>
      <c r="N456" s="81" t="s">
        <v>125</v>
      </c>
      <c r="O456" s="105">
        <f t="shared" ref="O456" si="156">SUM(O463)</f>
        <v>107613.54</v>
      </c>
      <c r="P456" s="105">
        <f t="shared" ref="P456" si="157">SUM(P463)</f>
        <v>100000</v>
      </c>
      <c r="Q456" s="105"/>
      <c r="R456" s="105">
        <f t="shared" ref="R456" si="158">SUM(R463)</f>
        <v>67148.850000000006</v>
      </c>
      <c r="S456" s="52">
        <f t="shared" si="121"/>
        <v>62.398142464228954</v>
      </c>
      <c r="T456" s="52">
        <f t="shared" si="128"/>
        <v>67.14885000000001</v>
      </c>
      <c r="U456" s="134"/>
      <c r="V456" s="19"/>
      <c r="W456" s="19"/>
    </row>
    <row r="457" spans="1:23" s="1" customFormat="1" x14ac:dyDescent="0.2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15"/>
      <c r="M457" s="50"/>
      <c r="N457" s="59"/>
      <c r="O457" s="104"/>
      <c r="P457" s="104"/>
      <c r="Q457" s="104"/>
      <c r="R457" s="104"/>
      <c r="S457" s="52"/>
      <c r="T457" s="52"/>
      <c r="U457" s="136"/>
      <c r="V457" s="19"/>
      <c r="W457" s="19"/>
    </row>
    <row r="458" spans="1:23" s="1" customFormat="1" x14ac:dyDescent="0.2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0"/>
      <c r="M458" s="50"/>
      <c r="N458" s="114" t="s">
        <v>288</v>
      </c>
      <c r="O458" s="122">
        <f t="shared" ref="O458:P458" si="159">SUM(O460:O461)</f>
        <v>107613.54000000001</v>
      </c>
      <c r="P458" s="122">
        <f t="shared" si="159"/>
        <v>100000</v>
      </c>
      <c r="Q458" s="122"/>
      <c r="R458" s="122">
        <f t="shared" ref="R458" si="160">SUM(R460:R461)</f>
        <v>67148.850000000006</v>
      </c>
      <c r="S458" s="52">
        <f t="shared" ref="S458:S511" si="161">R458/O458*100</f>
        <v>62.398142464228947</v>
      </c>
      <c r="T458" s="52">
        <f t="shared" ref="T458:T521" si="162">R458/P458*100</f>
        <v>67.14885000000001</v>
      </c>
      <c r="U458" s="122"/>
      <c r="V458" s="19"/>
      <c r="W458" s="19"/>
    </row>
    <row r="459" spans="1:23" s="1" customFormat="1" x14ac:dyDescent="0.2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0"/>
      <c r="M459" s="120">
        <v>11</v>
      </c>
      <c r="N459" s="114" t="s">
        <v>289</v>
      </c>
      <c r="O459" s="122">
        <v>0</v>
      </c>
      <c r="P459" s="122">
        <v>0</v>
      </c>
      <c r="Q459" s="122"/>
      <c r="R459" s="122">
        <v>0</v>
      </c>
      <c r="S459" s="52">
        <v>0</v>
      </c>
      <c r="T459" s="52">
        <v>0</v>
      </c>
      <c r="U459" s="122"/>
      <c r="V459" s="19"/>
      <c r="W459" s="19"/>
    </row>
    <row r="460" spans="1:23" s="1" customFormat="1" x14ac:dyDescent="0.2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120"/>
      <c r="M460" s="120">
        <v>43</v>
      </c>
      <c r="N460" s="121" t="s">
        <v>102</v>
      </c>
      <c r="O460" s="122">
        <v>63682.31</v>
      </c>
      <c r="P460" s="122">
        <v>80000</v>
      </c>
      <c r="Q460" s="122"/>
      <c r="R460" s="122">
        <v>67148.850000000006</v>
      </c>
      <c r="S460" s="52">
        <f t="shared" si="161"/>
        <v>105.44348972265611</v>
      </c>
      <c r="T460" s="52">
        <f t="shared" si="162"/>
        <v>83.936062500000006</v>
      </c>
      <c r="U460" s="122"/>
      <c r="V460" s="19"/>
      <c r="W460" s="19"/>
    </row>
    <row r="461" spans="1:23" s="1" customFormat="1" x14ac:dyDescent="0.2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120"/>
      <c r="M461" s="120">
        <v>91</v>
      </c>
      <c r="N461" s="114" t="s">
        <v>293</v>
      </c>
      <c r="O461" s="122">
        <v>43931.23</v>
      </c>
      <c r="P461" s="122">
        <v>20000</v>
      </c>
      <c r="Q461" s="122"/>
      <c r="R461" s="122">
        <v>0</v>
      </c>
      <c r="S461" s="52">
        <f t="shared" si="161"/>
        <v>0</v>
      </c>
      <c r="T461" s="52">
        <f t="shared" si="162"/>
        <v>0</v>
      </c>
      <c r="U461" s="122"/>
      <c r="V461" s="19"/>
      <c r="W461" s="19"/>
    </row>
    <row r="462" spans="1:23" s="1" customFormat="1" x14ac:dyDescent="0.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15"/>
      <c r="M462" s="50"/>
      <c r="N462" s="59"/>
      <c r="O462" s="104"/>
      <c r="P462" s="104"/>
      <c r="Q462" s="104"/>
      <c r="R462" s="104"/>
      <c r="S462" s="52"/>
      <c r="T462" s="52"/>
      <c r="U462" s="136"/>
      <c r="V462" s="19"/>
      <c r="W462" s="19"/>
    </row>
    <row r="463" spans="1:23" s="5" customFormat="1" x14ac:dyDescent="0.2">
      <c r="B463" s="4">
        <v>1</v>
      </c>
      <c r="D463" s="4"/>
      <c r="E463" s="4">
        <v>4</v>
      </c>
      <c r="J463" s="4">
        <v>9</v>
      </c>
      <c r="L463" s="15" t="s">
        <v>179</v>
      </c>
      <c r="M463" s="47">
        <v>3</v>
      </c>
      <c r="N463" s="59" t="s">
        <v>116</v>
      </c>
      <c r="O463" s="86">
        <f t="shared" ref="O463:R464" si="163">SUM(O464)</f>
        <v>107613.54</v>
      </c>
      <c r="P463" s="86">
        <f t="shared" si="163"/>
        <v>100000</v>
      </c>
      <c r="Q463" s="86"/>
      <c r="R463" s="86">
        <f t="shared" si="163"/>
        <v>67148.850000000006</v>
      </c>
      <c r="S463" s="52">
        <f t="shared" si="161"/>
        <v>62.398142464228954</v>
      </c>
      <c r="T463" s="52">
        <f t="shared" si="162"/>
        <v>67.14885000000001</v>
      </c>
      <c r="U463" s="86"/>
      <c r="V463" s="19"/>
      <c r="W463" s="19"/>
    </row>
    <row r="464" spans="1:23" s="1" customFormat="1" x14ac:dyDescent="0.2">
      <c r="A464" s="5"/>
      <c r="B464" s="4">
        <v>1</v>
      </c>
      <c r="C464" s="5"/>
      <c r="D464" s="4"/>
      <c r="E464" s="4">
        <v>4</v>
      </c>
      <c r="F464" s="5"/>
      <c r="G464" s="5"/>
      <c r="H464" s="5"/>
      <c r="I464" s="5"/>
      <c r="J464" s="4">
        <v>9</v>
      </c>
      <c r="K464" s="5"/>
      <c r="L464" s="15" t="s">
        <v>179</v>
      </c>
      <c r="M464" s="46">
        <v>32</v>
      </c>
      <c r="N464" s="45" t="s">
        <v>3</v>
      </c>
      <c r="O464" s="87">
        <f t="shared" si="163"/>
        <v>107613.54</v>
      </c>
      <c r="P464" s="87">
        <f t="shared" si="163"/>
        <v>100000</v>
      </c>
      <c r="Q464" s="87"/>
      <c r="R464" s="87">
        <f t="shared" si="163"/>
        <v>67148.850000000006</v>
      </c>
      <c r="S464" s="52">
        <f t="shared" si="161"/>
        <v>62.398142464228954</v>
      </c>
      <c r="T464" s="52">
        <f t="shared" si="162"/>
        <v>67.14885000000001</v>
      </c>
      <c r="U464" s="86"/>
      <c r="V464" s="19"/>
      <c r="W464" s="19"/>
    </row>
    <row r="465" spans="1:23" s="5" customFormat="1" x14ac:dyDescent="0.2">
      <c r="A465" s="33"/>
      <c r="B465" s="4">
        <v>1</v>
      </c>
      <c r="D465" s="4"/>
      <c r="E465" s="4">
        <v>4</v>
      </c>
      <c r="J465" s="4">
        <v>9</v>
      </c>
      <c r="L465" s="15" t="s">
        <v>179</v>
      </c>
      <c r="M465" s="47">
        <v>323</v>
      </c>
      <c r="N465" s="50" t="s">
        <v>6</v>
      </c>
      <c r="O465" s="86">
        <f>SUM(O466)</f>
        <v>107613.54</v>
      </c>
      <c r="P465" s="86">
        <v>100000</v>
      </c>
      <c r="Q465" s="86"/>
      <c r="R465" s="86">
        <f>SUM(R466)</f>
        <v>67148.850000000006</v>
      </c>
      <c r="S465" s="52">
        <f t="shared" si="161"/>
        <v>62.398142464228954</v>
      </c>
      <c r="T465" s="52">
        <f t="shared" si="162"/>
        <v>67.14885000000001</v>
      </c>
      <c r="U465" s="86"/>
      <c r="V465" s="19"/>
      <c r="W465" s="19"/>
    </row>
    <row r="466" spans="1:23" s="5" customFormat="1" ht="25.5" x14ac:dyDescent="0.2">
      <c r="A466" s="33"/>
      <c r="B466" s="4"/>
      <c r="D466" s="4"/>
      <c r="E466" s="4"/>
      <c r="J466" s="4"/>
      <c r="L466" s="15"/>
      <c r="M466" s="47">
        <v>3232</v>
      </c>
      <c r="N466" s="59" t="s">
        <v>466</v>
      </c>
      <c r="O466" s="86">
        <v>107613.54</v>
      </c>
      <c r="P466" s="86"/>
      <c r="Q466" s="86"/>
      <c r="R466" s="86">
        <v>67148.850000000006</v>
      </c>
      <c r="S466" s="52">
        <f t="shared" si="161"/>
        <v>62.398142464228954</v>
      </c>
      <c r="T466" s="52"/>
      <c r="U466" s="86"/>
      <c r="V466" s="19"/>
      <c r="W466" s="19"/>
    </row>
    <row r="467" spans="1:23" s="5" customFormat="1" x14ac:dyDescent="0.2">
      <c r="A467" s="33"/>
      <c r="B467" s="4"/>
      <c r="D467" s="4"/>
      <c r="E467" s="4"/>
      <c r="J467" s="4"/>
      <c r="L467" s="15"/>
      <c r="M467" s="47"/>
      <c r="N467" s="50"/>
      <c r="O467" s="86"/>
      <c r="P467" s="86"/>
      <c r="Q467" s="86"/>
      <c r="R467" s="86"/>
      <c r="S467" s="52"/>
      <c r="T467" s="52"/>
      <c r="U467" s="86"/>
      <c r="V467" s="19"/>
      <c r="W467" s="19"/>
    </row>
    <row r="468" spans="1:23" s="1" customFormat="1" ht="25.5" x14ac:dyDescent="0.2">
      <c r="A468" s="36" t="s">
        <v>246</v>
      </c>
      <c r="B468" s="40">
        <v>1</v>
      </c>
      <c r="C468" s="5"/>
      <c r="D468" s="5"/>
      <c r="E468" s="5"/>
      <c r="F468" s="40">
        <v>5</v>
      </c>
      <c r="G468" s="5"/>
      <c r="H468" s="5"/>
      <c r="I468" s="5"/>
      <c r="J468" s="5"/>
      <c r="K468" s="5"/>
      <c r="L468" s="15"/>
      <c r="M468" s="50"/>
      <c r="N468" s="48" t="s">
        <v>249</v>
      </c>
      <c r="O468" s="88">
        <f t="shared" ref="O468" si="164">SUM(O470)</f>
        <v>12780</v>
      </c>
      <c r="P468" s="88">
        <f t="shared" ref="P468" si="165">SUM(P470)</f>
        <v>30000</v>
      </c>
      <c r="Q468" s="88"/>
      <c r="R468" s="88">
        <f t="shared" ref="R468" si="166">SUM(R470)</f>
        <v>11700</v>
      </c>
      <c r="S468" s="52">
        <f t="shared" si="161"/>
        <v>91.549295774647888</v>
      </c>
      <c r="T468" s="52">
        <f t="shared" si="162"/>
        <v>39</v>
      </c>
      <c r="U468" s="88"/>
      <c r="V468" s="19"/>
      <c r="W468" s="19"/>
    </row>
    <row r="469" spans="1:23" s="1" customFormat="1" x14ac:dyDescent="0.2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15"/>
      <c r="M469" s="50"/>
      <c r="N469" s="58"/>
      <c r="O469" s="104"/>
      <c r="P469" s="104"/>
      <c r="Q469" s="104"/>
      <c r="R469" s="104"/>
      <c r="S469" s="52"/>
      <c r="T469" s="52"/>
      <c r="U469" s="136"/>
      <c r="V469" s="19"/>
      <c r="W469" s="19"/>
    </row>
    <row r="470" spans="1:23" s="1" customFormat="1" ht="25.5" x14ac:dyDescent="0.2">
      <c r="A470" s="38" t="s">
        <v>152</v>
      </c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27" t="s">
        <v>197</v>
      </c>
      <c r="M470" s="77"/>
      <c r="N470" s="78" t="s">
        <v>145</v>
      </c>
      <c r="O470" s="89">
        <f t="shared" ref="O470" si="167">SUM(O472)</f>
        <v>12780</v>
      </c>
      <c r="P470" s="89">
        <f t="shared" ref="P470" si="168">SUM(P472)</f>
        <v>30000</v>
      </c>
      <c r="Q470" s="89"/>
      <c r="R470" s="89">
        <f t="shared" ref="R470" si="169">SUM(R472)</f>
        <v>11700</v>
      </c>
      <c r="S470" s="52">
        <f t="shared" si="161"/>
        <v>91.549295774647888</v>
      </c>
      <c r="T470" s="52">
        <f t="shared" si="162"/>
        <v>39</v>
      </c>
      <c r="U470" s="89"/>
      <c r="V470" s="19"/>
      <c r="W470" s="19"/>
    </row>
    <row r="471" spans="1:23" s="1" customFormat="1" x14ac:dyDescent="0.2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15"/>
      <c r="M471" s="50"/>
      <c r="N471" s="58"/>
      <c r="O471" s="104"/>
      <c r="P471" s="104"/>
      <c r="Q471" s="104"/>
      <c r="R471" s="104"/>
      <c r="S471" s="52"/>
      <c r="T471" s="52"/>
      <c r="U471" s="136"/>
      <c r="V471" s="19"/>
      <c r="W471" s="19"/>
    </row>
    <row r="472" spans="1:23" s="1" customFormat="1" x14ac:dyDescent="0.2">
      <c r="A472" s="23" t="s">
        <v>250</v>
      </c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32" t="s">
        <v>140</v>
      </c>
      <c r="M472" s="80"/>
      <c r="N472" s="81" t="s">
        <v>227</v>
      </c>
      <c r="O472" s="105">
        <f t="shared" ref="O472" si="170">SUM(O478)</f>
        <v>12780</v>
      </c>
      <c r="P472" s="105">
        <f t="shared" ref="P472" si="171">SUM(P478)</f>
        <v>30000</v>
      </c>
      <c r="Q472" s="105"/>
      <c r="R472" s="105">
        <f t="shared" ref="R472" si="172">SUM(R478)</f>
        <v>11700</v>
      </c>
      <c r="S472" s="52">
        <f t="shared" si="161"/>
        <v>91.549295774647888</v>
      </c>
      <c r="T472" s="52">
        <f t="shared" si="162"/>
        <v>39</v>
      </c>
      <c r="U472" s="134"/>
      <c r="V472" s="19"/>
      <c r="W472" s="19"/>
    </row>
    <row r="473" spans="1:23" s="1" customFormat="1" x14ac:dyDescent="0.2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15"/>
      <c r="M473" s="91"/>
      <c r="N473" s="92"/>
      <c r="O473" s="104"/>
      <c r="P473" s="104"/>
      <c r="Q473" s="104"/>
      <c r="R473" s="104"/>
      <c r="S473" s="52"/>
      <c r="T473" s="52"/>
      <c r="U473" s="136"/>
      <c r="V473" s="19"/>
      <c r="W473" s="19"/>
    </row>
    <row r="474" spans="1:23" s="1" customFormat="1" x14ac:dyDescent="0.2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15"/>
      <c r="M474" s="91"/>
      <c r="N474" s="114" t="s">
        <v>288</v>
      </c>
      <c r="O474" s="122">
        <f t="shared" ref="O474:P474" si="173">SUM(O475:O476)</f>
        <v>12780</v>
      </c>
      <c r="P474" s="122">
        <f t="shared" si="173"/>
        <v>30000</v>
      </c>
      <c r="Q474" s="122"/>
      <c r="R474" s="122">
        <f t="shared" ref="R474" si="174">SUM(R475:R476)</f>
        <v>11700</v>
      </c>
      <c r="S474" s="52">
        <f t="shared" si="161"/>
        <v>91.549295774647888</v>
      </c>
      <c r="T474" s="52">
        <f t="shared" si="162"/>
        <v>39</v>
      </c>
      <c r="U474" s="122"/>
      <c r="V474" s="19"/>
      <c r="W474" s="19"/>
    </row>
    <row r="475" spans="1:23" s="1" customFormat="1" x14ac:dyDescent="0.2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15"/>
      <c r="M475" s="123" t="s">
        <v>363</v>
      </c>
      <c r="N475" s="114" t="s">
        <v>289</v>
      </c>
      <c r="O475" s="122">
        <v>2640</v>
      </c>
      <c r="P475" s="122">
        <v>15000</v>
      </c>
      <c r="Q475" s="122"/>
      <c r="R475" s="122">
        <v>6700</v>
      </c>
      <c r="S475" s="52">
        <f t="shared" si="161"/>
        <v>253.78787878787881</v>
      </c>
      <c r="T475" s="52">
        <f t="shared" si="162"/>
        <v>44.666666666666664</v>
      </c>
      <c r="U475" s="122"/>
      <c r="V475" s="19"/>
      <c r="W475" s="19"/>
    </row>
    <row r="476" spans="1:23" s="1" customFormat="1" x14ac:dyDescent="0.2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15"/>
      <c r="M476" s="123" t="s">
        <v>364</v>
      </c>
      <c r="N476" s="114" t="s">
        <v>103</v>
      </c>
      <c r="O476" s="122">
        <v>10140</v>
      </c>
      <c r="P476" s="122">
        <v>15000</v>
      </c>
      <c r="Q476" s="122"/>
      <c r="R476" s="122">
        <v>5000</v>
      </c>
      <c r="S476" s="52">
        <f t="shared" si="161"/>
        <v>49.30966469428008</v>
      </c>
      <c r="T476" s="52">
        <f t="shared" si="162"/>
        <v>33.333333333333329</v>
      </c>
      <c r="U476" s="122"/>
      <c r="V476" s="19"/>
      <c r="W476" s="19"/>
    </row>
    <row r="477" spans="1:23" s="1" customFormat="1" x14ac:dyDescent="0.2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15"/>
      <c r="M477" s="91"/>
      <c r="N477" s="92"/>
      <c r="O477" s="104"/>
      <c r="P477" s="104"/>
      <c r="Q477" s="104"/>
      <c r="R477" s="104"/>
      <c r="S477" s="52"/>
      <c r="T477" s="52"/>
      <c r="U477" s="136"/>
      <c r="V477" s="19"/>
      <c r="W477" s="19"/>
    </row>
    <row r="478" spans="1:23" s="1" customFormat="1" x14ac:dyDescent="0.2">
      <c r="A478" s="5"/>
      <c r="B478" s="4">
        <v>1</v>
      </c>
      <c r="C478" s="5"/>
      <c r="D478" s="5"/>
      <c r="E478" s="5"/>
      <c r="F478" s="4">
        <v>5</v>
      </c>
      <c r="G478" s="5"/>
      <c r="H478" s="5"/>
      <c r="I478" s="5"/>
      <c r="J478" s="5"/>
      <c r="K478" s="5"/>
      <c r="L478" s="15" t="s">
        <v>140</v>
      </c>
      <c r="M478" s="47">
        <v>3</v>
      </c>
      <c r="N478" s="59" t="s">
        <v>116</v>
      </c>
      <c r="O478" s="86">
        <f t="shared" ref="O478:R479" si="175">SUM(O479)</f>
        <v>12780</v>
      </c>
      <c r="P478" s="86">
        <f t="shared" si="175"/>
        <v>30000</v>
      </c>
      <c r="Q478" s="86"/>
      <c r="R478" s="86">
        <f t="shared" si="175"/>
        <v>11700</v>
      </c>
      <c r="S478" s="52">
        <f t="shared" si="161"/>
        <v>91.549295774647888</v>
      </c>
      <c r="T478" s="52">
        <f t="shared" si="162"/>
        <v>39</v>
      </c>
      <c r="U478" s="86"/>
      <c r="V478" s="19"/>
      <c r="W478" s="19"/>
    </row>
    <row r="479" spans="1:23" s="1" customFormat="1" x14ac:dyDescent="0.2">
      <c r="A479" s="5"/>
      <c r="B479" s="4">
        <v>1</v>
      </c>
      <c r="C479" s="5"/>
      <c r="D479" s="5"/>
      <c r="E479" s="5"/>
      <c r="F479" s="4">
        <v>5</v>
      </c>
      <c r="G479" s="5"/>
      <c r="H479" s="5"/>
      <c r="I479" s="5"/>
      <c r="J479" s="5"/>
      <c r="K479" s="5"/>
      <c r="L479" s="15" t="s">
        <v>140</v>
      </c>
      <c r="M479" s="67" t="s">
        <v>68</v>
      </c>
      <c r="N479" s="45" t="s">
        <v>17</v>
      </c>
      <c r="O479" s="87">
        <f t="shared" si="175"/>
        <v>12780</v>
      </c>
      <c r="P479" s="87">
        <f t="shared" si="175"/>
        <v>30000</v>
      </c>
      <c r="Q479" s="87"/>
      <c r="R479" s="87">
        <f t="shared" si="175"/>
        <v>11700</v>
      </c>
      <c r="S479" s="52">
        <f t="shared" si="161"/>
        <v>91.549295774647888</v>
      </c>
      <c r="T479" s="52">
        <f t="shared" si="162"/>
        <v>39</v>
      </c>
      <c r="U479" s="86"/>
      <c r="V479" s="19"/>
      <c r="W479" s="19"/>
    </row>
    <row r="480" spans="1:23" s="1" customFormat="1" ht="51" x14ac:dyDescent="0.2">
      <c r="A480" s="5"/>
      <c r="B480" s="4">
        <v>1</v>
      </c>
      <c r="C480" s="5"/>
      <c r="D480" s="5"/>
      <c r="E480" s="5"/>
      <c r="F480" s="4">
        <v>5</v>
      </c>
      <c r="G480" s="5"/>
      <c r="H480" s="5"/>
      <c r="I480" s="5"/>
      <c r="J480" s="5"/>
      <c r="K480" s="5"/>
      <c r="L480" s="15" t="s">
        <v>140</v>
      </c>
      <c r="M480" s="58" t="s">
        <v>69</v>
      </c>
      <c r="N480" s="59" t="s">
        <v>128</v>
      </c>
      <c r="O480" s="86">
        <f>SUM(O481)</f>
        <v>12780</v>
      </c>
      <c r="P480" s="86">
        <v>30000</v>
      </c>
      <c r="Q480" s="86"/>
      <c r="R480" s="86">
        <f>SUM(R481)</f>
        <v>11700</v>
      </c>
      <c r="S480" s="52">
        <f t="shared" si="161"/>
        <v>91.549295774647888</v>
      </c>
      <c r="T480" s="52">
        <f t="shared" si="162"/>
        <v>39</v>
      </c>
      <c r="U480" s="86"/>
      <c r="V480" s="19"/>
      <c r="W480" s="19"/>
    </row>
    <row r="481" spans="1:23" s="1" customFormat="1" ht="25.5" x14ac:dyDescent="0.2">
      <c r="A481" s="5"/>
      <c r="B481" s="4"/>
      <c r="C481" s="5"/>
      <c r="D481" s="5"/>
      <c r="E481" s="5"/>
      <c r="F481" s="4"/>
      <c r="G481" s="5"/>
      <c r="H481" s="5"/>
      <c r="I481" s="5"/>
      <c r="J481" s="5"/>
      <c r="K481" s="5"/>
      <c r="L481" s="15"/>
      <c r="M481" s="58" t="s">
        <v>490</v>
      </c>
      <c r="N481" s="59" t="s">
        <v>491</v>
      </c>
      <c r="O481" s="86">
        <v>12780</v>
      </c>
      <c r="P481" s="86"/>
      <c r="Q481" s="86"/>
      <c r="R481" s="86">
        <v>11700</v>
      </c>
      <c r="S481" s="52">
        <f t="shared" si="161"/>
        <v>91.549295774647888</v>
      </c>
      <c r="T481" s="52"/>
      <c r="U481" s="86"/>
      <c r="V481" s="19"/>
      <c r="W481" s="19"/>
    </row>
    <row r="482" spans="1:23" s="1" customFormat="1" x14ac:dyDescent="0.2">
      <c r="A482" s="5"/>
      <c r="B482" s="4"/>
      <c r="C482" s="5"/>
      <c r="D482" s="5"/>
      <c r="E482" s="5"/>
      <c r="F482" s="5"/>
      <c r="G482" s="5"/>
      <c r="H482" s="5"/>
      <c r="I482" s="5"/>
      <c r="J482" s="5"/>
      <c r="K482" s="5"/>
      <c r="L482" s="15"/>
      <c r="M482" s="58"/>
      <c r="N482" s="59"/>
      <c r="O482" s="86"/>
      <c r="P482" s="86"/>
      <c r="Q482" s="86"/>
      <c r="R482" s="86"/>
      <c r="S482" s="52"/>
      <c r="T482" s="52"/>
      <c r="U482" s="86"/>
      <c r="V482" s="19"/>
      <c r="W482" s="19"/>
    </row>
    <row r="483" spans="1:23" s="1" customFormat="1" ht="25.5" x14ac:dyDescent="0.2">
      <c r="A483" s="36" t="s">
        <v>251</v>
      </c>
      <c r="B483" s="40">
        <v>1</v>
      </c>
      <c r="C483" s="5"/>
      <c r="D483" s="5"/>
      <c r="E483" s="5"/>
      <c r="F483" s="5"/>
      <c r="G483" s="5"/>
      <c r="H483" s="5"/>
      <c r="I483" s="5"/>
      <c r="J483" s="40">
        <v>9</v>
      </c>
      <c r="K483" s="5"/>
      <c r="L483" s="15"/>
      <c r="M483" s="50"/>
      <c r="N483" s="48" t="s">
        <v>252</v>
      </c>
      <c r="O483" s="88">
        <f t="shared" ref="O483" si="176">SUM(O485)</f>
        <v>1550</v>
      </c>
      <c r="P483" s="88">
        <f t="shared" ref="P483" si="177">SUM(P485)</f>
        <v>1200</v>
      </c>
      <c r="Q483" s="88"/>
      <c r="R483" s="88">
        <f t="shared" ref="R483" si="178">SUM(R485)</f>
        <v>1200</v>
      </c>
      <c r="S483" s="52">
        <f t="shared" si="161"/>
        <v>77.41935483870968</v>
      </c>
      <c r="T483" s="52">
        <f t="shared" si="162"/>
        <v>100</v>
      </c>
      <c r="U483" s="88"/>
      <c r="V483" s="19"/>
      <c r="W483" s="19"/>
    </row>
    <row r="484" spans="1:23" s="1" customFormat="1" x14ac:dyDescent="0.2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15"/>
      <c r="M484" s="58"/>
      <c r="N484" s="59"/>
      <c r="O484" s="106"/>
      <c r="P484" s="106"/>
      <c r="Q484" s="106"/>
      <c r="R484" s="106"/>
      <c r="S484" s="52"/>
      <c r="T484" s="52"/>
      <c r="U484" s="87"/>
      <c r="V484" s="19"/>
      <c r="W484" s="19"/>
    </row>
    <row r="485" spans="1:23" s="1" customFormat="1" ht="25.5" x14ac:dyDescent="0.2">
      <c r="A485" s="38" t="s">
        <v>111</v>
      </c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27" t="s">
        <v>191</v>
      </c>
      <c r="M485" s="77"/>
      <c r="N485" s="78" t="s">
        <v>118</v>
      </c>
      <c r="O485" s="89">
        <f t="shared" ref="O485" si="179">SUM(O487)</f>
        <v>1550</v>
      </c>
      <c r="P485" s="89">
        <f t="shared" ref="P485" si="180">SUM(P487)</f>
        <v>1200</v>
      </c>
      <c r="Q485" s="89"/>
      <c r="R485" s="89">
        <f t="shared" ref="R485" si="181">SUM(R487)</f>
        <v>1200</v>
      </c>
      <c r="S485" s="52">
        <f t="shared" si="161"/>
        <v>77.41935483870968</v>
      </c>
      <c r="T485" s="52">
        <f t="shared" si="162"/>
        <v>100</v>
      </c>
      <c r="U485" s="89"/>
      <c r="V485" s="19"/>
      <c r="W485" s="19"/>
    </row>
    <row r="486" spans="1:23" s="1" customFormat="1" x14ac:dyDescent="0.2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15"/>
      <c r="M486" s="58"/>
      <c r="N486" s="59"/>
      <c r="O486" s="105"/>
      <c r="P486" s="105"/>
      <c r="Q486" s="105"/>
      <c r="R486" s="105"/>
      <c r="S486" s="52"/>
      <c r="T486" s="52"/>
      <c r="U486" s="86"/>
      <c r="V486" s="19"/>
      <c r="W486" s="19"/>
    </row>
    <row r="487" spans="1:23" s="1" customFormat="1" ht="25.5" x14ac:dyDescent="0.2">
      <c r="A487" s="39" t="s">
        <v>323</v>
      </c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32" t="s">
        <v>181</v>
      </c>
      <c r="M487" s="80"/>
      <c r="N487" s="81" t="s">
        <v>176</v>
      </c>
      <c r="O487" s="105">
        <f t="shared" ref="O487:P487" si="182">SUM(O493)</f>
        <v>1550</v>
      </c>
      <c r="P487" s="105">
        <f t="shared" si="182"/>
        <v>1200</v>
      </c>
      <c r="Q487" s="105"/>
      <c r="R487" s="105">
        <f t="shared" ref="R487" si="183">SUM(R493)</f>
        <v>1200</v>
      </c>
      <c r="S487" s="52">
        <f t="shared" si="161"/>
        <v>77.41935483870968</v>
      </c>
      <c r="T487" s="52">
        <f t="shared" si="162"/>
        <v>100</v>
      </c>
      <c r="U487" s="134"/>
      <c r="V487" s="19"/>
      <c r="W487" s="19"/>
    </row>
    <row r="488" spans="1:23" s="1" customFormat="1" x14ac:dyDescent="0.2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15"/>
      <c r="M488" s="58"/>
      <c r="N488" s="59"/>
      <c r="O488" s="104"/>
      <c r="P488" s="104"/>
      <c r="Q488" s="104"/>
      <c r="R488" s="104"/>
      <c r="S488" s="52"/>
      <c r="T488" s="52"/>
      <c r="U488" s="136"/>
      <c r="V488" s="19"/>
      <c r="W488" s="19"/>
    </row>
    <row r="489" spans="1:23" s="1" customFormat="1" x14ac:dyDescent="0.2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15"/>
      <c r="M489" s="58"/>
      <c r="N489" s="114" t="s">
        <v>288</v>
      </c>
      <c r="O489" s="122">
        <f t="shared" ref="O489" si="184">SUM(O490:O491)</f>
        <v>1550</v>
      </c>
      <c r="P489" s="122">
        <f t="shared" ref="P489" si="185">SUM(P490:P491)</f>
        <v>1200</v>
      </c>
      <c r="Q489" s="122"/>
      <c r="R489" s="122">
        <f t="shared" ref="R489" si="186">SUM(R490:R491)</f>
        <v>1200</v>
      </c>
      <c r="S489" s="52">
        <f t="shared" si="161"/>
        <v>77.41935483870968</v>
      </c>
      <c r="T489" s="52">
        <f t="shared" si="162"/>
        <v>100</v>
      </c>
      <c r="U489" s="122"/>
      <c r="V489" s="19"/>
      <c r="W489" s="19"/>
    </row>
    <row r="490" spans="1:23" s="1" customFormat="1" x14ac:dyDescent="0.2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15"/>
      <c r="M490" s="123" t="s">
        <v>363</v>
      </c>
      <c r="N490" s="114" t="s">
        <v>289</v>
      </c>
      <c r="O490" s="122">
        <v>1550</v>
      </c>
      <c r="P490" s="122">
        <v>0</v>
      </c>
      <c r="Q490" s="122"/>
      <c r="R490" s="122">
        <v>0</v>
      </c>
      <c r="S490" s="52">
        <f t="shared" si="161"/>
        <v>0</v>
      </c>
      <c r="T490" s="52">
        <v>0</v>
      </c>
      <c r="U490" s="122"/>
      <c r="V490" s="19"/>
      <c r="W490" s="19"/>
    </row>
    <row r="491" spans="1:23" s="1" customFormat="1" x14ac:dyDescent="0.2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15"/>
      <c r="M491" s="120">
        <v>91</v>
      </c>
      <c r="N491" s="114" t="s">
        <v>293</v>
      </c>
      <c r="O491" s="122">
        <v>0</v>
      </c>
      <c r="P491" s="122">
        <v>1200</v>
      </c>
      <c r="Q491" s="122"/>
      <c r="R491" s="122">
        <v>1200</v>
      </c>
      <c r="S491" s="52">
        <v>0</v>
      </c>
      <c r="T491" s="52">
        <f t="shared" si="162"/>
        <v>100</v>
      </c>
      <c r="U491" s="122"/>
      <c r="V491" s="19"/>
      <c r="W491" s="19"/>
    </row>
    <row r="492" spans="1:23" s="1" customFormat="1" x14ac:dyDescent="0.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15"/>
      <c r="M492" s="58"/>
      <c r="N492" s="59"/>
      <c r="O492" s="104"/>
      <c r="P492" s="104"/>
      <c r="Q492" s="104"/>
      <c r="R492" s="104"/>
      <c r="S492" s="52"/>
      <c r="T492" s="52"/>
      <c r="U492" s="136"/>
      <c r="V492" s="19"/>
      <c r="W492" s="19"/>
    </row>
    <row r="493" spans="1:23" s="1" customFormat="1" x14ac:dyDescent="0.2">
      <c r="A493" s="5"/>
      <c r="B493" s="4">
        <v>1</v>
      </c>
      <c r="C493" s="5"/>
      <c r="D493" s="5"/>
      <c r="E493" s="5"/>
      <c r="F493" s="5"/>
      <c r="G493" s="5"/>
      <c r="H493" s="5"/>
      <c r="I493" s="5"/>
      <c r="J493" s="4">
        <v>9</v>
      </c>
      <c r="K493" s="5"/>
      <c r="L493" s="15" t="s">
        <v>181</v>
      </c>
      <c r="M493" s="47">
        <v>3</v>
      </c>
      <c r="N493" s="59" t="s">
        <v>116</v>
      </c>
      <c r="O493" s="86">
        <f t="shared" ref="O493:R493" si="187">SUM(O494)</f>
        <v>1550</v>
      </c>
      <c r="P493" s="86">
        <f t="shared" si="187"/>
        <v>1200</v>
      </c>
      <c r="Q493" s="86"/>
      <c r="R493" s="86">
        <f t="shared" si="187"/>
        <v>1200</v>
      </c>
      <c r="S493" s="52">
        <f t="shared" si="161"/>
        <v>77.41935483870968</v>
      </c>
      <c r="T493" s="52">
        <f t="shared" si="162"/>
        <v>100</v>
      </c>
      <c r="U493" s="86"/>
      <c r="V493" s="19"/>
      <c r="W493" s="19"/>
    </row>
    <row r="494" spans="1:23" s="3" customFormat="1" x14ac:dyDescent="0.2">
      <c r="B494" s="9">
        <v>1</v>
      </c>
      <c r="J494" s="9">
        <v>9</v>
      </c>
      <c r="L494" s="15" t="s">
        <v>181</v>
      </c>
      <c r="M494" s="67" t="s">
        <v>61</v>
      </c>
      <c r="N494" s="45" t="s">
        <v>3</v>
      </c>
      <c r="O494" s="87">
        <f t="shared" ref="O494:R494" si="188">SUM(O495)</f>
        <v>1550</v>
      </c>
      <c r="P494" s="87">
        <f t="shared" si="188"/>
        <v>1200</v>
      </c>
      <c r="Q494" s="87"/>
      <c r="R494" s="87">
        <f t="shared" si="188"/>
        <v>1200</v>
      </c>
      <c r="S494" s="52">
        <f t="shared" si="161"/>
        <v>77.41935483870968</v>
      </c>
      <c r="T494" s="52">
        <f t="shared" si="162"/>
        <v>100</v>
      </c>
      <c r="U494" s="86"/>
      <c r="V494" s="19"/>
      <c r="W494" s="19"/>
    </row>
    <row r="495" spans="1:23" s="1" customFormat="1" ht="25.5" x14ac:dyDescent="0.2">
      <c r="A495" s="5"/>
      <c r="B495" s="4">
        <v>1</v>
      </c>
      <c r="C495" s="5"/>
      <c r="D495" s="5"/>
      <c r="E495" s="5"/>
      <c r="F495" s="5"/>
      <c r="G495" s="5"/>
      <c r="H495" s="5"/>
      <c r="I495" s="5"/>
      <c r="J495" s="4">
        <v>9</v>
      </c>
      <c r="K495" s="5"/>
      <c r="L495" s="15" t="s">
        <v>181</v>
      </c>
      <c r="M495" s="58" t="s">
        <v>65</v>
      </c>
      <c r="N495" s="59" t="s">
        <v>7</v>
      </c>
      <c r="O495" s="86">
        <f>SUM(O496)</f>
        <v>1550</v>
      </c>
      <c r="P495" s="86">
        <v>1200</v>
      </c>
      <c r="Q495" s="86"/>
      <c r="R495" s="86">
        <f>SUM(R496)</f>
        <v>1200</v>
      </c>
      <c r="S495" s="52">
        <f t="shared" si="161"/>
        <v>77.41935483870968</v>
      </c>
      <c r="T495" s="52">
        <f t="shared" si="162"/>
        <v>100</v>
      </c>
      <c r="U495" s="86"/>
      <c r="V495" s="19"/>
      <c r="W495" s="19"/>
    </row>
    <row r="496" spans="1:23" s="1" customFormat="1" x14ac:dyDescent="0.2">
      <c r="A496" s="5"/>
      <c r="B496" s="4"/>
      <c r="C496" s="5"/>
      <c r="D496" s="5"/>
      <c r="E496" s="5"/>
      <c r="F496" s="5"/>
      <c r="G496" s="5"/>
      <c r="H496" s="5"/>
      <c r="I496" s="5"/>
      <c r="J496" s="4"/>
      <c r="K496" s="5"/>
      <c r="L496" s="15"/>
      <c r="M496" s="58" t="s">
        <v>476</v>
      </c>
      <c r="N496" s="59" t="s">
        <v>482</v>
      </c>
      <c r="O496" s="86">
        <v>1550</v>
      </c>
      <c r="P496" s="86"/>
      <c r="Q496" s="86"/>
      <c r="R496" s="86">
        <v>1200</v>
      </c>
      <c r="S496" s="52">
        <f t="shared" si="161"/>
        <v>77.41935483870968</v>
      </c>
      <c r="T496" s="52"/>
      <c r="U496" s="86"/>
      <c r="V496" s="19"/>
      <c r="W496" s="19"/>
    </row>
    <row r="497" spans="1:23" s="1" customFormat="1" x14ac:dyDescent="0.2">
      <c r="A497" s="5"/>
      <c r="B497" s="4"/>
      <c r="C497" s="5"/>
      <c r="D497" s="5"/>
      <c r="E497" s="5"/>
      <c r="F497" s="5"/>
      <c r="G497" s="5"/>
      <c r="H497" s="5"/>
      <c r="I497" s="5"/>
      <c r="J497" s="5"/>
      <c r="K497" s="5"/>
      <c r="L497" s="15"/>
      <c r="M497" s="58"/>
      <c r="N497" s="59"/>
      <c r="O497" s="86"/>
      <c r="P497" s="86"/>
      <c r="Q497" s="86"/>
      <c r="R497" s="86"/>
      <c r="S497" s="52"/>
      <c r="T497" s="52"/>
      <c r="U497" s="86"/>
      <c r="V497" s="19"/>
      <c r="W497" s="19"/>
    </row>
    <row r="498" spans="1:23" s="1" customFormat="1" x14ac:dyDescent="0.2">
      <c r="A498" s="36" t="s">
        <v>126</v>
      </c>
      <c r="B498" s="40">
        <v>1</v>
      </c>
      <c r="C498" s="40"/>
      <c r="D498" s="40"/>
      <c r="E498" s="40">
        <v>4</v>
      </c>
      <c r="F498" s="40"/>
      <c r="G498" s="40"/>
      <c r="H498" s="40">
        <v>7</v>
      </c>
      <c r="I498" s="5"/>
      <c r="J498" s="5"/>
      <c r="K498" s="5"/>
      <c r="L498" s="15"/>
      <c r="M498" s="50"/>
      <c r="N498" s="48" t="s">
        <v>253</v>
      </c>
      <c r="O498" s="88">
        <f t="shared" ref="O498:P498" si="189">SUM(O500)</f>
        <v>14163.61</v>
      </c>
      <c r="P498" s="88">
        <f t="shared" si="189"/>
        <v>36000</v>
      </c>
      <c r="Q498" s="88"/>
      <c r="R498" s="88">
        <f t="shared" ref="R498" si="190">SUM(R500)</f>
        <v>14622.96</v>
      </c>
      <c r="S498" s="52">
        <f t="shared" si="161"/>
        <v>103.24317034993196</v>
      </c>
      <c r="T498" s="52">
        <f t="shared" si="162"/>
        <v>40.61933333333333</v>
      </c>
      <c r="U498" s="88"/>
      <c r="V498" s="19"/>
      <c r="W498" s="19"/>
    </row>
    <row r="499" spans="1:23" s="1" customFormat="1" x14ac:dyDescent="0.2">
      <c r="A499" s="36"/>
      <c r="B499" s="40"/>
      <c r="C499" s="40"/>
      <c r="D499" s="40"/>
      <c r="E499" s="5"/>
      <c r="F499" s="40"/>
      <c r="G499" s="5"/>
      <c r="H499" s="5"/>
      <c r="I499" s="5"/>
      <c r="J499" s="5"/>
      <c r="K499" s="5"/>
      <c r="L499" s="15"/>
      <c r="M499" s="50"/>
      <c r="N499" s="48"/>
      <c r="O499" s="105"/>
      <c r="P499" s="105"/>
      <c r="Q499" s="105"/>
      <c r="R499" s="105"/>
      <c r="S499" s="52"/>
      <c r="T499" s="52"/>
      <c r="U499" s="88"/>
      <c r="V499" s="19"/>
      <c r="W499" s="19"/>
    </row>
    <row r="500" spans="1:23" s="1" customFormat="1" ht="25.5" x14ac:dyDescent="0.2">
      <c r="A500" s="38" t="s">
        <v>153</v>
      </c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27" t="s">
        <v>154</v>
      </c>
      <c r="M500" s="77"/>
      <c r="N500" s="78" t="s">
        <v>146</v>
      </c>
      <c r="O500" s="89">
        <f t="shared" ref="O500" si="191">SUM(O502+O513)</f>
        <v>14163.61</v>
      </c>
      <c r="P500" s="89">
        <f>SUM(P502+P513+P523)</f>
        <v>36000</v>
      </c>
      <c r="Q500" s="89"/>
      <c r="R500" s="89">
        <f t="shared" ref="R500" si="192">SUM(R502+R513)</f>
        <v>14622.96</v>
      </c>
      <c r="S500" s="52">
        <f t="shared" si="161"/>
        <v>103.24317034993196</v>
      </c>
      <c r="T500" s="52">
        <f t="shared" si="162"/>
        <v>40.61933333333333</v>
      </c>
      <c r="U500" s="89"/>
      <c r="V500" s="19"/>
      <c r="W500" s="19"/>
    </row>
    <row r="501" spans="1:23" s="1" customFormat="1" x14ac:dyDescent="0.2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15"/>
      <c r="M501" s="50"/>
      <c r="N501" s="58"/>
      <c r="O501" s="104"/>
      <c r="P501" s="104"/>
      <c r="Q501" s="104"/>
      <c r="R501" s="104"/>
      <c r="S501" s="52"/>
      <c r="T501" s="52"/>
      <c r="U501" s="136"/>
      <c r="V501" s="19"/>
      <c r="W501" s="19"/>
    </row>
    <row r="502" spans="1:23" s="1" customFormat="1" ht="38.25" x14ac:dyDescent="0.2">
      <c r="A502" s="23" t="s">
        <v>254</v>
      </c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32" t="s">
        <v>155</v>
      </c>
      <c r="M502" s="80"/>
      <c r="N502" s="81" t="s">
        <v>229</v>
      </c>
      <c r="O502" s="105">
        <f t="shared" ref="O502" si="193">SUM(O508)</f>
        <v>14163.61</v>
      </c>
      <c r="P502" s="105">
        <f t="shared" ref="P502" si="194">SUM(P508)</f>
        <v>20000</v>
      </c>
      <c r="Q502" s="105"/>
      <c r="R502" s="105">
        <f t="shared" ref="R502" si="195">SUM(R508)</f>
        <v>14622.96</v>
      </c>
      <c r="S502" s="52">
        <f t="shared" si="161"/>
        <v>103.24317034993196</v>
      </c>
      <c r="T502" s="52">
        <f t="shared" si="162"/>
        <v>73.114799999999988</v>
      </c>
      <c r="U502" s="134"/>
      <c r="V502" s="19"/>
      <c r="W502" s="19"/>
    </row>
    <row r="503" spans="1:23" s="1" customFormat="1" x14ac:dyDescent="0.2">
      <c r="A503" s="23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32"/>
      <c r="M503" s="80"/>
      <c r="N503" s="81"/>
      <c r="O503" s="105"/>
      <c r="P503" s="105"/>
      <c r="Q503" s="105"/>
      <c r="R503" s="105"/>
      <c r="S503" s="52"/>
      <c r="T503" s="52"/>
      <c r="U503" s="134"/>
      <c r="V503" s="19"/>
      <c r="W503" s="19"/>
    </row>
    <row r="504" spans="1:23" s="1" customFormat="1" x14ac:dyDescent="0.2">
      <c r="A504" s="23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32"/>
      <c r="M504" s="80"/>
      <c r="N504" s="114" t="s">
        <v>288</v>
      </c>
      <c r="O504" s="119">
        <f t="shared" ref="O504" si="196">SUM(O505:O506)</f>
        <v>14163.61</v>
      </c>
      <c r="P504" s="119">
        <f t="shared" ref="P504" si="197">SUM(P505:P506)</f>
        <v>20000</v>
      </c>
      <c r="Q504" s="119"/>
      <c r="R504" s="119">
        <f t="shared" ref="R504" si="198">SUM(R505:R506)</f>
        <v>14622.96</v>
      </c>
      <c r="S504" s="52">
        <f t="shared" si="161"/>
        <v>103.24317034993196</v>
      </c>
      <c r="T504" s="52">
        <f t="shared" si="162"/>
        <v>73.114799999999988</v>
      </c>
      <c r="U504" s="119"/>
      <c r="V504" s="19"/>
      <c r="W504" s="19"/>
    </row>
    <row r="505" spans="1:23" s="1" customFormat="1" x14ac:dyDescent="0.2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15"/>
      <c r="M505" s="123" t="s">
        <v>363</v>
      </c>
      <c r="N505" s="114" t="s">
        <v>289</v>
      </c>
      <c r="O505" s="119">
        <v>8989.41</v>
      </c>
      <c r="P505" s="119">
        <v>0</v>
      </c>
      <c r="Q505" s="119"/>
      <c r="R505" s="119">
        <v>10000</v>
      </c>
      <c r="S505" s="52">
        <f t="shared" si="161"/>
        <v>111.24200587135307</v>
      </c>
      <c r="T505" s="52">
        <v>0</v>
      </c>
      <c r="U505" s="119"/>
      <c r="V505" s="19"/>
      <c r="W505" s="19"/>
    </row>
    <row r="506" spans="1:23" s="1" customFormat="1" x14ac:dyDescent="0.2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15"/>
      <c r="M506" s="120">
        <v>43</v>
      </c>
      <c r="N506" s="121" t="s">
        <v>102</v>
      </c>
      <c r="O506" s="119">
        <v>5174.2</v>
      </c>
      <c r="P506" s="119">
        <v>20000</v>
      </c>
      <c r="Q506" s="119"/>
      <c r="R506" s="119">
        <v>4622.96</v>
      </c>
      <c r="S506" s="52">
        <f t="shared" si="161"/>
        <v>89.346372386069348</v>
      </c>
      <c r="T506" s="52">
        <f t="shared" si="162"/>
        <v>23.114799999999999</v>
      </c>
      <c r="U506" s="119"/>
      <c r="V506" s="19"/>
      <c r="W506" s="19"/>
    </row>
    <row r="507" spans="1:23" s="1" customFormat="1" x14ac:dyDescent="0.2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15"/>
      <c r="M507" s="91"/>
      <c r="N507" s="114"/>
      <c r="O507" s="104"/>
      <c r="P507" s="104"/>
      <c r="Q507" s="104"/>
      <c r="R507" s="104"/>
      <c r="S507" s="52"/>
      <c r="T507" s="52"/>
      <c r="U507" s="136"/>
      <c r="V507" s="19"/>
      <c r="W507" s="19"/>
    </row>
    <row r="508" spans="1:23" s="1" customFormat="1" x14ac:dyDescent="0.2">
      <c r="A508" s="5"/>
      <c r="B508" s="4">
        <v>1</v>
      </c>
      <c r="C508" s="4"/>
      <c r="D508" s="4"/>
      <c r="E508" s="4">
        <v>4</v>
      </c>
      <c r="F508" s="4"/>
      <c r="G508" s="5"/>
      <c r="H508" s="5"/>
      <c r="I508" s="5"/>
      <c r="J508" s="5"/>
      <c r="K508" s="5"/>
      <c r="L508" s="15" t="s">
        <v>155</v>
      </c>
      <c r="M508" s="47">
        <v>3</v>
      </c>
      <c r="N508" s="59" t="s">
        <v>116</v>
      </c>
      <c r="O508" s="86">
        <f t="shared" ref="O508:R509" si="199">SUM(O509)</f>
        <v>14163.61</v>
      </c>
      <c r="P508" s="86">
        <f t="shared" si="199"/>
        <v>20000</v>
      </c>
      <c r="Q508" s="86"/>
      <c r="R508" s="86">
        <f t="shared" si="199"/>
        <v>14622.96</v>
      </c>
      <c r="S508" s="52">
        <f t="shared" si="161"/>
        <v>103.24317034993196</v>
      </c>
      <c r="T508" s="52">
        <f t="shared" si="162"/>
        <v>73.114799999999988</v>
      </c>
      <c r="U508" s="86"/>
      <c r="V508" s="19"/>
      <c r="W508" s="19"/>
    </row>
    <row r="509" spans="1:23" s="1" customFormat="1" x14ac:dyDescent="0.2">
      <c r="A509" s="5"/>
      <c r="B509" s="4">
        <v>1</v>
      </c>
      <c r="C509" s="4"/>
      <c r="D509" s="4"/>
      <c r="E509" s="4">
        <v>4</v>
      </c>
      <c r="F509" s="4"/>
      <c r="G509" s="5"/>
      <c r="H509" s="5"/>
      <c r="I509" s="5"/>
      <c r="J509" s="5"/>
      <c r="K509" s="5"/>
      <c r="L509" s="15" t="s">
        <v>155</v>
      </c>
      <c r="M509" s="67" t="s">
        <v>61</v>
      </c>
      <c r="N509" s="45" t="s">
        <v>3</v>
      </c>
      <c r="O509" s="87">
        <f t="shared" si="199"/>
        <v>14163.61</v>
      </c>
      <c r="P509" s="87">
        <f t="shared" si="199"/>
        <v>20000</v>
      </c>
      <c r="Q509" s="87"/>
      <c r="R509" s="87">
        <f t="shared" si="199"/>
        <v>14622.96</v>
      </c>
      <c r="S509" s="52">
        <f t="shared" si="161"/>
        <v>103.24317034993196</v>
      </c>
      <c r="T509" s="52">
        <f t="shared" si="162"/>
        <v>73.114799999999988</v>
      </c>
      <c r="U509" s="86"/>
      <c r="V509" s="19"/>
      <c r="W509" s="19"/>
    </row>
    <row r="510" spans="1:23" s="1" customFormat="1" x14ac:dyDescent="0.2">
      <c r="A510" s="5"/>
      <c r="B510" s="4">
        <v>1</v>
      </c>
      <c r="C510" s="4"/>
      <c r="D510" s="4"/>
      <c r="E510" s="4">
        <v>4</v>
      </c>
      <c r="F510" s="4"/>
      <c r="G510" s="5"/>
      <c r="H510" s="5"/>
      <c r="I510" s="5"/>
      <c r="J510" s="5"/>
      <c r="K510" s="5"/>
      <c r="L510" s="15" t="s">
        <v>155</v>
      </c>
      <c r="M510" s="58" t="s">
        <v>64</v>
      </c>
      <c r="N510" s="50" t="s">
        <v>6</v>
      </c>
      <c r="O510" s="86">
        <f>SUM(O511)</f>
        <v>14163.61</v>
      </c>
      <c r="P510" s="86">
        <v>20000</v>
      </c>
      <c r="Q510" s="86"/>
      <c r="R510" s="86">
        <f>SUM(R511)</f>
        <v>14622.96</v>
      </c>
      <c r="S510" s="52">
        <f t="shared" si="161"/>
        <v>103.24317034993196</v>
      </c>
      <c r="T510" s="52">
        <f t="shared" si="162"/>
        <v>73.114799999999988</v>
      </c>
      <c r="U510" s="86"/>
      <c r="V510" s="19"/>
      <c r="W510" s="19"/>
    </row>
    <row r="511" spans="1:23" s="1" customFormat="1" x14ac:dyDescent="0.2">
      <c r="A511" s="5"/>
      <c r="B511" s="4"/>
      <c r="C511" s="4"/>
      <c r="D511" s="4"/>
      <c r="E511" s="4"/>
      <c r="F511" s="4"/>
      <c r="G511" s="5"/>
      <c r="H511" s="5"/>
      <c r="I511" s="5"/>
      <c r="J511" s="5"/>
      <c r="K511" s="5"/>
      <c r="L511" s="15"/>
      <c r="M511" s="58" t="s">
        <v>461</v>
      </c>
      <c r="N511" s="50" t="s">
        <v>468</v>
      </c>
      <c r="O511" s="86">
        <v>14163.61</v>
      </c>
      <c r="P511" s="86"/>
      <c r="Q511" s="86"/>
      <c r="R511" s="86">
        <v>14622.96</v>
      </c>
      <c r="S511" s="52">
        <f t="shared" si="161"/>
        <v>103.24317034993196</v>
      </c>
      <c r="T511" s="52"/>
      <c r="U511" s="86"/>
      <c r="V511" s="19"/>
      <c r="W511" s="19"/>
    </row>
    <row r="512" spans="1:23" s="1" customFormat="1" x14ac:dyDescent="0.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15"/>
      <c r="M512" s="50"/>
      <c r="N512" s="59"/>
      <c r="O512" s="106"/>
      <c r="P512" s="106"/>
      <c r="Q512" s="106"/>
      <c r="R512" s="106"/>
      <c r="S512" s="52"/>
      <c r="T512" s="52"/>
      <c r="U512" s="87"/>
      <c r="V512" s="19"/>
      <c r="W512" s="19"/>
    </row>
    <row r="513" spans="1:23" s="1" customFormat="1" ht="38.25" x14ac:dyDescent="0.2">
      <c r="A513" s="23" t="s">
        <v>255</v>
      </c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32" t="s">
        <v>155</v>
      </c>
      <c r="M513" s="80"/>
      <c r="N513" s="81" t="s">
        <v>169</v>
      </c>
      <c r="O513" s="105">
        <f t="shared" ref="O513" si="200">SUM(O519)</f>
        <v>0</v>
      </c>
      <c r="P513" s="105">
        <f t="shared" ref="P513" si="201">SUM(P519)</f>
        <v>10000</v>
      </c>
      <c r="Q513" s="105"/>
      <c r="R513" s="105">
        <f t="shared" ref="R513" si="202">SUM(R519)</f>
        <v>0</v>
      </c>
      <c r="S513" s="52">
        <v>0</v>
      </c>
      <c r="T513" s="52">
        <f t="shared" si="162"/>
        <v>0</v>
      </c>
      <c r="U513" s="134"/>
      <c r="V513" s="19"/>
      <c r="W513" s="19"/>
    </row>
    <row r="514" spans="1:23" s="1" customFormat="1" x14ac:dyDescent="0.2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15"/>
      <c r="M514" s="91"/>
      <c r="N514" s="92"/>
      <c r="O514" s="106"/>
      <c r="P514" s="106"/>
      <c r="Q514" s="106"/>
      <c r="R514" s="106"/>
      <c r="S514" s="52"/>
      <c r="T514" s="52"/>
      <c r="U514" s="87"/>
      <c r="V514" s="19"/>
      <c r="W514" s="19"/>
    </row>
    <row r="515" spans="1:23" s="1" customFormat="1" x14ac:dyDescent="0.2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15"/>
      <c r="M515" s="91"/>
      <c r="N515" s="114" t="s">
        <v>288</v>
      </c>
      <c r="O515" s="122">
        <f t="shared" ref="O515" si="203">SUM(O516:O517)</f>
        <v>0</v>
      </c>
      <c r="P515" s="122">
        <f t="shared" ref="P515" si="204">SUM(P516:P517)</f>
        <v>10000</v>
      </c>
      <c r="Q515" s="122"/>
      <c r="R515" s="122">
        <f t="shared" ref="R515" si="205">SUM(R516:R517)</f>
        <v>0</v>
      </c>
      <c r="S515" s="52">
        <v>0</v>
      </c>
      <c r="T515" s="52">
        <f t="shared" si="162"/>
        <v>0</v>
      </c>
      <c r="U515" s="122"/>
      <c r="V515" s="19"/>
      <c r="W515" s="19"/>
    </row>
    <row r="516" spans="1:23" s="1" customFormat="1" x14ac:dyDescent="0.2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15"/>
      <c r="M516" s="123" t="s">
        <v>363</v>
      </c>
      <c r="N516" s="114" t="s">
        <v>289</v>
      </c>
      <c r="O516" s="122">
        <v>0</v>
      </c>
      <c r="P516" s="122">
        <v>10000</v>
      </c>
      <c r="Q516" s="122"/>
      <c r="R516" s="122">
        <v>0</v>
      </c>
      <c r="S516" s="52">
        <v>0</v>
      </c>
      <c r="T516" s="52">
        <f t="shared" si="162"/>
        <v>0</v>
      </c>
      <c r="U516" s="122"/>
      <c r="V516" s="19"/>
      <c r="W516" s="19"/>
    </row>
    <row r="517" spans="1:23" s="1" customFormat="1" ht="51" x14ac:dyDescent="0.2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15"/>
      <c r="M517" s="123" t="s">
        <v>52</v>
      </c>
      <c r="N517" s="124" t="s">
        <v>105</v>
      </c>
      <c r="O517" s="122">
        <v>0</v>
      </c>
      <c r="P517" s="122">
        <v>0</v>
      </c>
      <c r="Q517" s="122"/>
      <c r="R517" s="122">
        <v>0</v>
      </c>
      <c r="S517" s="52">
        <v>0</v>
      </c>
      <c r="T517" s="52">
        <v>0</v>
      </c>
      <c r="U517" s="122"/>
      <c r="V517" s="19"/>
      <c r="W517" s="19"/>
    </row>
    <row r="518" spans="1:23" s="1" customFormat="1" x14ac:dyDescent="0.2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15"/>
      <c r="M518" s="91"/>
      <c r="N518" s="114"/>
      <c r="O518" s="106"/>
      <c r="P518" s="106"/>
      <c r="Q518" s="106"/>
      <c r="R518" s="106"/>
      <c r="S518" s="52"/>
      <c r="T518" s="52"/>
      <c r="U518" s="87"/>
      <c r="V518" s="19"/>
      <c r="W518" s="19"/>
    </row>
    <row r="519" spans="1:23" s="1" customFormat="1" x14ac:dyDescent="0.2">
      <c r="A519" s="5"/>
      <c r="B519" s="4">
        <v>1</v>
      </c>
      <c r="C519" s="5"/>
      <c r="D519" s="4"/>
      <c r="E519" s="5"/>
      <c r="F519" s="4"/>
      <c r="G519" s="5"/>
      <c r="H519" s="4">
        <v>7</v>
      </c>
      <c r="I519" s="5"/>
      <c r="J519" s="5"/>
      <c r="K519" s="5"/>
      <c r="L519" s="15" t="s">
        <v>155</v>
      </c>
      <c r="M519" s="47">
        <v>3</v>
      </c>
      <c r="N519" s="59" t="s">
        <v>116</v>
      </c>
      <c r="O519" s="86">
        <f t="shared" ref="O519:R520" si="206">SUM(O520)</f>
        <v>0</v>
      </c>
      <c r="P519" s="86">
        <f t="shared" si="206"/>
        <v>10000</v>
      </c>
      <c r="Q519" s="86"/>
      <c r="R519" s="86">
        <f t="shared" si="206"/>
        <v>0</v>
      </c>
      <c r="S519" s="52">
        <v>0</v>
      </c>
      <c r="T519" s="52">
        <f t="shared" si="162"/>
        <v>0</v>
      </c>
      <c r="U519" s="86"/>
      <c r="V519" s="19"/>
      <c r="W519" s="19"/>
    </row>
    <row r="520" spans="1:23" s="1" customFormat="1" x14ac:dyDescent="0.2">
      <c r="A520" s="5"/>
      <c r="B520" s="4">
        <v>1</v>
      </c>
      <c r="C520" s="5"/>
      <c r="D520" s="4"/>
      <c r="E520" s="5"/>
      <c r="F520" s="4"/>
      <c r="G520" s="5"/>
      <c r="H520" s="4">
        <v>7</v>
      </c>
      <c r="I520" s="5"/>
      <c r="J520" s="5"/>
      <c r="K520" s="5"/>
      <c r="L520" s="15" t="s">
        <v>155</v>
      </c>
      <c r="M520" s="67" t="s">
        <v>61</v>
      </c>
      <c r="N520" s="45" t="s">
        <v>3</v>
      </c>
      <c r="O520" s="87">
        <f t="shared" si="206"/>
        <v>0</v>
      </c>
      <c r="P520" s="87">
        <f t="shared" si="206"/>
        <v>10000</v>
      </c>
      <c r="Q520" s="87"/>
      <c r="R520" s="87">
        <f t="shared" si="206"/>
        <v>0</v>
      </c>
      <c r="S520" s="52">
        <v>0</v>
      </c>
      <c r="T520" s="52">
        <f t="shared" si="162"/>
        <v>0</v>
      </c>
      <c r="U520" s="86"/>
      <c r="V520" s="19"/>
      <c r="W520" s="19"/>
    </row>
    <row r="521" spans="1:23" s="1" customFormat="1" x14ac:dyDescent="0.2">
      <c r="A521" s="5"/>
      <c r="B521" s="4">
        <v>1</v>
      </c>
      <c r="C521" s="5"/>
      <c r="D521" s="4"/>
      <c r="E521" s="5"/>
      <c r="F521" s="4"/>
      <c r="G521" s="5"/>
      <c r="H521" s="4">
        <v>7</v>
      </c>
      <c r="I521" s="5"/>
      <c r="J521" s="5"/>
      <c r="K521" s="5"/>
      <c r="L521" s="15" t="s">
        <v>155</v>
      </c>
      <c r="M521" s="58" t="s">
        <v>64</v>
      </c>
      <c r="N521" s="50" t="s">
        <v>6</v>
      </c>
      <c r="O521" s="86">
        <v>0</v>
      </c>
      <c r="P521" s="86">
        <v>10000</v>
      </c>
      <c r="Q521" s="86"/>
      <c r="R521" s="86">
        <v>0</v>
      </c>
      <c r="S521" s="52">
        <v>0</v>
      </c>
      <c r="T521" s="52">
        <f t="shared" si="162"/>
        <v>0</v>
      </c>
      <c r="U521" s="86"/>
      <c r="V521" s="19"/>
      <c r="W521" s="19"/>
    </row>
    <row r="522" spans="1:23" s="1" customFormat="1" x14ac:dyDescent="0.2">
      <c r="A522" s="5"/>
      <c r="B522" s="4"/>
      <c r="C522" s="5"/>
      <c r="D522" s="4"/>
      <c r="E522" s="5"/>
      <c r="F522" s="4"/>
      <c r="G522" s="5"/>
      <c r="H522" s="4"/>
      <c r="I522" s="5"/>
      <c r="J522" s="5"/>
      <c r="K522" s="5"/>
      <c r="L522" s="15"/>
      <c r="M522" s="58"/>
      <c r="N522" s="50"/>
      <c r="O522" s="86"/>
      <c r="P522" s="86"/>
      <c r="Q522" s="86"/>
      <c r="R522" s="86"/>
      <c r="S522" s="52"/>
      <c r="T522" s="52"/>
      <c r="U522" s="86"/>
      <c r="V522" s="19"/>
      <c r="W522" s="19"/>
    </row>
    <row r="523" spans="1:23" s="1" customFormat="1" ht="25.5" x14ac:dyDescent="0.2">
      <c r="A523" s="23" t="s">
        <v>381</v>
      </c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32" t="s">
        <v>155</v>
      </c>
      <c r="M523" s="80"/>
      <c r="N523" s="81" t="s">
        <v>382</v>
      </c>
      <c r="O523" s="105">
        <f t="shared" ref="O523" si="207">SUM(O529)</f>
        <v>0</v>
      </c>
      <c r="P523" s="105">
        <f>SUM(P529)</f>
        <v>6000</v>
      </c>
      <c r="Q523" s="105"/>
      <c r="R523" s="105">
        <f t="shared" ref="R523" si="208">SUM(R529)</f>
        <v>0</v>
      </c>
      <c r="S523" s="52">
        <v>0</v>
      </c>
      <c r="T523" s="52">
        <f t="shared" ref="T523:T584" si="209">R523/P523*100</f>
        <v>0</v>
      </c>
      <c r="U523" s="105"/>
      <c r="V523" s="19"/>
      <c r="W523" s="19"/>
    </row>
    <row r="524" spans="1:23" s="1" customFormat="1" x14ac:dyDescent="0.2">
      <c r="A524" s="5"/>
      <c r="B524" s="4"/>
      <c r="C524" s="5"/>
      <c r="D524" s="4"/>
      <c r="E524" s="5"/>
      <c r="F524" s="4"/>
      <c r="G524" s="5"/>
      <c r="H524" s="4"/>
      <c r="I524" s="5"/>
      <c r="J524" s="5"/>
      <c r="K524" s="5"/>
      <c r="L524" s="15"/>
      <c r="M524" s="58"/>
      <c r="N524" s="50"/>
      <c r="O524" s="122"/>
      <c r="P524" s="86"/>
      <c r="Q524" s="86"/>
      <c r="R524" s="122"/>
      <c r="S524" s="52"/>
      <c r="T524" s="52"/>
      <c r="U524" s="86"/>
      <c r="V524" s="19"/>
      <c r="W524" s="19"/>
    </row>
    <row r="525" spans="1:23" s="1" customFormat="1" x14ac:dyDescent="0.2">
      <c r="A525" s="5"/>
      <c r="B525" s="4"/>
      <c r="C525" s="5"/>
      <c r="D525" s="4"/>
      <c r="E525" s="5"/>
      <c r="F525" s="4"/>
      <c r="G525" s="5"/>
      <c r="H525" s="4"/>
      <c r="I525" s="5"/>
      <c r="J525" s="5"/>
      <c r="K525" s="5"/>
      <c r="L525" s="15"/>
      <c r="M525" s="91"/>
      <c r="N525" s="114" t="s">
        <v>288</v>
      </c>
      <c r="O525" s="122">
        <f t="shared" ref="O525" si="210">SUM(O526:O527)</f>
        <v>0</v>
      </c>
      <c r="P525" s="122">
        <f>SUM(P526:P527)</f>
        <v>6000</v>
      </c>
      <c r="Q525" s="122"/>
      <c r="R525" s="122">
        <f t="shared" ref="R525" si="211">SUM(R526:R527)</f>
        <v>0</v>
      </c>
      <c r="S525" s="52">
        <v>0</v>
      </c>
      <c r="T525" s="52">
        <f t="shared" si="209"/>
        <v>0</v>
      </c>
      <c r="U525" s="122"/>
      <c r="V525" s="19"/>
      <c r="W525" s="19"/>
    </row>
    <row r="526" spans="1:23" s="1" customFormat="1" x14ac:dyDescent="0.2">
      <c r="A526" s="5"/>
      <c r="B526" s="4"/>
      <c r="C526" s="5"/>
      <c r="D526" s="4"/>
      <c r="E526" s="5"/>
      <c r="F526" s="4"/>
      <c r="G526" s="5"/>
      <c r="H526" s="4"/>
      <c r="I526" s="5"/>
      <c r="J526" s="5"/>
      <c r="K526" s="5"/>
      <c r="L526" s="15"/>
      <c r="M526" s="123" t="s">
        <v>363</v>
      </c>
      <c r="N526" s="114" t="s">
        <v>289</v>
      </c>
      <c r="O526" s="122">
        <v>0</v>
      </c>
      <c r="P526" s="122">
        <v>0</v>
      </c>
      <c r="Q526" s="122"/>
      <c r="R526" s="122">
        <v>0</v>
      </c>
      <c r="S526" s="52">
        <v>0</v>
      </c>
      <c r="T526" s="52"/>
      <c r="U526" s="122"/>
      <c r="V526" s="19"/>
      <c r="W526" s="19"/>
    </row>
    <row r="527" spans="1:23" s="1" customFormat="1" x14ac:dyDescent="0.2">
      <c r="A527" s="5"/>
      <c r="B527" s="4"/>
      <c r="C527" s="5"/>
      <c r="D527" s="4"/>
      <c r="E527" s="5"/>
      <c r="F527" s="4"/>
      <c r="G527" s="5"/>
      <c r="H527" s="4"/>
      <c r="I527" s="5"/>
      <c r="J527" s="5"/>
      <c r="K527" s="5"/>
      <c r="L527" s="15"/>
      <c r="M527" s="120">
        <v>43</v>
      </c>
      <c r="N527" s="121" t="s">
        <v>102</v>
      </c>
      <c r="O527" s="122">
        <v>0</v>
      </c>
      <c r="P527" s="122">
        <v>6000</v>
      </c>
      <c r="Q527" s="122"/>
      <c r="R527" s="122">
        <v>0</v>
      </c>
      <c r="S527" s="52">
        <v>0</v>
      </c>
      <c r="T527" s="52">
        <f t="shared" si="209"/>
        <v>0</v>
      </c>
      <c r="U527" s="122"/>
      <c r="V527" s="19"/>
      <c r="W527" s="19"/>
    </row>
    <row r="528" spans="1:23" s="1" customFormat="1" x14ac:dyDescent="0.2">
      <c r="A528" s="5"/>
      <c r="B528" s="4"/>
      <c r="C528" s="5"/>
      <c r="D528" s="4"/>
      <c r="E528" s="5"/>
      <c r="F528" s="4"/>
      <c r="G528" s="5"/>
      <c r="H528" s="4"/>
      <c r="I528" s="5"/>
      <c r="J528" s="5"/>
      <c r="K528" s="5"/>
      <c r="L528" s="15"/>
      <c r="M528" s="91"/>
      <c r="N528" s="114"/>
      <c r="O528" s="106"/>
      <c r="P528" s="86"/>
      <c r="Q528" s="86"/>
      <c r="R528" s="106"/>
      <c r="S528" s="52"/>
      <c r="T528" s="52"/>
      <c r="U528" s="86"/>
      <c r="V528" s="19"/>
      <c r="W528" s="19"/>
    </row>
    <row r="529" spans="1:23" s="1" customFormat="1" x14ac:dyDescent="0.2">
      <c r="A529" s="5"/>
      <c r="B529" s="4">
        <v>1</v>
      </c>
      <c r="C529" s="4"/>
      <c r="D529" s="4"/>
      <c r="E529" s="4">
        <v>4</v>
      </c>
      <c r="F529" s="4"/>
      <c r="G529" s="5"/>
      <c r="H529" s="4"/>
      <c r="I529" s="5"/>
      <c r="J529" s="5"/>
      <c r="K529" s="5"/>
      <c r="L529" s="15" t="s">
        <v>155</v>
      </c>
      <c r="M529" s="47">
        <v>3</v>
      </c>
      <c r="N529" s="59" t="s">
        <v>116</v>
      </c>
      <c r="O529" s="86">
        <f t="shared" ref="O529:O530" si="212">SUM(O530)</f>
        <v>0</v>
      </c>
      <c r="P529" s="86">
        <f>SUM(P530)</f>
        <v>6000</v>
      </c>
      <c r="Q529" s="86"/>
      <c r="R529" s="86">
        <f t="shared" ref="R529:R530" si="213">SUM(R530)</f>
        <v>0</v>
      </c>
      <c r="S529" s="52">
        <v>0</v>
      </c>
      <c r="T529" s="52">
        <f t="shared" si="209"/>
        <v>0</v>
      </c>
      <c r="U529" s="86"/>
      <c r="V529" s="19"/>
      <c r="W529" s="19"/>
    </row>
    <row r="530" spans="1:23" s="1" customFormat="1" ht="25.5" x14ac:dyDescent="0.2">
      <c r="A530" s="5"/>
      <c r="B530" s="4">
        <v>1</v>
      </c>
      <c r="C530" s="4"/>
      <c r="D530" s="4"/>
      <c r="E530" s="4">
        <v>4</v>
      </c>
      <c r="F530" s="4"/>
      <c r="G530" s="5"/>
      <c r="H530" s="4"/>
      <c r="I530" s="5"/>
      <c r="J530" s="5"/>
      <c r="K530" s="5"/>
      <c r="L530" s="15" t="s">
        <v>155</v>
      </c>
      <c r="M530" s="67" t="s">
        <v>263</v>
      </c>
      <c r="N530" s="45" t="s">
        <v>283</v>
      </c>
      <c r="O530" s="87">
        <f t="shared" si="212"/>
        <v>0</v>
      </c>
      <c r="P530" s="86">
        <f>SUM(P531)</f>
        <v>6000</v>
      </c>
      <c r="Q530" s="86"/>
      <c r="R530" s="87">
        <f t="shared" si="213"/>
        <v>0</v>
      </c>
      <c r="S530" s="52">
        <v>0</v>
      </c>
      <c r="T530" s="52">
        <f t="shared" si="209"/>
        <v>0</v>
      </c>
      <c r="U530" s="87"/>
      <c r="V530" s="19"/>
      <c r="W530" s="19"/>
    </row>
    <row r="531" spans="1:23" s="1" customFormat="1" x14ac:dyDescent="0.2">
      <c r="A531" s="5"/>
      <c r="B531" s="4">
        <v>1</v>
      </c>
      <c r="C531" s="4"/>
      <c r="D531" s="4"/>
      <c r="E531" s="4">
        <v>4</v>
      </c>
      <c r="F531" s="4"/>
      <c r="G531" s="5"/>
      <c r="H531" s="4"/>
      <c r="I531" s="5"/>
      <c r="J531" s="5"/>
      <c r="K531" s="5"/>
      <c r="L531" s="15" t="s">
        <v>155</v>
      </c>
      <c r="M531" s="58" t="s">
        <v>383</v>
      </c>
      <c r="N531" s="50" t="s">
        <v>384</v>
      </c>
      <c r="O531" s="86">
        <v>0</v>
      </c>
      <c r="P531" s="86">
        <v>6000</v>
      </c>
      <c r="Q531" s="86"/>
      <c r="R531" s="86">
        <v>0</v>
      </c>
      <c r="S531" s="52">
        <v>0</v>
      </c>
      <c r="T531" s="52">
        <f t="shared" si="209"/>
        <v>0</v>
      </c>
      <c r="U531" s="86"/>
      <c r="V531" s="19"/>
      <c r="W531" s="19"/>
    </row>
    <row r="532" spans="1:23" s="1" customFormat="1" x14ac:dyDescent="0.2">
      <c r="A532" s="5"/>
      <c r="B532" s="4"/>
      <c r="C532" s="5"/>
      <c r="D532" s="4"/>
      <c r="E532" s="5"/>
      <c r="F532" s="4"/>
      <c r="G532" s="5"/>
      <c r="H532" s="4"/>
      <c r="I532" s="5"/>
      <c r="J532" s="5"/>
      <c r="K532" s="5"/>
      <c r="L532" s="15"/>
      <c r="M532" s="58"/>
      <c r="N532" s="50"/>
      <c r="O532" s="86"/>
      <c r="P532" s="86"/>
      <c r="Q532" s="86"/>
      <c r="R532" s="86"/>
      <c r="S532" s="52"/>
      <c r="T532" s="52"/>
      <c r="U532" s="86"/>
      <c r="V532" s="19"/>
      <c r="W532" s="19"/>
    </row>
    <row r="533" spans="1:23" s="1" customFormat="1" ht="51" x14ac:dyDescent="0.2">
      <c r="A533" s="23" t="s">
        <v>387</v>
      </c>
      <c r="B533" s="4"/>
      <c r="C533" s="5"/>
      <c r="D533" s="4"/>
      <c r="E533" s="5"/>
      <c r="F533" s="4"/>
      <c r="G533" s="5"/>
      <c r="H533" s="4"/>
      <c r="I533" s="5"/>
      <c r="J533" s="5"/>
      <c r="K533" s="5"/>
      <c r="L533" s="42" t="s">
        <v>155</v>
      </c>
      <c r="M533" s="58"/>
      <c r="N533" s="81" t="s">
        <v>386</v>
      </c>
      <c r="O533" s="105">
        <v>0</v>
      </c>
      <c r="P533" s="105">
        <v>0</v>
      </c>
      <c r="Q533" s="105"/>
      <c r="R533" s="105">
        <v>0</v>
      </c>
      <c r="S533" s="52">
        <v>0</v>
      </c>
      <c r="T533" s="52">
        <v>0</v>
      </c>
      <c r="U533" s="105"/>
      <c r="V533" s="19"/>
      <c r="W533" s="19"/>
    </row>
    <row r="534" spans="1:23" s="1" customFormat="1" x14ac:dyDescent="0.2">
      <c r="A534" s="5"/>
      <c r="B534" s="4"/>
      <c r="C534" s="5"/>
      <c r="D534" s="4"/>
      <c r="E534" s="5"/>
      <c r="F534" s="4"/>
      <c r="G534" s="5"/>
      <c r="H534" s="4"/>
      <c r="I534" s="5"/>
      <c r="J534" s="5"/>
      <c r="K534" s="5"/>
      <c r="L534" s="15"/>
      <c r="M534" s="58"/>
      <c r="N534" s="81"/>
      <c r="O534" s="86"/>
      <c r="P534" s="86"/>
      <c r="Q534" s="86"/>
      <c r="R534" s="86"/>
      <c r="S534" s="52"/>
      <c r="T534" s="52"/>
      <c r="U534" s="86"/>
      <c r="V534" s="19"/>
      <c r="W534" s="19"/>
    </row>
    <row r="535" spans="1:23" s="1" customFormat="1" x14ac:dyDescent="0.2">
      <c r="A535" s="5"/>
      <c r="B535" s="4"/>
      <c r="C535" s="5"/>
      <c r="D535" s="4"/>
      <c r="E535" s="5"/>
      <c r="F535" s="4"/>
      <c r="G535" s="5"/>
      <c r="H535" s="4"/>
      <c r="I535" s="5"/>
      <c r="J535" s="5"/>
      <c r="K535" s="5"/>
      <c r="L535" s="15"/>
      <c r="M535" s="91"/>
      <c r="N535" s="114" t="s">
        <v>288</v>
      </c>
      <c r="O535" s="122">
        <v>0</v>
      </c>
      <c r="P535" s="122">
        <v>0</v>
      </c>
      <c r="Q535" s="122"/>
      <c r="R535" s="122">
        <v>0</v>
      </c>
      <c r="S535" s="52">
        <v>0</v>
      </c>
      <c r="T535" s="52">
        <v>0</v>
      </c>
      <c r="U535" s="122"/>
      <c r="V535" s="19"/>
      <c r="W535" s="19"/>
    </row>
    <row r="536" spans="1:23" s="1" customFormat="1" x14ac:dyDescent="0.2">
      <c r="A536" s="5"/>
      <c r="B536" s="4"/>
      <c r="C536" s="5"/>
      <c r="D536" s="4"/>
      <c r="E536" s="5"/>
      <c r="F536" s="4"/>
      <c r="G536" s="5"/>
      <c r="H536" s="4"/>
      <c r="I536" s="5"/>
      <c r="J536" s="5"/>
      <c r="K536" s="5"/>
      <c r="L536" s="15"/>
      <c r="M536" s="123" t="s">
        <v>363</v>
      </c>
      <c r="N536" s="114" t="s">
        <v>289</v>
      </c>
      <c r="O536" s="122">
        <v>0</v>
      </c>
      <c r="P536" s="122">
        <v>0</v>
      </c>
      <c r="Q536" s="122"/>
      <c r="R536" s="122">
        <v>0</v>
      </c>
      <c r="S536" s="52">
        <v>0</v>
      </c>
      <c r="T536" s="52">
        <v>0</v>
      </c>
      <c r="U536" s="122"/>
      <c r="V536" s="19"/>
      <c r="W536" s="19"/>
    </row>
    <row r="537" spans="1:23" s="1" customFormat="1" x14ac:dyDescent="0.2">
      <c r="A537" s="5"/>
      <c r="B537" s="4"/>
      <c r="C537" s="5"/>
      <c r="D537" s="4"/>
      <c r="E537" s="5"/>
      <c r="F537" s="4"/>
      <c r="G537" s="5"/>
      <c r="H537" s="4"/>
      <c r="I537" s="5"/>
      <c r="J537" s="5"/>
      <c r="K537" s="5"/>
      <c r="L537" s="15"/>
      <c r="M537" s="120">
        <v>43</v>
      </c>
      <c r="N537" s="121" t="s">
        <v>102</v>
      </c>
      <c r="O537" s="122">
        <v>0</v>
      </c>
      <c r="P537" s="122">
        <v>0</v>
      </c>
      <c r="Q537" s="122"/>
      <c r="R537" s="122">
        <v>0</v>
      </c>
      <c r="S537" s="52">
        <v>0</v>
      </c>
      <c r="T537" s="52">
        <v>0</v>
      </c>
      <c r="U537" s="122"/>
      <c r="V537" s="19"/>
      <c r="W537" s="19"/>
    </row>
    <row r="538" spans="1:23" s="1" customFormat="1" x14ac:dyDescent="0.2">
      <c r="A538" s="5"/>
      <c r="B538" s="4"/>
      <c r="C538" s="5"/>
      <c r="D538" s="4"/>
      <c r="E538" s="5"/>
      <c r="F538" s="4"/>
      <c r="G538" s="5"/>
      <c r="H538" s="4"/>
      <c r="I538" s="5"/>
      <c r="J538" s="5"/>
      <c r="K538" s="5"/>
      <c r="L538" s="15"/>
      <c r="M538" s="120"/>
      <c r="N538" s="121"/>
      <c r="O538" s="86"/>
      <c r="P538" s="86"/>
      <c r="Q538" s="86"/>
      <c r="R538" s="86"/>
      <c r="S538" s="52"/>
      <c r="T538" s="52"/>
      <c r="U538" s="86"/>
      <c r="V538" s="19"/>
      <c r="W538" s="19"/>
    </row>
    <row r="539" spans="1:23" s="1" customFormat="1" x14ac:dyDescent="0.2">
      <c r="A539" s="5"/>
      <c r="B539" s="4">
        <v>1</v>
      </c>
      <c r="C539" s="5"/>
      <c r="D539" s="4"/>
      <c r="E539" s="4">
        <v>4</v>
      </c>
      <c r="F539" s="4"/>
      <c r="G539" s="5"/>
      <c r="H539" s="4"/>
      <c r="I539" s="5"/>
      <c r="J539" s="5"/>
      <c r="K539" s="5"/>
      <c r="L539" s="15" t="s">
        <v>155</v>
      </c>
      <c r="M539" s="47">
        <v>3</v>
      </c>
      <c r="N539" s="59" t="s">
        <v>116</v>
      </c>
      <c r="O539" s="86">
        <v>0</v>
      </c>
      <c r="P539" s="86">
        <v>0</v>
      </c>
      <c r="Q539" s="86"/>
      <c r="R539" s="86">
        <v>0</v>
      </c>
      <c r="S539" s="52">
        <v>0</v>
      </c>
      <c r="T539" s="52">
        <v>0</v>
      </c>
      <c r="U539" s="86"/>
      <c r="V539" s="19"/>
      <c r="W539" s="19"/>
    </row>
    <row r="540" spans="1:23" s="1" customFormat="1" x14ac:dyDescent="0.2">
      <c r="A540" s="5"/>
      <c r="B540" s="4">
        <v>1</v>
      </c>
      <c r="C540" s="5"/>
      <c r="D540" s="4"/>
      <c r="E540" s="4">
        <v>4</v>
      </c>
      <c r="F540" s="4"/>
      <c r="G540" s="5"/>
      <c r="H540" s="4"/>
      <c r="I540" s="5"/>
      <c r="J540" s="5"/>
      <c r="K540" s="5"/>
      <c r="L540" s="15" t="s">
        <v>155</v>
      </c>
      <c r="M540" s="67" t="s">
        <v>61</v>
      </c>
      <c r="N540" s="45" t="s">
        <v>3</v>
      </c>
      <c r="O540" s="87">
        <v>0</v>
      </c>
      <c r="P540" s="87">
        <v>0</v>
      </c>
      <c r="Q540" s="87"/>
      <c r="R540" s="87">
        <v>0</v>
      </c>
      <c r="S540" s="52">
        <v>0</v>
      </c>
      <c r="T540" s="52">
        <v>0</v>
      </c>
      <c r="U540" s="87"/>
      <c r="V540" s="19"/>
      <c r="W540" s="19"/>
    </row>
    <row r="541" spans="1:23" s="1" customFormat="1" x14ac:dyDescent="0.2">
      <c r="A541" s="5"/>
      <c r="B541" s="4">
        <v>1</v>
      </c>
      <c r="C541" s="5"/>
      <c r="D541" s="4"/>
      <c r="E541" s="4">
        <v>4</v>
      </c>
      <c r="F541" s="4"/>
      <c r="G541" s="5"/>
      <c r="H541" s="4"/>
      <c r="I541" s="5"/>
      <c r="J541" s="5"/>
      <c r="K541" s="5"/>
      <c r="L541" s="15" t="s">
        <v>155</v>
      </c>
      <c r="M541" s="58" t="s">
        <v>64</v>
      </c>
      <c r="N541" s="50" t="s">
        <v>6</v>
      </c>
      <c r="O541" s="86">
        <v>0</v>
      </c>
      <c r="P541" s="86">
        <v>0</v>
      </c>
      <c r="Q541" s="86"/>
      <c r="R541" s="86">
        <v>0</v>
      </c>
      <c r="S541" s="52">
        <v>0</v>
      </c>
      <c r="T541" s="52">
        <v>0</v>
      </c>
      <c r="U541" s="86"/>
      <c r="V541" s="19"/>
      <c r="W541" s="19"/>
    </row>
    <row r="542" spans="1:23" s="1" customFormat="1" x14ac:dyDescent="0.2">
      <c r="A542" s="5"/>
      <c r="B542" s="4"/>
      <c r="C542" s="5"/>
      <c r="D542" s="4"/>
      <c r="E542" s="5"/>
      <c r="F542" s="4"/>
      <c r="G542" s="5"/>
      <c r="H542" s="4"/>
      <c r="I542" s="5"/>
      <c r="J542" s="5"/>
      <c r="K542" s="5"/>
      <c r="L542" s="15"/>
      <c r="M542" s="58"/>
      <c r="N542" s="50"/>
      <c r="O542" s="86"/>
      <c r="P542" s="86"/>
      <c r="Q542" s="86"/>
      <c r="R542" s="86"/>
      <c r="S542" s="52"/>
      <c r="T542" s="52"/>
      <c r="U542" s="86"/>
      <c r="V542" s="19"/>
      <c r="W542" s="19"/>
    </row>
    <row r="543" spans="1:23" s="1" customFormat="1" x14ac:dyDescent="0.2">
      <c r="A543" s="5"/>
      <c r="B543" s="4"/>
      <c r="C543" s="5"/>
      <c r="D543" s="4"/>
      <c r="E543" s="5"/>
      <c r="F543" s="4"/>
      <c r="G543" s="5"/>
      <c r="H543" s="5"/>
      <c r="I543" s="5"/>
      <c r="J543" s="5"/>
      <c r="K543" s="5"/>
      <c r="L543" s="15"/>
      <c r="M543" s="58"/>
      <c r="N543" s="59"/>
      <c r="O543" s="86"/>
      <c r="P543" s="86"/>
      <c r="Q543" s="86"/>
      <c r="R543" s="86"/>
      <c r="S543" s="52"/>
      <c r="T543" s="52"/>
      <c r="U543" s="86"/>
      <c r="V543" s="19"/>
      <c r="W543" s="19"/>
    </row>
    <row r="544" spans="1:23" s="1" customFormat="1" x14ac:dyDescent="0.2">
      <c r="A544" s="36" t="s">
        <v>129</v>
      </c>
      <c r="B544" s="40">
        <v>1</v>
      </c>
      <c r="C544" s="5"/>
      <c r="D544" s="40">
        <v>3</v>
      </c>
      <c r="E544" s="5"/>
      <c r="F544" s="40"/>
      <c r="G544" s="5"/>
      <c r="H544" s="5"/>
      <c r="I544" s="5"/>
      <c r="J544" s="5"/>
      <c r="K544" s="5"/>
      <c r="L544" s="15"/>
      <c r="M544" s="58"/>
      <c r="N544" s="48" t="s">
        <v>256</v>
      </c>
      <c r="O544" s="88">
        <f t="shared" ref="O544:P544" si="214">SUM(O546)</f>
        <v>18835</v>
      </c>
      <c r="P544" s="88">
        <f t="shared" si="214"/>
        <v>70000</v>
      </c>
      <c r="Q544" s="88"/>
      <c r="R544" s="88">
        <f t="shared" ref="R544" si="215">SUM(R546)</f>
        <v>64606</v>
      </c>
      <c r="S544" s="52">
        <f t="shared" ref="S544:S585" si="216">R544/O544*100</f>
        <v>343.01035306610032</v>
      </c>
      <c r="T544" s="52">
        <f t="shared" si="209"/>
        <v>92.294285714285721</v>
      </c>
      <c r="U544" s="88"/>
      <c r="V544" s="19"/>
      <c r="W544" s="19"/>
    </row>
    <row r="545" spans="1:23" s="1" customFormat="1" x14ac:dyDescent="0.2">
      <c r="A545" s="5"/>
      <c r="B545" s="4"/>
      <c r="C545" s="5"/>
      <c r="D545" s="4"/>
      <c r="E545" s="5"/>
      <c r="F545" s="4"/>
      <c r="G545" s="5"/>
      <c r="H545" s="5"/>
      <c r="I545" s="5"/>
      <c r="J545" s="5"/>
      <c r="K545" s="5"/>
      <c r="L545" s="15"/>
      <c r="M545" s="58"/>
      <c r="N545" s="59"/>
      <c r="O545" s="86"/>
      <c r="P545" s="86"/>
      <c r="Q545" s="86"/>
      <c r="R545" s="86"/>
      <c r="S545" s="52"/>
      <c r="T545" s="52"/>
      <c r="U545" s="86"/>
      <c r="V545" s="19"/>
      <c r="W545" s="19"/>
    </row>
    <row r="546" spans="1:23" s="1" customFormat="1" ht="25.5" x14ac:dyDescent="0.2">
      <c r="A546" s="38" t="s">
        <v>193</v>
      </c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27" t="s">
        <v>199</v>
      </c>
      <c r="M546" s="77"/>
      <c r="N546" s="78" t="s">
        <v>150</v>
      </c>
      <c r="O546" s="89">
        <f t="shared" ref="O546:P546" si="217">SUM(O548)</f>
        <v>18835</v>
      </c>
      <c r="P546" s="89">
        <f t="shared" si="217"/>
        <v>70000</v>
      </c>
      <c r="Q546" s="89"/>
      <c r="R546" s="89">
        <f t="shared" ref="R546" si="218">SUM(R548)</f>
        <v>64606</v>
      </c>
      <c r="S546" s="52">
        <f t="shared" si="216"/>
        <v>343.01035306610032</v>
      </c>
      <c r="T546" s="52">
        <f t="shared" si="209"/>
        <v>92.294285714285721</v>
      </c>
      <c r="U546" s="89"/>
      <c r="V546" s="19"/>
      <c r="W546" s="19"/>
    </row>
    <row r="547" spans="1:23" s="1" customFormat="1" x14ac:dyDescent="0.2">
      <c r="A547" s="38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27"/>
      <c r="M547" s="77"/>
      <c r="N547" s="78"/>
      <c r="O547" s="105"/>
      <c r="P547" s="105"/>
      <c r="Q547" s="105"/>
      <c r="R547" s="105"/>
      <c r="S547" s="52"/>
      <c r="T547" s="52"/>
      <c r="U547" s="89"/>
      <c r="V547" s="19"/>
      <c r="W547" s="19"/>
    </row>
    <row r="548" spans="1:23" s="1" customFormat="1" ht="25.5" x14ac:dyDescent="0.2">
      <c r="A548" s="23" t="s">
        <v>130</v>
      </c>
      <c r="B548" s="4"/>
      <c r="C548" s="5"/>
      <c r="D548" s="5"/>
      <c r="E548" s="5"/>
      <c r="F548" s="5"/>
      <c r="G548" s="5"/>
      <c r="H548" s="5"/>
      <c r="I548" s="5"/>
      <c r="J548" s="5"/>
      <c r="K548" s="5"/>
      <c r="L548" s="42" t="s">
        <v>199</v>
      </c>
      <c r="M548" s="58"/>
      <c r="N548" s="81" t="s">
        <v>216</v>
      </c>
      <c r="O548" s="105">
        <f t="shared" ref="O548" si="219">SUM(O554)</f>
        <v>18835</v>
      </c>
      <c r="P548" s="105">
        <f t="shared" ref="P548" si="220">SUM(P554)</f>
        <v>70000</v>
      </c>
      <c r="Q548" s="105"/>
      <c r="R548" s="105">
        <f t="shared" ref="R548" si="221">SUM(R554)</f>
        <v>64606</v>
      </c>
      <c r="S548" s="52">
        <f t="shared" si="216"/>
        <v>343.01035306610032</v>
      </c>
      <c r="T548" s="52">
        <f t="shared" si="209"/>
        <v>92.294285714285721</v>
      </c>
      <c r="U548" s="134"/>
      <c r="V548" s="19"/>
      <c r="W548" s="19"/>
    </row>
    <row r="549" spans="1:23" s="1" customFormat="1" x14ac:dyDescent="0.2">
      <c r="A549" s="23"/>
      <c r="B549" s="4"/>
      <c r="C549" s="5"/>
      <c r="D549" s="5"/>
      <c r="E549" s="5"/>
      <c r="F549" s="5"/>
      <c r="G549" s="5"/>
      <c r="H549" s="5"/>
      <c r="I549" s="5"/>
      <c r="J549" s="5"/>
      <c r="K549" s="5"/>
      <c r="L549" s="15"/>
      <c r="M549" s="58"/>
      <c r="N549" s="81"/>
      <c r="O549" s="105"/>
      <c r="P549" s="105"/>
      <c r="Q549" s="105"/>
      <c r="R549" s="105"/>
      <c r="S549" s="52"/>
      <c r="T549" s="52"/>
      <c r="U549" s="134"/>
      <c r="V549" s="19"/>
      <c r="W549" s="19"/>
    </row>
    <row r="550" spans="1:23" s="1" customFormat="1" x14ac:dyDescent="0.2">
      <c r="A550" s="23"/>
      <c r="B550" s="4"/>
      <c r="C550" s="5"/>
      <c r="D550" s="5"/>
      <c r="E550" s="5"/>
      <c r="F550" s="5"/>
      <c r="G550" s="5"/>
      <c r="H550" s="5"/>
      <c r="I550" s="5"/>
      <c r="J550" s="5"/>
      <c r="K550" s="5"/>
      <c r="L550" s="15"/>
      <c r="M550" s="58"/>
      <c r="N550" s="114" t="s">
        <v>288</v>
      </c>
      <c r="O550" s="122">
        <f t="shared" ref="O550:P550" si="222">SUM(O551:O552)</f>
        <v>18835</v>
      </c>
      <c r="P550" s="122">
        <f t="shared" si="222"/>
        <v>70000</v>
      </c>
      <c r="Q550" s="122"/>
      <c r="R550" s="122">
        <f t="shared" ref="R550" si="223">SUM(R551:R552)</f>
        <v>64606</v>
      </c>
      <c r="S550" s="52">
        <f t="shared" si="216"/>
        <v>343.01035306610032</v>
      </c>
      <c r="T550" s="52">
        <f t="shared" si="209"/>
        <v>92.294285714285721</v>
      </c>
      <c r="U550" s="122"/>
      <c r="V550" s="19"/>
      <c r="W550" s="19"/>
    </row>
    <row r="551" spans="1:23" s="1" customFormat="1" x14ac:dyDescent="0.2">
      <c r="A551" s="23"/>
      <c r="B551" s="4"/>
      <c r="C551" s="5"/>
      <c r="D551" s="5"/>
      <c r="E551" s="5"/>
      <c r="F551" s="5"/>
      <c r="G551" s="5"/>
      <c r="H551" s="5"/>
      <c r="I551" s="5"/>
      <c r="J551" s="5"/>
      <c r="K551" s="5"/>
      <c r="L551" s="15"/>
      <c r="M551" s="123" t="s">
        <v>363</v>
      </c>
      <c r="N551" s="114" t="s">
        <v>289</v>
      </c>
      <c r="O551" s="122">
        <v>0</v>
      </c>
      <c r="P551" s="122">
        <v>35000</v>
      </c>
      <c r="Q551" s="122"/>
      <c r="R551" s="122">
        <v>64606</v>
      </c>
      <c r="S551" s="52">
        <v>0</v>
      </c>
      <c r="T551" s="52">
        <f t="shared" si="209"/>
        <v>184.58857142857144</v>
      </c>
      <c r="U551" s="122"/>
      <c r="V551" s="19"/>
      <c r="W551" s="19"/>
    </row>
    <row r="552" spans="1:23" s="1" customFormat="1" x14ac:dyDescent="0.2">
      <c r="A552" s="23"/>
      <c r="B552" s="4"/>
      <c r="C552" s="5"/>
      <c r="D552" s="5"/>
      <c r="E552" s="5"/>
      <c r="F552" s="5"/>
      <c r="G552" s="5"/>
      <c r="H552" s="5"/>
      <c r="I552" s="5"/>
      <c r="J552" s="5"/>
      <c r="K552" s="5"/>
      <c r="L552" s="15"/>
      <c r="M552" s="123" t="s">
        <v>57</v>
      </c>
      <c r="N552" s="114" t="s">
        <v>101</v>
      </c>
      <c r="O552" s="122">
        <v>18835</v>
      </c>
      <c r="P552" s="122">
        <v>35000</v>
      </c>
      <c r="Q552" s="122"/>
      <c r="R552" s="122">
        <v>0</v>
      </c>
      <c r="S552" s="52">
        <f t="shared" si="216"/>
        <v>0</v>
      </c>
      <c r="T552" s="52">
        <f t="shared" si="209"/>
        <v>0</v>
      </c>
      <c r="U552" s="122"/>
      <c r="V552" s="19"/>
      <c r="W552" s="19"/>
    </row>
    <row r="553" spans="1:23" s="1" customFormat="1" x14ac:dyDescent="0.2">
      <c r="A553" s="5"/>
      <c r="B553" s="4"/>
      <c r="C553" s="5"/>
      <c r="D553" s="5"/>
      <c r="E553" s="5"/>
      <c r="F553" s="5"/>
      <c r="G553" s="5"/>
      <c r="H553" s="5"/>
      <c r="I553" s="5"/>
      <c r="J553" s="5"/>
      <c r="K553" s="5"/>
      <c r="L553" s="15"/>
      <c r="M553" s="58"/>
      <c r="N553" s="59"/>
      <c r="O553" s="105"/>
      <c r="P553" s="105"/>
      <c r="Q553" s="105"/>
      <c r="R553" s="105"/>
      <c r="S553" s="52"/>
      <c r="T553" s="52"/>
      <c r="U553" s="86"/>
      <c r="V553" s="19"/>
      <c r="W553" s="19"/>
    </row>
    <row r="554" spans="1:23" s="1" customFormat="1" x14ac:dyDescent="0.2">
      <c r="A554" s="5"/>
      <c r="B554" s="4">
        <v>1</v>
      </c>
      <c r="C554" s="5"/>
      <c r="D554" s="4">
        <v>3</v>
      </c>
      <c r="E554" s="5"/>
      <c r="F554" s="5"/>
      <c r="G554" s="5"/>
      <c r="H554" s="5"/>
      <c r="I554" s="5"/>
      <c r="J554" s="5"/>
      <c r="K554" s="5"/>
      <c r="L554" s="15" t="s">
        <v>306</v>
      </c>
      <c r="M554" s="47">
        <v>3</v>
      </c>
      <c r="N554" s="59" t="s">
        <v>116</v>
      </c>
      <c r="O554" s="86">
        <f t="shared" ref="O554:R555" si="224">SUM(O555)</f>
        <v>18835</v>
      </c>
      <c r="P554" s="86">
        <f t="shared" si="224"/>
        <v>70000</v>
      </c>
      <c r="Q554" s="86"/>
      <c r="R554" s="86">
        <f t="shared" si="224"/>
        <v>64606</v>
      </c>
      <c r="S554" s="52">
        <f t="shared" si="216"/>
        <v>343.01035306610032</v>
      </c>
      <c r="T554" s="52">
        <f t="shared" si="209"/>
        <v>92.294285714285721</v>
      </c>
      <c r="U554" s="86"/>
      <c r="V554" s="19"/>
      <c r="W554" s="19"/>
    </row>
    <row r="555" spans="1:23" s="1" customFormat="1" ht="38.25" x14ac:dyDescent="0.2">
      <c r="A555" s="5"/>
      <c r="B555" s="4">
        <v>1</v>
      </c>
      <c r="C555" s="5"/>
      <c r="D555" s="4">
        <v>3</v>
      </c>
      <c r="E555" s="5"/>
      <c r="F555" s="5"/>
      <c r="G555" s="5"/>
      <c r="H555" s="5"/>
      <c r="I555" s="5"/>
      <c r="J555" s="5"/>
      <c r="K555" s="5"/>
      <c r="L555" s="15" t="s">
        <v>306</v>
      </c>
      <c r="M555" s="67" t="s">
        <v>70</v>
      </c>
      <c r="N555" s="45" t="s">
        <v>24</v>
      </c>
      <c r="O555" s="87">
        <f t="shared" si="224"/>
        <v>18835</v>
      </c>
      <c r="P555" s="87">
        <f t="shared" si="224"/>
        <v>70000</v>
      </c>
      <c r="Q555" s="87"/>
      <c r="R555" s="87">
        <f t="shared" si="224"/>
        <v>64606</v>
      </c>
      <c r="S555" s="52">
        <f t="shared" si="216"/>
        <v>343.01035306610032</v>
      </c>
      <c r="T555" s="52">
        <f t="shared" si="209"/>
        <v>92.294285714285721</v>
      </c>
      <c r="U555" s="86"/>
      <c r="V555" s="19"/>
      <c r="W555" s="19"/>
    </row>
    <row r="556" spans="1:23" s="1" customFormat="1" ht="25.5" x14ac:dyDescent="0.2">
      <c r="A556" s="5"/>
      <c r="B556" s="4">
        <v>1</v>
      </c>
      <c r="C556" s="5"/>
      <c r="D556" s="4">
        <v>3</v>
      </c>
      <c r="E556" s="5"/>
      <c r="F556" s="5"/>
      <c r="G556" s="5"/>
      <c r="H556" s="5"/>
      <c r="I556" s="5"/>
      <c r="J556" s="5"/>
      <c r="K556" s="5"/>
      <c r="L556" s="15" t="s">
        <v>306</v>
      </c>
      <c r="M556" s="58" t="s">
        <v>71</v>
      </c>
      <c r="N556" s="59" t="s">
        <v>25</v>
      </c>
      <c r="O556" s="86">
        <f>SUM(O557)</f>
        <v>18835</v>
      </c>
      <c r="P556" s="86">
        <v>70000</v>
      </c>
      <c r="Q556" s="86"/>
      <c r="R556" s="86">
        <f>SUM(R557)</f>
        <v>64606</v>
      </c>
      <c r="S556" s="52">
        <f t="shared" si="216"/>
        <v>343.01035306610032</v>
      </c>
      <c r="T556" s="52">
        <f t="shared" si="209"/>
        <v>92.294285714285721</v>
      </c>
      <c r="U556" s="86"/>
      <c r="V556" s="19"/>
      <c r="W556" s="19"/>
    </row>
    <row r="557" spans="1:23" s="1" customFormat="1" ht="25.5" x14ac:dyDescent="0.2">
      <c r="A557" s="5"/>
      <c r="B557" s="4"/>
      <c r="C557" s="5"/>
      <c r="D557" s="4"/>
      <c r="E557" s="5"/>
      <c r="F557" s="5"/>
      <c r="G557" s="5"/>
      <c r="H557" s="5"/>
      <c r="I557" s="5"/>
      <c r="J557" s="5"/>
      <c r="K557" s="5"/>
      <c r="L557" s="15"/>
      <c r="M557" s="58" t="s">
        <v>494</v>
      </c>
      <c r="N557" s="59" t="s">
        <v>496</v>
      </c>
      <c r="O557" s="86">
        <v>18835</v>
      </c>
      <c r="P557" s="86"/>
      <c r="Q557" s="86"/>
      <c r="R557" s="86">
        <v>64606</v>
      </c>
      <c r="S557" s="52">
        <f t="shared" si="216"/>
        <v>343.01035306610032</v>
      </c>
      <c r="T557" s="52"/>
      <c r="U557" s="86"/>
      <c r="V557" s="19"/>
      <c r="W557" s="19"/>
    </row>
    <row r="558" spans="1:23" s="1" customFormat="1" x14ac:dyDescent="0.2">
      <c r="A558" s="5"/>
      <c r="B558" s="4"/>
      <c r="C558" s="5"/>
      <c r="D558" s="4"/>
      <c r="E558" s="5"/>
      <c r="F558" s="4"/>
      <c r="G558" s="5"/>
      <c r="H558" s="5"/>
      <c r="I558" s="5"/>
      <c r="J558" s="5"/>
      <c r="K558" s="5"/>
      <c r="L558" s="15"/>
      <c r="M558" s="58"/>
      <c r="N558" s="59"/>
      <c r="O558" s="86"/>
      <c r="P558" s="86"/>
      <c r="Q558" s="86"/>
      <c r="R558" s="86"/>
      <c r="S558" s="52"/>
      <c r="T558" s="52"/>
      <c r="U558" s="86"/>
      <c r="V558" s="19"/>
      <c r="W558" s="19"/>
    </row>
    <row r="559" spans="1:23" s="1" customFormat="1" ht="25.5" x14ac:dyDescent="0.2">
      <c r="A559" s="36" t="s">
        <v>131</v>
      </c>
      <c r="B559" s="40">
        <v>1</v>
      </c>
      <c r="C559" s="5"/>
      <c r="D559" s="5"/>
      <c r="E559" s="5"/>
      <c r="F559" s="40"/>
      <c r="G559" s="5"/>
      <c r="H559" s="40">
        <v>7</v>
      </c>
      <c r="I559" s="40"/>
      <c r="J559" s="40">
        <v>9</v>
      </c>
      <c r="K559" s="5"/>
      <c r="L559" s="15"/>
      <c r="M559" s="58"/>
      <c r="N559" s="48" t="s">
        <v>257</v>
      </c>
      <c r="O559" s="88">
        <f t="shared" ref="O559" si="225">SUM(O561+O575+O587)</f>
        <v>22205.73</v>
      </c>
      <c r="P559" s="88">
        <f t="shared" ref="P559" si="226">SUM(P561+P575+P587)</f>
        <v>40000</v>
      </c>
      <c r="Q559" s="88"/>
      <c r="R559" s="88">
        <f t="shared" ref="R559" si="227">SUM(R561+R575+R587)</f>
        <v>21168.58</v>
      </c>
      <c r="S559" s="52">
        <f t="shared" si="216"/>
        <v>95.329358683546999</v>
      </c>
      <c r="T559" s="52">
        <f t="shared" si="209"/>
        <v>52.92145</v>
      </c>
      <c r="U559" s="88"/>
      <c r="V559" s="19"/>
      <c r="W559" s="19"/>
    </row>
    <row r="560" spans="1:23" s="1" customFormat="1" x14ac:dyDescent="0.2">
      <c r="A560" s="5"/>
      <c r="B560" s="4"/>
      <c r="C560" s="5"/>
      <c r="D560" s="4"/>
      <c r="E560" s="5"/>
      <c r="F560" s="4"/>
      <c r="G560" s="5"/>
      <c r="H560" s="5"/>
      <c r="I560" s="5"/>
      <c r="J560" s="5"/>
      <c r="K560" s="5"/>
      <c r="L560" s="15"/>
      <c r="M560" s="58"/>
      <c r="N560" s="59"/>
      <c r="O560" s="89"/>
      <c r="P560" s="89"/>
      <c r="Q560" s="89"/>
      <c r="R560" s="89"/>
      <c r="S560" s="52"/>
      <c r="T560" s="52"/>
      <c r="U560" s="89"/>
      <c r="V560" s="19"/>
      <c r="W560" s="19"/>
    </row>
    <row r="561" spans="1:23" s="1" customFormat="1" ht="25.5" x14ac:dyDescent="0.2">
      <c r="A561" s="38" t="s">
        <v>193</v>
      </c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27" t="s">
        <v>199</v>
      </c>
      <c r="M561" s="77"/>
      <c r="N561" s="78" t="s">
        <v>150</v>
      </c>
      <c r="O561" s="89">
        <f t="shared" ref="O561:P561" si="228">SUM(O563)</f>
        <v>11110.73</v>
      </c>
      <c r="P561" s="89">
        <f t="shared" si="228"/>
        <v>20000</v>
      </c>
      <c r="Q561" s="89"/>
      <c r="R561" s="89">
        <f t="shared" ref="R561" si="229">SUM(R563)</f>
        <v>12109.1</v>
      </c>
      <c r="S561" s="52">
        <f t="shared" si="216"/>
        <v>108.98563820739051</v>
      </c>
      <c r="T561" s="52">
        <f t="shared" si="209"/>
        <v>60.545499999999997</v>
      </c>
      <c r="U561" s="89"/>
      <c r="V561" s="19"/>
      <c r="W561" s="19"/>
    </row>
    <row r="562" spans="1:23" s="1" customFormat="1" x14ac:dyDescent="0.2">
      <c r="A562" s="38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27"/>
      <c r="M562" s="77"/>
      <c r="N562" s="78"/>
      <c r="O562" s="105"/>
      <c r="P562" s="105"/>
      <c r="Q562" s="105"/>
      <c r="R562" s="105"/>
      <c r="S562" s="52"/>
      <c r="T562" s="52"/>
      <c r="U562" s="105"/>
      <c r="V562" s="19"/>
      <c r="W562" s="19"/>
    </row>
    <row r="563" spans="1:23" s="1" customFormat="1" ht="38.25" x14ac:dyDescent="0.2">
      <c r="A563" s="23" t="s">
        <v>132</v>
      </c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32" t="s">
        <v>165</v>
      </c>
      <c r="M563" s="80"/>
      <c r="N563" s="139" t="s">
        <v>332</v>
      </c>
      <c r="O563" s="105">
        <f t="shared" ref="O563" si="230">SUM(O569)</f>
        <v>11110.73</v>
      </c>
      <c r="P563" s="105">
        <f t="shared" ref="P563" si="231">SUM(P569)</f>
        <v>20000</v>
      </c>
      <c r="Q563" s="105"/>
      <c r="R563" s="105">
        <f t="shared" ref="R563" si="232">SUM(R569)</f>
        <v>12109.1</v>
      </c>
      <c r="S563" s="52">
        <f t="shared" si="216"/>
        <v>108.98563820739051</v>
      </c>
      <c r="T563" s="52">
        <f t="shared" si="209"/>
        <v>60.545499999999997</v>
      </c>
      <c r="U563" s="134"/>
      <c r="V563" s="19"/>
      <c r="W563" s="19"/>
    </row>
    <row r="564" spans="1:23" s="1" customFormat="1" x14ac:dyDescent="0.2">
      <c r="A564" s="23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32"/>
      <c r="M564" s="80"/>
      <c r="N564" s="81"/>
      <c r="O564" s="105"/>
      <c r="P564" s="105"/>
      <c r="Q564" s="105"/>
      <c r="R564" s="105"/>
      <c r="S564" s="52"/>
      <c r="T564" s="52"/>
      <c r="U564" s="134"/>
      <c r="V564" s="19"/>
      <c r="W564" s="19"/>
    </row>
    <row r="565" spans="1:23" s="1" customFormat="1" x14ac:dyDescent="0.2">
      <c r="A565" s="23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32"/>
      <c r="M565" s="80"/>
      <c r="N565" s="114" t="s">
        <v>288</v>
      </c>
      <c r="O565" s="122">
        <f t="shared" ref="O565" si="233">SUM(O566:O567)</f>
        <v>11110.73</v>
      </c>
      <c r="P565" s="122">
        <f t="shared" ref="P565" si="234">SUM(P566:P567)</f>
        <v>20000</v>
      </c>
      <c r="Q565" s="122"/>
      <c r="R565" s="122">
        <f t="shared" ref="R565" si="235">SUM(R566:R567)</f>
        <v>12109.1</v>
      </c>
      <c r="S565" s="52">
        <f t="shared" si="216"/>
        <v>108.98563820739051</v>
      </c>
      <c r="T565" s="52">
        <f t="shared" si="209"/>
        <v>60.545499999999997</v>
      </c>
      <c r="U565" s="122"/>
      <c r="V565" s="19"/>
      <c r="W565" s="19"/>
    </row>
    <row r="566" spans="1:23" s="1" customFormat="1" x14ac:dyDescent="0.2">
      <c r="A566" s="23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32"/>
      <c r="M566" s="123" t="s">
        <v>363</v>
      </c>
      <c r="N566" s="114" t="s">
        <v>289</v>
      </c>
      <c r="O566" s="122">
        <v>11110.73</v>
      </c>
      <c r="P566" s="122">
        <v>10000</v>
      </c>
      <c r="Q566" s="122"/>
      <c r="R566" s="122">
        <v>10000</v>
      </c>
      <c r="S566" s="52">
        <f t="shared" si="216"/>
        <v>90.00308710588773</v>
      </c>
      <c r="T566" s="52">
        <f t="shared" si="209"/>
        <v>100</v>
      </c>
      <c r="U566" s="122"/>
      <c r="V566" s="19"/>
      <c r="W566" s="19"/>
    </row>
    <row r="567" spans="1:23" s="1" customFormat="1" x14ac:dyDescent="0.2">
      <c r="A567" s="23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32"/>
      <c r="M567" s="120">
        <v>91</v>
      </c>
      <c r="N567" s="114" t="s">
        <v>293</v>
      </c>
      <c r="O567" s="122">
        <v>0</v>
      </c>
      <c r="P567" s="122">
        <v>10000</v>
      </c>
      <c r="Q567" s="122"/>
      <c r="R567" s="122">
        <v>2109.1</v>
      </c>
      <c r="S567" s="52">
        <v>0</v>
      </c>
      <c r="T567" s="52">
        <f t="shared" si="209"/>
        <v>21.090999999999998</v>
      </c>
      <c r="U567" s="122"/>
      <c r="V567" s="19"/>
      <c r="W567" s="19"/>
    </row>
    <row r="568" spans="1:23" s="1" customFormat="1" x14ac:dyDescent="0.2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15"/>
      <c r="M568" s="50"/>
      <c r="N568" s="59"/>
      <c r="O568" s="105"/>
      <c r="P568" s="105"/>
      <c r="Q568" s="105"/>
      <c r="R568" s="105"/>
      <c r="S568" s="52"/>
      <c r="T568" s="52"/>
      <c r="U568" s="86"/>
      <c r="V568" s="19"/>
      <c r="W568" s="19"/>
    </row>
    <row r="569" spans="1:23" s="1" customFormat="1" x14ac:dyDescent="0.2">
      <c r="A569" s="5"/>
      <c r="B569" s="4">
        <v>1</v>
      </c>
      <c r="C569" s="5"/>
      <c r="D569" s="5"/>
      <c r="E569" s="5"/>
      <c r="F569" s="5"/>
      <c r="G569" s="5"/>
      <c r="H569" s="5"/>
      <c r="I569" s="5"/>
      <c r="J569" s="4">
        <v>9</v>
      </c>
      <c r="K569" s="5"/>
      <c r="L569" s="15" t="s">
        <v>165</v>
      </c>
      <c r="M569" s="47">
        <v>3</v>
      </c>
      <c r="N569" s="59" t="s">
        <v>116</v>
      </c>
      <c r="O569" s="86">
        <f t="shared" ref="O569:R570" si="236">SUM(O570)</f>
        <v>11110.73</v>
      </c>
      <c r="P569" s="86">
        <f t="shared" si="236"/>
        <v>20000</v>
      </c>
      <c r="Q569" s="86"/>
      <c r="R569" s="86">
        <f t="shared" si="236"/>
        <v>12109.1</v>
      </c>
      <c r="S569" s="52">
        <f t="shared" si="216"/>
        <v>108.98563820739051</v>
      </c>
      <c r="T569" s="52">
        <f t="shared" si="209"/>
        <v>60.545499999999997</v>
      </c>
      <c r="U569" s="86"/>
      <c r="V569" s="19"/>
      <c r="W569" s="19"/>
    </row>
    <row r="570" spans="1:23" s="1" customFormat="1" ht="38.25" x14ac:dyDescent="0.2">
      <c r="A570" s="5"/>
      <c r="B570" s="4">
        <v>1</v>
      </c>
      <c r="C570" s="5"/>
      <c r="D570" s="5"/>
      <c r="E570" s="5"/>
      <c r="F570" s="5"/>
      <c r="G570" s="5"/>
      <c r="H570" s="5"/>
      <c r="I570" s="5"/>
      <c r="J570" s="4">
        <v>9</v>
      </c>
      <c r="K570" s="5"/>
      <c r="L570" s="15" t="s">
        <v>165</v>
      </c>
      <c r="M570" s="67" t="s">
        <v>70</v>
      </c>
      <c r="N570" s="45" t="s">
        <v>24</v>
      </c>
      <c r="O570" s="87">
        <f t="shared" si="236"/>
        <v>11110.73</v>
      </c>
      <c r="P570" s="87">
        <f t="shared" si="236"/>
        <v>20000</v>
      </c>
      <c r="Q570" s="87"/>
      <c r="R570" s="87">
        <f t="shared" si="236"/>
        <v>12109.1</v>
      </c>
      <c r="S570" s="52">
        <f t="shared" si="216"/>
        <v>108.98563820739051</v>
      </c>
      <c r="T570" s="52">
        <f t="shared" si="209"/>
        <v>60.545499999999997</v>
      </c>
      <c r="U570" s="86"/>
      <c r="V570" s="19"/>
      <c r="W570" s="19"/>
    </row>
    <row r="571" spans="1:23" s="1" customFormat="1" ht="25.5" x14ac:dyDescent="0.2">
      <c r="A571" s="5"/>
      <c r="B571" s="4">
        <v>1</v>
      </c>
      <c r="C571" s="5"/>
      <c r="D571" s="5"/>
      <c r="E571" s="5"/>
      <c r="F571" s="5"/>
      <c r="G571" s="5"/>
      <c r="H571" s="5"/>
      <c r="I571" s="5"/>
      <c r="J571" s="4">
        <v>9</v>
      </c>
      <c r="K571" s="5"/>
      <c r="L571" s="15" t="s">
        <v>165</v>
      </c>
      <c r="M571" s="58" t="s">
        <v>71</v>
      </c>
      <c r="N571" s="59" t="s">
        <v>25</v>
      </c>
      <c r="O571" s="86">
        <f>SUM(O572:O573)</f>
        <v>11110.73</v>
      </c>
      <c r="P571" s="86">
        <v>20000</v>
      </c>
      <c r="Q571" s="86"/>
      <c r="R571" s="86">
        <f>SUM(R572:R573)</f>
        <v>12109.1</v>
      </c>
      <c r="S571" s="52">
        <f t="shared" si="216"/>
        <v>108.98563820739051</v>
      </c>
      <c r="T571" s="52">
        <f t="shared" si="209"/>
        <v>60.545499999999997</v>
      </c>
      <c r="U571" s="86"/>
      <c r="V571" s="19"/>
      <c r="W571" s="19"/>
    </row>
    <row r="572" spans="1:23" s="1" customFormat="1" ht="25.5" x14ac:dyDescent="0.2">
      <c r="A572" s="5"/>
      <c r="B572" s="4"/>
      <c r="C572" s="5"/>
      <c r="D572" s="5"/>
      <c r="E572" s="5"/>
      <c r="F572" s="5"/>
      <c r="G572" s="5"/>
      <c r="H572" s="5"/>
      <c r="I572" s="5"/>
      <c r="J572" s="4"/>
      <c r="K572" s="5"/>
      <c r="L572" s="15"/>
      <c r="M572" s="58" t="s">
        <v>494</v>
      </c>
      <c r="N572" s="59" t="s">
        <v>496</v>
      </c>
      <c r="O572" s="86">
        <v>8588.43</v>
      </c>
      <c r="P572" s="86"/>
      <c r="Q572" s="86"/>
      <c r="R572" s="86">
        <v>12109.1</v>
      </c>
      <c r="S572" s="52">
        <f t="shared" si="216"/>
        <v>140.99317337394609</v>
      </c>
      <c r="T572" s="52"/>
      <c r="U572" s="86"/>
      <c r="V572" s="19"/>
      <c r="W572" s="19"/>
    </row>
    <row r="573" spans="1:23" s="1" customFormat="1" ht="25.5" x14ac:dyDescent="0.2">
      <c r="A573" s="5"/>
      <c r="B573" s="4"/>
      <c r="C573" s="5"/>
      <c r="D573" s="5"/>
      <c r="E573" s="5"/>
      <c r="F573" s="5"/>
      <c r="G573" s="5"/>
      <c r="H573" s="5"/>
      <c r="I573" s="5"/>
      <c r="J573" s="4"/>
      <c r="K573" s="5"/>
      <c r="L573" s="15"/>
      <c r="M573" s="58" t="s">
        <v>495</v>
      </c>
      <c r="N573" s="59" t="s">
        <v>497</v>
      </c>
      <c r="O573" s="86">
        <v>2522.3000000000002</v>
      </c>
      <c r="P573" s="86"/>
      <c r="Q573" s="86"/>
      <c r="R573" s="86">
        <v>0</v>
      </c>
      <c r="S573" s="52">
        <f t="shared" si="216"/>
        <v>0</v>
      </c>
      <c r="T573" s="52"/>
      <c r="U573" s="86"/>
      <c r="V573" s="19"/>
      <c r="W573" s="19"/>
    </row>
    <row r="574" spans="1:23" s="1" customFormat="1" x14ac:dyDescent="0.2">
      <c r="A574" s="5"/>
      <c r="B574" s="4"/>
      <c r="C574" s="5"/>
      <c r="D574" s="5"/>
      <c r="E574" s="5"/>
      <c r="F574" s="5"/>
      <c r="G574" s="5"/>
      <c r="H574" s="5"/>
      <c r="I574" s="5"/>
      <c r="J574" s="5"/>
      <c r="K574" s="5"/>
      <c r="L574" s="15"/>
      <c r="M574" s="58"/>
      <c r="N574" s="59"/>
      <c r="O574" s="105"/>
      <c r="P574" s="105"/>
      <c r="Q574" s="105"/>
      <c r="R574" s="105"/>
      <c r="S574" s="52"/>
      <c r="T574" s="52"/>
      <c r="U574" s="86"/>
      <c r="V574" s="19"/>
      <c r="W574" s="19"/>
    </row>
    <row r="575" spans="1:23" s="1" customFormat="1" ht="25.5" x14ac:dyDescent="0.2">
      <c r="A575" s="38" t="s">
        <v>193</v>
      </c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27" t="s">
        <v>310</v>
      </c>
      <c r="M575" s="77"/>
      <c r="N575" s="78" t="s">
        <v>150</v>
      </c>
      <c r="O575" s="89">
        <f t="shared" ref="O575" si="237">SUM(O577)</f>
        <v>9595</v>
      </c>
      <c r="P575" s="89">
        <f t="shared" ref="P575" si="238">SUM(P577)</f>
        <v>15000</v>
      </c>
      <c r="Q575" s="89"/>
      <c r="R575" s="89">
        <f t="shared" ref="R575" si="239">SUM(R577)</f>
        <v>9059.48</v>
      </c>
      <c r="S575" s="52">
        <f t="shared" si="216"/>
        <v>94.418759770713905</v>
      </c>
      <c r="T575" s="52">
        <f t="shared" si="209"/>
        <v>60.396533333333338</v>
      </c>
      <c r="U575" s="89"/>
      <c r="V575" s="19"/>
      <c r="W575" s="19"/>
    </row>
    <row r="576" spans="1:23" s="1" customFormat="1" x14ac:dyDescent="0.2">
      <c r="A576" s="5"/>
      <c r="B576" s="4"/>
      <c r="C576" s="5"/>
      <c r="D576" s="5"/>
      <c r="E576" s="5"/>
      <c r="F576" s="5"/>
      <c r="G576" s="5"/>
      <c r="H576" s="5"/>
      <c r="I576" s="5"/>
      <c r="J576" s="5"/>
      <c r="K576" s="5"/>
      <c r="L576" s="15"/>
      <c r="M576" s="58"/>
      <c r="N576" s="59"/>
      <c r="O576" s="105"/>
      <c r="P576" s="105"/>
      <c r="Q576" s="105"/>
      <c r="R576" s="105"/>
      <c r="S576" s="52"/>
      <c r="T576" s="52"/>
      <c r="U576" s="86"/>
      <c r="V576" s="19"/>
      <c r="W576" s="19"/>
    </row>
    <row r="577" spans="1:23" s="1" customFormat="1" ht="25.5" x14ac:dyDescent="0.2">
      <c r="A577" s="23" t="s">
        <v>258</v>
      </c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32" t="s">
        <v>307</v>
      </c>
      <c r="M577" s="80"/>
      <c r="N577" s="81" t="s">
        <v>164</v>
      </c>
      <c r="O577" s="105">
        <f t="shared" ref="O577" si="240">SUM(O582)</f>
        <v>9595</v>
      </c>
      <c r="P577" s="105">
        <f t="shared" ref="P577" si="241">SUM(P582)</f>
        <v>15000</v>
      </c>
      <c r="Q577" s="105"/>
      <c r="R577" s="105">
        <f t="shared" ref="R577" si="242">SUM(R582)</f>
        <v>9059.48</v>
      </c>
      <c r="S577" s="52">
        <f t="shared" si="216"/>
        <v>94.418759770713905</v>
      </c>
      <c r="T577" s="52">
        <f t="shared" si="209"/>
        <v>60.396533333333338</v>
      </c>
      <c r="U577" s="134"/>
      <c r="V577" s="19"/>
      <c r="W577" s="19"/>
    </row>
    <row r="578" spans="1:23" s="1" customFormat="1" x14ac:dyDescent="0.2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15"/>
      <c r="M578" s="50"/>
      <c r="N578" s="59"/>
      <c r="O578" s="104"/>
      <c r="P578" s="104"/>
      <c r="Q578" s="104"/>
      <c r="R578" s="104"/>
      <c r="S578" s="52"/>
      <c r="T578" s="52"/>
      <c r="U578" s="136"/>
      <c r="V578" s="19"/>
      <c r="W578" s="19"/>
    </row>
    <row r="579" spans="1:23" s="1" customFormat="1" x14ac:dyDescent="0.2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15"/>
      <c r="M579" s="50"/>
      <c r="N579" s="114" t="s">
        <v>288</v>
      </c>
      <c r="O579" s="122">
        <f t="shared" ref="O579:R579" si="243">SUM(O580)</f>
        <v>9595</v>
      </c>
      <c r="P579" s="122">
        <f t="shared" si="243"/>
        <v>15000</v>
      </c>
      <c r="Q579" s="122"/>
      <c r="R579" s="122">
        <f t="shared" si="243"/>
        <v>9059.48</v>
      </c>
      <c r="S579" s="52">
        <f t="shared" si="216"/>
        <v>94.418759770713905</v>
      </c>
      <c r="T579" s="52">
        <f t="shared" si="209"/>
        <v>60.396533333333338</v>
      </c>
      <c r="U579" s="122"/>
      <c r="V579" s="19"/>
      <c r="W579" s="19"/>
    </row>
    <row r="580" spans="1:23" s="1" customFormat="1" x14ac:dyDescent="0.2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15"/>
      <c r="M580" s="123" t="s">
        <v>363</v>
      </c>
      <c r="N580" s="114" t="s">
        <v>289</v>
      </c>
      <c r="O580" s="122">
        <v>9595</v>
      </c>
      <c r="P580" s="122">
        <v>15000</v>
      </c>
      <c r="Q580" s="122"/>
      <c r="R580" s="122">
        <v>9059.48</v>
      </c>
      <c r="S580" s="52">
        <f t="shared" si="216"/>
        <v>94.418759770713905</v>
      </c>
      <c r="T580" s="52">
        <f t="shared" si="209"/>
        <v>60.396533333333338</v>
      </c>
      <c r="U580" s="122"/>
      <c r="V580" s="19"/>
      <c r="W580" s="19"/>
    </row>
    <row r="581" spans="1:23" s="1" customFormat="1" x14ac:dyDescent="0.2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15"/>
      <c r="M581" s="50"/>
      <c r="N581" s="59"/>
      <c r="O581" s="104"/>
      <c r="P581" s="104"/>
      <c r="Q581" s="104"/>
      <c r="R581" s="104"/>
      <c r="S581" s="52"/>
      <c r="T581" s="52"/>
      <c r="U581" s="136"/>
      <c r="V581" s="19"/>
      <c r="W581" s="19"/>
    </row>
    <row r="582" spans="1:23" s="1" customFormat="1" x14ac:dyDescent="0.2">
      <c r="A582" s="5"/>
      <c r="B582" s="4">
        <v>1</v>
      </c>
      <c r="C582" s="5"/>
      <c r="D582" s="5"/>
      <c r="E582" s="5"/>
      <c r="F582" s="5"/>
      <c r="G582" s="5"/>
      <c r="H582" s="5"/>
      <c r="I582" s="5"/>
      <c r="J582" s="5"/>
      <c r="K582" s="5"/>
      <c r="L582" s="15" t="s">
        <v>307</v>
      </c>
      <c r="M582" s="47">
        <v>3</v>
      </c>
      <c r="N582" s="59" t="s">
        <v>116</v>
      </c>
      <c r="O582" s="86">
        <f t="shared" ref="O582:R583" si="244">SUM(O583)</f>
        <v>9595</v>
      </c>
      <c r="P582" s="86">
        <f t="shared" si="244"/>
        <v>15000</v>
      </c>
      <c r="Q582" s="86"/>
      <c r="R582" s="86">
        <f t="shared" si="244"/>
        <v>9059.48</v>
      </c>
      <c r="S582" s="52">
        <f t="shared" si="216"/>
        <v>94.418759770713905</v>
      </c>
      <c r="T582" s="52">
        <f t="shared" si="209"/>
        <v>60.396533333333338</v>
      </c>
      <c r="U582" s="86"/>
      <c r="V582" s="19"/>
      <c r="W582" s="19"/>
    </row>
    <row r="583" spans="1:23" s="1" customFormat="1" ht="38.25" x14ac:dyDescent="0.2">
      <c r="A583" s="5"/>
      <c r="B583" s="4">
        <v>1</v>
      </c>
      <c r="C583" s="5"/>
      <c r="D583" s="5"/>
      <c r="E583" s="5"/>
      <c r="F583" s="5"/>
      <c r="G583" s="5"/>
      <c r="H583" s="5"/>
      <c r="I583" s="5"/>
      <c r="J583" s="5"/>
      <c r="K583" s="5"/>
      <c r="L583" s="15" t="s">
        <v>307</v>
      </c>
      <c r="M583" s="67" t="s">
        <v>70</v>
      </c>
      <c r="N583" s="45" t="s">
        <v>24</v>
      </c>
      <c r="O583" s="87">
        <f t="shared" si="244"/>
        <v>9595</v>
      </c>
      <c r="P583" s="87">
        <f t="shared" si="244"/>
        <v>15000</v>
      </c>
      <c r="Q583" s="87"/>
      <c r="R583" s="87">
        <f t="shared" si="244"/>
        <v>9059.48</v>
      </c>
      <c r="S583" s="52">
        <f t="shared" si="216"/>
        <v>94.418759770713905</v>
      </c>
      <c r="T583" s="52">
        <f t="shared" si="209"/>
        <v>60.396533333333338</v>
      </c>
      <c r="U583" s="86"/>
      <c r="V583" s="19"/>
      <c r="W583" s="19"/>
    </row>
    <row r="584" spans="1:23" s="1" customFormat="1" ht="25.5" x14ac:dyDescent="0.2">
      <c r="A584" s="5"/>
      <c r="B584" s="4">
        <v>1</v>
      </c>
      <c r="C584" s="5"/>
      <c r="D584" s="5"/>
      <c r="E584" s="5"/>
      <c r="F584" s="5"/>
      <c r="G584" s="5"/>
      <c r="H584" s="5"/>
      <c r="I584" s="5"/>
      <c r="J584" s="5"/>
      <c r="K584" s="5"/>
      <c r="L584" s="15" t="s">
        <v>307</v>
      </c>
      <c r="M584" s="58" t="s">
        <v>71</v>
      </c>
      <c r="N584" s="59" t="s">
        <v>25</v>
      </c>
      <c r="O584" s="86">
        <f>SUM(O585)</f>
        <v>9595</v>
      </c>
      <c r="P584" s="86">
        <v>15000</v>
      </c>
      <c r="Q584" s="86"/>
      <c r="R584" s="86">
        <f>SUM(R585)</f>
        <v>9059.48</v>
      </c>
      <c r="S584" s="52">
        <f t="shared" si="216"/>
        <v>94.418759770713905</v>
      </c>
      <c r="T584" s="52">
        <f t="shared" si="209"/>
        <v>60.396533333333338</v>
      </c>
      <c r="U584" s="86"/>
      <c r="V584" s="19"/>
      <c r="W584" s="19"/>
    </row>
    <row r="585" spans="1:23" s="1" customFormat="1" ht="25.5" x14ac:dyDescent="0.2">
      <c r="A585" s="5"/>
      <c r="B585" s="4"/>
      <c r="C585" s="5"/>
      <c r="D585" s="5"/>
      <c r="E585" s="5"/>
      <c r="F585" s="5"/>
      <c r="G585" s="5"/>
      <c r="H585" s="5"/>
      <c r="I585" s="5"/>
      <c r="J585" s="5"/>
      <c r="K585" s="5"/>
      <c r="L585" s="15"/>
      <c r="M585" s="58" t="s">
        <v>495</v>
      </c>
      <c r="N585" s="59" t="s">
        <v>497</v>
      </c>
      <c r="O585" s="86">
        <v>9595</v>
      </c>
      <c r="P585" s="86"/>
      <c r="Q585" s="86"/>
      <c r="R585" s="86">
        <v>9059.48</v>
      </c>
      <c r="S585" s="52">
        <f t="shared" si="216"/>
        <v>94.418759770713905</v>
      </c>
      <c r="T585" s="52"/>
      <c r="U585" s="86"/>
      <c r="V585" s="19"/>
      <c r="W585" s="19"/>
    </row>
    <row r="586" spans="1:23" s="1" customFormat="1" x14ac:dyDescent="0.2">
      <c r="A586" s="5"/>
      <c r="B586" s="4"/>
      <c r="C586" s="5"/>
      <c r="D586" s="5"/>
      <c r="E586" s="5"/>
      <c r="F586" s="5"/>
      <c r="G586" s="5"/>
      <c r="H586" s="5"/>
      <c r="I586" s="5"/>
      <c r="J586" s="5"/>
      <c r="K586" s="5"/>
      <c r="L586" s="15"/>
      <c r="M586" s="58"/>
      <c r="N586" s="59"/>
      <c r="O586" s="86"/>
      <c r="P586" s="86"/>
      <c r="Q586" s="86"/>
      <c r="R586" s="86"/>
      <c r="S586" s="52"/>
      <c r="T586" s="52"/>
      <c r="U586" s="86"/>
      <c r="V586" s="19"/>
      <c r="W586" s="19"/>
    </row>
    <row r="587" spans="1:23" s="1" customFormat="1" ht="25.5" x14ac:dyDescent="0.2">
      <c r="A587" s="38" t="s">
        <v>193</v>
      </c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27" t="s">
        <v>199</v>
      </c>
      <c r="M587" s="77"/>
      <c r="N587" s="78" t="s">
        <v>150</v>
      </c>
      <c r="O587" s="89">
        <f t="shared" ref="O587:P587" si="245">SUM(O589)</f>
        <v>1500</v>
      </c>
      <c r="P587" s="89">
        <f t="shared" si="245"/>
        <v>5000</v>
      </c>
      <c r="Q587" s="89"/>
      <c r="R587" s="89">
        <f t="shared" ref="R587" si="246">SUM(R589)</f>
        <v>0</v>
      </c>
      <c r="S587" s="52">
        <f t="shared" ref="S587:S649" si="247">R587/O587*100</f>
        <v>0</v>
      </c>
      <c r="T587" s="52">
        <f t="shared" ref="T587:T649" si="248">R587/P587*100</f>
        <v>0</v>
      </c>
      <c r="U587" s="89"/>
      <c r="V587" s="19"/>
      <c r="W587" s="19"/>
    </row>
    <row r="588" spans="1:23" s="1" customFormat="1" x14ac:dyDescent="0.2">
      <c r="A588" s="5"/>
      <c r="B588" s="4"/>
      <c r="C588" s="5"/>
      <c r="D588" s="5"/>
      <c r="E588" s="5"/>
      <c r="F588" s="5"/>
      <c r="G588" s="5"/>
      <c r="H588" s="5"/>
      <c r="I588" s="5"/>
      <c r="J588" s="5"/>
      <c r="K588" s="5"/>
      <c r="L588" s="15"/>
      <c r="M588" s="58"/>
      <c r="N588" s="59"/>
      <c r="O588" s="86"/>
      <c r="P588" s="86"/>
      <c r="Q588" s="86"/>
      <c r="R588" s="86"/>
      <c r="S588" s="52"/>
      <c r="T588" s="52"/>
      <c r="U588" s="86"/>
      <c r="V588" s="19"/>
      <c r="W588" s="19"/>
    </row>
    <row r="589" spans="1:23" s="96" customFormat="1" ht="25.5" x14ac:dyDescent="0.2">
      <c r="A589" s="23" t="s">
        <v>314</v>
      </c>
      <c r="L589" s="42" t="s">
        <v>165</v>
      </c>
      <c r="M589" s="103"/>
      <c r="N589" s="94" t="s">
        <v>265</v>
      </c>
      <c r="O589" s="105">
        <f t="shared" ref="O589" si="249">SUM(O595)</f>
        <v>1500</v>
      </c>
      <c r="P589" s="105">
        <f>SUM(P595)</f>
        <v>5000</v>
      </c>
      <c r="Q589" s="105"/>
      <c r="R589" s="105">
        <f t="shared" ref="R589" si="250">SUM(R595)</f>
        <v>0</v>
      </c>
      <c r="S589" s="52">
        <f t="shared" si="247"/>
        <v>0</v>
      </c>
      <c r="T589" s="52">
        <f t="shared" si="248"/>
        <v>0</v>
      </c>
      <c r="U589" s="105"/>
      <c r="V589" s="19"/>
      <c r="W589" s="19"/>
    </row>
    <row r="590" spans="1:23" s="96" customFormat="1" x14ac:dyDescent="0.2">
      <c r="A590" s="23"/>
      <c r="L590" s="42"/>
      <c r="M590" s="103"/>
      <c r="N590" s="94"/>
      <c r="O590" s="105"/>
      <c r="P590" s="105"/>
      <c r="Q590" s="105"/>
      <c r="R590" s="105"/>
      <c r="S590" s="52"/>
      <c r="T590" s="52"/>
      <c r="U590" s="105"/>
      <c r="V590" s="19"/>
      <c r="W590" s="19"/>
    </row>
    <row r="591" spans="1:23" s="96" customFormat="1" x14ac:dyDescent="0.2">
      <c r="A591" s="23"/>
      <c r="L591" s="42"/>
      <c r="M591" s="50"/>
      <c r="N591" s="114" t="s">
        <v>288</v>
      </c>
      <c r="O591" s="122">
        <f t="shared" ref="O591" si="251">SUM(O592:O593)</f>
        <v>1500</v>
      </c>
      <c r="P591" s="122">
        <f t="shared" ref="P591" si="252">SUM(P592:P593)</f>
        <v>5000</v>
      </c>
      <c r="Q591" s="122"/>
      <c r="R591" s="122">
        <f t="shared" ref="R591" si="253">SUM(R592:R593)</f>
        <v>0</v>
      </c>
      <c r="S591" s="52">
        <f t="shared" si="247"/>
        <v>0</v>
      </c>
      <c r="T591" s="52">
        <f t="shared" si="248"/>
        <v>0</v>
      </c>
      <c r="U591" s="122"/>
      <c r="V591" s="19"/>
      <c r="W591" s="19"/>
    </row>
    <row r="592" spans="1:23" s="96" customFormat="1" x14ac:dyDescent="0.2">
      <c r="A592" s="23"/>
      <c r="L592" s="42"/>
      <c r="M592" s="123" t="s">
        <v>363</v>
      </c>
      <c r="N592" s="114" t="s">
        <v>289</v>
      </c>
      <c r="O592" s="122">
        <v>1500</v>
      </c>
      <c r="P592" s="122">
        <v>5000</v>
      </c>
      <c r="Q592" s="122"/>
      <c r="R592" s="122">
        <v>0</v>
      </c>
      <c r="S592" s="52">
        <f t="shared" si="247"/>
        <v>0</v>
      </c>
      <c r="T592" s="52">
        <f t="shared" si="248"/>
        <v>0</v>
      </c>
      <c r="U592" s="122"/>
      <c r="V592" s="19"/>
      <c r="W592" s="19"/>
    </row>
    <row r="593" spans="1:23" s="96" customFormat="1" ht="51" x14ac:dyDescent="0.2">
      <c r="A593" s="23"/>
      <c r="L593" s="42"/>
      <c r="M593" s="123" t="s">
        <v>52</v>
      </c>
      <c r="N593" s="124" t="s">
        <v>105</v>
      </c>
      <c r="O593" s="122">
        <v>0</v>
      </c>
      <c r="P593" s="122">
        <v>0</v>
      </c>
      <c r="Q593" s="122"/>
      <c r="R593" s="122">
        <v>0</v>
      </c>
      <c r="S593" s="52">
        <v>0</v>
      </c>
      <c r="T593" s="52">
        <v>0</v>
      </c>
      <c r="U593" s="122"/>
      <c r="V593" s="19"/>
      <c r="W593" s="19"/>
    </row>
    <row r="594" spans="1:23" s="1" customFormat="1" x14ac:dyDescent="0.2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15"/>
      <c r="M594" s="67"/>
      <c r="N594" s="45"/>
      <c r="O594" s="86"/>
      <c r="P594" s="86"/>
      <c r="Q594" s="86"/>
      <c r="R594" s="86"/>
      <c r="S594" s="52"/>
      <c r="T594" s="52"/>
      <c r="U594" s="86"/>
      <c r="V594" s="19"/>
      <c r="W594" s="19"/>
    </row>
    <row r="595" spans="1:23" s="1" customFormat="1" x14ac:dyDescent="0.2">
      <c r="A595" s="5"/>
      <c r="B595" s="4">
        <v>1</v>
      </c>
      <c r="C595" s="5"/>
      <c r="D595" s="5"/>
      <c r="E595" s="5"/>
      <c r="F595" s="4"/>
      <c r="G595" s="5"/>
      <c r="H595" s="4">
        <v>7</v>
      </c>
      <c r="I595" s="5"/>
      <c r="J595" s="5"/>
      <c r="K595" s="5"/>
      <c r="L595" s="147" t="s">
        <v>165</v>
      </c>
      <c r="M595" s="47">
        <v>3</v>
      </c>
      <c r="N595" s="59" t="s">
        <v>116</v>
      </c>
      <c r="O595" s="86">
        <f t="shared" ref="O595" si="254">SUM(O596)</f>
        <v>1500</v>
      </c>
      <c r="P595" s="86">
        <f>SUM(P596+P599)</f>
        <v>5000</v>
      </c>
      <c r="Q595" s="86"/>
      <c r="R595" s="86">
        <f t="shared" ref="R595" si="255">SUM(R596)</f>
        <v>0</v>
      </c>
      <c r="S595" s="52">
        <f t="shared" si="247"/>
        <v>0</v>
      </c>
      <c r="T595" s="52">
        <f t="shared" si="248"/>
        <v>0</v>
      </c>
      <c r="U595" s="86"/>
      <c r="V595" s="19"/>
      <c r="W595" s="19"/>
    </row>
    <row r="596" spans="1:23" s="3" customFormat="1" ht="25.5" x14ac:dyDescent="0.2">
      <c r="B596" s="4">
        <v>1</v>
      </c>
      <c r="F596" s="9"/>
      <c r="H596" s="4">
        <v>7</v>
      </c>
      <c r="L596" s="147" t="s">
        <v>165</v>
      </c>
      <c r="M596" s="67" t="s">
        <v>263</v>
      </c>
      <c r="N596" s="45" t="s">
        <v>283</v>
      </c>
      <c r="O596" s="87">
        <f t="shared" ref="O596:R596" si="256">SUM(O597:O597)</f>
        <v>1500</v>
      </c>
      <c r="P596" s="87">
        <f t="shared" si="256"/>
        <v>0</v>
      </c>
      <c r="Q596" s="87"/>
      <c r="R596" s="87">
        <f t="shared" si="256"/>
        <v>0</v>
      </c>
      <c r="S596" s="52">
        <f t="shared" si="247"/>
        <v>0</v>
      </c>
      <c r="T596" s="52">
        <v>0</v>
      </c>
      <c r="U596" s="86"/>
      <c r="V596" s="19"/>
      <c r="W596" s="19"/>
    </row>
    <row r="597" spans="1:23" s="143" customFormat="1" ht="25.5" x14ac:dyDescent="0.2">
      <c r="B597" s="150">
        <v>1</v>
      </c>
      <c r="F597" s="144"/>
      <c r="H597" s="4">
        <v>7</v>
      </c>
      <c r="L597" s="147" t="s">
        <v>165</v>
      </c>
      <c r="M597" s="148" t="s">
        <v>262</v>
      </c>
      <c r="N597" s="149" t="s">
        <v>282</v>
      </c>
      <c r="O597" s="146">
        <f>SUM(O598)</f>
        <v>1500</v>
      </c>
      <c r="P597" s="146">
        <v>0</v>
      </c>
      <c r="Q597" s="146"/>
      <c r="R597" s="146">
        <f>SUM(R598)</f>
        <v>0</v>
      </c>
      <c r="S597" s="52">
        <f t="shared" si="247"/>
        <v>0</v>
      </c>
      <c r="T597" s="52">
        <v>0</v>
      </c>
      <c r="U597" s="145"/>
      <c r="V597" s="19"/>
      <c r="W597" s="19"/>
    </row>
    <row r="598" spans="1:23" s="143" customFormat="1" ht="25.5" x14ac:dyDescent="0.2">
      <c r="B598" s="150"/>
      <c r="F598" s="144"/>
      <c r="H598" s="4"/>
      <c r="L598" s="147"/>
      <c r="M598" s="148" t="s">
        <v>492</v>
      </c>
      <c r="N598" s="149" t="s">
        <v>493</v>
      </c>
      <c r="O598" s="146">
        <v>1500</v>
      </c>
      <c r="P598" s="146"/>
      <c r="Q598" s="146"/>
      <c r="R598" s="146">
        <v>0</v>
      </c>
      <c r="S598" s="52">
        <f t="shared" si="247"/>
        <v>0</v>
      </c>
      <c r="T598" s="52"/>
      <c r="U598" s="145"/>
      <c r="V598" s="19"/>
      <c r="W598" s="19"/>
    </row>
    <row r="599" spans="1:23" s="143" customFormat="1" x14ac:dyDescent="0.2">
      <c r="B599" s="150"/>
      <c r="F599" s="144"/>
      <c r="H599" s="4">
        <v>7</v>
      </c>
      <c r="L599" s="147" t="s">
        <v>165</v>
      </c>
      <c r="M599" s="46">
        <v>38</v>
      </c>
      <c r="N599" s="45" t="s">
        <v>284</v>
      </c>
      <c r="O599" s="87">
        <v>0</v>
      </c>
      <c r="P599" s="87">
        <f>SUM(P600)</f>
        <v>5000</v>
      </c>
      <c r="Q599" s="87"/>
      <c r="R599" s="87">
        <v>0</v>
      </c>
      <c r="S599" s="52">
        <v>0</v>
      </c>
      <c r="T599" s="52">
        <f t="shared" si="248"/>
        <v>0</v>
      </c>
      <c r="U599" s="146"/>
      <c r="V599" s="19"/>
      <c r="W599" s="19"/>
    </row>
    <row r="600" spans="1:23" s="1" customFormat="1" x14ac:dyDescent="0.2">
      <c r="A600" s="5"/>
      <c r="B600" s="4">
        <v>1</v>
      </c>
      <c r="C600" s="5"/>
      <c r="D600" s="5"/>
      <c r="E600" s="5"/>
      <c r="F600" s="4"/>
      <c r="G600" s="5"/>
      <c r="H600" s="4">
        <v>7</v>
      </c>
      <c r="I600" s="5"/>
      <c r="J600" s="5"/>
      <c r="K600" s="5"/>
      <c r="L600" s="147" t="s">
        <v>165</v>
      </c>
      <c r="M600" s="58" t="s">
        <v>73</v>
      </c>
      <c r="N600" s="59" t="s">
        <v>8</v>
      </c>
      <c r="O600" s="86">
        <v>0</v>
      </c>
      <c r="P600" s="86">
        <v>5000</v>
      </c>
      <c r="Q600" s="86"/>
      <c r="R600" s="86">
        <v>0</v>
      </c>
      <c r="S600" s="52">
        <v>0</v>
      </c>
      <c r="T600" s="52">
        <f t="shared" si="248"/>
        <v>0</v>
      </c>
      <c r="U600" s="86"/>
      <c r="V600" s="19"/>
      <c r="W600" s="19"/>
    </row>
    <row r="601" spans="1:23" s="1" customFormat="1" x14ac:dyDescent="0.2">
      <c r="A601" s="38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147"/>
      <c r="M601" s="77"/>
      <c r="N601" s="78"/>
      <c r="O601" s="105"/>
      <c r="P601" s="105"/>
      <c r="Q601" s="105"/>
      <c r="R601" s="105"/>
      <c r="S601" s="52"/>
      <c r="T601" s="52"/>
      <c r="U601" s="105"/>
      <c r="V601" s="19"/>
      <c r="W601" s="19"/>
    </row>
    <row r="602" spans="1:23" s="1" customFormat="1" ht="25.5" x14ac:dyDescent="0.2">
      <c r="A602" s="36" t="s">
        <v>133</v>
      </c>
      <c r="B602" s="40">
        <v>1</v>
      </c>
      <c r="C602" s="5"/>
      <c r="D602" s="5"/>
      <c r="E602" s="5"/>
      <c r="F602" s="40"/>
      <c r="G602" s="5"/>
      <c r="H602" s="5"/>
      <c r="I602" s="5"/>
      <c r="J602" s="40">
        <v>9</v>
      </c>
      <c r="K602" s="5"/>
      <c r="L602" s="15"/>
      <c r="M602" s="58"/>
      <c r="N602" s="48" t="s">
        <v>259</v>
      </c>
      <c r="O602" s="88">
        <f t="shared" ref="O602:P602" si="257">SUM(O604)</f>
        <v>0</v>
      </c>
      <c r="P602" s="88">
        <f t="shared" si="257"/>
        <v>5000</v>
      </c>
      <c r="Q602" s="88"/>
      <c r="R602" s="88">
        <f t="shared" ref="R602" si="258">SUM(R604)</f>
        <v>0</v>
      </c>
      <c r="S602" s="52">
        <v>0</v>
      </c>
      <c r="T602" s="52">
        <f t="shared" si="248"/>
        <v>0</v>
      </c>
      <c r="U602" s="88"/>
      <c r="V602" s="19"/>
      <c r="W602" s="19"/>
    </row>
    <row r="603" spans="1:23" s="1" customFormat="1" x14ac:dyDescent="0.2">
      <c r="A603" s="5"/>
      <c r="B603" s="4"/>
      <c r="C603" s="5"/>
      <c r="D603" s="4"/>
      <c r="E603" s="5"/>
      <c r="F603" s="4"/>
      <c r="G603" s="5"/>
      <c r="H603" s="5"/>
      <c r="I603" s="5"/>
      <c r="J603" s="5"/>
      <c r="K603" s="5"/>
      <c r="L603" s="15"/>
      <c r="M603" s="58"/>
      <c r="N603" s="59"/>
      <c r="O603" s="89"/>
      <c r="P603" s="89"/>
      <c r="Q603" s="89"/>
      <c r="R603" s="89"/>
      <c r="S603" s="52"/>
      <c r="T603" s="52"/>
      <c r="U603" s="89"/>
      <c r="V603" s="19"/>
      <c r="W603" s="19"/>
    </row>
    <row r="604" spans="1:23" s="1" customFormat="1" ht="25.5" x14ac:dyDescent="0.2">
      <c r="A604" s="38" t="s">
        <v>193</v>
      </c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27" t="s">
        <v>309</v>
      </c>
      <c r="M604" s="77"/>
      <c r="N604" s="78" t="s">
        <v>150</v>
      </c>
      <c r="O604" s="89">
        <f t="shared" ref="O604:P604" si="259">SUM(O606+O616)</f>
        <v>0</v>
      </c>
      <c r="P604" s="89">
        <f t="shared" si="259"/>
        <v>5000</v>
      </c>
      <c r="Q604" s="89"/>
      <c r="R604" s="89">
        <f t="shared" ref="R604" si="260">SUM(R606+R616)</f>
        <v>0</v>
      </c>
      <c r="S604" s="52">
        <v>0</v>
      </c>
      <c r="T604" s="52">
        <f t="shared" si="248"/>
        <v>0</v>
      </c>
      <c r="U604" s="89"/>
      <c r="V604" s="19"/>
      <c r="W604" s="19"/>
    </row>
    <row r="605" spans="1:23" s="1" customFormat="1" x14ac:dyDescent="0.2">
      <c r="A605" s="38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27"/>
      <c r="M605" s="77"/>
      <c r="N605" s="78"/>
      <c r="O605" s="89"/>
      <c r="P605" s="89"/>
      <c r="Q605" s="89"/>
      <c r="R605" s="89"/>
      <c r="S605" s="52"/>
      <c r="T605" s="52"/>
      <c r="U605" s="89"/>
      <c r="V605" s="19"/>
      <c r="W605" s="19"/>
    </row>
    <row r="606" spans="1:23" s="1" customFormat="1" x14ac:dyDescent="0.2">
      <c r="A606" s="23" t="s">
        <v>134</v>
      </c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32" t="s">
        <v>308</v>
      </c>
      <c r="M606" s="80"/>
      <c r="N606" s="81" t="s">
        <v>161</v>
      </c>
      <c r="O606" s="105">
        <f t="shared" ref="O606" si="261">SUM(O612)</f>
        <v>0</v>
      </c>
      <c r="P606" s="105">
        <f t="shared" ref="P606" si="262">SUM(P612)</f>
        <v>5000</v>
      </c>
      <c r="Q606" s="105"/>
      <c r="R606" s="105">
        <f t="shared" ref="R606" si="263">SUM(R612)</f>
        <v>0</v>
      </c>
      <c r="S606" s="52">
        <v>0</v>
      </c>
      <c r="T606" s="52">
        <f t="shared" si="248"/>
        <v>0</v>
      </c>
      <c r="U606" s="134"/>
      <c r="V606" s="19"/>
      <c r="W606" s="19"/>
    </row>
    <row r="607" spans="1:23" s="1" customFormat="1" x14ac:dyDescent="0.2">
      <c r="A607" s="23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32"/>
      <c r="M607" s="80"/>
      <c r="N607" s="81"/>
      <c r="O607" s="105"/>
      <c r="P607" s="105"/>
      <c r="Q607" s="105"/>
      <c r="R607" s="105"/>
      <c r="S607" s="52"/>
      <c r="T607" s="52"/>
      <c r="U607" s="134"/>
      <c r="V607" s="19"/>
      <c r="W607" s="19"/>
    </row>
    <row r="608" spans="1:23" s="1" customFormat="1" x14ac:dyDescent="0.2">
      <c r="A608" s="23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32"/>
      <c r="M608" s="77"/>
      <c r="N608" s="114" t="s">
        <v>288</v>
      </c>
      <c r="O608" s="122">
        <f t="shared" ref="O608" si="264">SUM(O609:O610)</f>
        <v>0</v>
      </c>
      <c r="P608" s="122">
        <f t="shared" ref="P608" si="265">SUM(P609:P610)</f>
        <v>5000</v>
      </c>
      <c r="Q608" s="122"/>
      <c r="R608" s="122">
        <f t="shared" ref="R608" si="266">SUM(R609:R610)</f>
        <v>0</v>
      </c>
      <c r="S608" s="52">
        <v>0</v>
      </c>
      <c r="T608" s="52">
        <f t="shared" si="248"/>
        <v>0</v>
      </c>
      <c r="U608" s="122"/>
      <c r="V608" s="19"/>
      <c r="W608" s="19"/>
    </row>
    <row r="609" spans="1:23" s="1" customFormat="1" x14ac:dyDescent="0.2">
      <c r="A609" s="23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32"/>
      <c r="M609" s="123" t="s">
        <v>363</v>
      </c>
      <c r="N609" s="114" t="s">
        <v>289</v>
      </c>
      <c r="O609" s="122">
        <v>0</v>
      </c>
      <c r="P609" s="122">
        <v>0</v>
      </c>
      <c r="Q609" s="122"/>
      <c r="R609" s="122">
        <v>0</v>
      </c>
      <c r="S609" s="52">
        <v>0</v>
      </c>
      <c r="T609" s="52">
        <v>0</v>
      </c>
      <c r="U609" s="122"/>
      <c r="V609" s="19"/>
      <c r="W609" s="19"/>
    </row>
    <row r="610" spans="1:23" s="1" customFormat="1" x14ac:dyDescent="0.2">
      <c r="A610" s="23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32"/>
      <c r="M610" s="120">
        <v>91</v>
      </c>
      <c r="N610" s="114" t="s">
        <v>293</v>
      </c>
      <c r="O610" s="122">
        <v>0</v>
      </c>
      <c r="P610" s="122">
        <v>5000</v>
      </c>
      <c r="Q610" s="122"/>
      <c r="R610" s="122">
        <v>0</v>
      </c>
      <c r="S610" s="52">
        <v>0</v>
      </c>
      <c r="T610" s="52">
        <f t="shared" si="248"/>
        <v>0</v>
      </c>
      <c r="U610" s="122"/>
      <c r="V610" s="19"/>
      <c r="W610" s="19"/>
    </row>
    <row r="611" spans="1:23" s="1" customFormat="1" x14ac:dyDescent="0.2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15"/>
      <c r="M611" s="50"/>
      <c r="N611" s="59"/>
      <c r="O611" s="107"/>
      <c r="P611" s="107"/>
      <c r="Q611" s="107"/>
      <c r="R611" s="107"/>
      <c r="S611" s="52"/>
      <c r="T611" s="52"/>
      <c r="U611" s="90"/>
      <c r="V611" s="19"/>
      <c r="W611" s="19"/>
    </row>
    <row r="612" spans="1:23" s="1" customFormat="1" x14ac:dyDescent="0.2">
      <c r="A612" s="5"/>
      <c r="B612" s="4">
        <v>1</v>
      </c>
      <c r="C612" s="5"/>
      <c r="D612" s="5"/>
      <c r="E612" s="5"/>
      <c r="F612" s="40"/>
      <c r="G612" s="5"/>
      <c r="H612" s="5"/>
      <c r="I612" s="5"/>
      <c r="J612" s="4">
        <v>9</v>
      </c>
      <c r="K612" s="5"/>
      <c r="L612" s="15" t="s">
        <v>308</v>
      </c>
      <c r="M612" s="47">
        <v>3</v>
      </c>
      <c r="N612" s="59" t="s">
        <v>116</v>
      </c>
      <c r="O612" s="86">
        <f t="shared" ref="O612:R613" si="267">SUM(O613)</f>
        <v>0</v>
      </c>
      <c r="P612" s="86">
        <f t="shared" si="267"/>
        <v>5000</v>
      </c>
      <c r="Q612" s="86"/>
      <c r="R612" s="86">
        <f t="shared" si="267"/>
        <v>0</v>
      </c>
      <c r="S612" s="52">
        <v>0</v>
      </c>
      <c r="T612" s="52">
        <f t="shared" si="248"/>
        <v>0</v>
      </c>
      <c r="U612" s="86"/>
      <c r="V612" s="19"/>
      <c r="W612" s="19"/>
    </row>
    <row r="613" spans="1:23" s="1" customFormat="1" ht="38.25" x14ac:dyDescent="0.2">
      <c r="A613" s="5"/>
      <c r="B613" s="4">
        <v>1</v>
      </c>
      <c r="C613" s="5"/>
      <c r="D613" s="5"/>
      <c r="E613" s="5"/>
      <c r="F613" s="5"/>
      <c r="G613" s="5"/>
      <c r="H613" s="5"/>
      <c r="I613" s="5"/>
      <c r="J613" s="4">
        <v>9</v>
      </c>
      <c r="K613" s="5"/>
      <c r="L613" s="15" t="s">
        <v>308</v>
      </c>
      <c r="M613" s="67" t="s">
        <v>70</v>
      </c>
      <c r="N613" s="45" t="s">
        <v>24</v>
      </c>
      <c r="O613" s="87">
        <f t="shared" si="267"/>
        <v>0</v>
      </c>
      <c r="P613" s="87">
        <f t="shared" si="267"/>
        <v>5000</v>
      </c>
      <c r="Q613" s="87"/>
      <c r="R613" s="87">
        <f t="shared" si="267"/>
        <v>0</v>
      </c>
      <c r="S613" s="52">
        <v>0</v>
      </c>
      <c r="T613" s="52">
        <f t="shared" si="248"/>
        <v>0</v>
      </c>
      <c r="U613" s="86"/>
      <c r="V613" s="19"/>
      <c r="W613" s="19"/>
    </row>
    <row r="614" spans="1:23" s="1" customFormat="1" ht="25.5" x14ac:dyDescent="0.2">
      <c r="A614" s="5"/>
      <c r="B614" s="4">
        <v>1</v>
      </c>
      <c r="C614" s="5"/>
      <c r="D614" s="5"/>
      <c r="E614" s="5"/>
      <c r="F614" s="5"/>
      <c r="G614" s="5"/>
      <c r="H614" s="5"/>
      <c r="I614" s="5"/>
      <c r="J614" s="4">
        <v>9</v>
      </c>
      <c r="K614" s="5"/>
      <c r="L614" s="15" t="s">
        <v>308</v>
      </c>
      <c r="M614" s="58" t="s">
        <v>71</v>
      </c>
      <c r="N614" s="59" t="s">
        <v>25</v>
      </c>
      <c r="O614" s="86">
        <v>0</v>
      </c>
      <c r="P614" s="86">
        <v>5000</v>
      </c>
      <c r="Q614" s="86"/>
      <c r="R614" s="86">
        <v>0</v>
      </c>
      <c r="S614" s="52">
        <v>0</v>
      </c>
      <c r="T614" s="52">
        <f t="shared" si="248"/>
        <v>0</v>
      </c>
      <c r="U614" s="86"/>
      <c r="V614" s="19"/>
      <c r="W614" s="19"/>
    </row>
    <row r="615" spans="1:23" s="1" customFormat="1" x14ac:dyDescent="0.2">
      <c r="A615" s="5"/>
      <c r="B615" s="4"/>
      <c r="C615" s="5"/>
      <c r="D615" s="5"/>
      <c r="E615" s="5"/>
      <c r="F615" s="5"/>
      <c r="G615" s="5"/>
      <c r="H615" s="5"/>
      <c r="I615" s="5"/>
      <c r="J615" s="5"/>
      <c r="K615" s="5"/>
      <c r="L615" s="15"/>
      <c r="M615" s="58"/>
      <c r="N615" s="59"/>
      <c r="O615" s="86"/>
      <c r="P615" s="86"/>
      <c r="Q615" s="86"/>
      <c r="R615" s="86"/>
      <c r="S615" s="52"/>
      <c r="T615" s="52"/>
      <c r="U615" s="86"/>
      <c r="V615" s="19"/>
      <c r="W615" s="19"/>
    </row>
    <row r="616" spans="1:23" s="1" customFormat="1" x14ac:dyDescent="0.2">
      <c r="A616" s="38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27"/>
      <c r="M616" s="77"/>
      <c r="N616" s="78"/>
      <c r="O616" s="105"/>
      <c r="P616" s="105"/>
      <c r="Q616" s="105"/>
      <c r="R616" s="105"/>
      <c r="S616" s="52"/>
      <c r="T616" s="52"/>
      <c r="U616" s="105"/>
      <c r="V616" s="19"/>
      <c r="W616" s="19"/>
    </row>
    <row r="617" spans="1:23" s="1" customFormat="1" x14ac:dyDescent="0.2">
      <c r="A617" s="36" t="s">
        <v>135</v>
      </c>
      <c r="B617" s="40">
        <v>1</v>
      </c>
      <c r="C617" s="5"/>
      <c r="D617" s="5"/>
      <c r="E617" s="5"/>
      <c r="F617" s="40">
        <v>5</v>
      </c>
      <c r="G617" s="5"/>
      <c r="H617" s="5"/>
      <c r="I617" s="5"/>
      <c r="J617" s="40">
        <v>9</v>
      </c>
      <c r="K617" s="5"/>
      <c r="L617" s="15"/>
      <c r="M617" s="58"/>
      <c r="N617" s="48" t="s">
        <v>260</v>
      </c>
      <c r="O617" s="88">
        <f t="shared" ref="O617:P617" si="268">SUM(O619+O632)</f>
        <v>11440</v>
      </c>
      <c r="P617" s="88">
        <f t="shared" si="268"/>
        <v>36000</v>
      </c>
      <c r="Q617" s="88"/>
      <c r="R617" s="88">
        <f t="shared" ref="R617" si="269">SUM(R619+R632)</f>
        <v>23232.440000000002</v>
      </c>
      <c r="S617" s="52">
        <f t="shared" si="247"/>
        <v>203.08076923076922</v>
      </c>
      <c r="T617" s="52">
        <f t="shared" si="248"/>
        <v>64.534555555555556</v>
      </c>
      <c r="U617" s="88"/>
      <c r="V617" s="19"/>
      <c r="W617" s="19"/>
    </row>
    <row r="618" spans="1:23" s="1" customFormat="1" x14ac:dyDescent="0.2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15"/>
      <c r="M618" s="58"/>
      <c r="N618" s="59"/>
      <c r="O618" s="107"/>
      <c r="P618" s="107"/>
      <c r="Q618" s="107"/>
      <c r="R618" s="107"/>
      <c r="S618" s="52"/>
      <c r="T618" s="52"/>
      <c r="U618" s="90"/>
      <c r="V618" s="19"/>
      <c r="W618" s="19"/>
    </row>
    <row r="619" spans="1:23" s="1" customFormat="1" ht="25.5" x14ac:dyDescent="0.2">
      <c r="A619" s="38" t="s">
        <v>192</v>
      </c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27" t="s">
        <v>311</v>
      </c>
      <c r="M619" s="77"/>
      <c r="N619" s="78" t="s">
        <v>151</v>
      </c>
      <c r="O619" s="89">
        <f t="shared" ref="O619:P619" si="270">SUM(O621)</f>
        <v>0</v>
      </c>
      <c r="P619" s="89">
        <f t="shared" si="270"/>
        <v>6000</v>
      </c>
      <c r="Q619" s="89"/>
      <c r="R619" s="89">
        <f t="shared" ref="R619" si="271">SUM(R621)</f>
        <v>4000</v>
      </c>
      <c r="S619" s="52">
        <v>0</v>
      </c>
      <c r="T619" s="52">
        <f t="shared" si="248"/>
        <v>66.666666666666657</v>
      </c>
      <c r="U619" s="89"/>
      <c r="V619" s="19"/>
      <c r="W619" s="19"/>
    </row>
    <row r="620" spans="1:23" s="1" customFormat="1" x14ac:dyDescent="0.2">
      <c r="A620" s="38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27"/>
      <c r="M620" s="77"/>
      <c r="N620" s="78"/>
      <c r="O620" s="105"/>
      <c r="P620" s="105"/>
      <c r="Q620" s="105"/>
      <c r="R620" s="105"/>
      <c r="S620" s="52"/>
      <c r="T620" s="52"/>
      <c r="U620" s="105"/>
      <c r="V620" s="19"/>
      <c r="W620" s="19"/>
    </row>
    <row r="621" spans="1:23" s="1" customFormat="1" ht="25.5" x14ac:dyDescent="0.2">
      <c r="A621" s="23" t="s">
        <v>136</v>
      </c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32" t="s">
        <v>163</v>
      </c>
      <c r="M621" s="80"/>
      <c r="N621" s="81" t="s">
        <v>162</v>
      </c>
      <c r="O621" s="105">
        <f t="shared" ref="O621" si="272">SUM(O627)</f>
        <v>0</v>
      </c>
      <c r="P621" s="105">
        <f t="shared" ref="P621" si="273">SUM(P627)</f>
        <v>6000</v>
      </c>
      <c r="Q621" s="105"/>
      <c r="R621" s="105">
        <f t="shared" ref="R621" si="274">SUM(R627)</f>
        <v>4000</v>
      </c>
      <c r="S621" s="52">
        <v>0</v>
      </c>
      <c r="T621" s="52">
        <f t="shared" si="248"/>
        <v>66.666666666666657</v>
      </c>
      <c r="U621" s="134"/>
      <c r="V621" s="19"/>
      <c r="W621" s="19"/>
    </row>
    <row r="622" spans="1:23" s="1" customFormat="1" x14ac:dyDescent="0.2">
      <c r="A622" s="23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32"/>
      <c r="M622" s="80"/>
      <c r="N622" s="81"/>
      <c r="O622" s="105"/>
      <c r="P622" s="105"/>
      <c r="Q622" s="105"/>
      <c r="R622" s="105"/>
      <c r="S622" s="52"/>
      <c r="T622" s="52"/>
      <c r="U622" s="134"/>
      <c r="V622" s="19"/>
      <c r="W622" s="19"/>
    </row>
    <row r="623" spans="1:23" s="1" customFormat="1" x14ac:dyDescent="0.2">
      <c r="A623" s="23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32"/>
      <c r="M623" s="80"/>
      <c r="N623" s="114" t="s">
        <v>288</v>
      </c>
      <c r="O623" s="122">
        <f t="shared" ref="O623:P623" si="275">SUM(O624:O625)</f>
        <v>0</v>
      </c>
      <c r="P623" s="122">
        <f t="shared" si="275"/>
        <v>6000</v>
      </c>
      <c r="Q623" s="122"/>
      <c r="R623" s="122">
        <f t="shared" ref="R623" si="276">SUM(R624:R625)</f>
        <v>4000</v>
      </c>
      <c r="S623" s="52">
        <v>0</v>
      </c>
      <c r="T623" s="52">
        <f t="shared" si="248"/>
        <v>66.666666666666657</v>
      </c>
      <c r="U623" s="122"/>
      <c r="V623" s="19"/>
      <c r="W623" s="19"/>
    </row>
    <row r="624" spans="1:23" s="1" customFormat="1" x14ac:dyDescent="0.2">
      <c r="A624" s="23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32"/>
      <c r="M624" s="123" t="s">
        <v>363</v>
      </c>
      <c r="N624" s="114" t="s">
        <v>289</v>
      </c>
      <c r="O624" s="122">
        <v>0</v>
      </c>
      <c r="P624" s="122">
        <v>3500</v>
      </c>
      <c r="Q624" s="122"/>
      <c r="R624" s="122">
        <v>4000</v>
      </c>
      <c r="S624" s="52">
        <v>0</v>
      </c>
      <c r="T624" s="52">
        <f t="shared" si="248"/>
        <v>114.28571428571428</v>
      </c>
      <c r="U624" s="122"/>
      <c r="V624" s="19"/>
      <c r="W624" s="19"/>
    </row>
    <row r="625" spans="1:23" s="1" customFormat="1" x14ac:dyDescent="0.2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15"/>
      <c r="M625" s="120">
        <v>91</v>
      </c>
      <c r="N625" s="114" t="s">
        <v>293</v>
      </c>
      <c r="O625" s="122">
        <v>0</v>
      </c>
      <c r="P625" s="122">
        <v>2500</v>
      </c>
      <c r="Q625" s="122"/>
      <c r="R625" s="122">
        <v>0</v>
      </c>
      <c r="S625" s="52">
        <v>0</v>
      </c>
      <c r="T625" s="52">
        <f t="shared" si="248"/>
        <v>0</v>
      </c>
      <c r="U625" s="122"/>
      <c r="V625" s="19"/>
      <c r="W625" s="19"/>
    </row>
    <row r="626" spans="1:23" s="1" customFormat="1" x14ac:dyDescent="0.2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15"/>
      <c r="M626" s="120"/>
      <c r="N626" s="114"/>
      <c r="O626" s="105"/>
      <c r="P626" s="105"/>
      <c r="Q626" s="105"/>
      <c r="R626" s="105"/>
      <c r="S626" s="52"/>
      <c r="T626" s="52"/>
      <c r="U626" s="86"/>
      <c r="V626" s="19"/>
      <c r="W626" s="19"/>
    </row>
    <row r="627" spans="1:23" s="1" customFormat="1" x14ac:dyDescent="0.2">
      <c r="A627" s="5"/>
      <c r="B627" s="4">
        <v>1</v>
      </c>
      <c r="C627" s="5"/>
      <c r="D627" s="5"/>
      <c r="E627" s="5"/>
      <c r="F627" s="5"/>
      <c r="G627" s="5"/>
      <c r="H627" s="5"/>
      <c r="I627" s="5"/>
      <c r="J627" s="4">
        <v>9</v>
      </c>
      <c r="K627" s="5"/>
      <c r="L627" s="15" t="s">
        <v>163</v>
      </c>
      <c r="M627" s="47">
        <v>3</v>
      </c>
      <c r="N627" s="59" t="s">
        <v>116</v>
      </c>
      <c r="O627" s="86">
        <f t="shared" ref="O627:R628" si="277">SUM(O628)</f>
        <v>0</v>
      </c>
      <c r="P627" s="86">
        <f t="shared" si="277"/>
        <v>6000</v>
      </c>
      <c r="Q627" s="86"/>
      <c r="R627" s="86">
        <f t="shared" si="277"/>
        <v>4000</v>
      </c>
      <c r="S627" s="52">
        <v>0</v>
      </c>
      <c r="T627" s="52">
        <f t="shared" si="248"/>
        <v>66.666666666666657</v>
      </c>
      <c r="U627" s="86"/>
      <c r="V627" s="19"/>
      <c r="W627" s="19"/>
    </row>
    <row r="628" spans="1:23" s="1" customFormat="1" ht="38.25" x14ac:dyDescent="0.2">
      <c r="A628" s="5"/>
      <c r="B628" s="4">
        <v>1</v>
      </c>
      <c r="C628" s="5"/>
      <c r="D628" s="5"/>
      <c r="E628" s="5"/>
      <c r="F628" s="5"/>
      <c r="G628" s="5"/>
      <c r="H628" s="5"/>
      <c r="I628" s="5"/>
      <c r="J628" s="4">
        <v>9</v>
      </c>
      <c r="K628" s="5"/>
      <c r="L628" s="15" t="s">
        <v>163</v>
      </c>
      <c r="M628" s="67" t="s">
        <v>70</v>
      </c>
      <c r="N628" s="45" t="s">
        <v>24</v>
      </c>
      <c r="O628" s="87">
        <f t="shared" si="277"/>
        <v>0</v>
      </c>
      <c r="P628" s="87">
        <f t="shared" si="277"/>
        <v>6000</v>
      </c>
      <c r="Q628" s="87"/>
      <c r="R628" s="87">
        <f t="shared" si="277"/>
        <v>4000</v>
      </c>
      <c r="S628" s="52">
        <v>0</v>
      </c>
      <c r="T628" s="52">
        <f t="shared" si="248"/>
        <v>66.666666666666657</v>
      </c>
      <c r="U628" s="86"/>
      <c r="V628" s="19"/>
      <c r="W628" s="19"/>
    </row>
    <row r="629" spans="1:23" s="1" customFormat="1" ht="25.5" x14ac:dyDescent="0.2">
      <c r="A629" s="5"/>
      <c r="B629" s="4">
        <v>1</v>
      </c>
      <c r="C629" s="5"/>
      <c r="D629" s="5"/>
      <c r="E629" s="5"/>
      <c r="F629" s="5"/>
      <c r="G629" s="5"/>
      <c r="H629" s="5"/>
      <c r="I629" s="5"/>
      <c r="J629" s="4">
        <v>9</v>
      </c>
      <c r="K629" s="5"/>
      <c r="L629" s="15" t="s">
        <v>163</v>
      </c>
      <c r="M629" s="58" t="s">
        <v>71</v>
      </c>
      <c r="N629" s="59" t="s">
        <v>25</v>
      </c>
      <c r="O629" s="86">
        <v>0</v>
      </c>
      <c r="P629" s="86">
        <v>6000</v>
      </c>
      <c r="Q629" s="86"/>
      <c r="R629" s="86">
        <f>SUM(R630)</f>
        <v>4000</v>
      </c>
      <c r="S629" s="52">
        <v>0</v>
      </c>
      <c r="T629" s="52">
        <f t="shared" si="248"/>
        <v>66.666666666666657</v>
      </c>
      <c r="U629" s="86"/>
      <c r="V629" s="19"/>
      <c r="W629" s="19"/>
    </row>
    <row r="630" spans="1:23" s="1" customFormat="1" ht="25.5" x14ac:dyDescent="0.2">
      <c r="A630" s="5"/>
      <c r="B630" s="4"/>
      <c r="C630" s="5"/>
      <c r="D630" s="5"/>
      <c r="E630" s="5"/>
      <c r="F630" s="5"/>
      <c r="G630" s="5"/>
      <c r="H630" s="5"/>
      <c r="I630" s="5"/>
      <c r="J630" s="4"/>
      <c r="K630" s="5"/>
      <c r="L630" s="15"/>
      <c r="M630" s="58" t="s">
        <v>494</v>
      </c>
      <c r="N630" s="59" t="s">
        <v>496</v>
      </c>
      <c r="O630" s="86">
        <v>0</v>
      </c>
      <c r="P630" s="86"/>
      <c r="Q630" s="86"/>
      <c r="R630" s="86">
        <v>4000</v>
      </c>
      <c r="S630" s="52">
        <v>0</v>
      </c>
      <c r="T630" s="52"/>
      <c r="U630" s="86"/>
      <c r="V630" s="19"/>
      <c r="W630" s="19"/>
    </row>
    <row r="631" spans="1:23" s="1" customFormat="1" x14ac:dyDescent="0.2">
      <c r="A631" s="38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27"/>
      <c r="M631" s="77"/>
      <c r="N631" s="78"/>
      <c r="O631" s="105"/>
      <c r="P631" s="105"/>
      <c r="Q631" s="105"/>
      <c r="R631" s="105"/>
      <c r="S631" s="52"/>
      <c r="T631" s="52"/>
      <c r="U631" s="105"/>
      <c r="V631" s="19"/>
      <c r="W631" s="19"/>
    </row>
    <row r="632" spans="1:23" s="1" customFormat="1" ht="25.5" x14ac:dyDescent="0.2">
      <c r="A632" s="38" t="s">
        <v>192</v>
      </c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27" t="s">
        <v>198</v>
      </c>
      <c r="M632" s="77"/>
      <c r="N632" s="78" t="s">
        <v>151</v>
      </c>
      <c r="O632" s="89">
        <f t="shared" ref="O632" si="278">SUM(O634+O646)</f>
        <v>11440</v>
      </c>
      <c r="P632" s="89">
        <f t="shared" ref="P632" si="279">SUM(P634+P646)</f>
        <v>30000</v>
      </c>
      <c r="Q632" s="89"/>
      <c r="R632" s="89">
        <f t="shared" ref="R632" si="280">SUM(R634+R646)</f>
        <v>19232.440000000002</v>
      </c>
      <c r="S632" s="52">
        <f t="shared" si="247"/>
        <v>168.11573426573429</v>
      </c>
      <c r="T632" s="52">
        <f t="shared" si="248"/>
        <v>64.108133333333342</v>
      </c>
      <c r="U632" s="89"/>
      <c r="V632" s="19"/>
      <c r="W632" s="19"/>
    </row>
    <row r="633" spans="1:23" s="1" customFormat="1" x14ac:dyDescent="0.2">
      <c r="A633" s="38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27"/>
      <c r="M633" s="77"/>
      <c r="N633" s="78"/>
      <c r="O633" s="105"/>
      <c r="P633" s="105"/>
      <c r="Q633" s="105"/>
      <c r="R633" s="105"/>
      <c r="S633" s="52"/>
      <c r="T633" s="52"/>
      <c r="U633" s="105"/>
      <c r="V633" s="19"/>
      <c r="W633" s="19"/>
    </row>
    <row r="634" spans="1:23" s="1" customFormat="1" ht="38.25" customHeight="1" x14ac:dyDescent="0.2">
      <c r="A634" s="23" t="s">
        <v>206</v>
      </c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32" t="s">
        <v>141</v>
      </c>
      <c r="M634" s="80"/>
      <c r="N634" s="81" t="s">
        <v>167</v>
      </c>
      <c r="O634" s="105">
        <f t="shared" ref="O634" si="281">SUM(O641)</f>
        <v>5000</v>
      </c>
      <c r="P634" s="105">
        <f t="shared" ref="P634" si="282">SUM(P641)</f>
        <v>20000</v>
      </c>
      <c r="Q634" s="105"/>
      <c r="R634" s="105">
        <f t="shared" ref="R634" si="283">SUM(R641)</f>
        <v>13532.44</v>
      </c>
      <c r="S634" s="52">
        <f t="shared" si="247"/>
        <v>270.64880000000005</v>
      </c>
      <c r="T634" s="52">
        <f t="shared" si="248"/>
        <v>67.662200000000013</v>
      </c>
      <c r="U634" s="134"/>
      <c r="V634" s="19"/>
      <c r="W634" s="19"/>
    </row>
    <row r="635" spans="1:23" s="1" customFormat="1" x14ac:dyDescent="0.2">
      <c r="A635" s="23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32"/>
      <c r="M635" s="80"/>
      <c r="N635" s="81"/>
      <c r="O635" s="105"/>
      <c r="P635" s="105"/>
      <c r="Q635" s="105"/>
      <c r="R635" s="105"/>
      <c r="S635" s="52"/>
      <c r="T635" s="52"/>
      <c r="U635" s="134"/>
      <c r="V635" s="19"/>
      <c r="W635" s="19"/>
    </row>
    <row r="636" spans="1:23" s="1" customFormat="1" x14ac:dyDescent="0.2">
      <c r="A636" s="23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32"/>
      <c r="M636" s="80"/>
      <c r="N636" s="81"/>
      <c r="O636" s="105"/>
      <c r="P636" s="105"/>
      <c r="Q636" s="105"/>
      <c r="R636" s="105"/>
      <c r="S636" s="52"/>
      <c r="T636" s="52"/>
      <c r="U636" s="134"/>
      <c r="V636" s="19"/>
      <c r="W636" s="19"/>
    </row>
    <row r="637" spans="1:23" s="1" customFormat="1" x14ac:dyDescent="0.2">
      <c r="A637" s="23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32"/>
      <c r="M637" s="80"/>
      <c r="N637" s="114" t="s">
        <v>288</v>
      </c>
      <c r="O637" s="122">
        <f>SUM(O638)</f>
        <v>5000</v>
      </c>
      <c r="P637" s="122">
        <f>SUM(P638:P639)</f>
        <v>20000</v>
      </c>
      <c r="Q637" s="122"/>
      <c r="R637" s="122">
        <f>SUM(R638:R639)</f>
        <v>13532.44</v>
      </c>
      <c r="S637" s="52">
        <f t="shared" si="247"/>
        <v>270.64880000000005</v>
      </c>
      <c r="T637" s="52">
        <f t="shared" si="248"/>
        <v>67.662200000000013</v>
      </c>
      <c r="U637" s="122"/>
      <c r="V637" s="19"/>
      <c r="W637" s="19"/>
    </row>
    <row r="638" spans="1:23" s="1" customFormat="1" x14ac:dyDescent="0.2">
      <c r="A638" s="23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32"/>
      <c r="M638" s="123" t="s">
        <v>363</v>
      </c>
      <c r="N638" s="114" t="s">
        <v>289</v>
      </c>
      <c r="O638" s="122">
        <v>5000</v>
      </c>
      <c r="P638" s="122">
        <v>5000</v>
      </c>
      <c r="Q638" s="122"/>
      <c r="R638" s="122">
        <v>5000</v>
      </c>
      <c r="S638" s="52">
        <f t="shared" si="247"/>
        <v>100</v>
      </c>
      <c r="T638" s="52">
        <f t="shared" si="248"/>
        <v>100</v>
      </c>
      <c r="U638" s="122"/>
      <c r="V638" s="19"/>
      <c r="W638" s="19"/>
    </row>
    <row r="639" spans="1:23" s="1" customFormat="1" x14ac:dyDescent="0.2">
      <c r="A639" s="23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32"/>
      <c r="M639" s="120">
        <v>91</v>
      </c>
      <c r="N639" s="114" t="s">
        <v>293</v>
      </c>
      <c r="O639" s="122">
        <v>0</v>
      </c>
      <c r="P639" s="122">
        <v>15000</v>
      </c>
      <c r="Q639" s="122"/>
      <c r="R639" s="122">
        <v>8532.44</v>
      </c>
      <c r="S639" s="52">
        <v>0</v>
      </c>
      <c r="T639" s="52">
        <f t="shared" si="248"/>
        <v>56.882933333333341</v>
      </c>
      <c r="U639" s="122"/>
      <c r="V639" s="19"/>
      <c r="W639" s="19"/>
    </row>
    <row r="640" spans="1:23" s="1" customFormat="1" x14ac:dyDescent="0.2">
      <c r="A640" s="23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32"/>
      <c r="M640" s="80"/>
      <c r="N640" s="81"/>
      <c r="O640" s="105"/>
      <c r="P640" s="105"/>
      <c r="Q640" s="105"/>
      <c r="R640" s="105"/>
      <c r="S640" s="52"/>
      <c r="T640" s="52"/>
      <c r="U640" s="134"/>
      <c r="V640" s="19"/>
      <c r="W640" s="19"/>
    </row>
    <row r="641" spans="1:23" s="1" customFormat="1" x14ac:dyDescent="0.2">
      <c r="A641" s="5"/>
      <c r="B641" s="4">
        <v>1</v>
      </c>
      <c r="C641" s="5"/>
      <c r="D641" s="5"/>
      <c r="E641" s="5"/>
      <c r="F641" s="5"/>
      <c r="G641" s="5"/>
      <c r="H641" s="5"/>
      <c r="I641" s="5"/>
      <c r="J641" s="4">
        <v>9</v>
      </c>
      <c r="K641" s="5"/>
      <c r="L641" s="15" t="s">
        <v>141</v>
      </c>
      <c r="M641" s="47">
        <v>3</v>
      </c>
      <c r="N641" s="59" t="s">
        <v>116</v>
      </c>
      <c r="O641" s="86">
        <f t="shared" ref="O641:R642" si="284">SUM(O642)</f>
        <v>5000</v>
      </c>
      <c r="P641" s="86">
        <f t="shared" si="284"/>
        <v>20000</v>
      </c>
      <c r="Q641" s="86"/>
      <c r="R641" s="86">
        <f t="shared" si="284"/>
        <v>13532.44</v>
      </c>
      <c r="S641" s="52">
        <f t="shared" si="247"/>
        <v>270.64880000000005</v>
      </c>
      <c r="T641" s="52">
        <f t="shared" si="248"/>
        <v>67.662200000000013</v>
      </c>
      <c r="U641" s="86"/>
      <c r="V641" s="19"/>
      <c r="W641" s="19"/>
    </row>
    <row r="642" spans="1:23" s="1" customFormat="1" ht="38.25" x14ac:dyDescent="0.2">
      <c r="A642" s="5"/>
      <c r="B642" s="4">
        <v>1</v>
      </c>
      <c r="C642" s="5"/>
      <c r="D642" s="5"/>
      <c r="E642" s="5"/>
      <c r="F642" s="5"/>
      <c r="G642" s="5"/>
      <c r="H642" s="5"/>
      <c r="I642" s="5"/>
      <c r="J642" s="4">
        <v>9</v>
      </c>
      <c r="K642" s="5"/>
      <c r="L642" s="15" t="s">
        <v>141</v>
      </c>
      <c r="M642" s="67" t="s">
        <v>70</v>
      </c>
      <c r="N642" s="45" t="s">
        <v>24</v>
      </c>
      <c r="O642" s="87">
        <f t="shared" si="284"/>
        <v>5000</v>
      </c>
      <c r="P642" s="87">
        <f t="shared" si="284"/>
        <v>20000</v>
      </c>
      <c r="Q642" s="87"/>
      <c r="R642" s="87">
        <f t="shared" si="284"/>
        <v>13532.44</v>
      </c>
      <c r="S642" s="52">
        <f t="shared" si="247"/>
        <v>270.64880000000005</v>
      </c>
      <c r="T642" s="52">
        <f t="shared" si="248"/>
        <v>67.662200000000013</v>
      </c>
      <c r="U642" s="86"/>
      <c r="V642" s="19"/>
      <c r="W642" s="19"/>
    </row>
    <row r="643" spans="1:23" s="1" customFormat="1" ht="25.5" x14ac:dyDescent="0.2">
      <c r="A643" s="5"/>
      <c r="B643" s="4">
        <v>1</v>
      </c>
      <c r="C643" s="5"/>
      <c r="D643" s="5"/>
      <c r="E643" s="5"/>
      <c r="F643" s="5"/>
      <c r="G643" s="5"/>
      <c r="H643" s="5"/>
      <c r="I643" s="5"/>
      <c r="J643" s="4">
        <v>9</v>
      </c>
      <c r="K643" s="5"/>
      <c r="L643" s="15" t="s">
        <v>141</v>
      </c>
      <c r="M643" s="58" t="s">
        <v>71</v>
      </c>
      <c r="N643" s="59" t="s">
        <v>25</v>
      </c>
      <c r="O643" s="86">
        <f>SUM(O644)</f>
        <v>5000</v>
      </c>
      <c r="P643" s="86">
        <v>20000</v>
      </c>
      <c r="Q643" s="86"/>
      <c r="R643" s="86">
        <f>SUM(R644)</f>
        <v>13532.44</v>
      </c>
      <c r="S643" s="52">
        <f t="shared" si="247"/>
        <v>270.64880000000005</v>
      </c>
      <c r="T643" s="52">
        <f t="shared" si="248"/>
        <v>67.662200000000013</v>
      </c>
      <c r="U643" s="86"/>
      <c r="V643" s="19"/>
      <c r="W643" s="19"/>
    </row>
    <row r="644" spans="1:23" s="1" customFormat="1" ht="25.5" x14ac:dyDescent="0.2">
      <c r="A644" s="5"/>
      <c r="B644" s="4"/>
      <c r="C644" s="5"/>
      <c r="D644" s="5"/>
      <c r="E644" s="5"/>
      <c r="F644" s="5"/>
      <c r="G644" s="5"/>
      <c r="H644" s="5"/>
      <c r="I644" s="5"/>
      <c r="J644" s="4"/>
      <c r="K644" s="5"/>
      <c r="L644" s="15"/>
      <c r="M644" s="58" t="s">
        <v>494</v>
      </c>
      <c r="N644" s="59" t="s">
        <v>496</v>
      </c>
      <c r="O644" s="86">
        <v>5000</v>
      </c>
      <c r="P644" s="86"/>
      <c r="Q644" s="86"/>
      <c r="R644" s="86">
        <v>13532.44</v>
      </c>
      <c r="S644" s="52">
        <f t="shared" si="247"/>
        <v>270.64880000000005</v>
      </c>
      <c r="T644" s="52"/>
      <c r="U644" s="86"/>
      <c r="V644" s="19"/>
      <c r="W644" s="19"/>
    </row>
    <row r="645" spans="1:23" s="1" customFormat="1" x14ac:dyDescent="0.2">
      <c r="A645" s="5"/>
      <c r="B645" s="4"/>
      <c r="C645" s="5"/>
      <c r="D645" s="5"/>
      <c r="E645" s="5"/>
      <c r="F645" s="5"/>
      <c r="G645" s="5"/>
      <c r="H645" s="5"/>
      <c r="I645" s="5"/>
      <c r="J645" s="5"/>
      <c r="K645" s="5"/>
      <c r="L645" s="15"/>
      <c r="M645" s="58"/>
      <c r="N645" s="59"/>
      <c r="O645" s="86"/>
      <c r="P645" s="86"/>
      <c r="Q645" s="86"/>
      <c r="R645" s="86"/>
      <c r="S645" s="52"/>
      <c r="T645" s="52"/>
      <c r="U645" s="86"/>
      <c r="V645" s="19"/>
      <c r="W645" s="19"/>
    </row>
    <row r="646" spans="1:23" s="1" customFormat="1" ht="38.25" x14ac:dyDescent="0.2">
      <c r="A646" s="23" t="s">
        <v>207</v>
      </c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32" t="s">
        <v>141</v>
      </c>
      <c r="M646" s="80"/>
      <c r="N646" s="81" t="s">
        <v>166</v>
      </c>
      <c r="O646" s="105">
        <f t="shared" ref="O646" si="285">SUM(O651)</f>
        <v>6440</v>
      </c>
      <c r="P646" s="105">
        <f t="shared" ref="P646" si="286">SUM(P651)</f>
        <v>10000</v>
      </c>
      <c r="Q646" s="105"/>
      <c r="R646" s="105">
        <f t="shared" ref="R646" si="287">SUM(R651)</f>
        <v>5700</v>
      </c>
      <c r="S646" s="52">
        <f t="shared" si="247"/>
        <v>88.509316770186331</v>
      </c>
      <c r="T646" s="52">
        <f t="shared" si="248"/>
        <v>56.999999999999993</v>
      </c>
      <c r="U646" s="134"/>
      <c r="V646" s="19"/>
      <c r="W646" s="19"/>
    </row>
    <row r="647" spans="1:23" s="1" customFormat="1" x14ac:dyDescent="0.2">
      <c r="A647" s="23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32"/>
      <c r="M647" s="80"/>
      <c r="N647" s="81"/>
      <c r="O647" s="105"/>
      <c r="P647" s="105"/>
      <c r="Q647" s="105"/>
      <c r="R647" s="105"/>
      <c r="S647" s="52"/>
      <c r="T647" s="52"/>
      <c r="U647" s="134"/>
      <c r="V647" s="19"/>
      <c r="W647" s="19"/>
    </row>
    <row r="648" spans="1:23" s="1" customFormat="1" x14ac:dyDescent="0.2">
      <c r="A648" s="23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32"/>
      <c r="M648" s="80"/>
      <c r="N648" s="114" t="s">
        <v>288</v>
      </c>
      <c r="O648" s="122">
        <f t="shared" ref="O648:R648" si="288">SUM(O649)</f>
        <v>6440</v>
      </c>
      <c r="P648" s="122">
        <f t="shared" si="288"/>
        <v>10000</v>
      </c>
      <c r="Q648" s="122"/>
      <c r="R648" s="122">
        <f t="shared" si="288"/>
        <v>5700</v>
      </c>
      <c r="S648" s="52">
        <f t="shared" si="247"/>
        <v>88.509316770186331</v>
      </c>
      <c r="T648" s="52">
        <f t="shared" si="248"/>
        <v>56.999999999999993</v>
      </c>
      <c r="U648" s="122"/>
      <c r="V648" s="19"/>
      <c r="W648" s="19"/>
    </row>
    <row r="649" spans="1:23" s="1" customFormat="1" x14ac:dyDescent="0.2">
      <c r="A649" s="23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32"/>
      <c r="M649" s="120">
        <v>52</v>
      </c>
      <c r="N649" s="114" t="s">
        <v>103</v>
      </c>
      <c r="O649" s="122">
        <v>6440</v>
      </c>
      <c r="P649" s="122">
        <v>10000</v>
      </c>
      <c r="Q649" s="122"/>
      <c r="R649" s="122">
        <v>5700</v>
      </c>
      <c r="S649" s="52">
        <f t="shared" si="247"/>
        <v>88.509316770186331</v>
      </c>
      <c r="T649" s="52">
        <f t="shared" si="248"/>
        <v>56.999999999999993</v>
      </c>
      <c r="U649" s="122"/>
      <c r="V649" s="19"/>
      <c r="W649" s="19"/>
    </row>
    <row r="650" spans="1:23" s="1" customFormat="1" x14ac:dyDescent="0.2">
      <c r="A650" s="23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32"/>
      <c r="M650" s="80"/>
      <c r="N650" s="114"/>
      <c r="O650" s="105"/>
      <c r="P650" s="105"/>
      <c r="Q650" s="105"/>
      <c r="R650" s="105"/>
      <c r="S650" s="52"/>
      <c r="T650" s="52"/>
      <c r="U650" s="134"/>
      <c r="V650" s="19"/>
      <c r="W650" s="19"/>
    </row>
    <row r="651" spans="1:23" s="1" customFormat="1" x14ac:dyDescent="0.2">
      <c r="A651" s="5"/>
      <c r="B651" s="4"/>
      <c r="C651" s="5"/>
      <c r="D651" s="5"/>
      <c r="E651" s="5"/>
      <c r="F651" s="4">
        <v>5</v>
      </c>
      <c r="G651" s="5"/>
      <c r="H651" s="5"/>
      <c r="I651" s="5"/>
      <c r="J651" s="5"/>
      <c r="K651" s="5"/>
      <c r="L651" s="15" t="s">
        <v>141</v>
      </c>
      <c r="M651" s="47">
        <v>3</v>
      </c>
      <c r="N651" s="59" t="s">
        <v>116</v>
      </c>
      <c r="O651" s="86">
        <f t="shared" ref="O651:R652" si="289">SUM(O652)</f>
        <v>6440</v>
      </c>
      <c r="P651" s="86">
        <f t="shared" si="289"/>
        <v>10000</v>
      </c>
      <c r="Q651" s="86"/>
      <c r="R651" s="86">
        <f t="shared" si="289"/>
        <v>5700</v>
      </c>
      <c r="S651" s="52">
        <f t="shared" ref="S651:S712" si="290">R651/O651*100</f>
        <v>88.509316770186331</v>
      </c>
      <c r="T651" s="52">
        <f t="shared" ref="T651:T712" si="291">R651/P651*100</f>
        <v>56.999999999999993</v>
      </c>
      <c r="U651" s="86"/>
      <c r="V651" s="19"/>
      <c r="W651" s="19"/>
    </row>
    <row r="652" spans="1:23" s="1" customFormat="1" ht="38.25" x14ac:dyDescent="0.2">
      <c r="A652" s="5"/>
      <c r="B652" s="4"/>
      <c r="C652" s="5"/>
      <c r="D652" s="5"/>
      <c r="E652" s="5"/>
      <c r="F652" s="4">
        <v>5</v>
      </c>
      <c r="G652" s="5"/>
      <c r="H652" s="5"/>
      <c r="I652" s="5"/>
      <c r="J652" s="5"/>
      <c r="K652" s="5"/>
      <c r="L652" s="15" t="s">
        <v>141</v>
      </c>
      <c r="M652" s="67" t="s">
        <v>70</v>
      </c>
      <c r="N652" s="45" t="s">
        <v>24</v>
      </c>
      <c r="O652" s="87">
        <f t="shared" si="289"/>
        <v>6440</v>
      </c>
      <c r="P652" s="87">
        <f t="shared" si="289"/>
        <v>10000</v>
      </c>
      <c r="Q652" s="87"/>
      <c r="R652" s="87">
        <f t="shared" si="289"/>
        <v>5700</v>
      </c>
      <c r="S652" s="52">
        <f t="shared" si="290"/>
        <v>88.509316770186331</v>
      </c>
      <c r="T652" s="52">
        <f t="shared" si="291"/>
        <v>56.999999999999993</v>
      </c>
      <c r="U652" s="86"/>
      <c r="V652" s="19"/>
      <c r="W652" s="19"/>
    </row>
    <row r="653" spans="1:23" s="1" customFormat="1" ht="25.5" x14ac:dyDescent="0.2">
      <c r="A653" s="5"/>
      <c r="B653" s="4"/>
      <c r="C653" s="5"/>
      <c r="D653" s="5"/>
      <c r="E653" s="5"/>
      <c r="F653" s="4">
        <v>5</v>
      </c>
      <c r="G653" s="5"/>
      <c r="H653" s="5"/>
      <c r="I653" s="5"/>
      <c r="J653" s="5"/>
      <c r="K653" s="5"/>
      <c r="L653" s="15" t="s">
        <v>141</v>
      </c>
      <c r="M653" s="58" t="s">
        <v>71</v>
      </c>
      <c r="N653" s="59" t="s">
        <v>25</v>
      </c>
      <c r="O653" s="86">
        <f>SUM(O654)</f>
        <v>6440</v>
      </c>
      <c r="P653" s="86">
        <v>10000</v>
      </c>
      <c r="Q653" s="86"/>
      <c r="R653" s="86">
        <f>SUM(R654)</f>
        <v>5700</v>
      </c>
      <c r="S653" s="52">
        <f t="shared" si="290"/>
        <v>88.509316770186331</v>
      </c>
      <c r="T653" s="52">
        <f t="shared" si="291"/>
        <v>56.999999999999993</v>
      </c>
      <c r="U653" s="86"/>
      <c r="V653" s="19"/>
      <c r="W653" s="19"/>
    </row>
    <row r="654" spans="1:23" s="1" customFormat="1" ht="25.5" x14ac:dyDescent="0.2">
      <c r="A654" s="5"/>
      <c r="B654" s="4"/>
      <c r="C654" s="5"/>
      <c r="D654" s="5"/>
      <c r="E654" s="5"/>
      <c r="F654" s="4"/>
      <c r="G654" s="5"/>
      <c r="H654" s="5"/>
      <c r="I654" s="5"/>
      <c r="J654" s="5"/>
      <c r="K654" s="5"/>
      <c r="L654" s="15"/>
      <c r="M654" s="58" t="s">
        <v>494</v>
      </c>
      <c r="N654" s="59" t="s">
        <v>496</v>
      </c>
      <c r="O654" s="86">
        <v>6440</v>
      </c>
      <c r="P654" s="86"/>
      <c r="Q654" s="86"/>
      <c r="R654" s="86">
        <v>5700</v>
      </c>
      <c r="S654" s="52">
        <f t="shared" si="290"/>
        <v>88.509316770186331</v>
      </c>
      <c r="T654" s="52"/>
      <c r="U654" s="86"/>
      <c r="V654" s="19"/>
      <c r="W654" s="19"/>
    </row>
    <row r="655" spans="1:23" s="1" customFormat="1" x14ac:dyDescent="0.2">
      <c r="A655" s="5"/>
      <c r="B655" s="4"/>
      <c r="C655" s="5"/>
      <c r="D655" s="5"/>
      <c r="E655" s="5"/>
      <c r="F655" s="5"/>
      <c r="G655" s="5"/>
      <c r="H655" s="5"/>
      <c r="I655" s="5"/>
      <c r="J655" s="5"/>
      <c r="K655" s="5"/>
      <c r="L655" s="15"/>
      <c r="M655" s="58"/>
      <c r="N655" s="59"/>
      <c r="O655" s="105"/>
      <c r="P655" s="105"/>
      <c r="Q655" s="105"/>
      <c r="R655" s="105"/>
      <c r="S655" s="52"/>
      <c r="T655" s="52"/>
      <c r="U655" s="86"/>
      <c r="V655" s="19"/>
      <c r="W655" s="19"/>
    </row>
    <row r="656" spans="1:23" s="1" customFormat="1" ht="25.5" x14ac:dyDescent="0.2">
      <c r="A656" s="36" t="s">
        <v>138</v>
      </c>
      <c r="B656" s="40">
        <v>1</v>
      </c>
      <c r="C656" s="5"/>
      <c r="D656" s="40">
        <v>3</v>
      </c>
      <c r="E656" s="40"/>
      <c r="F656" s="40">
        <v>5</v>
      </c>
      <c r="G656" s="5"/>
      <c r="H656" s="5"/>
      <c r="I656" s="5"/>
      <c r="J656" s="40">
        <v>9</v>
      </c>
      <c r="K656" s="5"/>
      <c r="L656" s="15"/>
      <c r="M656" s="58"/>
      <c r="N656" s="48" t="s">
        <v>274</v>
      </c>
      <c r="O656" s="88">
        <f t="shared" ref="O656:P656" si="292">SUM(O658+O677)</f>
        <v>47300.800000000003</v>
      </c>
      <c r="P656" s="88">
        <f t="shared" si="292"/>
        <v>102000</v>
      </c>
      <c r="Q656" s="88"/>
      <c r="R656" s="88">
        <f t="shared" ref="R656" si="293">SUM(R658+R677)</f>
        <v>86963.49</v>
      </c>
      <c r="S656" s="52">
        <f t="shared" si="290"/>
        <v>183.85204901397017</v>
      </c>
      <c r="T656" s="52">
        <f t="shared" si="291"/>
        <v>85.258323529411769</v>
      </c>
      <c r="U656" s="88"/>
      <c r="V656" s="19"/>
      <c r="W656" s="19"/>
    </row>
    <row r="657" spans="1:23" s="1" customFormat="1" x14ac:dyDescent="0.2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15"/>
      <c r="M657" s="58"/>
      <c r="N657" s="83"/>
      <c r="O657" s="104"/>
      <c r="P657" s="104"/>
      <c r="Q657" s="104"/>
      <c r="R657" s="104"/>
      <c r="S657" s="52"/>
      <c r="T657" s="52"/>
      <c r="U657" s="136"/>
      <c r="V657" s="19"/>
      <c r="W657" s="19"/>
    </row>
    <row r="658" spans="1:23" s="1" customFormat="1" ht="25.5" x14ac:dyDescent="0.2">
      <c r="A658" s="38" t="s">
        <v>194</v>
      </c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27" t="s">
        <v>200</v>
      </c>
      <c r="M658" s="77"/>
      <c r="N658" s="78" t="s">
        <v>144</v>
      </c>
      <c r="O658" s="89">
        <f t="shared" ref="O658:P658" si="294">SUM(O660)</f>
        <v>42300.800000000003</v>
      </c>
      <c r="P658" s="89">
        <f t="shared" si="294"/>
        <v>95000</v>
      </c>
      <c r="Q658" s="89"/>
      <c r="R658" s="89">
        <f t="shared" ref="R658" si="295">SUM(R660)</f>
        <v>80361.450000000012</v>
      </c>
      <c r="S658" s="52">
        <f t="shared" si="290"/>
        <v>189.97619430365384</v>
      </c>
      <c r="T658" s="52">
        <f t="shared" si="291"/>
        <v>84.591000000000022</v>
      </c>
      <c r="U658" s="89"/>
      <c r="V658" s="19"/>
      <c r="W658" s="19"/>
    </row>
    <row r="659" spans="1:23" s="1" customFormat="1" x14ac:dyDescent="0.2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15"/>
      <c r="M659" s="58"/>
      <c r="N659" s="59"/>
      <c r="O659" s="104"/>
      <c r="P659" s="104"/>
      <c r="Q659" s="104"/>
      <c r="R659" s="104"/>
      <c r="S659" s="52"/>
      <c r="T659" s="52"/>
      <c r="U659" s="136"/>
      <c r="V659" s="19"/>
      <c r="W659" s="19"/>
    </row>
    <row r="660" spans="1:23" s="1" customFormat="1" ht="25.5" x14ac:dyDescent="0.2">
      <c r="A660" s="23" t="s">
        <v>139</v>
      </c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32" t="s">
        <v>182</v>
      </c>
      <c r="M660" s="80"/>
      <c r="N660" s="81" t="s">
        <v>168</v>
      </c>
      <c r="O660" s="105">
        <f t="shared" ref="O660" si="296">SUM(O668)</f>
        <v>42300.800000000003</v>
      </c>
      <c r="P660" s="105">
        <f t="shared" ref="P660" si="297">SUM(P668)</f>
        <v>95000</v>
      </c>
      <c r="Q660" s="105"/>
      <c r="R660" s="105">
        <f t="shared" ref="R660" si="298">SUM(R668)</f>
        <v>80361.450000000012</v>
      </c>
      <c r="S660" s="52">
        <f t="shared" si="290"/>
        <v>189.97619430365384</v>
      </c>
      <c r="T660" s="52">
        <f t="shared" si="291"/>
        <v>84.591000000000022</v>
      </c>
      <c r="U660" s="105"/>
      <c r="V660" s="19"/>
      <c r="W660" s="19"/>
    </row>
    <row r="661" spans="1:23" s="1" customFormat="1" x14ac:dyDescent="0.2">
      <c r="A661" s="23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32"/>
      <c r="M661" s="80"/>
      <c r="N661" s="81"/>
      <c r="O661" s="105"/>
      <c r="P661" s="105"/>
      <c r="Q661" s="105"/>
      <c r="R661" s="105"/>
      <c r="S661" s="52"/>
      <c r="T661" s="52"/>
      <c r="U661" s="134"/>
      <c r="V661" s="19"/>
      <c r="W661" s="19"/>
    </row>
    <row r="662" spans="1:23" s="1" customFormat="1" x14ac:dyDescent="0.2">
      <c r="A662" s="23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32"/>
      <c r="M662" s="80"/>
      <c r="N662" s="114" t="s">
        <v>288</v>
      </c>
      <c r="O662" s="122">
        <f t="shared" ref="O662:P662" si="299">SUM(O663:O666)</f>
        <v>42300.800000000003</v>
      </c>
      <c r="P662" s="122">
        <f t="shared" si="299"/>
        <v>95000</v>
      </c>
      <c r="Q662" s="122"/>
      <c r="R662" s="122">
        <f>SUM(R663:R666)</f>
        <v>80361.450000000012</v>
      </c>
      <c r="S662" s="52">
        <f t="shared" si="290"/>
        <v>189.97619430365384</v>
      </c>
      <c r="T662" s="52">
        <f t="shared" si="291"/>
        <v>84.591000000000022</v>
      </c>
      <c r="U662" s="122"/>
      <c r="V662" s="19"/>
      <c r="W662" s="19"/>
    </row>
    <row r="663" spans="1:23" s="1" customFormat="1" x14ac:dyDescent="0.2">
      <c r="A663" s="23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32"/>
      <c r="M663" s="123" t="s">
        <v>363</v>
      </c>
      <c r="N663" s="114" t="s">
        <v>289</v>
      </c>
      <c r="O663" s="122">
        <v>0</v>
      </c>
      <c r="P663" s="122">
        <v>75000</v>
      </c>
      <c r="Q663" s="122"/>
      <c r="R663" s="122">
        <v>41835.480000000003</v>
      </c>
      <c r="S663" s="52">
        <v>0</v>
      </c>
      <c r="T663" s="52">
        <f t="shared" si="291"/>
        <v>55.780640000000005</v>
      </c>
      <c r="U663" s="122"/>
      <c r="V663" s="19"/>
      <c r="W663" s="19"/>
    </row>
    <row r="664" spans="1:23" s="1" customFormat="1" x14ac:dyDescent="0.2">
      <c r="A664" s="23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32"/>
      <c r="M664" s="123" t="s">
        <v>57</v>
      </c>
      <c r="N664" s="114" t="s">
        <v>101</v>
      </c>
      <c r="O664" s="122">
        <v>2626.16</v>
      </c>
      <c r="P664" s="122">
        <v>20000</v>
      </c>
      <c r="Q664" s="122"/>
      <c r="R664" s="122">
        <v>18525.97</v>
      </c>
      <c r="S664" s="52">
        <f t="shared" si="290"/>
        <v>705.43950102050155</v>
      </c>
      <c r="T664" s="52">
        <f t="shared" si="291"/>
        <v>92.629850000000005</v>
      </c>
      <c r="U664" s="122"/>
      <c r="V664" s="19"/>
      <c r="W664" s="19"/>
    </row>
    <row r="665" spans="1:23" s="1" customFormat="1" x14ac:dyDescent="0.2">
      <c r="A665" s="23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32"/>
      <c r="M665" s="120">
        <v>52</v>
      </c>
      <c r="N665" s="114" t="s">
        <v>103</v>
      </c>
      <c r="O665" s="122">
        <v>0</v>
      </c>
      <c r="P665" s="122">
        <v>0</v>
      </c>
      <c r="Q665" s="122"/>
      <c r="R665" s="122">
        <v>0</v>
      </c>
      <c r="S665" s="52">
        <v>0</v>
      </c>
      <c r="T665" s="52">
        <v>0</v>
      </c>
      <c r="U665" s="122"/>
      <c r="V665" s="19"/>
      <c r="W665" s="19"/>
    </row>
    <row r="666" spans="1:23" s="1" customFormat="1" x14ac:dyDescent="0.2">
      <c r="A666" s="23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32"/>
      <c r="M666" s="120">
        <v>91</v>
      </c>
      <c r="N666" s="114" t="s">
        <v>293</v>
      </c>
      <c r="O666" s="122">
        <v>39674.639999999999</v>
      </c>
      <c r="P666" s="122">
        <v>0</v>
      </c>
      <c r="Q666" s="122"/>
      <c r="R666" s="122">
        <v>20000</v>
      </c>
      <c r="S666" s="52">
        <f t="shared" si="290"/>
        <v>50.410035226532614</v>
      </c>
      <c r="T666" s="52">
        <v>0</v>
      </c>
      <c r="U666" s="122"/>
      <c r="V666" s="19"/>
      <c r="W666" s="19"/>
    </row>
    <row r="667" spans="1:23" s="1" customFormat="1" x14ac:dyDescent="0.2">
      <c r="A667" s="23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32"/>
      <c r="M667" s="120"/>
      <c r="N667" s="114"/>
      <c r="O667" s="105"/>
      <c r="P667" s="105"/>
      <c r="Q667" s="105"/>
      <c r="R667" s="105"/>
      <c r="S667" s="52"/>
      <c r="T667" s="52"/>
      <c r="U667" s="134"/>
      <c r="V667" s="19"/>
      <c r="W667" s="19"/>
    </row>
    <row r="668" spans="1:23" s="1" customFormat="1" x14ac:dyDescent="0.2">
      <c r="A668" s="5"/>
      <c r="B668" s="4">
        <v>1</v>
      </c>
      <c r="C668" s="5"/>
      <c r="D668" s="4">
        <v>3</v>
      </c>
      <c r="E668" s="4"/>
      <c r="F668" s="4">
        <v>5</v>
      </c>
      <c r="G668" s="4"/>
      <c r="H668" s="4"/>
      <c r="I668" s="4"/>
      <c r="J668" s="4">
        <v>9</v>
      </c>
      <c r="K668" s="5"/>
      <c r="L668" s="15" t="s">
        <v>182</v>
      </c>
      <c r="M668" s="47">
        <v>3</v>
      </c>
      <c r="N668" s="59" t="s">
        <v>116</v>
      </c>
      <c r="O668" s="86">
        <f t="shared" ref="O668:P668" si="300">SUM(O669+O671)</f>
        <v>42300.800000000003</v>
      </c>
      <c r="P668" s="86">
        <f t="shared" si="300"/>
        <v>95000</v>
      </c>
      <c r="Q668" s="86"/>
      <c r="R668" s="86">
        <f t="shared" ref="R668" si="301">SUM(R669+R671)</f>
        <v>80361.450000000012</v>
      </c>
      <c r="S668" s="52">
        <f t="shared" si="290"/>
        <v>189.97619430365384</v>
      </c>
      <c r="T668" s="52">
        <f t="shared" si="291"/>
        <v>84.591000000000022</v>
      </c>
      <c r="U668" s="86"/>
      <c r="V668" s="19"/>
      <c r="W668" s="19"/>
    </row>
    <row r="669" spans="1:23" s="1" customFormat="1" x14ac:dyDescent="0.2">
      <c r="A669" s="5"/>
      <c r="B669" s="4">
        <v>1</v>
      </c>
      <c r="C669" s="5"/>
      <c r="D669" s="4">
        <v>3</v>
      </c>
      <c r="E669" s="4"/>
      <c r="F669" s="4">
        <v>5</v>
      </c>
      <c r="G669" s="4"/>
      <c r="H669" s="4"/>
      <c r="I669" s="4"/>
      <c r="J669" s="4">
        <v>9</v>
      </c>
      <c r="K669" s="5"/>
      <c r="L669" s="15" t="s">
        <v>182</v>
      </c>
      <c r="M669" s="46">
        <v>32</v>
      </c>
      <c r="N669" s="45" t="s">
        <v>3</v>
      </c>
      <c r="O669" s="87">
        <f t="shared" ref="O669:R669" si="302">SUM(O670)</f>
        <v>0</v>
      </c>
      <c r="P669" s="87">
        <f t="shared" si="302"/>
        <v>0</v>
      </c>
      <c r="Q669" s="87"/>
      <c r="R669" s="87">
        <f t="shared" si="302"/>
        <v>0</v>
      </c>
      <c r="S669" s="52">
        <v>0</v>
      </c>
      <c r="T669" s="52">
        <v>0</v>
      </c>
      <c r="U669" s="86"/>
      <c r="V669" s="19"/>
      <c r="W669" s="19"/>
    </row>
    <row r="670" spans="1:23" s="1" customFormat="1" x14ac:dyDescent="0.2">
      <c r="A670" s="5"/>
      <c r="B670" s="4">
        <v>1</v>
      </c>
      <c r="C670" s="5"/>
      <c r="D670" s="4">
        <v>3</v>
      </c>
      <c r="E670" s="4"/>
      <c r="F670" s="4">
        <v>5</v>
      </c>
      <c r="G670" s="4"/>
      <c r="H670" s="4"/>
      <c r="I670" s="4"/>
      <c r="J670" s="4">
        <v>9</v>
      </c>
      <c r="K670" s="5"/>
      <c r="L670" s="15" t="s">
        <v>182</v>
      </c>
      <c r="M670" s="47">
        <v>323</v>
      </c>
      <c r="N670" s="50" t="s">
        <v>6</v>
      </c>
      <c r="O670" s="86">
        <v>0</v>
      </c>
      <c r="P670" s="86">
        <v>0</v>
      </c>
      <c r="Q670" s="86"/>
      <c r="R670" s="86">
        <v>0</v>
      </c>
      <c r="S670" s="52">
        <v>0</v>
      </c>
      <c r="T670" s="52">
        <v>0</v>
      </c>
      <c r="U670" s="86"/>
      <c r="V670" s="19"/>
      <c r="W670" s="19"/>
    </row>
    <row r="671" spans="1:23" s="1" customFormat="1" x14ac:dyDescent="0.2">
      <c r="A671" s="5"/>
      <c r="B671" s="4">
        <v>1</v>
      </c>
      <c r="C671" s="5"/>
      <c r="D671" s="4">
        <v>3</v>
      </c>
      <c r="E671" s="4"/>
      <c r="F671" s="4">
        <v>5</v>
      </c>
      <c r="G671" s="4"/>
      <c r="H671" s="4"/>
      <c r="I671" s="4"/>
      <c r="J671" s="4">
        <v>9</v>
      </c>
      <c r="K671" s="5"/>
      <c r="L671" s="15" t="s">
        <v>182</v>
      </c>
      <c r="M671" s="67" t="s">
        <v>72</v>
      </c>
      <c r="N671" s="45" t="s">
        <v>137</v>
      </c>
      <c r="O671" s="87">
        <f>SUM(O672+O674)</f>
        <v>42300.800000000003</v>
      </c>
      <c r="P671" s="87">
        <f t="shared" ref="P671" si="303">SUM(P672:P674)</f>
        <v>95000</v>
      </c>
      <c r="Q671" s="87"/>
      <c r="R671" s="87">
        <f>SUM(R672+R674)</f>
        <v>80361.450000000012</v>
      </c>
      <c r="S671" s="52">
        <f t="shared" si="290"/>
        <v>189.97619430365384</v>
      </c>
      <c r="T671" s="52">
        <f t="shared" si="291"/>
        <v>84.591000000000022</v>
      </c>
      <c r="U671" s="86"/>
      <c r="V671" s="19"/>
      <c r="W671" s="19"/>
    </row>
    <row r="672" spans="1:23" s="1" customFormat="1" x14ac:dyDescent="0.2">
      <c r="A672" s="5"/>
      <c r="B672" s="4">
        <v>1</v>
      </c>
      <c r="C672" s="5"/>
      <c r="D672" s="4">
        <v>3</v>
      </c>
      <c r="E672" s="4"/>
      <c r="F672" s="4">
        <v>5</v>
      </c>
      <c r="G672" s="4"/>
      <c r="H672" s="4"/>
      <c r="I672" s="4"/>
      <c r="J672" s="4">
        <v>9</v>
      </c>
      <c r="K672" s="5"/>
      <c r="L672" s="15" t="s">
        <v>182</v>
      </c>
      <c r="M672" s="58" t="s">
        <v>73</v>
      </c>
      <c r="N672" s="59" t="s">
        <v>8</v>
      </c>
      <c r="O672" s="86">
        <f>SUM(O673)</f>
        <v>22300.799999999999</v>
      </c>
      <c r="P672" s="86">
        <v>50000</v>
      </c>
      <c r="Q672" s="86"/>
      <c r="R672" s="86">
        <f>SUM(R673)</f>
        <v>39283.910000000003</v>
      </c>
      <c r="S672" s="52">
        <f t="shared" si="290"/>
        <v>176.15471193858519</v>
      </c>
      <c r="T672" s="52">
        <f t="shared" si="291"/>
        <v>78.567820000000012</v>
      </c>
      <c r="U672" s="86"/>
      <c r="V672" s="19"/>
      <c r="W672" s="19"/>
    </row>
    <row r="673" spans="1:23" s="1" customFormat="1" x14ac:dyDescent="0.2">
      <c r="A673" s="5"/>
      <c r="B673" s="4"/>
      <c r="C673" s="5"/>
      <c r="D673" s="4"/>
      <c r="E673" s="4"/>
      <c r="F673" s="4"/>
      <c r="G673" s="4"/>
      <c r="H673" s="4"/>
      <c r="I673" s="4"/>
      <c r="J673" s="4"/>
      <c r="K673" s="5"/>
      <c r="L673" s="15"/>
      <c r="M673" s="58" t="s">
        <v>498</v>
      </c>
      <c r="N673" s="59" t="s">
        <v>499</v>
      </c>
      <c r="O673" s="86">
        <v>22300.799999999999</v>
      </c>
      <c r="P673" s="86"/>
      <c r="Q673" s="86"/>
      <c r="R673" s="86">
        <v>39283.910000000003</v>
      </c>
      <c r="S673" s="52">
        <f t="shared" si="290"/>
        <v>176.15471193858519</v>
      </c>
      <c r="T673" s="52"/>
      <c r="U673" s="86"/>
      <c r="V673" s="19"/>
      <c r="W673" s="19"/>
    </row>
    <row r="674" spans="1:23" s="1" customFormat="1" x14ac:dyDescent="0.2">
      <c r="A674" s="5"/>
      <c r="B674" s="4">
        <v>1</v>
      </c>
      <c r="C674" s="5"/>
      <c r="D674" s="4">
        <v>3</v>
      </c>
      <c r="E674" s="4"/>
      <c r="F674" s="4">
        <v>5</v>
      </c>
      <c r="G674" s="4"/>
      <c r="H674" s="4"/>
      <c r="I674" s="4"/>
      <c r="J674" s="4">
        <v>9</v>
      </c>
      <c r="K674" s="5"/>
      <c r="L674" s="15" t="s">
        <v>182</v>
      </c>
      <c r="M674" s="58" t="s">
        <v>74</v>
      </c>
      <c r="N674" s="59" t="s">
        <v>30</v>
      </c>
      <c r="O674" s="86">
        <f>SUM(O675)</f>
        <v>20000</v>
      </c>
      <c r="P674" s="86">
        <v>45000</v>
      </c>
      <c r="Q674" s="86"/>
      <c r="R674" s="86">
        <f>SUM(R675)</f>
        <v>41077.54</v>
      </c>
      <c r="S674" s="52">
        <f t="shared" si="290"/>
        <v>205.3877</v>
      </c>
      <c r="T674" s="52">
        <f t="shared" si="291"/>
        <v>91.283422222222228</v>
      </c>
      <c r="U674" s="86"/>
      <c r="V674" s="19"/>
      <c r="W674" s="19"/>
    </row>
    <row r="675" spans="1:23" s="1" customFormat="1" ht="25.5" x14ac:dyDescent="0.2">
      <c r="A675" s="5"/>
      <c r="B675" s="4"/>
      <c r="C675" s="5"/>
      <c r="D675" s="4"/>
      <c r="E675" s="4"/>
      <c r="F675" s="4"/>
      <c r="G675" s="4"/>
      <c r="H675" s="4"/>
      <c r="I675" s="4"/>
      <c r="J675" s="4"/>
      <c r="K675" s="5"/>
      <c r="L675" s="15"/>
      <c r="M675" s="58" t="s">
        <v>500</v>
      </c>
      <c r="N675" s="59" t="s">
        <v>501</v>
      </c>
      <c r="O675" s="86">
        <v>20000</v>
      </c>
      <c r="P675" s="86"/>
      <c r="Q675" s="86"/>
      <c r="R675" s="86">
        <v>41077.54</v>
      </c>
      <c r="S675" s="52">
        <f t="shared" si="290"/>
        <v>205.3877</v>
      </c>
      <c r="T675" s="52"/>
      <c r="U675" s="86"/>
      <c r="V675" s="19"/>
      <c r="W675" s="19"/>
    </row>
    <row r="676" spans="1:23" s="1" customFormat="1" x14ac:dyDescent="0.2">
      <c r="A676" s="5"/>
      <c r="B676" s="4"/>
      <c r="C676" s="5"/>
      <c r="D676" s="5"/>
      <c r="E676" s="5"/>
      <c r="F676" s="5"/>
      <c r="G676" s="5"/>
      <c r="H676" s="5"/>
      <c r="I676" s="5"/>
      <c r="J676" s="4"/>
      <c r="K676" s="5"/>
      <c r="L676" s="15"/>
      <c r="M676" s="58"/>
      <c r="N676" s="59"/>
      <c r="O676" s="86"/>
      <c r="P676" s="86"/>
      <c r="Q676" s="86"/>
      <c r="R676" s="86"/>
      <c r="S676" s="52"/>
      <c r="T676" s="52"/>
      <c r="U676" s="86"/>
      <c r="V676" s="19"/>
      <c r="W676" s="19"/>
    </row>
    <row r="677" spans="1:23" s="1" customFormat="1" ht="25.5" x14ac:dyDescent="0.2">
      <c r="A677" s="38" t="s">
        <v>194</v>
      </c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27" t="s">
        <v>312</v>
      </c>
      <c r="M677" s="77"/>
      <c r="N677" s="78" t="s">
        <v>144</v>
      </c>
      <c r="O677" s="89">
        <f t="shared" ref="O677:P677" si="304">SUM(O679)</f>
        <v>5000</v>
      </c>
      <c r="P677" s="89">
        <f t="shared" si="304"/>
        <v>7000</v>
      </c>
      <c r="Q677" s="89"/>
      <c r="R677" s="89">
        <f t="shared" ref="R677" si="305">SUM(R679)</f>
        <v>6602.04</v>
      </c>
      <c r="S677" s="52">
        <f t="shared" si="290"/>
        <v>132.04079999999999</v>
      </c>
      <c r="T677" s="52">
        <f t="shared" si="291"/>
        <v>94.31485714285715</v>
      </c>
      <c r="U677" s="89"/>
      <c r="V677" s="19"/>
      <c r="W677" s="19"/>
    </row>
    <row r="678" spans="1:23" s="1" customFormat="1" x14ac:dyDescent="0.2">
      <c r="A678" s="5"/>
      <c r="B678" s="4"/>
      <c r="C678" s="5"/>
      <c r="D678" s="5"/>
      <c r="E678" s="5"/>
      <c r="F678" s="5"/>
      <c r="G678" s="5"/>
      <c r="H678" s="5"/>
      <c r="I678" s="5"/>
      <c r="J678" s="5"/>
      <c r="K678" s="5"/>
      <c r="L678" s="15"/>
      <c r="M678" s="58"/>
      <c r="N678" s="59"/>
      <c r="O678" s="105"/>
      <c r="P678" s="105"/>
      <c r="Q678" s="105"/>
      <c r="R678" s="105"/>
      <c r="S678" s="52"/>
      <c r="T678" s="52"/>
      <c r="U678" s="86"/>
      <c r="V678" s="19"/>
      <c r="W678" s="19"/>
    </row>
    <row r="679" spans="1:23" s="1" customFormat="1" ht="38.25" x14ac:dyDescent="0.2">
      <c r="A679" s="23" t="s">
        <v>208</v>
      </c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32" t="s">
        <v>183</v>
      </c>
      <c r="M679" s="80"/>
      <c r="N679" s="81" t="s">
        <v>326</v>
      </c>
      <c r="O679" s="105">
        <f t="shared" ref="O679" si="306">SUM(O684)</f>
        <v>5000</v>
      </c>
      <c r="P679" s="105">
        <f>SUM(P684)</f>
        <v>7000</v>
      </c>
      <c r="Q679" s="105"/>
      <c r="R679" s="105">
        <f t="shared" ref="R679" si="307">SUM(R684)</f>
        <v>6602.04</v>
      </c>
      <c r="S679" s="52">
        <f t="shared" si="290"/>
        <v>132.04079999999999</v>
      </c>
      <c r="T679" s="52">
        <f t="shared" si="291"/>
        <v>94.31485714285715</v>
      </c>
      <c r="U679" s="134"/>
      <c r="V679" s="19"/>
      <c r="W679" s="19"/>
    </row>
    <row r="680" spans="1:23" s="1" customFormat="1" x14ac:dyDescent="0.2">
      <c r="A680" s="23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32"/>
      <c r="M680" s="80"/>
      <c r="N680" s="81"/>
      <c r="O680" s="105"/>
      <c r="P680" s="105"/>
      <c r="Q680" s="105"/>
      <c r="R680" s="105"/>
      <c r="S680" s="52"/>
      <c r="T680" s="52"/>
      <c r="U680" s="134"/>
      <c r="V680" s="19"/>
      <c r="W680" s="19"/>
    </row>
    <row r="681" spans="1:23" s="1" customFormat="1" x14ac:dyDescent="0.2">
      <c r="A681" s="23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32"/>
      <c r="M681" s="80"/>
      <c r="N681" s="114" t="s">
        <v>288</v>
      </c>
      <c r="O681" s="122">
        <f t="shared" ref="O681:R681" si="308">SUM(O682)</f>
        <v>5000</v>
      </c>
      <c r="P681" s="122">
        <f t="shared" si="308"/>
        <v>7000</v>
      </c>
      <c r="Q681" s="122"/>
      <c r="R681" s="122">
        <f t="shared" si="308"/>
        <v>6602.04</v>
      </c>
      <c r="S681" s="52">
        <f t="shared" si="290"/>
        <v>132.04079999999999</v>
      </c>
      <c r="T681" s="52">
        <f t="shared" si="291"/>
        <v>94.31485714285715</v>
      </c>
      <c r="U681" s="122"/>
      <c r="V681" s="19"/>
      <c r="W681" s="19"/>
    </row>
    <row r="682" spans="1:23" s="1" customFormat="1" x14ac:dyDescent="0.2">
      <c r="A682" s="23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32"/>
      <c r="M682" s="123" t="s">
        <v>363</v>
      </c>
      <c r="N682" s="114" t="s">
        <v>289</v>
      </c>
      <c r="O682" s="122">
        <v>5000</v>
      </c>
      <c r="P682" s="122">
        <v>7000</v>
      </c>
      <c r="Q682" s="122"/>
      <c r="R682" s="122">
        <v>6602.04</v>
      </c>
      <c r="S682" s="52">
        <f t="shared" si="290"/>
        <v>132.04079999999999</v>
      </c>
      <c r="T682" s="52">
        <f t="shared" si="291"/>
        <v>94.31485714285715</v>
      </c>
      <c r="U682" s="122"/>
      <c r="V682" s="19"/>
      <c r="W682" s="19"/>
    </row>
    <row r="683" spans="1:23" s="1" customFormat="1" x14ac:dyDescent="0.2">
      <c r="A683" s="23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32"/>
      <c r="M683" s="80"/>
      <c r="N683" s="114"/>
      <c r="O683" s="105"/>
      <c r="P683" s="105"/>
      <c r="Q683" s="105"/>
      <c r="R683" s="105"/>
      <c r="S683" s="52"/>
      <c r="T683" s="52"/>
      <c r="U683" s="134"/>
      <c r="V683" s="19"/>
      <c r="W683" s="19"/>
    </row>
    <row r="684" spans="1:23" s="1" customFormat="1" x14ac:dyDescent="0.2">
      <c r="A684" s="5"/>
      <c r="B684" s="4">
        <v>1</v>
      </c>
      <c r="C684" s="5"/>
      <c r="D684" s="5"/>
      <c r="E684" s="5"/>
      <c r="F684" s="5"/>
      <c r="G684" s="5"/>
      <c r="H684" s="5"/>
      <c r="I684" s="5"/>
      <c r="J684" s="5"/>
      <c r="K684" s="5"/>
      <c r="L684" s="15" t="s">
        <v>183</v>
      </c>
      <c r="M684" s="47">
        <v>3</v>
      </c>
      <c r="N684" s="59" t="s">
        <v>116</v>
      </c>
      <c r="O684" s="86">
        <f t="shared" ref="O684" si="309">SUM(O688)</f>
        <v>5000</v>
      </c>
      <c r="P684" s="86">
        <f>SUM(P685+P688)</f>
        <v>7000</v>
      </c>
      <c r="Q684" s="86"/>
      <c r="R684" s="86">
        <f>SUM(R685+R688)</f>
        <v>6602.04</v>
      </c>
      <c r="S684" s="52">
        <f t="shared" si="290"/>
        <v>132.04079999999999</v>
      </c>
      <c r="T684" s="52">
        <f t="shared" si="291"/>
        <v>94.31485714285715</v>
      </c>
      <c r="U684" s="86"/>
      <c r="V684" s="19"/>
      <c r="W684" s="19"/>
    </row>
    <row r="685" spans="1:23" s="1" customFormat="1" x14ac:dyDescent="0.2">
      <c r="A685" s="5"/>
      <c r="B685" s="4"/>
      <c r="C685" s="5"/>
      <c r="D685" s="5"/>
      <c r="E685" s="5"/>
      <c r="F685" s="5"/>
      <c r="G685" s="5"/>
      <c r="H685" s="5"/>
      <c r="I685" s="5"/>
      <c r="J685" s="5"/>
      <c r="K685" s="5"/>
      <c r="L685" s="32"/>
      <c r="M685" s="67" t="s">
        <v>61</v>
      </c>
      <c r="N685" s="45" t="s">
        <v>3</v>
      </c>
      <c r="O685" s="87">
        <v>0</v>
      </c>
      <c r="P685" s="87">
        <f>SUM(P686)</f>
        <v>2000</v>
      </c>
      <c r="Q685" s="87"/>
      <c r="R685" s="87">
        <f>SUM(R686)</f>
        <v>1602.04</v>
      </c>
      <c r="S685" s="52">
        <v>0</v>
      </c>
      <c r="T685" s="52">
        <f t="shared" si="291"/>
        <v>80.10199999999999</v>
      </c>
      <c r="U685" s="86"/>
      <c r="V685" s="19"/>
      <c r="W685" s="19"/>
    </row>
    <row r="686" spans="1:23" s="1" customFormat="1" ht="25.5" x14ac:dyDescent="0.2">
      <c r="A686" s="5"/>
      <c r="B686" s="4"/>
      <c r="C686" s="5"/>
      <c r="D686" s="5"/>
      <c r="E686" s="5"/>
      <c r="F686" s="5"/>
      <c r="G686" s="5"/>
      <c r="H686" s="5"/>
      <c r="I686" s="5"/>
      <c r="J686" s="5"/>
      <c r="K686" s="5"/>
      <c r="L686" s="15"/>
      <c r="M686" s="58" t="s">
        <v>65</v>
      </c>
      <c r="N686" s="59" t="s">
        <v>7</v>
      </c>
      <c r="O686" s="86">
        <v>0</v>
      </c>
      <c r="P686" s="86">
        <v>2000</v>
      </c>
      <c r="Q686" s="86"/>
      <c r="R686" s="86">
        <f>SUM(R687)</f>
        <v>1602.04</v>
      </c>
      <c r="S686" s="52">
        <v>0</v>
      </c>
      <c r="T686" s="52">
        <f t="shared" si="291"/>
        <v>80.10199999999999</v>
      </c>
      <c r="U686" s="86"/>
      <c r="V686" s="19"/>
      <c r="W686" s="19"/>
    </row>
    <row r="687" spans="1:23" s="1" customFormat="1" x14ac:dyDescent="0.2">
      <c r="A687" s="5"/>
      <c r="B687" s="4"/>
      <c r="C687" s="5"/>
      <c r="D687" s="5"/>
      <c r="E687" s="5"/>
      <c r="F687" s="5"/>
      <c r="G687" s="5"/>
      <c r="H687" s="5"/>
      <c r="I687" s="5"/>
      <c r="J687" s="5"/>
      <c r="K687" s="5"/>
      <c r="L687" s="15"/>
      <c r="M687" s="58" t="s">
        <v>475</v>
      </c>
      <c r="N687" s="59" t="s">
        <v>481</v>
      </c>
      <c r="O687" s="86">
        <v>0</v>
      </c>
      <c r="P687" s="86"/>
      <c r="Q687" s="86"/>
      <c r="R687" s="86">
        <v>1602.04</v>
      </c>
      <c r="S687" s="52">
        <v>0</v>
      </c>
      <c r="T687" s="52"/>
      <c r="U687" s="86"/>
      <c r="V687" s="19"/>
      <c r="W687" s="19"/>
    </row>
    <row r="688" spans="1:23" s="1" customFormat="1" x14ac:dyDescent="0.2">
      <c r="A688" s="5"/>
      <c r="B688" s="4">
        <v>1</v>
      </c>
      <c r="C688" s="5"/>
      <c r="D688" s="5"/>
      <c r="E688" s="5"/>
      <c r="F688" s="5"/>
      <c r="G688" s="5"/>
      <c r="H688" s="5"/>
      <c r="I688" s="5"/>
      <c r="J688" s="5"/>
      <c r="K688" s="5"/>
      <c r="L688" s="15" t="s">
        <v>183</v>
      </c>
      <c r="M688" s="67" t="s">
        <v>72</v>
      </c>
      <c r="N688" s="45" t="s">
        <v>137</v>
      </c>
      <c r="O688" s="87">
        <f t="shared" ref="O688:R688" si="310">SUM(O689:O689)</f>
        <v>5000</v>
      </c>
      <c r="P688" s="87">
        <f t="shared" si="310"/>
        <v>5000</v>
      </c>
      <c r="Q688" s="87"/>
      <c r="R688" s="87">
        <f t="shared" si="310"/>
        <v>5000</v>
      </c>
      <c r="S688" s="52">
        <f t="shared" si="290"/>
        <v>100</v>
      </c>
      <c r="T688" s="52">
        <f t="shared" si="291"/>
        <v>100</v>
      </c>
      <c r="U688" s="86"/>
      <c r="V688" s="19"/>
      <c r="W688" s="19"/>
    </row>
    <row r="689" spans="1:23" s="1" customFormat="1" x14ac:dyDescent="0.2">
      <c r="A689" s="5"/>
      <c r="B689" s="4">
        <v>1</v>
      </c>
      <c r="C689" s="5"/>
      <c r="D689" s="5"/>
      <c r="E689" s="5"/>
      <c r="F689" s="5"/>
      <c r="G689" s="5"/>
      <c r="H689" s="5"/>
      <c r="I689" s="5"/>
      <c r="J689" s="5"/>
      <c r="K689" s="5"/>
      <c r="L689" s="15" t="s">
        <v>183</v>
      </c>
      <c r="M689" s="58" t="s">
        <v>73</v>
      </c>
      <c r="N689" s="59" t="s">
        <v>8</v>
      </c>
      <c r="O689" s="86">
        <f>SUM(O690)</f>
        <v>5000</v>
      </c>
      <c r="P689" s="86">
        <v>5000</v>
      </c>
      <c r="Q689" s="86"/>
      <c r="R689" s="86">
        <f>SUM(R690)</f>
        <v>5000</v>
      </c>
      <c r="S689" s="52">
        <f t="shared" si="290"/>
        <v>100</v>
      </c>
      <c r="T689" s="52">
        <f t="shared" si="291"/>
        <v>100</v>
      </c>
      <c r="U689" s="86"/>
      <c r="V689" s="19"/>
      <c r="W689" s="19"/>
    </row>
    <row r="690" spans="1:23" s="1" customFormat="1" x14ac:dyDescent="0.2">
      <c r="A690" s="5"/>
      <c r="B690" s="4"/>
      <c r="C690" s="5"/>
      <c r="D690" s="5"/>
      <c r="E690" s="5"/>
      <c r="F690" s="5"/>
      <c r="G690" s="5"/>
      <c r="H690" s="5"/>
      <c r="I690" s="5"/>
      <c r="J690" s="5"/>
      <c r="K690" s="5"/>
      <c r="L690" s="15"/>
      <c r="M690" s="58" t="s">
        <v>498</v>
      </c>
      <c r="N690" s="59" t="s">
        <v>499</v>
      </c>
      <c r="O690" s="86">
        <v>5000</v>
      </c>
      <c r="P690" s="86"/>
      <c r="Q690" s="86"/>
      <c r="R690" s="86">
        <v>5000</v>
      </c>
      <c r="S690" s="52">
        <f t="shared" si="290"/>
        <v>100</v>
      </c>
      <c r="T690" s="52"/>
      <c r="U690" s="86"/>
      <c r="V690" s="19"/>
      <c r="W690" s="19"/>
    </row>
    <row r="691" spans="1:23" s="1" customFormat="1" x14ac:dyDescent="0.2">
      <c r="A691" s="5"/>
      <c r="B691" s="4"/>
      <c r="C691" s="5"/>
      <c r="D691" s="5"/>
      <c r="E691" s="5"/>
      <c r="F691" s="5"/>
      <c r="G691" s="5"/>
      <c r="H691" s="5"/>
      <c r="I691" s="5"/>
      <c r="J691" s="5"/>
      <c r="K691" s="5"/>
      <c r="L691" s="15"/>
      <c r="M691" s="58"/>
      <c r="N691" s="59"/>
      <c r="O691" s="105"/>
      <c r="P691" s="105"/>
      <c r="Q691" s="105"/>
      <c r="R691" s="105"/>
      <c r="S691" s="52"/>
      <c r="T691" s="52"/>
      <c r="U691" s="86"/>
      <c r="V691" s="19"/>
      <c r="W691" s="19"/>
    </row>
    <row r="692" spans="1:23" s="1" customFormat="1" ht="25.5" x14ac:dyDescent="0.2">
      <c r="A692" s="36" t="s">
        <v>205</v>
      </c>
      <c r="B692" s="40">
        <v>1</v>
      </c>
      <c r="C692" s="28"/>
      <c r="D692" s="28"/>
      <c r="E692" s="28"/>
      <c r="F692" s="40"/>
      <c r="G692" s="28"/>
      <c r="H692" s="28"/>
      <c r="I692" s="28"/>
      <c r="J692" s="40">
        <v>9</v>
      </c>
      <c r="K692" s="28"/>
      <c r="L692" s="29"/>
      <c r="M692" s="75"/>
      <c r="N692" s="48" t="s">
        <v>261</v>
      </c>
      <c r="O692" s="88">
        <f>SUM(O694+O707+O720)</f>
        <v>8913.26</v>
      </c>
      <c r="P692" s="88">
        <f>SUM(P694+P707+P720)</f>
        <v>24000</v>
      </c>
      <c r="Q692" s="88"/>
      <c r="R692" s="88">
        <f>SUM(R694+R707+R720)</f>
        <v>4130</v>
      </c>
      <c r="S692" s="52">
        <f t="shared" si="290"/>
        <v>46.335459753221606</v>
      </c>
      <c r="T692" s="52">
        <f t="shared" si="291"/>
        <v>17.208333333333332</v>
      </c>
      <c r="U692" s="88"/>
      <c r="V692" s="19"/>
      <c r="W692" s="19"/>
    </row>
    <row r="693" spans="1:23" s="1" customFormat="1" x14ac:dyDescent="0.2">
      <c r="A693" s="28"/>
      <c r="B693" s="28"/>
      <c r="C693" s="28"/>
      <c r="D693" s="28"/>
      <c r="E693" s="28"/>
      <c r="F693" s="28"/>
      <c r="G693" s="28"/>
      <c r="H693" s="28"/>
      <c r="I693" s="28"/>
      <c r="J693" s="28"/>
      <c r="K693" s="28"/>
      <c r="L693" s="29"/>
      <c r="M693" s="75"/>
      <c r="N693" s="48"/>
      <c r="O693" s="107"/>
      <c r="P693" s="107"/>
      <c r="Q693" s="107"/>
      <c r="R693" s="107"/>
      <c r="S693" s="52"/>
      <c r="T693" s="52"/>
      <c r="U693" s="90"/>
      <c r="V693" s="19"/>
      <c r="W693" s="19"/>
    </row>
    <row r="694" spans="1:23" s="1" customFormat="1" ht="25.5" x14ac:dyDescent="0.2">
      <c r="A694" s="38" t="s">
        <v>195</v>
      </c>
      <c r="B694" s="28"/>
      <c r="C694" s="28"/>
      <c r="D694" s="28"/>
      <c r="E694" s="28"/>
      <c r="F694" s="28"/>
      <c r="G694" s="28"/>
      <c r="H694" s="28"/>
      <c r="I694" s="28"/>
      <c r="J694" s="28"/>
      <c r="K694" s="28"/>
      <c r="L694" s="27" t="s">
        <v>201</v>
      </c>
      <c r="M694" s="77"/>
      <c r="N694" s="78" t="s">
        <v>149</v>
      </c>
      <c r="O694" s="89">
        <f t="shared" ref="O694:P694" si="311">SUM(O696)</f>
        <v>6000</v>
      </c>
      <c r="P694" s="89">
        <f t="shared" si="311"/>
        <v>15000</v>
      </c>
      <c r="Q694" s="89"/>
      <c r="R694" s="89">
        <f t="shared" ref="R694" si="312">SUM(R696)</f>
        <v>1000</v>
      </c>
      <c r="S694" s="52">
        <f t="shared" si="290"/>
        <v>16.666666666666664</v>
      </c>
      <c r="T694" s="52">
        <f t="shared" si="291"/>
        <v>6.666666666666667</v>
      </c>
      <c r="U694" s="89"/>
      <c r="V694" s="19"/>
      <c r="W694" s="19"/>
    </row>
    <row r="695" spans="1:23" s="1" customFormat="1" x14ac:dyDescent="0.2">
      <c r="A695" s="38"/>
      <c r="B695" s="28"/>
      <c r="C695" s="28"/>
      <c r="D695" s="28"/>
      <c r="E695" s="28"/>
      <c r="F695" s="28"/>
      <c r="G695" s="28"/>
      <c r="H695" s="28"/>
      <c r="I695" s="28"/>
      <c r="J695" s="28"/>
      <c r="K695" s="28"/>
      <c r="L695" s="27"/>
      <c r="M695" s="77"/>
      <c r="N695" s="78"/>
      <c r="O695" s="105"/>
      <c r="P695" s="105"/>
      <c r="Q695" s="105"/>
      <c r="R695" s="105"/>
      <c r="S695" s="52"/>
      <c r="T695" s="52"/>
      <c r="U695" s="89"/>
      <c r="V695" s="19"/>
      <c r="W695" s="19"/>
    </row>
    <row r="696" spans="1:23" s="1" customFormat="1" ht="25.5" x14ac:dyDescent="0.2">
      <c r="A696" s="23" t="s">
        <v>209</v>
      </c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32" t="s">
        <v>184</v>
      </c>
      <c r="M696" s="80"/>
      <c r="N696" s="81" t="s">
        <v>228</v>
      </c>
      <c r="O696" s="105">
        <f t="shared" ref="O696" si="313">SUM(O701)</f>
        <v>6000</v>
      </c>
      <c r="P696" s="105">
        <f t="shared" ref="P696" si="314">SUM(P701)</f>
        <v>15000</v>
      </c>
      <c r="Q696" s="105"/>
      <c r="R696" s="105">
        <f t="shared" ref="R696" si="315">SUM(R701)</f>
        <v>1000</v>
      </c>
      <c r="S696" s="52">
        <f t="shared" si="290"/>
        <v>16.666666666666664</v>
      </c>
      <c r="T696" s="52">
        <f t="shared" si="291"/>
        <v>6.666666666666667</v>
      </c>
      <c r="U696" s="134"/>
      <c r="V696" s="19"/>
      <c r="W696" s="19"/>
    </row>
    <row r="697" spans="1:23" s="5" customFormat="1" x14ac:dyDescent="0.2">
      <c r="L697" s="15"/>
      <c r="M697" s="67"/>
      <c r="N697" s="45"/>
      <c r="O697" s="107"/>
      <c r="P697" s="107"/>
      <c r="Q697" s="107"/>
      <c r="R697" s="107"/>
      <c r="S697" s="52"/>
      <c r="T697" s="52"/>
      <c r="U697" s="90"/>
      <c r="V697" s="19"/>
      <c r="W697" s="19"/>
    </row>
    <row r="698" spans="1:23" s="5" customFormat="1" x14ac:dyDescent="0.2">
      <c r="L698" s="15"/>
      <c r="M698" s="67"/>
      <c r="N698" s="114" t="s">
        <v>288</v>
      </c>
      <c r="O698" s="122">
        <f t="shared" ref="O698:R698" si="316">SUM(O699)</f>
        <v>6000</v>
      </c>
      <c r="P698" s="122">
        <f t="shared" si="316"/>
        <v>15000</v>
      </c>
      <c r="Q698" s="122"/>
      <c r="R698" s="122">
        <f t="shared" si="316"/>
        <v>1000</v>
      </c>
      <c r="S698" s="52">
        <f t="shared" si="290"/>
        <v>16.666666666666664</v>
      </c>
      <c r="T698" s="52">
        <f t="shared" si="291"/>
        <v>6.666666666666667</v>
      </c>
      <c r="U698" s="122"/>
      <c r="V698" s="19"/>
      <c r="W698" s="19"/>
    </row>
    <row r="699" spans="1:23" s="5" customFormat="1" x14ac:dyDescent="0.2">
      <c r="L699" s="15"/>
      <c r="M699" s="120">
        <v>91</v>
      </c>
      <c r="N699" s="114" t="s">
        <v>293</v>
      </c>
      <c r="O699" s="122">
        <v>6000</v>
      </c>
      <c r="P699" s="122">
        <v>15000</v>
      </c>
      <c r="Q699" s="122"/>
      <c r="R699" s="122">
        <v>1000</v>
      </c>
      <c r="S699" s="52">
        <f t="shared" si="290"/>
        <v>16.666666666666664</v>
      </c>
      <c r="T699" s="52">
        <f t="shared" si="291"/>
        <v>6.666666666666667</v>
      </c>
      <c r="U699" s="122"/>
      <c r="V699" s="19"/>
      <c r="W699" s="19"/>
    </row>
    <row r="700" spans="1:23" s="5" customFormat="1" x14ac:dyDescent="0.2">
      <c r="L700" s="15"/>
      <c r="M700" s="67"/>
      <c r="N700" s="114"/>
      <c r="O700" s="107"/>
      <c r="P700" s="107"/>
      <c r="Q700" s="107"/>
      <c r="R700" s="107"/>
      <c r="S700" s="52"/>
      <c r="T700" s="52"/>
      <c r="U700" s="90"/>
      <c r="V700" s="19"/>
      <c r="W700" s="19"/>
    </row>
    <row r="701" spans="1:23" s="5" customFormat="1" x14ac:dyDescent="0.2">
      <c r="B701" s="4"/>
      <c r="J701" s="4">
        <v>9</v>
      </c>
      <c r="L701" s="15" t="s">
        <v>184</v>
      </c>
      <c r="M701" s="47">
        <v>3</v>
      </c>
      <c r="N701" s="59" t="s">
        <v>116</v>
      </c>
      <c r="O701" s="86">
        <f t="shared" ref="O701:R701" si="317">SUM(O702)</f>
        <v>6000</v>
      </c>
      <c r="P701" s="86">
        <f t="shared" si="317"/>
        <v>15000</v>
      </c>
      <c r="Q701" s="86"/>
      <c r="R701" s="86">
        <f t="shared" si="317"/>
        <v>1000</v>
      </c>
      <c r="S701" s="52">
        <f t="shared" si="290"/>
        <v>16.666666666666664</v>
      </c>
      <c r="T701" s="52">
        <f t="shared" si="291"/>
        <v>6.666666666666667</v>
      </c>
      <c r="U701" s="86"/>
      <c r="V701" s="19"/>
      <c r="W701" s="19"/>
    </row>
    <row r="702" spans="1:23" s="3" customFormat="1" x14ac:dyDescent="0.2">
      <c r="B702" s="4"/>
      <c r="J702" s="9">
        <v>9</v>
      </c>
      <c r="L702" s="15" t="s">
        <v>184</v>
      </c>
      <c r="M702" s="67" t="s">
        <v>72</v>
      </c>
      <c r="N702" s="45" t="s">
        <v>137</v>
      </c>
      <c r="O702" s="87">
        <f>SUM(O703+O705)</f>
        <v>6000</v>
      </c>
      <c r="P702" s="87">
        <f t="shared" ref="P702" si="318">SUM(P703:P705)</f>
        <v>15000</v>
      </c>
      <c r="Q702" s="87"/>
      <c r="R702" s="87">
        <f>SUM(R703+R705)</f>
        <v>1000</v>
      </c>
      <c r="S702" s="52">
        <f t="shared" si="290"/>
        <v>16.666666666666664</v>
      </c>
      <c r="T702" s="52">
        <f t="shared" si="291"/>
        <v>6.666666666666667</v>
      </c>
      <c r="U702" s="86"/>
      <c r="V702" s="19"/>
      <c r="W702" s="19"/>
    </row>
    <row r="703" spans="1:23" s="5" customFormat="1" x14ac:dyDescent="0.2">
      <c r="B703" s="4"/>
      <c r="J703" s="4">
        <v>9</v>
      </c>
      <c r="L703" s="15" t="s">
        <v>184</v>
      </c>
      <c r="M703" s="58" t="s">
        <v>73</v>
      </c>
      <c r="N703" s="59" t="s">
        <v>8</v>
      </c>
      <c r="O703" s="86">
        <f>SUM(O704)</f>
        <v>6000</v>
      </c>
      <c r="P703" s="86">
        <v>15000</v>
      </c>
      <c r="Q703" s="86"/>
      <c r="R703" s="86">
        <f>SUM(R704)</f>
        <v>1000</v>
      </c>
      <c r="S703" s="52">
        <f t="shared" si="290"/>
        <v>16.666666666666664</v>
      </c>
      <c r="T703" s="52">
        <f t="shared" si="291"/>
        <v>6.666666666666667</v>
      </c>
      <c r="U703" s="86"/>
      <c r="V703" s="19"/>
      <c r="W703" s="19"/>
    </row>
    <row r="704" spans="1:23" s="5" customFormat="1" x14ac:dyDescent="0.2">
      <c r="B704" s="4"/>
      <c r="J704" s="4"/>
      <c r="L704" s="15"/>
      <c r="M704" s="58" t="s">
        <v>498</v>
      </c>
      <c r="N704" s="59" t="s">
        <v>499</v>
      </c>
      <c r="O704" s="86">
        <v>6000</v>
      </c>
      <c r="P704" s="86"/>
      <c r="Q704" s="86"/>
      <c r="R704" s="86">
        <v>1000</v>
      </c>
      <c r="S704" s="52">
        <f t="shared" si="290"/>
        <v>16.666666666666664</v>
      </c>
      <c r="T704" s="52"/>
      <c r="U704" s="86"/>
      <c r="V704" s="19"/>
      <c r="W704" s="19"/>
    </row>
    <row r="705" spans="1:23" s="5" customFormat="1" x14ac:dyDescent="0.2">
      <c r="B705" s="4"/>
      <c r="J705" s="4">
        <v>9</v>
      </c>
      <c r="L705" s="15" t="s">
        <v>184</v>
      </c>
      <c r="M705" s="58" t="s">
        <v>74</v>
      </c>
      <c r="N705" s="59" t="s">
        <v>30</v>
      </c>
      <c r="O705" s="86">
        <v>0</v>
      </c>
      <c r="P705" s="86">
        <v>0</v>
      </c>
      <c r="Q705" s="86"/>
      <c r="R705" s="86">
        <v>0</v>
      </c>
      <c r="S705" s="52">
        <v>0</v>
      </c>
      <c r="T705" s="52"/>
      <c r="U705" s="86"/>
      <c r="V705" s="19"/>
      <c r="W705" s="19"/>
    </row>
    <row r="706" spans="1:23" s="5" customFormat="1" x14ac:dyDescent="0.2">
      <c r="B706" s="4"/>
      <c r="J706" s="4"/>
      <c r="L706" s="15"/>
      <c r="M706" s="58"/>
      <c r="N706" s="59"/>
      <c r="O706" s="86"/>
      <c r="P706" s="86"/>
      <c r="Q706" s="86"/>
      <c r="R706" s="86"/>
      <c r="S706" s="52"/>
      <c r="T706" s="52"/>
      <c r="U706" s="86"/>
      <c r="V706" s="19"/>
      <c r="W706" s="19"/>
    </row>
    <row r="707" spans="1:23" s="5" customFormat="1" ht="25.5" x14ac:dyDescent="0.2">
      <c r="A707" s="43">
        <v>10</v>
      </c>
      <c r="B707" s="4"/>
      <c r="L707" s="27" t="s">
        <v>198</v>
      </c>
      <c r="M707" s="58"/>
      <c r="N707" s="78" t="s">
        <v>151</v>
      </c>
      <c r="O707" s="89">
        <f t="shared" ref="O707" si="319">SUM(O709)</f>
        <v>2913.26</v>
      </c>
      <c r="P707" s="89">
        <f t="shared" ref="P707" si="320">SUM(P709)</f>
        <v>4000</v>
      </c>
      <c r="Q707" s="89"/>
      <c r="R707" s="89">
        <f t="shared" ref="R707" si="321">SUM(R709)</f>
        <v>3130</v>
      </c>
      <c r="S707" s="52">
        <f t="shared" si="290"/>
        <v>107.43977537192011</v>
      </c>
      <c r="T707" s="52">
        <f t="shared" si="291"/>
        <v>78.25</v>
      </c>
      <c r="U707" s="89"/>
      <c r="V707" s="19"/>
      <c r="W707" s="19"/>
    </row>
    <row r="708" spans="1:23" s="5" customFormat="1" x14ac:dyDescent="0.2">
      <c r="A708" s="43"/>
      <c r="B708" s="4"/>
      <c r="L708" s="27"/>
      <c r="M708" s="58"/>
      <c r="N708" s="78"/>
      <c r="O708" s="105"/>
      <c r="P708" s="105"/>
      <c r="Q708" s="105"/>
      <c r="R708" s="105"/>
      <c r="S708" s="52"/>
      <c r="T708" s="52"/>
      <c r="U708" s="86"/>
      <c r="V708" s="19"/>
      <c r="W708" s="19"/>
    </row>
    <row r="709" spans="1:23" s="5" customFormat="1" ht="25.5" x14ac:dyDescent="0.2">
      <c r="A709" s="23" t="s">
        <v>324</v>
      </c>
      <c r="B709" s="4"/>
      <c r="L709" s="42" t="s">
        <v>141</v>
      </c>
      <c r="M709" s="93"/>
      <c r="N709" s="94" t="s">
        <v>219</v>
      </c>
      <c r="O709" s="105">
        <f t="shared" ref="O709" si="322">SUM(O715)</f>
        <v>2913.26</v>
      </c>
      <c r="P709" s="105">
        <f t="shared" ref="P709" si="323">SUM(P715)</f>
        <v>4000</v>
      </c>
      <c r="Q709" s="105"/>
      <c r="R709" s="105">
        <f t="shared" ref="R709" si="324">SUM(R715)</f>
        <v>3130</v>
      </c>
      <c r="S709" s="52">
        <f t="shared" si="290"/>
        <v>107.43977537192011</v>
      </c>
      <c r="T709" s="52">
        <f t="shared" si="291"/>
        <v>78.25</v>
      </c>
      <c r="U709" s="134"/>
      <c r="V709" s="19"/>
      <c r="W709" s="19"/>
    </row>
    <row r="710" spans="1:23" s="5" customFormat="1" x14ac:dyDescent="0.2">
      <c r="B710" s="4"/>
      <c r="L710" s="15"/>
      <c r="M710" s="58"/>
      <c r="N710" s="59"/>
      <c r="O710" s="105"/>
      <c r="P710" s="105"/>
      <c r="Q710" s="105"/>
      <c r="R710" s="105"/>
      <c r="S710" s="52"/>
      <c r="T710" s="52"/>
      <c r="U710" s="86"/>
      <c r="V710" s="19"/>
      <c r="W710" s="19"/>
    </row>
    <row r="711" spans="1:23" s="5" customFormat="1" x14ac:dyDescent="0.2">
      <c r="B711" s="4"/>
      <c r="L711" s="15"/>
      <c r="M711" s="58"/>
      <c r="N711" s="114" t="s">
        <v>288</v>
      </c>
      <c r="O711" s="122">
        <f t="shared" ref="O711" si="325">SUM(O712:O713)</f>
        <v>2913.26</v>
      </c>
      <c r="P711" s="122">
        <f t="shared" ref="P711" si="326">SUM(P712:P713)</f>
        <v>4000</v>
      </c>
      <c r="Q711" s="122"/>
      <c r="R711" s="122">
        <f t="shared" ref="R711" si="327">SUM(R712:R713)</f>
        <v>3130</v>
      </c>
      <c r="S711" s="52">
        <f t="shared" si="290"/>
        <v>107.43977537192011</v>
      </c>
      <c r="T711" s="52">
        <f t="shared" si="291"/>
        <v>78.25</v>
      </c>
      <c r="U711" s="122"/>
      <c r="V711" s="19"/>
      <c r="W711" s="19"/>
    </row>
    <row r="712" spans="1:23" s="5" customFormat="1" x14ac:dyDescent="0.2">
      <c r="B712" s="4"/>
      <c r="L712" s="15"/>
      <c r="M712" s="123" t="s">
        <v>363</v>
      </c>
      <c r="N712" s="114" t="s">
        <v>289</v>
      </c>
      <c r="O712" s="122">
        <v>2913.26</v>
      </c>
      <c r="P712" s="122">
        <v>4000</v>
      </c>
      <c r="Q712" s="122"/>
      <c r="R712" s="122">
        <v>3130</v>
      </c>
      <c r="S712" s="52">
        <f t="shared" si="290"/>
        <v>107.43977537192011</v>
      </c>
      <c r="T712" s="52">
        <f t="shared" si="291"/>
        <v>78.25</v>
      </c>
      <c r="U712" s="122"/>
      <c r="V712" s="19"/>
      <c r="W712" s="19"/>
    </row>
    <row r="713" spans="1:23" s="5" customFormat="1" x14ac:dyDescent="0.2">
      <c r="B713" s="4"/>
      <c r="L713" s="15"/>
      <c r="M713" s="120">
        <v>91</v>
      </c>
      <c r="N713" s="114" t="s">
        <v>293</v>
      </c>
      <c r="O713" s="122">
        <v>0</v>
      </c>
      <c r="P713" s="122">
        <v>0</v>
      </c>
      <c r="Q713" s="122"/>
      <c r="R713" s="122">
        <v>0</v>
      </c>
      <c r="S713" s="52">
        <v>0</v>
      </c>
      <c r="T713" s="52">
        <v>0</v>
      </c>
      <c r="U713" s="122"/>
      <c r="V713" s="19"/>
      <c r="W713" s="19"/>
    </row>
    <row r="714" spans="1:23" s="5" customFormat="1" x14ac:dyDescent="0.2">
      <c r="B714" s="4"/>
      <c r="L714" s="15"/>
      <c r="M714" s="120"/>
      <c r="N714" s="114"/>
      <c r="O714" s="105"/>
      <c r="P714" s="105"/>
      <c r="Q714" s="105"/>
      <c r="R714" s="105"/>
      <c r="S714" s="52"/>
      <c r="T714" s="52"/>
      <c r="U714" s="86"/>
      <c r="V714" s="19"/>
      <c r="W714" s="19"/>
    </row>
    <row r="715" spans="1:23" s="5" customFormat="1" x14ac:dyDescent="0.2">
      <c r="B715" s="4">
        <v>1</v>
      </c>
      <c r="J715" s="4">
        <v>9</v>
      </c>
      <c r="L715" s="15" t="s">
        <v>141</v>
      </c>
      <c r="M715" s="58" t="s">
        <v>56</v>
      </c>
      <c r="N715" s="59" t="s">
        <v>116</v>
      </c>
      <c r="O715" s="86">
        <f t="shared" ref="O715:R716" si="328">SUM(O716)</f>
        <v>2913.26</v>
      </c>
      <c r="P715" s="86">
        <f t="shared" si="328"/>
        <v>4000</v>
      </c>
      <c r="Q715" s="86"/>
      <c r="R715" s="86">
        <f t="shared" si="328"/>
        <v>3130</v>
      </c>
      <c r="S715" s="52">
        <f t="shared" ref="S715:S759" si="329">R715/O715*100</f>
        <v>107.43977537192011</v>
      </c>
      <c r="T715" s="52">
        <f t="shared" ref="T715:T776" si="330">R715/P715*100</f>
        <v>78.25</v>
      </c>
      <c r="U715" s="86"/>
      <c r="V715" s="19"/>
      <c r="W715" s="19"/>
    </row>
    <row r="716" spans="1:23" s="5" customFormat="1" x14ac:dyDescent="0.2">
      <c r="A716" s="3"/>
      <c r="B716" s="4">
        <v>1</v>
      </c>
      <c r="C716" s="3"/>
      <c r="D716" s="3"/>
      <c r="E716" s="3"/>
      <c r="F716" s="3"/>
      <c r="G716" s="3"/>
      <c r="H716" s="3"/>
      <c r="I716" s="3"/>
      <c r="J716" s="9">
        <v>9</v>
      </c>
      <c r="K716" s="3"/>
      <c r="L716" s="15" t="s">
        <v>141</v>
      </c>
      <c r="M716" s="67" t="s">
        <v>72</v>
      </c>
      <c r="N716" s="45" t="s">
        <v>137</v>
      </c>
      <c r="O716" s="87">
        <f>SUM(O717)</f>
        <v>2913.26</v>
      </c>
      <c r="P716" s="87">
        <f t="shared" si="328"/>
        <v>4000</v>
      </c>
      <c r="Q716" s="87"/>
      <c r="R716" s="87">
        <f>SUM(R717)</f>
        <v>3130</v>
      </c>
      <c r="S716" s="52">
        <f t="shared" si="329"/>
        <v>107.43977537192011</v>
      </c>
      <c r="T716" s="52">
        <f t="shared" si="330"/>
        <v>78.25</v>
      </c>
      <c r="U716" s="86"/>
      <c r="V716" s="19"/>
      <c r="W716" s="19"/>
    </row>
    <row r="717" spans="1:23" s="5" customFormat="1" x14ac:dyDescent="0.2">
      <c r="B717" s="4">
        <v>1</v>
      </c>
      <c r="J717" s="4">
        <v>9</v>
      </c>
      <c r="L717" s="15" t="s">
        <v>141</v>
      </c>
      <c r="M717" s="58" t="s">
        <v>73</v>
      </c>
      <c r="N717" s="59" t="s">
        <v>8</v>
      </c>
      <c r="O717" s="86">
        <f>SUM(O718)</f>
        <v>2913.26</v>
      </c>
      <c r="P717" s="86">
        <v>4000</v>
      </c>
      <c r="Q717" s="86"/>
      <c r="R717" s="86">
        <f>SUM(R718)</f>
        <v>3130</v>
      </c>
      <c r="S717" s="52">
        <f t="shared" si="329"/>
        <v>107.43977537192011</v>
      </c>
      <c r="T717" s="52">
        <f t="shared" si="330"/>
        <v>78.25</v>
      </c>
      <c r="U717" s="86"/>
      <c r="V717" s="19"/>
      <c r="W717" s="19"/>
    </row>
    <row r="718" spans="1:23" s="5" customFormat="1" x14ac:dyDescent="0.2">
      <c r="B718" s="4"/>
      <c r="J718" s="4"/>
      <c r="L718" s="15"/>
      <c r="M718" s="58" t="s">
        <v>498</v>
      </c>
      <c r="N718" s="59" t="s">
        <v>499</v>
      </c>
      <c r="O718" s="86">
        <v>2913.26</v>
      </c>
      <c r="P718" s="86"/>
      <c r="Q718" s="86"/>
      <c r="R718" s="86">
        <v>3130</v>
      </c>
      <c r="S718" s="52">
        <f t="shared" si="329"/>
        <v>107.43977537192011</v>
      </c>
      <c r="T718" s="52"/>
      <c r="U718" s="86"/>
      <c r="V718" s="19"/>
      <c r="W718" s="19"/>
    </row>
    <row r="719" spans="1:23" s="5" customFormat="1" x14ac:dyDescent="0.2">
      <c r="B719" s="4"/>
      <c r="L719" s="15"/>
      <c r="M719" s="58"/>
      <c r="N719" s="59"/>
      <c r="O719" s="86"/>
      <c r="P719" s="86"/>
      <c r="Q719" s="86"/>
      <c r="R719" s="86"/>
      <c r="S719" s="52"/>
      <c r="T719" s="52"/>
      <c r="U719" s="86"/>
      <c r="V719" s="19"/>
      <c r="W719" s="19"/>
    </row>
    <row r="720" spans="1:23" s="5" customFormat="1" ht="25.5" x14ac:dyDescent="0.2">
      <c r="A720" s="141" t="s">
        <v>195</v>
      </c>
      <c r="B720" s="4"/>
      <c r="L720" s="27" t="s">
        <v>340</v>
      </c>
      <c r="M720" s="58"/>
      <c r="N720" s="78" t="s">
        <v>149</v>
      </c>
      <c r="O720" s="89">
        <f>SUM(O722)</f>
        <v>0</v>
      </c>
      <c r="P720" s="89">
        <f>SUM(P722)</f>
        <v>5000</v>
      </c>
      <c r="Q720" s="89"/>
      <c r="R720" s="89">
        <f>SUM(R722)</f>
        <v>0</v>
      </c>
      <c r="S720" s="52">
        <v>0</v>
      </c>
      <c r="T720" s="52">
        <f t="shared" si="330"/>
        <v>0</v>
      </c>
      <c r="U720" s="89"/>
      <c r="V720" s="19"/>
      <c r="W720" s="19"/>
    </row>
    <row r="721" spans="1:23" s="5" customFormat="1" x14ac:dyDescent="0.2">
      <c r="B721" s="4"/>
      <c r="L721" s="15"/>
      <c r="M721" s="58"/>
      <c r="N721" s="59"/>
      <c r="O721" s="86"/>
      <c r="P721" s="86"/>
      <c r="Q721" s="86"/>
      <c r="R721" s="86"/>
      <c r="S721" s="52"/>
      <c r="T721" s="52"/>
      <c r="U721" s="86"/>
      <c r="V721" s="19"/>
      <c r="W721" s="19"/>
    </row>
    <row r="722" spans="1:23" s="5" customFormat="1" ht="25.5" x14ac:dyDescent="0.2">
      <c r="A722" s="23" t="s">
        <v>337</v>
      </c>
      <c r="B722" s="4"/>
      <c r="L722" s="42" t="s">
        <v>338</v>
      </c>
      <c r="M722" s="93"/>
      <c r="N722" s="94" t="s">
        <v>339</v>
      </c>
      <c r="O722" s="134">
        <f>SUM(O728)</f>
        <v>0</v>
      </c>
      <c r="P722" s="134">
        <f>SUM(P728)</f>
        <v>5000</v>
      </c>
      <c r="Q722" s="134"/>
      <c r="R722" s="134">
        <f>SUM(R728)</f>
        <v>0</v>
      </c>
      <c r="S722" s="52">
        <v>0</v>
      </c>
      <c r="T722" s="52">
        <f t="shared" si="330"/>
        <v>0</v>
      </c>
      <c r="U722" s="134"/>
      <c r="V722" s="19"/>
      <c r="W722" s="19"/>
    </row>
    <row r="723" spans="1:23" s="5" customFormat="1" x14ac:dyDescent="0.2">
      <c r="B723" s="4"/>
      <c r="L723" s="15"/>
      <c r="M723" s="58"/>
      <c r="N723" s="59"/>
      <c r="O723" s="86"/>
      <c r="P723" s="86"/>
      <c r="Q723" s="86"/>
      <c r="R723" s="86"/>
      <c r="S723" s="52"/>
      <c r="T723" s="52"/>
      <c r="U723" s="86"/>
      <c r="V723" s="19"/>
      <c r="W723" s="19"/>
    </row>
    <row r="724" spans="1:23" s="5" customFormat="1" x14ac:dyDescent="0.2">
      <c r="B724" s="4"/>
      <c r="L724" s="15"/>
      <c r="M724" s="58"/>
      <c r="N724" s="114" t="s">
        <v>288</v>
      </c>
      <c r="O724" s="122">
        <f>SUM(O725)</f>
        <v>0</v>
      </c>
      <c r="P724" s="122">
        <f>SUM(P725:P726)</f>
        <v>5000</v>
      </c>
      <c r="Q724" s="122"/>
      <c r="R724" s="122">
        <f>SUM(R725)</f>
        <v>0</v>
      </c>
      <c r="S724" s="52">
        <v>0</v>
      </c>
      <c r="T724" s="52">
        <f t="shared" si="330"/>
        <v>0</v>
      </c>
      <c r="U724" s="122"/>
      <c r="V724" s="19"/>
      <c r="W724" s="19"/>
    </row>
    <row r="725" spans="1:23" s="5" customFormat="1" x14ac:dyDescent="0.2">
      <c r="B725" s="4"/>
      <c r="L725" s="15"/>
      <c r="M725" s="123" t="s">
        <v>363</v>
      </c>
      <c r="N725" s="114" t="s">
        <v>289</v>
      </c>
      <c r="O725" s="122">
        <v>0</v>
      </c>
      <c r="P725" s="122">
        <v>0</v>
      </c>
      <c r="Q725" s="122"/>
      <c r="R725" s="122">
        <v>0</v>
      </c>
      <c r="S725" s="52">
        <v>0</v>
      </c>
      <c r="T725" s="52">
        <v>0</v>
      </c>
      <c r="U725" s="122"/>
      <c r="V725" s="19"/>
      <c r="W725" s="19"/>
    </row>
    <row r="726" spans="1:23" s="5" customFormat="1" x14ac:dyDescent="0.2">
      <c r="B726" s="4"/>
      <c r="L726" s="15"/>
      <c r="M726" s="120">
        <v>91</v>
      </c>
      <c r="N726" s="114" t="s">
        <v>293</v>
      </c>
      <c r="O726" s="122">
        <v>0</v>
      </c>
      <c r="P726" s="122">
        <v>5000</v>
      </c>
      <c r="Q726" s="122"/>
      <c r="R726" s="122">
        <v>0</v>
      </c>
      <c r="S726" s="52">
        <v>0</v>
      </c>
      <c r="T726" s="52">
        <f t="shared" si="330"/>
        <v>0</v>
      </c>
      <c r="U726" s="122"/>
      <c r="V726" s="19"/>
      <c r="W726" s="19"/>
    </row>
    <row r="727" spans="1:23" s="5" customFormat="1" x14ac:dyDescent="0.2">
      <c r="B727" s="4"/>
      <c r="L727" s="15"/>
      <c r="M727" s="58"/>
      <c r="N727" s="59"/>
      <c r="O727" s="86"/>
      <c r="P727" s="86"/>
      <c r="Q727" s="86"/>
      <c r="R727" s="86"/>
      <c r="S727" s="52"/>
      <c r="T727" s="52"/>
      <c r="U727" s="86"/>
      <c r="V727" s="19"/>
      <c r="W727" s="19"/>
    </row>
    <row r="728" spans="1:23" s="5" customFormat="1" x14ac:dyDescent="0.2">
      <c r="B728" s="4">
        <v>1</v>
      </c>
      <c r="J728" s="4">
        <v>9</v>
      </c>
      <c r="L728" s="15" t="s">
        <v>338</v>
      </c>
      <c r="M728" s="58" t="s">
        <v>56</v>
      </c>
      <c r="N728" s="59" t="s">
        <v>116</v>
      </c>
      <c r="O728" s="86">
        <f>SUM(O729)</f>
        <v>0</v>
      </c>
      <c r="P728" s="86">
        <f t="shared" ref="P728:P729" si="331">SUM(P729)</f>
        <v>5000</v>
      </c>
      <c r="Q728" s="86"/>
      <c r="R728" s="86">
        <f>SUM(R729)</f>
        <v>0</v>
      </c>
      <c r="S728" s="52">
        <v>0</v>
      </c>
      <c r="T728" s="52">
        <f t="shared" si="330"/>
        <v>0</v>
      </c>
      <c r="U728" s="86"/>
      <c r="V728" s="19"/>
      <c r="W728" s="19"/>
    </row>
    <row r="729" spans="1:23" s="5" customFormat="1" x14ac:dyDescent="0.2">
      <c r="B729" s="4">
        <v>1</v>
      </c>
      <c r="J729" s="4">
        <v>9</v>
      </c>
      <c r="L729" s="15" t="s">
        <v>338</v>
      </c>
      <c r="M729" s="67" t="s">
        <v>72</v>
      </c>
      <c r="N729" s="45" t="s">
        <v>137</v>
      </c>
      <c r="O729" s="87">
        <f>SUM(O730)</f>
        <v>0</v>
      </c>
      <c r="P729" s="87">
        <f t="shared" si="331"/>
        <v>5000</v>
      </c>
      <c r="Q729" s="87"/>
      <c r="R729" s="87">
        <f>SUM(R730)</f>
        <v>0</v>
      </c>
      <c r="S729" s="52">
        <v>0</v>
      </c>
      <c r="T729" s="52">
        <f t="shared" si="330"/>
        <v>0</v>
      </c>
      <c r="U729" s="86"/>
      <c r="V729" s="19"/>
      <c r="W729" s="19"/>
    </row>
    <row r="730" spans="1:23" s="5" customFormat="1" x14ac:dyDescent="0.2">
      <c r="B730" s="4">
        <v>1</v>
      </c>
      <c r="J730" s="4">
        <v>9</v>
      </c>
      <c r="L730" s="15" t="s">
        <v>338</v>
      </c>
      <c r="M730" s="58" t="s">
        <v>74</v>
      </c>
      <c r="N730" s="59" t="s">
        <v>30</v>
      </c>
      <c r="O730" s="86">
        <v>0</v>
      </c>
      <c r="P730" s="86">
        <v>5000</v>
      </c>
      <c r="Q730" s="86"/>
      <c r="R730" s="86">
        <v>0</v>
      </c>
      <c r="S730" s="52">
        <v>0</v>
      </c>
      <c r="T730" s="52">
        <f t="shared" si="330"/>
        <v>0</v>
      </c>
      <c r="U730" s="86"/>
      <c r="V730" s="19"/>
      <c r="W730" s="19"/>
    </row>
    <row r="731" spans="1:23" s="5" customForma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17"/>
      <c r="M731" s="67"/>
      <c r="N731" s="45"/>
      <c r="O731" s="107"/>
      <c r="P731" s="107"/>
      <c r="Q731" s="107"/>
      <c r="R731" s="107"/>
      <c r="S731" s="52"/>
      <c r="T731" s="52"/>
      <c r="U731" s="90"/>
      <c r="V731" s="19"/>
      <c r="W731" s="19"/>
    </row>
    <row r="732" spans="1:23" s="5" customFormat="1" x14ac:dyDescent="0.2">
      <c r="A732" s="36" t="s">
        <v>266</v>
      </c>
      <c r="B732" s="40">
        <v>1</v>
      </c>
      <c r="C732" s="28"/>
      <c r="D732" s="28"/>
      <c r="E732" s="28"/>
      <c r="F732" s="40"/>
      <c r="G732" s="28"/>
      <c r="H732" s="28"/>
      <c r="I732" s="28"/>
      <c r="J732" s="28"/>
      <c r="K732" s="28"/>
      <c r="L732" s="29"/>
      <c r="M732" s="75"/>
      <c r="N732" s="48" t="s">
        <v>267</v>
      </c>
      <c r="O732" s="88">
        <f t="shared" ref="O732:P732" si="332">SUM(O734)</f>
        <v>0</v>
      </c>
      <c r="P732" s="88">
        <f t="shared" si="332"/>
        <v>5000</v>
      </c>
      <c r="Q732" s="88"/>
      <c r="R732" s="88">
        <f t="shared" ref="R732" si="333">SUM(R734)</f>
        <v>0</v>
      </c>
      <c r="S732" s="52">
        <v>0</v>
      </c>
      <c r="T732" s="52">
        <f t="shared" si="330"/>
        <v>0</v>
      </c>
      <c r="U732" s="88"/>
      <c r="V732" s="19"/>
      <c r="W732" s="19"/>
    </row>
    <row r="733" spans="1:23" s="5" customForma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17"/>
      <c r="M733" s="67"/>
      <c r="N733" s="45"/>
      <c r="O733" s="107"/>
      <c r="P733" s="107"/>
      <c r="Q733" s="107"/>
      <c r="R733" s="107"/>
      <c r="S733" s="52"/>
      <c r="T733" s="52"/>
      <c r="U733" s="90"/>
      <c r="V733" s="19"/>
      <c r="W733" s="19"/>
    </row>
    <row r="734" spans="1:23" s="5" customFormat="1" ht="25.5" x14ac:dyDescent="0.2">
      <c r="A734" s="38" t="s">
        <v>196</v>
      </c>
      <c r="L734" s="27" t="s">
        <v>204</v>
      </c>
      <c r="M734" s="77"/>
      <c r="N734" s="78" t="s">
        <v>148</v>
      </c>
      <c r="O734" s="89">
        <f t="shared" ref="O734:P734" si="334">SUM(O736)</f>
        <v>0</v>
      </c>
      <c r="P734" s="89">
        <f t="shared" si="334"/>
        <v>5000</v>
      </c>
      <c r="Q734" s="89"/>
      <c r="R734" s="89">
        <f t="shared" ref="R734" si="335">SUM(R736)</f>
        <v>0</v>
      </c>
      <c r="S734" s="52">
        <v>0</v>
      </c>
      <c r="T734" s="52">
        <f t="shared" si="330"/>
        <v>0</v>
      </c>
      <c r="U734" s="89"/>
      <c r="V734" s="19"/>
      <c r="W734" s="19"/>
    </row>
    <row r="735" spans="1:23" s="5" customFormat="1" x14ac:dyDescent="0.2">
      <c r="A735" s="38"/>
      <c r="L735" s="27"/>
      <c r="M735" s="77"/>
      <c r="N735" s="78"/>
      <c r="O735" s="89"/>
      <c r="P735" s="89"/>
      <c r="Q735" s="89"/>
      <c r="R735" s="89"/>
      <c r="S735" s="52"/>
      <c r="T735" s="52"/>
      <c r="U735" s="89"/>
      <c r="V735" s="19"/>
      <c r="W735" s="19"/>
    </row>
    <row r="736" spans="1:23" s="96" customFormat="1" ht="25.5" x14ac:dyDescent="0.2">
      <c r="A736" s="23" t="s">
        <v>313</v>
      </c>
      <c r="L736" s="42" t="s">
        <v>187</v>
      </c>
      <c r="M736" s="103"/>
      <c r="N736" s="94" t="s">
        <v>264</v>
      </c>
      <c r="O736" s="105">
        <f t="shared" ref="O736" si="336">SUM(O741)</f>
        <v>0</v>
      </c>
      <c r="P736" s="105">
        <f>SUM(P741)</f>
        <v>5000</v>
      </c>
      <c r="Q736" s="105"/>
      <c r="R736" s="105">
        <f t="shared" ref="R736" si="337">SUM(R741)</f>
        <v>0</v>
      </c>
      <c r="S736" s="52">
        <v>0</v>
      </c>
      <c r="T736" s="52">
        <f t="shared" si="330"/>
        <v>0</v>
      </c>
      <c r="U736" s="105"/>
      <c r="V736" s="19"/>
      <c r="W736" s="19"/>
    </row>
    <row r="737" spans="1:23" s="96" customFormat="1" x14ac:dyDescent="0.2">
      <c r="A737" s="23"/>
      <c r="L737" s="42"/>
      <c r="M737" s="103"/>
      <c r="N737" s="94"/>
      <c r="O737" s="105"/>
      <c r="P737" s="105"/>
      <c r="Q737" s="105"/>
      <c r="R737" s="105"/>
      <c r="S737" s="52"/>
      <c r="T737" s="52"/>
      <c r="U737" s="105"/>
      <c r="V737" s="19"/>
      <c r="W737" s="19"/>
    </row>
    <row r="738" spans="1:23" s="5" customFormat="1" x14ac:dyDescent="0.2">
      <c r="L738" s="15"/>
      <c r="M738" s="77"/>
      <c r="N738" s="114" t="s">
        <v>288</v>
      </c>
      <c r="O738" s="119">
        <f t="shared" ref="O738:R738" si="338">SUM(O739)</f>
        <v>0</v>
      </c>
      <c r="P738" s="119">
        <f t="shared" si="338"/>
        <v>5000</v>
      </c>
      <c r="Q738" s="119"/>
      <c r="R738" s="119">
        <f t="shared" si="338"/>
        <v>0</v>
      </c>
      <c r="S738" s="52">
        <v>0</v>
      </c>
      <c r="T738" s="52">
        <f t="shared" si="330"/>
        <v>0</v>
      </c>
      <c r="U738" s="119"/>
      <c r="V738" s="19"/>
      <c r="W738" s="19"/>
    </row>
    <row r="739" spans="1:23" s="5" customFormat="1" x14ac:dyDescent="0.2">
      <c r="L739" s="15"/>
      <c r="M739" s="123" t="s">
        <v>363</v>
      </c>
      <c r="N739" s="114" t="s">
        <v>289</v>
      </c>
      <c r="O739" s="119">
        <v>0</v>
      </c>
      <c r="P739" s="119">
        <v>5000</v>
      </c>
      <c r="Q739" s="119"/>
      <c r="R739" s="119">
        <v>0</v>
      </c>
      <c r="S739" s="52">
        <v>0</v>
      </c>
      <c r="T739" s="52">
        <f t="shared" si="330"/>
        <v>0</v>
      </c>
      <c r="U739" s="119"/>
      <c r="V739" s="19"/>
      <c r="W739" s="19"/>
    </row>
    <row r="740" spans="1:23" s="5" customFormat="1" x14ac:dyDescent="0.2">
      <c r="L740" s="15"/>
      <c r="M740" s="67"/>
      <c r="N740" s="45"/>
      <c r="O740" s="90"/>
      <c r="P740" s="90"/>
      <c r="Q740" s="90"/>
      <c r="R740" s="90"/>
      <c r="S740" s="52"/>
      <c r="T740" s="52"/>
      <c r="U740" s="90"/>
      <c r="V740" s="19"/>
      <c r="W740" s="19"/>
    </row>
    <row r="741" spans="1:23" s="5" customFormat="1" x14ac:dyDescent="0.2">
      <c r="B741" s="4">
        <v>1</v>
      </c>
      <c r="L741" s="15" t="s">
        <v>187</v>
      </c>
      <c r="M741" s="47">
        <v>3</v>
      </c>
      <c r="N741" s="59" t="s">
        <v>116</v>
      </c>
      <c r="O741" s="86">
        <f t="shared" ref="O741" si="339">SUM(O742)</f>
        <v>0</v>
      </c>
      <c r="P741" s="86">
        <f>SUM(P742+P744)</f>
        <v>5000</v>
      </c>
      <c r="Q741" s="86"/>
      <c r="R741" s="86">
        <f t="shared" ref="R741" si="340">SUM(R742)</f>
        <v>0</v>
      </c>
      <c r="S741" s="52">
        <v>0</v>
      </c>
      <c r="T741" s="52">
        <f t="shared" si="330"/>
        <v>0</v>
      </c>
      <c r="U741" s="86"/>
      <c r="V741" s="19"/>
      <c r="W741" s="19"/>
    </row>
    <row r="742" spans="1:23" s="5" customFormat="1" ht="25.5" x14ac:dyDescent="0.2">
      <c r="B742" s="4">
        <v>1</v>
      </c>
      <c r="L742" s="15" t="s">
        <v>187</v>
      </c>
      <c r="M742" s="67" t="s">
        <v>263</v>
      </c>
      <c r="N742" s="45" t="s">
        <v>283</v>
      </c>
      <c r="O742" s="87">
        <f t="shared" ref="O742:R742" si="341">SUM(O743:O743)</f>
        <v>0</v>
      </c>
      <c r="P742" s="87">
        <f t="shared" si="341"/>
        <v>0</v>
      </c>
      <c r="Q742" s="87"/>
      <c r="R742" s="87">
        <f t="shared" si="341"/>
        <v>0</v>
      </c>
      <c r="S742" s="52">
        <v>0</v>
      </c>
      <c r="T742" s="52">
        <v>0</v>
      </c>
      <c r="U742" s="86"/>
      <c r="V742" s="19"/>
      <c r="W742" s="19"/>
    </row>
    <row r="743" spans="1:23" s="5" customFormat="1" ht="25.5" x14ac:dyDescent="0.2">
      <c r="B743" s="4">
        <v>1</v>
      </c>
      <c r="L743" s="15" t="s">
        <v>187</v>
      </c>
      <c r="M743" s="58" t="s">
        <v>262</v>
      </c>
      <c r="N743" s="59" t="s">
        <v>282</v>
      </c>
      <c r="O743" s="86">
        <v>0</v>
      </c>
      <c r="P743" s="86">
        <v>0</v>
      </c>
      <c r="Q743" s="86"/>
      <c r="R743" s="86">
        <v>0</v>
      </c>
      <c r="S743" s="52">
        <v>0</v>
      </c>
      <c r="T743" s="52">
        <v>0</v>
      </c>
      <c r="U743" s="86"/>
      <c r="V743" s="19"/>
      <c r="W743" s="19"/>
    </row>
    <row r="744" spans="1:23" s="5" customFormat="1" x14ac:dyDescent="0.2">
      <c r="B744" s="4">
        <v>1</v>
      </c>
      <c r="L744" s="15" t="s">
        <v>187</v>
      </c>
      <c r="M744" s="46">
        <v>38</v>
      </c>
      <c r="N744" s="45" t="s">
        <v>284</v>
      </c>
      <c r="O744" s="87">
        <v>0</v>
      </c>
      <c r="P744" s="87">
        <f>SUM(P745)</f>
        <v>5000</v>
      </c>
      <c r="Q744" s="87"/>
      <c r="R744" s="87">
        <v>0</v>
      </c>
      <c r="S744" s="52">
        <v>0</v>
      </c>
      <c r="T744" s="52">
        <f t="shared" si="330"/>
        <v>0</v>
      </c>
      <c r="U744" s="86"/>
      <c r="V744" s="19"/>
      <c r="W744" s="19"/>
    </row>
    <row r="745" spans="1:23" s="5" customFormat="1" x14ac:dyDescent="0.2">
      <c r="B745" s="4">
        <v>1</v>
      </c>
      <c r="L745" s="15" t="s">
        <v>187</v>
      </c>
      <c r="M745" s="58" t="s">
        <v>73</v>
      </c>
      <c r="N745" s="59" t="s">
        <v>8</v>
      </c>
      <c r="O745" s="86">
        <v>0</v>
      </c>
      <c r="P745" s="86">
        <v>5000</v>
      </c>
      <c r="Q745" s="86"/>
      <c r="R745" s="86">
        <v>0</v>
      </c>
      <c r="S745" s="52">
        <v>0</v>
      </c>
      <c r="T745" s="52">
        <f t="shared" si="330"/>
        <v>0</v>
      </c>
      <c r="U745" s="86"/>
      <c r="V745" s="19"/>
      <c r="W745" s="19"/>
    </row>
    <row r="746" spans="1:23" s="5" customFormat="1" x14ac:dyDescent="0.2">
      <c r="B746" s="4"/>
      <c r="L746" s="15"/>
      <c r="M746" s="58"/>
      <c r="N746" s="59"/>
      <c r="O746" s="86"/>
      <c r="P746" s="86"/>
      <c r="Q746" s="86"/>
      <c r="R746" s="86"/>
      <c r="S746" s="52"/>
      <c r="T746" s="52"/>
      <c r="U746" s="86"/>
      <c r="V746" s="19"/>
      <c r="W746" s="19"/>
    </row>
    <row r="747" spans="1:23" s="5" customFormat="1" ht="25.5" x14ac:dyDescent="0.2">
      <c r="A747" s="36" t="s">
        <v>230</v>
      </c>
      <c r="B747" s="40"/>
      <c r="C747" s="40"/>
      <c r="D747" s="40"/>
      <c r="E747" s="40"/>
      <c r="F747" s="40">
        <v>5</v>
      </c>
      <c r="G747" s="28"/>
      <c r="H747" s="28"/>
      <c r="I747" s="28"/>
      <c r="J747" s="40">
        <v>9</v>
      </c>
      <c r="K747" s="28"/>
      <c r="L747" s="29"/>
      <c r="M747" s="75"/>
      <c r="N747" s="48" t="s">
        <v>268</v>
      </c>
      <c r="O747" s="88">
        <f>SUM(O749)</f>
        <v>8500</v>
      </c>
      <c r="P747" s="88">
        <f>SUM(P751+P763+P787)</f>
        <v>150000</v>
      </c>
      <c r="Q747" s="88"/>
      <c r="R747" s="88">
        <f>SUM(R749+R761)</f>
        <v>122966.09</v>
      </c>
      <c r="S747" s="52">
        <f t="shared" si="329"/>
        <v>1446.6598823529412</v>
      </c>
      <c r="T747" s="52">
        <f t="shared" si="330"/>
        <v>81.977393333333325</v>
      </c>
      <c r="U747" s="88"/>
      <c r="V747" s="19"/>
      <c r="W747" s="19"/>
    </row>
    <row r="748" spans="1:23" s="5" customFormat="1" x14ac:dyDescent="0.2">
      <c r="A748" s="28"/>
      <c r="B748" s="28"/>
      <c r="C748" s="28"/>
      <c r="D748" s="28"/>
      <c r="E748" s="28"/>
      <c r="F748" s="28"/>
      <c r="G748" s="28"/>
      <c r="H748" s="28"/>
      <c r="I748" s="28"/>
      <c r="J748" s="28"/>
      <c r="K748" s="28"/>
      <c r="L748" s="29"/>
      <c r="M748" s="75"/>
      <c r="N748" s="48"/>
      <c r="O748" s="107"/>
      <c r="P748" s="107"/>
      <c r="Q748" s="107"/>
      <c r="R748" s="107"/>
      <c r="S748" s="52"/>
      <c r="T748" s="52"/>
      <c r="U748" s="90"/>
      <c r="V748" s="19"/>
      <c r="W748" s="19"/>
    </row>
    <row r="749" spans="1:23" s="5" customFormat="1" ht="25.5" x14ac:dyDescent="0.2">
      <c r="A749" s="38" t="s">
        <v>153</v>
      </c>
      <c r="L749" s="27" t="s">
        <v>188</v>
      </c>
      <c r="M749" s="77"/>
      <c r="N749" s="78" t="s">
        <v>189</v>
      </c>
      <c r="O749" s="89">
        <f t="shared" ref="O749:P749" si="342">SUM(O751)</f>
        <v>8500</v>
      </c>
      <c r="P749" s="89">
        <f t="shared" si="342"/>
        <v>10000</v>
      </c>
      <c r="Q749" s="89"/>
      <c r="R749" s="89">
        <f t="shared" ref="R749" si="343">SUM(R751)</f>
        <v>0</v>
      </c>
      <c r="S749" s="52">
        <f t="shared" si="329"/>
        <v>0</v>
      </c>
      <c r="T749" s="52">
        <f t="shared" si="330"/>
        <v>0</v>
      </c>
      <c r="U749" s="89"/>
      <c r="V749" s="19"/>
      <c r="W749" s="19"/>
    </row>
    <row r="750" spans="1:23" s="5" customFormat="1" x14ac:dyDescent="0.2">
      <c r="A750" s="38"/>
      <c r="L750" s="27"/>
      <c r="M750" s="77"/>
      <c r="N750" s="78"/>
      <c r="O750" s="89"/>
      <c r="P750" s="89"/>
      <c r="Q750" s="89"/>
      <c r="R750" s="89"/>
      <c r="S750" s="52"/>
      <c r="T750" s="52"/>
      <c r="U750" s="89"/>
      <c r="V750" s="19"/>
      <c r="W750" s="19"/>
    </row>
    <row r="751" spans="1:23" s="5" customFormat="1" ht="25.5" x14ac:dyDescent="0.2">
      <c r="A751" s="23" t="s">
        <v>231</v>
      </c>
      <c r="L751" s="32" t="s">
        <v>180</v>
      </c>
      <c r="M751" s="80"/>
      <c r="N751" s="81" t="s">
        <v>269</v>
      </c>
      <c r="O751" s="105">
        <f t="shared" ref="O751" si="344">SUM(O756)</f>
        <v>8500</v>
      </c>
      <c r="P751" s="105">
        <f t="shared" ref="P751" si="345">SUM(P756)</f>
        <v>10000</v>
      </c>
      <c r="Q751" s="105"/>
      <c r="R751" s="105">
        <f t="shared" ref="R751" si="346">SUM(R756)</f>
        <v>0</v>
      </c>
      <c r="S751" s="52">
        <f t="shared" si="329"/>
        <v>0</v>
      </c>
      <c r="T751" s="52">
        <f t="shared" si="330"/>
        <v>0</v>
      </c>
      <c r="U751" s="134"/>
      <c r="V751" s="19"/>
      <c r="W751" s="19"/>
    </row>
    <row r="752" spans="1:23" s="5" customFormat="1" x14ac:dyDescent="0.2">
      <c r="L752" s="15"/>
      <c r="M752" s="58"/>
      <c r="N752" s="59"/>
      <c r="O752" s="107"/>
      <c r="P752" s="107"/>
      <c r="Q752" s="107"/>
      <c r="R752" s="107"/>
      <c r="S752" s="52"/>
      <c r="T752" s="52"/>
      <c r="U752" s="90"/>
      <c r="V752" s="19"/>
      <c r="W752" s="19"/>
    </row>
    <row r="753" spans="1:23" s="5" customFormat="1" x14ac:dyDescent="0.2">
      <c r="L753" s="15"/>
      <c r="M753" s="77"/>
      <c r="N753" s="114" t="s">
        <v>288</v>
      </c>
      <c r="O753" s="122">
        <f t="shared" ref="O753:R753" si="347">SUM(O754)</f>
        <v>8500</v>
      </c>
      <c r="P753" s="122">
        <f t="shared" si="347"/>
        <v>10000</v>
      </c>
      <c r="Q753" s="122"/>
      <c r="R753" s="122">
        <f t="shared" si="347"/>
        <v>0</v>
      </c>
      <c r="S753" s="52">
        <f t="shared" si="329"/>
        <v>0</v>
      </c>
      <c r="T753" s="52">
        <f t="shared" si="330"/>
        <v>0</v>
      </c>
      <c r="U753" s="122"/>
      <c r="V753" s="19"/>
      <c r="W753" s="19"/>
    </row>
    <row r="754" spans="1:23" s="5" customFormat="1" x14ac:dyDescent="0.2">
      <c r="L754" s="15"/>
      <c r="M754" s="120">
        <v>91</v>
      </c>
      <c r="N754" s="114" t="s">
        <v>293</v>
      </c>
      <c r="O754" s="122">
        <v>8500</v>
      </c>
      <c r="P754" s="122">
        <v>10000</v>
      </c>
      <c r="Q754" s="122"/>
      <c r="R754" s="122">
        <v>0</v>
      </c>
      <c r="S754" s="52">
        <f t="shared" si="329"/>
        <v>0</v>
      </c>
      <c r="T754" s="52">
        <f t="shared" si="330"/>
        <v>0</v>
      </c>
      <c r="U754" s="122"/>
      <c r="V754" s="19"/>
      <c r="W754" s="19"/>
    </row>
    <row r="755" spans="1:23" s="5" customFormat="1" x14ac:dyDescent="0.2">
      <c r="L755" s="15"/>
      <c r="M755" s="120"/>
      <c r="N755" s="121"/>
      <c r="O755" s="122"/>
      <c r="P755" s="122"/>
      <c r="Q755" s="122"/>
      <c r="R755" s="122"/>
      <c r="S755" s="52"/>
      <c r="T755" s="52"/>
      <c r="U755" s="90"/>
      <c r="V755" s="19"/>
      <c r="W755" s="19"/>
    </row>
    <row r="756" spans="1:23" s="5" customFormat="1" x14ac:dyDescent="0.2">
      <c r="B756" s="4"/>
      <c r="D756" s="4"/>
      <c r="E756" s="4"/>
      <c r="J756" s="4">
        <v>9</v>
      </c>
      <c r="L756" s="15" t="s">
        <v>180</v>
      </c>
      <c r="M756" s="47">
        <v>3</v>
      </c>
      <c r="N756" s="59" t="s">
        <v>116</v>
      </c>
      <c r="O756" s="86">
        <f t="shared" ref="O756:R757" si="348">SUM(O757)</f>
        <v>8500</v>
      </c>
      <c r="P756" s="86">
        <f t="shared" si="348"/>
        <v>10000</v>
      </c>
      <c r="Q756" s="86"/>
      <c r="R756" s="86">
        <f t="shared" si="348"/>
        <v>0</v>
      </c>
      <c r="S756" s="52">
        <f t="shared" si="329"/>
        <v>0</v>
      </c>
      <c r="T756" s="52">
        <f t="shared" si="330"/>
        <v>0</v>
      </c>
      <c r="U756" s="86"/>
      <c r="V756" s="19"/>
      <c r="W756" s="19"/>
    </row>
    <row r="757" spans="1:23" s="5" customFormat="1" x14ac:dyDescent="0.2">
      <c r="B757" s="4"/>
      <c r="D757" s="4"/>
      <c r="E757" s="4"/>
      <c r="J757" s="4">
        <v>9</v>
      </c>
      <c r="L757" s="15" t="s">
        <v>180</v>
      </c>
      <c r="M757" s="46">
        <v>32</v>
      </c>
      <c r="N757" s="45" t="s">
        <v>3</v>
      </c>
      <c r="O757" s="87">
        <f t="shared" si="348"/>
        <v>8500</v>
      </c>
      <c r="P757" s="87">
        <f t="shared" si="348"/>
        <v>10000</v>
      </c>
      <c r="Q757" s="87"/>
      <c r="R757" s="87">
        <f t="shared" si="348"/>
        <v>0</v>
      </c>
      <c r="S757" s="52">
        <f t="shared" si="329"/>
        <v>0</v>
      </c>
      <c r="T757" s="52">
        <f t="shared" si="330"/>
        <v>0</v>
      </c>
      <c r="U757" s="86"/>
      <c r="V757" s="19"/>
      <c r="W757" s="19"/>
    </row>
    <row r="758" spans="1:23" s="5" customFormat="1" x14ac:dyDescent="0.2">
      <c r="B758" s="4"/>
      <c r="D758" s="4"/>
      <c r="E758" s="4"/>
      <c r="J758" s="4">
        <v>9</v>
      </c>
      <c r="L758" s="15" t="s">
        <v>180</v>
      </c>
      <c r="M758" s="47">
        <v>323</v>
      </c>
      <c r="N758" s="50" t="s">
        <v>6</v>
      </c>
      <c r="O758" s="86">
        <f>SUM(O759)</f>
        <v>8500</v>
      </c>
      <c r="P758" s="86">
        <v>10000</v>
      </c>
      <c r="Q758" s="86"/>
      <c r="R758" s="86">
        <f>SUM(R759)</f>
        <v>0</v>
      </c>
      <c r="S758" s="52">
        <f t="shared" si="329"/>
        <v>0</v>
      </c>
      <c r="T758" s="52">
        <f t="shared" si="330"/>
        <v>0</v>
      </c>
      <c r="U758" s="86"/>
      <c r="V758" s="19"/>
      <c r="W758" s="19"/>
    </row>
    <row r="759" spans="1:23" s="5" customFormat="1" ht="25.5" x14ac:dyDescent="0.2">
      <c r="B759" s="4"/>
      <c r="D759" s="4"/>
      <c r="E759" s="4"/>
      <c r="J759" s="4"/>
      <c r="L759" s="15"/>
      <c r="M759" s="47">
        <v>3232</v>
      </c>
      <c r="N759" s="59" t="s">
        <v>466</v>
      </c>
      <c r="O759" s="86">
        <v>8500</v>
      </c>
      <c r="P759" s="86"/>
      <c r="Q759" s="86"/>
      <c r="R759" s="86">
        <v>0</v>
      </c>
      <c r="S759" s="52">
        <f t="shared" si="329"/>
        <v>0</v>
      </c>
      <c r="T759" s="52"/>
      <c r="U759" s="86"/>
      <c r="V759" s="19"/>
      <c r="W759" s="19"/>
    </row>
    <row r="760" spans="1:23" s="5" customFormat="1" x14ac:dyDescent="0.2">
      <c r="B760" s="4"/>
      <c r="D760" s="4"/>
      <c r="E760" s="4"/>
      <c r="J760" s="4"/>
      <c r="L760" s="15"/>
      <c r="M760" s="47"/>
      <c r="N760" s="50"/>
      <c r="O760" s="86"/>
      <c r="P760" s="86"/>
      <c r="Q760" s="86"/>
      <c r="R760" s="86"/>
      <c r="S760" s="52"/>
      <c r="T760" s="52"/>
      <c r="U760" s="86"/>
      <c r="V760" s="19"/>
      <c r="W760" s="19"/>
    </row>
    <row r="761" spans="1:23" s="5" customFormat="1" ht="25.5" x14ac:dyDescent="0.2">
      <c r="A761" s="38" t="s">
        <v>195</v>
      </c>
      <c r="B761" s="28"/>
      <c r="C761" s="28"/>
      <c r="D761" s="28"/>
      <c r="E761" s="28"/>
      <c r="F761" s="28"/>
      <c r="G761" s="28"/>
      <c r="H761" s="28"/>
      <c r="I761" s="28"/>
      <c r="J761" s="28"/>
      <c r="K761" s="28"/>
      <c r="L761" s="27" t="s">
        <v>353</v>
      </c>
      <c r="M761" s="77"/>
      <c r="N761" s="78" t="s">
        <v>149</v>
      </c>
      <c r="O761" s="89">
        <v>0</v>
      </c>
      <c r="P761" s="89">
        <f>SUM(P763)</f>
        <v>140000</v>
      </c>
      <c r="Q761" s="89"/>
      <c r="R761" s="89">
        <f>SUM(R763)</f>
        <v>122966.09</v>
      </c>
      <c r="S761" s="52">
        <v>0</v>
      </c>
      <c r="T761" s="52">
        <f t="shared" si="330"/>
        <v>87.832921428571424</v>
      </c>
      <c r="U761" s="89"/>
      <c r="V761" s="19"/>
      <c r="W761" s="19"/>
    </row>
    <row r="762" spans="1:23" s="5" customFormat="1" x14ac:dyDescent="0.2">
      <c r="A762" s="38"/>
      <c r="L762" s="27"/>
      <c r="M762" s="77"/>
      <c r="N762" s="78"/>
      <c r="O762" s="86"/>
      <c r="P762" s="86"/>
      <c r="Q762" s="86"/>
      <c r="R762" s="86"/>
      <c r="S762" s="52"/>
      <c r="T762" s="52"/>
      <c r="U762" s="86"/>
      <c r="V762" s="19"/>
      <c r="W762" s="19"/>
    </row>
    <row r="763" spans="1:23" s="5" customFormat="1" ht="38.25" x14ac:dyDescent="0.2">
      <c r="A763" s="23" t="s">
        <v>345</v>
      </c>
      <c r="L763" s="32" t="s">
        <v>352</v>
      </c>
      <c r="M763" s="80"/>
      <c r="N763" s="81" t="s">
        <v>354</v>
      </c>
      <c r="O763" s="134">
        <v>0</v>
      </c>
      <c r="P763" s="134">
        <f>SUM(P769+P780)</f>
        <v>140000</v>
      </c>
      <c r="Q763" s="134"/>
      <c r="R763" s="134">
        <f>SUM(R769+R780)</f>
        <v>122966.09</v>
      </c>
      <c r="S763" s="52">
        <v>0</v>
      </c>
      <c r="T763" s="52">
        <f t="shared" si="330"/>
        <v>87.832921428571424</v>
      </c>
      <c r="U763" s="134"/>
      <c r="V763" s="19"/>
      <c r="W763" s="19"/>
    </row>
    <row r="764" spans="1:23" s="5" customFormat="1" x14ac:dyDescent="0.2">
      <c r="L764" s="15"/>
      <c r="M764" s="58"/>
      <c r="N764" s="59"/>
      <c r="O764" s="86"/>
      <c r="P764" s="86"/>
      <c r="Q764" s="86"/>
      <c r="R764" s="86"/>
      <c r="S764" s="52"/>
      <c r="T764" s="52"/>
      <c r="U764" s="86"/>
      <c r="V764" s="19"/>
      <c r="W764" s="19"/>
    </row>
    <row r="765" spans="1:23" s="5" customFormat="1" x14ac:dyDescent="0.2">
      <c r="L765" s="15"/>
      <c r="M765" s="77"/>
      <c r="N765" s="114" t="s">
        <v>288</v>
      </c>
      <c r="O765" s="122">
        <v>0</v>
      </c>
      <c r="P765" s="122">
        <f>SUM(P766:P767)</f>
        <v>140000</v>
      </c>
      <c r="Q765" s="122"/>
      <c r="R765" s="122">
        <f>SUM(R766:R767)</f>
        <v>122966.09</v>
      </c>
      <c r="S765" s="52">
        <v>0</v>
      </c>
      <c r="T765" s="52">
        <f t="shared" si="330"/>
        <v>87.832921428571424</v>
      </c>
      <c r="U765" s="122"/>
      <c r="V765" s="19"/>
      <c r="W765" s="19"/>
    </row>
    <row r="766" spans="1:23" s="5" customFormat="1" x14ac:dyDescent="0.2">
      <c r="L766" s="15"/>
      <c r="M766" s="123" t="s">
        <v>364</v>
      </c>
      <c r="N766" s="114" t="s">
        <v>290</v>
      </c>
      <c r="O766" s="122">
        <v>0</v>
      </c>
      <c r="P766" s="122">
        <v>80000</v>
      </c>
      <c r="Q766" s="122"/>
      <c r="R766" s="122">
        <v>59113.38</v>
      </c>
      <c r="S766" s="52">
        <v>0</v>
      </c>
      <c r="T766" s="52">
        <f t="shared" si="330"/>
        <v>73.891724999999994</v>
      </c>
      <c r="U766" s="122"/>
      <c r="V766" s="19"/>
      <c r="W766" s="19"/>
    </row>
    <row r="767" spans="1:23" s="5" customFormat="1" x14ac:dyDescent="0.2">
      <c r="L767" s="15"/>
      <c r="M767" s="120">
        <v>91</v>
      </c>
      <c r="N767" s="114" t="s">
        <v>293</v>
      </c>
      <c r="O767" s="122">
        <v>0</v>
      </c>
      <c r="P767" s="122">
        <v>60000</v>
      </c>
      <c r="Q767" s="122"/>
      <c r="R767" s="122">
        <v>63852.71</v>
      </c>
      <c r="S767" s="52">
        <v>0</v>
      </c>
      <c r="T767" s="52">
        <f t="shared" si="330"/>
        <v>106.42118333333332</v>
      </c>
      <c r="U767" s="122"/>
      <c r="V767" s="19"/>
      <c r="W767" s="19"/>
    </row>
    <row r="768" spans="1:23" s="5" customFormat="1" x14ac:dyDescent="0.2">
      <c r="L768" s="15"/>
      <c r="M768" s="120"/>
      <c r="N768" s="114"/>
      <c r="O768" s="122"/>
      <c r="P768" s="122"/>
      <c r="Q768" s="122"/>
      <c r="R768" s="122"/>
      <c r="S768" s="52"/>
      <c r="T768" s="52"/>
      <c r="U768" s="122"/>
      <c r="V768" s="19"/>
      <c r="W768" s="19"/>
    </row>
    <row r="769" spans="2:23" s="5" customFormat="1" x14ac:dyDescent="0.2">
      <c r="B769" s="4"/>
      <c r="D769" s="4"/>
      <c r="E769" s="4"/>
      <c r="F769" s="4">
        <v>5</v>
      </c>
      <c r="J769" s="4">
        <v>9</v>
      </c>
      <c r="L769" s="15" t="s">
        <v>352</v>
      </c>
      <c r="M769" s="47">
        <v>3</v>
      </c>
      <c r="N769" s="59" t="s">
        <v>116</v>
      </c>
      <c r="O769" s="86">
        <v>0</v>
      </c>
      <c r="P769" s="86">
        <f>SUM(P770)</f>
        <v>90000</v>
      </c>
      <c r="Q769" s="86"/>
      <c r="R769" s="86">
        <f>SUM(R770)</f>
        <v>73852.709999999992</v>
      </c>
      <c r="S769" s="52">
        <v>0</v>
      </c>
      <c r="T769" s="52">
        <f t="shared" si="330"/>
        <v>82.05856666666665</v>
      </c>
      <c r="U769" s="86"/>
      <c r="V769" s="19"/>
      <c r="W769" s="19"/>
    </row>
    <row r="770" spans="2:23" s="5" customFormat="1" x14ac:dyDescent="0.2">
      <c r="B770" s="4"/>
      <c r="D770" s="4"/>
      <c r="E770" s="4"/>
      <c r="F770" s="4">
        <v>5</v>
      </c>
      <c r="J770" s="4">
        <v>9</v>
      </c>
      <c r="L770" s="15" t="s">
        <v>352</v>
      </c>
      <c r="M770" s="46">
        <v>32</v>
      </c>
      <c r="N770" s="45" t="s">
        <v>3</v>
      </c>
      <c r="O770" s="87">
        <v>0</v>
      </c>
      <c r="P770" s="87">
        <f>SUM(P771:P776)</f>
        <v>90000</v>
      </c>
      <c r="Q770" s="87"/>
      <c r="R770" s="87">
        <f>SUM(R771+R776)</f>
        <v>73852.709999999992</v>
      </c>
      <c r="S770" s="52">
        <v>0</v>
      </c>
      <c r="T770" s="52">
        <f t="shared" si="330"/>
        <v>82.05856666666665</v>
      </c>
      <c r="U770" s="86"/>
      <c r="V770" s="19"/>
      <c r="W770" s="19"/>
    </row>
    <row r="771" spans="2:23" s="5" customFormat="1" x14ac:dyDescent="0.2">
      <c r="B771" s="4"/>
      <c r="D771" s="4"/>
      <c r="E771" s="4"/>
      <c r="F771" s="4">
        <v>5</v>
      </c>
      <c r="J771" s="4">
        <v>9</v>
      </c>
      <c r="L771" s="15" t="s">
        <v>352</v>
      </c>
      <c r="M771" s="47">
        <v>323</v>
      </c>
      <c r="N771" s="50" t="s">
        <v>6</v>
      </c>
      <c r="O771" s="86">
        <v>0</v>
      </c>
      <c r="P771" s="86">
        <v>55000</v>
      </c>
      <c r="Q771" s="86"/>
      <c r="R771" s="86">
        <f>SUM(R772:R775)</f>
        <v>52931.979999999996</v>
      </c>
      <c r="S771" s="52">
        <v>0</v>
      </c>
      <c r="T771" s="52">
        <f t="shared" si="330"/>
        <v>96.239963636363626</v>
      </c>
      <c r="U771" s="86"/>
      <c r="V771" s="19"/>
      <c r="W771" s="19"/>
    </row>
    <row r="772" spans="2:23" s="5" customFormat="1" ht="25.5" x14ac:dyDescent="0.2">
      <c r="B772" s="4"/>
      <c r="D772" s="4"/>
      <c r="E772" s="4"/>
      <c r="F772" s="4"/>
      <c r="J772" s="4"/>
      <c r="L772" s="15"/>
      <c r="M772" s="47">
        <v>3231</v>
      </c>
      <c r="N772" s="59" t="s">
        <v>465</v>
      </c>
      <c r="O772" s="86">
        <v>0</v>
      </c>
      <c r="P772" s="86"/>
      <c r="Q772" s="86"/>
      <c r="R772" s="86">
        <v>4900</v>
      </c>
      <c r="S772" s="52">
        <v>0</v>
      </c>
      <c r="T772" s="52"/>
      <c r="U772" s="86"/>
      <c r="V772" s="19"/>
      <c r="W772" s="19"/>
    </row>
    <row r="773" spans="2:23" s="5" customFormat="1" x14ac:dyDescent="0.2">
      <c r="B773" s="4"/>
      <c r="D773" s="4"/>
      <c r="E773" s="4"/>
      <c r="F773" s="4"/>
      <c r="J773" s="4"/>
      <c r="L773" s="15"/>
      <c r="M773" s="47">
        <v>3233</v>
      </c>
      <c r="N773" s="50" t="s">
        <v>467</v>
      </c>
      <c r="O773" s="86">
        <v>0</v>
      </c>
      <c r="P773" s="86"/>
      <c r="Q773" s="86"/>
      <c r="R773" s="86">
        <v>23675</v>
      </c>
      <c r="S773" s="52">
        <v>0</v>
      </c>
      <c r="T773" s="52"/>
      <c r="U773" s="86"/>
      <c r="V773" s="19"/>
      <c r="W773" s="19"/>
    </row>
    <row r="774" spans="2:23" s="5" customFormat="1" x14ac:dyDescent="0.2">
      <c r="B774" s="4"/>
      <c r="D774" s="4"/>
      <c r="E774" s="4"/>
      <c r="F774" s="4"/>
      <c r="J774" s="4"/>
      <c r="L774" s="15"/>
      <c r="M774" s="47">
        <v>3237</v>
      </c>
      <c r="N774" s="50" t="s">
        <v>470</v>
      </c>
      <c r="O774" s="86">
        <v>0</v>
      </c>
      <c r="P774" s="86"/>
      <c r="Q774" s="86"/>
      <c r="R774" s="86">
        <v>6299.85</v>
      </c>
      <c r="S774" s="52">
        <v>0</v>
      </c>
      <c r="T774" s="52"/>
      <c r="U774" s="86"/>
      <c r="V774" s="19"/>
      <c r="W774" s="19"/>
    </row>
    <row r="775" spans="2:23" s="5" customFormat="1" x14ac:dyDescent="0.2">
      <c r="B775" s="4"/>
      <c r="D775" s="4"/>
      <c r="E775" s="4"/>
      <c r="F775" s="4"/>
      <c r="J775" s="4"/>
      <c r="L775" s="15"/>
      <c r="M775" s="47">
        <v>3239</v>
      </c>
      <c r="N775" s="59" t="s">
        <v>538</v>
      </c>
      <c r="O775" s="86">
        <v>0</v>
      </c>
      <c r="P775" s="86"/>
      <c r="Q775" s="86"/>
      <c r="R775" s="86">
        <v>18057.13</v>
      </c>
      <c r="S775" s="52">
        <v>0</v>
      </c>
      <c r="T775" s="52"/>
      <c r="U775" s="86"/>
      <c r="V775" s="19"/>
      <c r="W775" s="19"/>
    </row>
    <row r="776" spans="2:23" s="5" customFormat="1" ht="25.5" x14ac:dyDescent="0.2">
      <c r="B776" s="4"/>
      <c r="D776" s="4"/>
      <c r="E776" s="4"/>
      <c r="F776" s="4">
        <v>5</v>
      </c>
      <c r="J776" s="4">
        <v>9</v>
      </c>
      <c r="L776" s="15" t="s">
        <v>352</v>
      </c>
      <c r="M776" s="47">
        <v>329</v>
      </c>
      <c r="N776" s="59" t="s">
        <v>7</v>
      </c>
      <c r="O776" s="86">
        <v>0</v>
      </c>
      <c r="P776" s="86">
        <v>35000</v>
      </c>
      <c r="Q776" s="86"/>
      <c r="R776" s="86">
        <f>SUM(R777:R778)</f>
        <v>20920.73</v>
      </c>
      <c r="S776" s="52">
        <v>0</v>
      </c>
      <c r="T776" s="52">
        <f t="shared" si="330"/>
        <v>59.773514285714278</v>
      </c>
      <c r="U776" s="86"/>
      <c r="V776" s="19"/>
      <c r="W776" s="19"/>
    </row>
    <row r="777" spans="2:23" s="5" customFormat="1" x14ac:dyDescent="0.2">
      <c r="B777" s="4"/>
      <c r="D777" s="4"/>
      <c r="E777" s="4"/>
      <c r="F777" s="4"/>
      <c r="J777" s="4"/>
      <c r="L777" s="15"/>
      <c r="M777" s="47">
        <v>3293</v>
      </c>
      <c r="N777" s="59" t="s">
        <v>481</v>
      </c>
      <c r="O777" s="86">
        <v>0</v>
      </c>
      <c r="P777" s="86"/>
      <c r="Q777" s="86"/>
      <c r="R777" s="86">
        <v>9053.23</v>
      </c>
      <c r="S777" s="52">
        <v>0</v>
      </c>
      <c r="T777" s="52"/>
      <c r="U777" s="86"/>
      <c r="V777" s="19"/>
      <c r="W777" s="19"/>
    </row>
    <row r="778" spans="2:23" s="5" customFormat="1" ht="25.5" x14ac:dyDescent="0.2">
      <c r="B778" s="4"/>
      <c r="D778" s="4"/>
      <c r="E778" s="4"/>
      <c r="F778" s="4"/>
      <c r="J778" s="4"/>
      <c r="L778" s="15"/>
      <c r="M778" s="47">
        <v>3299</v>
      </c>
      <c r="N778" s="59" t="s">
        <v>7</v>
      </c>
      <c r="O778" s="86">
        <v>0</v>
      </c>
      <c r="P778" s="86"/>
      <c r="Q778" s="86"/>
      <c r="R778" s="86">
        <v>11867.5</v>
      </c>
      <c r="S778" s="52">
        <v>0</v>
      </c>
      <c r="T778" s="52"/>
      <c r="U778" s="86"/>
      <c r="V778" s="19"/>
      <c r="W778" s="19"/>
    </row>
    <row r="779" spans="2:23" s="5" customFormat="1" x14ac:dyDescent="0.2">
      <c r="B779" s="4"/>
      <c r="D779" s="4"/>
      <c r="E779" s="4"/>
      <c r="F779" s="4"/>
      <c r="J779" s="4"/>
      <c r="L779" s="15"/>
      <c r="M779" s="47"/>
      <c r="N779" s="59"/>
      <c r="O779" s="86"/>
      <c r="P779" s="86"/>
      <c r="Q779" s="86"/>
      <c r="R779" s="86"/>
      <c r="S779" s="52"/>
      <c r="T779" s="52"/>
      <c r="U779" s="86"/>
      <c r="V779" s="19"/>
      <c r="W779" s="19"/>
    </row>
    <row r="780" spans="2:23" s="5" customFormat="1" ht="25.5" x14ac:dyDescent="0.2">
      <c r="B780" s="4"/>
      <c r="D780" s="4"/>
      <c r="E780" s="4"/>
      <c r="F780" s="4">
        <v>5</v>
      </c>
      <c r="J780" s="4">
        <v>9</v>
      </c>
      <c r="L780" s="15" t="s">
        <v>352</v>
      </c>
      <c r="M780" s="47">
        <v>4</v>
      </c>
      <c r="N780" s="59" t="s">
        <v>171</v>
      </c>
      <c r="O780" s="86">
        <v>0</v>
      </c>
      <c r="P780" s="86">
        <f>SUM(P781)</f>
        <v>50000</v>
      </c>
      <c r="Q780" s="86"/>
      <c r="R780" s="86">
        <f>SUM(R781)</f>
        <v>49113.38</v>
      </c>
      <c r="S780" s="52">
        <v>0</v>
      </c>
      <c r="T780" s="52">
        <f t="shared" ref="T780:T830" si="349">R780/P780*100</f>
        <v>98.226759999999985</v>
      </c>
      <c r="U780" s="86"/>
      <c r="V780" s="19"/>
      <c r="W780" s="19"/>
    </row>
    <row r="781" spans="2:23" s="3" customFormat="1" ht="38.25" x14ac:dyDescent="0.2">
      <c r="B781" s="9"/>
      <c r="D781" s="9"/>
      <c r="E781" s="9"/>
      <c r="F781" s="4">
        <v>5</v>
      </c>
      <c r="G781" s="5"/>
      <c r="H781" s="5"/>
      <c r="I781" s="5"/>
      <c r="J781" s="4">
        <v>9</v>
      </c>
      <c r="K781" s="5"/>
      <c r="L781" s="15" t="s">
        <v>352</v>
      </c>
      <c r="M781" s="46">
        <v>42</v>
      </c>
      <c r="N781" s="45" t="s">
        <v>9</v>
      </c>
      <c r="O781" s="87">
        <v>0</v>
      </c>
      <c r="P781" s="87">
        <f>SUM(P782)</f>
        <v>50000</v>
      </c>
      <c r="Q781" s="87"/>
      <c r="R781" s="87">
        <f>SUM(R782)</f>
        <v>49113.38</v>
      </c>
      <c r="S781" s="52">
        <v>0</v>
      </c>
      <c r="T781" s="52">
        <f t="shared" si="349"/>
        <v>98.226759999999985</v>
      </c>
      <c r="U781" s="86"/>
      <c r="V781" s="19"/>
      <c r="W781" s="19"/>
    </row>
    <row r="782" spans="2:23" s="5" customFormat="1" x14ac:dyDescent="0.2">
      <c r="B782" s="4"/>
      <c r="D782" s="4"/>
      <c r="E782" s="4"/>
      <c r="F782" s="4">
        <v>5</v>
      </c>
      <c r="J782" s="4">
        <v>9</v>
      </c>
      <c r="L782" s="15" t="s">
        <v>352</v>
      </c>
      <c r="M782" s="47">
        <v>421</v>
      </c>
      <c r="N782" s="59" t="s">
        <v>173</v>
      </c>
      <c r="O782" s="86">
        <v>0</v>
      </c>
      <c r="P782" s="86">
        <v>50000</v>
      </c>
      <c r="Q782" s="86"/>
      <c r="R782" s="86">
        <f>SUM(R783)</f>
        <v>49113.38</v>
      </c>
      <c r="S782" s="52">
        <v>0</v>
      </c>
      <c r="T782" s="52">
        <f t="shared" si="349"/>
        <v>98.226759999999985</v>
      </c>
      <c r="U782" s="86"/>
      <c r="V782" s="19"/>
      <c r="W782" s="19"/>
    </row>
    <row r="783" spans="2:23" s="5" customFormat="1" x14ac:dyDescent="0.2">
      <c r="B783" s="4"/>
      <c r="D783" s="4"/>
      <c r="E783" s="4"/>
      <c r="J783" s="4"/>
      <c r="L783" s="15"/>
      <c r="M783" s="47">
        <v>4214</v>
      </c>
      <c r="N783" s="59" t="s">
        <v>509</v>
      </c>
      <c r="O783" s="86">
        <v>0</v>
      </c>
      <c r="P783" s="86"/>
      <c r="Q783" s="86"/>
      <c r="R783" s="86">
        <v>49113.38</v>
      </c>
      <c r="S783" s="52">
        <v>0</v>
      </c>
      <c r="T783" s="52"/>
      <c r="U783" s="86"/>
      <c r="V783" s="19"/>
      <c r="W783" s="19"/>
    </row>
    <row r="784" spans="2:23" s="5" customFormat="1" x14ac:dyDescent="0.2">
      <c r="B784" s="4"/>
      <c r="D784" s="4"/>
      <c r="E784" s="4"/>
      <c r="J784" s="4"/>
      <c r="L784" s="15"/>
      <c r="M784" s="47"/>
      <c r="N784" s="59"/>
      <c r="O784" s="86"/>
      <c r="P784" s="86"/>
      <c r="Q784" s="86"/>
      <c r="R784" s="86"/>
      <c r="S784" s="52"/>
      <c r="T784" s="52"/>
      <c r="U784" s="86"/>
      <c r="V784" s="19"/>
      <c r="W784" s="19"/>
    </row>
    <row r="785" spans="1:23" s="5" customFormat="1" ht="25.5" x14ac:dyDescent="0.2">
      <c r="A785" s="38" t="s">
        <v>195</v>
      </c>
      <c r="B785" s="28"/>
      <c r="C785" s="28"/>
      <c r="D785" s="28"/>
      <c r="E785" s="28"/>
      <c r="F785" s="28"/>
      <c r="G785" s="28"/>
      <c r="H785" s="28"/>
      <c r="I785" s="28"/>
      <c r="J785" s="28"/>
      <c r="K785" s="28"/>
      <c r="L785" s="27" t="s">
        <v>353</v>
      </c>
      <c r="M785" s="77"/>
      <c r="N785" s="78" t="s">
        <v>149</v>
      </c>
      <c r="O785" s="89">
        <v>0</v>
      </c>
      <c r="P785" s="89">
        <f>SUM(P787)</f>
        <v>0</v>
      </c>
      <c r="Q785" s="89"/>
      <c r="R785" s="89">
        <v>0</v>
      </c>
      <c r="S785" s="52">
        <v>0</v>
      </c>
      <c r="T785" s="52">
        <v>0</v>
      </c>
      <c r="U785" s="89"/>
      <c r="V785" s="19"/>
      <c r="W785" s="19"/>
    </row>
    <row r="786" spans="1:23" s="5" customFormat="1" x14ac:dyDescent="0.2">
      <c r="A786" s="38"/>
      <c r="L786" s="27"/>
      <c r="M786" s="77"/>
      <c r="N786" s="78"/>
      <c r="O786" s="86"/>
      <c r="P786" s="86"/>
      <c r="Q786" s="86"/>
      <c r="R786" s="86"/>
      <c r="S786" s="52"/>
      <c r="T786" s="52"/>
      <c r="U786" s="86"/>
      <c r="V786" s="19"/>
      <c r="W786" s="19"/>
    </row>
    <row r="787" spans="1:23" s="5" customFormat="1" ht="38.25" x14ac:dyDescent="0.2">
      <c r="A787" s="23" t="s">
        <v>356</v>
      </c>
      <c r="L787" s="32" t="s">
        <v>352</v>
      </c>
      <c r="M787" s="80"/>
      <c r="N787" s="140" t="s">
        <v>355</v>
      </c>
      <c r="O787" s="134">
        <v>0</v>
      </c>
      <c r="P787" s="105">
        <f>SUM(P793+P797)</f>
        <v>0</v>
      </c>
      <c r="Q787" s="105"/>
      <c r="R787" s="134">
        <v>0</v>
      </c>
      <c r="S787" s="52">
        <v>0</v>
      </c>
      <c r="T787" s="52">
        <v>0</v>
      </c>
      <c r="U787" s="152"/>
      <c r="V787" s="19"/>
      <c r="W787" s="19"/>
    </row>
    <row r="788" spans="1:23" s="5" customFormat="1" x14ac:dyDescent="0.2">
      <c r="L788" s="15"/>
      <c r="M788" s="58"/>
      <c r="N788" s="59"/>
      <c r="O788" s="86"/>
      <c r="P788" s="86"/>
      <c r="Q788" s="86"/>
      <c r="R788" s="86"/>
      <c r="S788" s="52"/>
      <c r="T788" s="52"/>
      <c r="U788" s="86"/>
      <c r="V788" s="19"/>
      <c r="W788" s="19"/>
    </row>
    <row r="789" spans="1:23" s="5" customFormat="1" x14ac:dyDescent="0.2">
      <c r="L789" s="15"/>
      <c r="M789" s="77"/>
      <c r="N789" s="114" t="s">
        <v>288</v>
      </c>
      <c r="O789" s="122">
        <v>0</v>
      </c>
      <c r="P789" s="122">
        <f>SUM(P790)</f>
        <v>0</v>
      </c>
      <c r="Q789" s="122"/>
      <c r="R789" s="122">
        <v>0</v>
      </c>
      <c r="S789" s="52">
        <v>0</v>
      </c>
      <c r="T789" s="52">
        <v>0</v>
      </c>
      <c r="U789" s="122"/>
      <c r="V789" s="19"/>
      <c r="W789" s="19"/>
    </row>
    <row r="790" spans="1:23" s="5" customFormat="1" x14ac:dyDescent="0.2">
      <c r="L790" s="15"/>
      <c r="M790" s="123" t="s">
        <v>364</v>
      </c>
      <c r="N790" s="114" t="s">
        <v>290</v>
      </c>
      <c r="O790" s="122">
        <v>0</v>
      </c>
      <c r="P790" s="122">
        <v>0</v>
      </c>
      <c r="Q790" s="122"/>
      <c r="R790" s="122">
        <v>0</v>
      </c>
      <c r="S790" s="52">
        <v>0</v>
      </c>
      <c r="T790" s="52">
        <v>0</v>
      </c>
      <c r="U790" s="122"/>
      <c r="V790" s="19"/>
      <c r="W790" s="19"/>
    </row>
    <row r="791" spans="1:23" s="5" customFormat="1" x14ac:dyDescent="0.2">
      <c r="L791" s="15"/>
      <c r="M791" s="120">
        <v>91</v>
      </c>
      <c r="N791" s="114" t="s">
        <v>293</v>
      </c>
      <c r="O791" s="122">
        <v>0</v>
      </c>
      <c r="P791" s="122">
        <v>0</v>
      </c>
      <c r="Q791" s="122"/>
      <c r="R791" s="122">
        <v>0</v>
      </c>
      <c r="S791" s="52">
        <v>0</v>
      </c>
      <c r="T791" s="52">
        <v>0</v>
      </c>
      <c r="U791" s="122"/>
      <c r="V791" s="19"/>
      <c r="W791" s="19"/>
    </row>
    <row r="792" spans="1:23" s="5" customFormat="1" x14ac:dyDescent="0.2">
      <c r="L792" s="15"/>
      <c r="M792" s="120"/>
      <c r="N792" s="114"/>
      <c r="O792" s="86"/>
      <c r="P792" s="86"/>
      <c r="Q792" s="86"/>
      <c r="R792" s="86"/>
      <c r="S792" s="52"/>
      <c r="T792" s="52"/>
      <c r="U792" s="86"/>
      <c r="V792" s="19"/>
      <c r="W792" s="19"/>
    </row>
    <row r="793" spans="1:23" s="5" customFormat="1" x14ac:dyDescent="0.2">
      <c r="B793" s="4"/>
      <c r="D793" s="4"/>
      <c r="E793" s="4"/>
      <c r="F793" s="4">
        <v>5</v>
      </c>
      <c r="J793" s="4">
        <v>9</v>
      </c>
      <c r="L793" s="15" t="s">
        <v>352</v>
      </c>
      <c r="M793" s="47">
        <v>3</v>
      </c>
      <c r="N793" s="59" t="s">
        <v>116</v>
      </c>
      <c r="O793" s="86">
        <v>0</v>
      </c>
      <c r="P793" s="86">
        <f>SUM(P794)</f>
        <v>0</v>
      </c>
      <c r="Q793" s="86"/>
      <c r="R793" s="86">
        <v>0</v>
      </c>
      <c r="S793" s="52">
        <v>0</v>
      </c>
      <c r="T793" s="52">
        <v>0</v>
      </c>
      <c r="U793" s="86"/>
      <c r="V793" s="19"/>
      <c r="W793" s="19"/>
    </row>
    <row r="794" spans="1:23" s="3" customFormat="1" x14ac:dyDescent="0.2">
      <c r="B794" s="9"/>
      <c r="D794" s="9"/>
      <c r="E794" s="9"/>
      <c r="F794" s="9">
        <v>5</v>
      </c>
      <c r="J794" s="9">
        <v>9</v>
      </c>
      <c r="L794" s="17" t="s">
        <v>352</v>
      </c>
      <c r="M794" s="46">
        <v>32</v>
      </c>
      <c r="N794" s="45" t="s">
        <v>3</v>
      </c>
      <c r="O794" s="87">
        <v>0</v>
      </c>
      <c r="P794" s="87">
        <f>SUM(P795:P796)</f>
        <v>0</v>
      </c>
      <c r="Q794" s="87"/>
      <c r="R794" s="87">
        <v>0</v>
      </c>
      <c r="S794" s="52">
        <v>0</v>
      </c>
      <c r="T794" s="52">
        <v>0</v>
      </c>
      <c r="U794" s="86"/>
      <c r="V794" s="19"/>
      <c r="W794" s="19"/>
    </row>
    <row r="795" spans="1:23" s="5" customFormat="1" x14ac:dyDescent="0.2">
      <c r="B795" s="4"/>
      <c r="D795" s="4"/>
      <c r="E795" s="4"/>
      <c r="F795" s="4">
        <v>5</v>
      </c>
      <c r="J795" s="4">
        <v>9</v>
      </c>
      <c r="L795" s="15" t="s">
        <v>352</v>
      </c>
      <c r="M795" s="47">
        <v>323</v>
      </c>
      <c r="N795" s="50" t="s">
        <v>6</v>
      </c>
      <c r="O795" s="86">
        <v>0</v>
      </c>
      <c r="P795" s="86">
        <v>0</v>
      </c>
      <c r="Q795" s="86"/>
      <c r="R795" s="86">
        <v>0</v>
      </c>
      <c r="S795" s="52">
        <v>0</v>
      </c>
      <c r="T795" s="52">
        <v>0</v>
      </c>
      <c r="U795" s="86"/>
      <c r="V795" s="19"/>
      <c r="W795" s="19"/>
    </row>
    <row r="796" spans="1:23" s="5" customFormat="1" ht="25.5" x14ac:dyDescent="0.2">
      <c r="B796" s="4"/>
      <c r="D796" s="4"/>
      <c r="E796" s="4"/>
      <c r="F796" s="4">
        <v>5</v>
      </c>
      <c r="J796" s="4">
        <v>9</v>
      </c>
      <c r="L796" s="15" t="s">
        <v>352</v>
      </c>
      <c r="M796" s="47">
        <v>329</v>
      </c>
      <c r="N796" s="59" t="s">
        <v>7</v>
      </c>
      <c r="O796" s="86">
        <v>0</v>
      </c>
      <c r="P796" s="86">
        <v>0</v>
      </c>
      <c r="Q796" s="86"/>
      <c r="R796" s="86">
        <v>0</v>
      </c>
      <c r="S796" s="52">
        <v>0</v>
      </c>
      <c r="T796" s="52">
        <v>0</v>
      </c>
      <c r="U796" s="86"/>
      <c r="V796" s="19"/>
      <c r="W796" s="19"/>
    </row>
    <row r="797" spans="1:23" s="5" customFormat="1" ht="25.5" x14ac:dyDescent="0.2">
      <c r="B797" s="4"/>
      <c r="D797" s="4"/>
      <c r="E797" s="4"/>
      <c r="F797" s="4">
        <v>5</v>
      </c>
      <c r="J797" s="4">
        <v>9</v>
      </c>
      <c r="L797" s="15" t="s">
        <v>352</v>
      </c>
      <c r="M797" s="47">
        <v>4</v>
      </c>
      <c r="N797" s="59" t="s">
        <v>171</v>
      </c>
      <c r="O797" s="86">
        <v>0</v>
      </c>
      <c r="P797" s="86">
        <f t="shared" ref="P797:P798" si="350">SUM(P798)</f>
        <v>0</v>
      </c>
      <c r="Q797" s="86"/>
      <c r="R797" s="86">
        <v>0</v>
      </c>
      <c r="S797" s="52">
        <v>0</v>
      </c>
      <c r="T797" s="52">
        <v>0</v>
      </c>
      <c r="U797" s="86"/>
      <c r="V797" s="19"/>
      <c r="W797" s="19"/>
    </row>
    <row r="798" spans="1:23" s="3" customFormat="1" ht="38.25" x14ac:dyDescent="0.2">
      <c r="B798" s="9"/>
      <c r="D798" s="9"/>
      <c r="E798" s="9"/>
      <c r="F798" s="9">
        <v>5</v>
      </c>
      <c r="J798" s="9">
        <v>9</v>
      </c>
      <c r="L798" s="17" t="s">
        <v>352</v>
      </c>
      <c r="M798" s="46">
        <v>41</v>
      </c>
      <c r="N798" s="45" t="s">
        <v>172</v>
      </c>
      <c r="O798" s="87">
        <v>0</v>
      </c>
      <c r="P798" s="87">
        <f t="shared" si="350"/>
        <v>0</v>
      </c>
      <c r="Q798" s="87"/>
      <c r="R798" s="87">
        <v>0</v>
      </c>
      <c r="S798" s="52">
        <v>0</v>
      </c>
      <c r="T798" s="52">
        <v>0</v>
      </c>
      <c r="U798" s="86"/>
      <c r="V798" s="19"/>
      <c r="W798" s="19"/>
    </row>
    <row r="799" spans="1:23" s="5" customFormat="1" x14ac:dyDescent="0.2">
      <c r="B799" s="4"/>
      <c r="D799" s="4"/>
      <c r="E799" s="4"/>
      <c r="F799" s="4">
        <v>5</v>
      </c>
      <c r="J799" s="4">
        <v>9</v>
      </c>
      <c r="L799" s="15" t="s">
        <v>352</v>
      </c>
      <c r="M799" s="47">
        <v>411</v>
      </c>
      <c r="N799" s="59" t="s">
        <v>26</v>
      </c>
      <c r="O799" s="86">
        <v>0</v>
      </c>
      <c r="P799" s="86">
        <v>0</v>
      </c>
      <c r="Q799" s="86"/>
      <c r="R799" s="86">
        <v>0</v>
      </c>
      <c r="S799" s="52">
        <v>0</v>
      </c>
      <c r="T799" s="52">
        <v>0</v>
      </c>
      <c r="U799" s="86"/>
      <c r="V799" s="19"/>
      <c r="W799" s="19"/>
    </row>
    <row r="800" spans="1:23" s="5" customFormat="1" x14ac:dyDescent="0.2">
      <c r="B800" s="4"/>
      <c r="D800" s="4"/>
      <c r="E800" s="4"/>
      <c r="J800" s="4"/>
      <c r="L800" s="15"/>
      <c r="M800" s="47"/>
      <c r="N800" s="59"/>
      <c r="O800" s="86"/>
      <c r="P800" s="86"/>
      <c r="Q800" s="86"/>
      <c r="R800" s="86"/>
      <c r="S800" s="52"/>
      <c r="T800" s="52"/>
      <c r="U800" s="86"/>
      <c r="V800" s="19"/>
      <c r="W800" s="19"/>
    </row>
    <row r="801" spans="1:23" s="5" customFormat="1" x14ac:dyDescent="0.2">
      <c r="B801" s="4"/>
      <c r="D801" s="4"/>
      <c r="E801" s="4"/>
      <c r="J801" s="4"/>
      <c r="L801" s="15"/>
      <c r="M801" s="47"/>
      <c r="N801" s="50"/>
      <c r="O801" s="86"/>
      <c r="P801" s="86"/>
      <c r="Q801" s="86"/>
      <c r="R801" s="86"/>
      <c r="S801" s="52"/>
      <c r="T801" s="52"/>
      <c r="U801" s="86"/>
      <c r="V801" s="19"/>
      <c r="W801" s="19"/>
    </row>
    <row r="802" spans="1:23" s="5" customFormat="1" ht="25.5" x14ac:dyDescent="0.2">
      <c r="A802" s="36" t="s">
        <v>232</v>
      </c>
      <c r="B802" s="40"/>
      <c r="C802" s="28"/>
      <c r="D802" s="28"/>
      <c r="E802" s="40">
        <v>4</v>
      </c>
      <c r="F802" s="40">
        <v>5</v>
      </c>
      <c r="G802" s="40">
        <v>6</v>
      </c>
      <c r="H802" s="40"/>
      <c r="I802" s="40"/>
      <c r="J802" s="40">
        <v>9</v>
      </c>
      <c r="K802" s="28"/>
      <c r="L802" s="29"/>
      <c r="M802" s="75"/>
      <c r="N802" s="48" t="s">
        <v>270</v>
      </c>
      <c r="O802" s="88">
        <f t="shared" ref="O802" si="351">SUM(O804)</f>
        <v>14991.9</v>
      </c>
      <c r="P802" s="88">
        <f t="shared" ref="P802" si="352">SUM(P804)</f>
        <v>55000</v>
      </c>
      <c r="Q802" s="88"/>
      <c r="R802" s="88">
        <f t="shared" ref="R802" si="353">SUM(R804)</f>
        <v>1642.5</v>
      </c>
      <c r="S802" s="52">
        <f t="shared" ref="S802:S839" si="354">R802/O802*100</f>
        <v>10.955916194745164</v>
      </c>
      <c r="T802" s="52">
        <f t="shared" si="349"/>
        <v>2.9863636363636363</v>
      </c>
      <c r="U802" s="88"/>
      <c r="V802" s="19"/>
      <c r="W802" s="19"/>
    </row>
    <row r="803" spans="1:23" s="5" customFormat="1" x14ac:dyDescent="0.2">
      <c r="A803" s="36"/>
      <c r="B803" s="40"/>
      <c r="C803" s="28"/>
      <c r="D803" s="28"/>
      <c r="E803" s="28"/>
      <c r="F803" s="28"/>
      <c r="G803" s="28"/>
      <c r="H803" s="28"/>
      <c r="I803" s="28"/>
      <c r="J803" s="28"/>
      <c r="K803" s="28"/>
      <c r="L803" s="29"/>
      <c r="M803" s="75"/>
      <c r="N803" s="48"/>
      <c r="O803" s="88"/>
      <c r="P803" s="88"/>
      <c r="Q803" s="88"/>
      <c r="R803" s="88"/>
      <c r="S803" s="52"/>
      <c r="T803" s="52"/>
      <c r="U803" s="88"/>
      <c r="V803" s="19"/>
      <c r="W803" s="19"/>
    </row>
    <row r="804" spans="1:23" s="5" customFormat="1" ht="25.5" x14ac:dyDescent="0.2">
      <c r="A804" s="38" t="s">
        <v>152</v>
      </c>
      <c r="L804" s="27" t="s">
        <v>202</v>
      </c>
      <c r="M804" s="77"/>
      <c r="N804" s="78" t="s">
        <v>145</v>
      </c>
      <c r="O804" s="89">
        <f t="shared" ref="O804" si="355">SUM(O806+O821)</f>
        <v>14991.9</v>
      </c>
      <c r="P804" s="89">
        <f t="shared" ref="P804" si="356">SUM(P806+P821)</f>
        <v>55000</v>
      </c>
      <c r="Q804" s="89"/>
      <c r="R804" s="89">
        <f t="shared" ref="R804" si="357">SUM(R806+R821)</f>
        <v>1642.5</v>
      </c>
      <c r="S804" s="52">
        <f t="shared" si="354"/>
        <v>10.955916194745164</v>
      </c>
      <c r="T804" s="52">
        <f t="shared" si="349"/>
        <v>2.9863636363636363</v>
      </c>
      <c r="U804" s="89"/>
      <c r="V804" s="19"/>
      <c r="W804" s="19"/>
    </row>
    <row r="805" spans="1:23" s="5" customFormat="1" x14ac:dyDescent="0.2">
      <c r="A805" s="38"/>
      <c r="L805" s="27"/>
      <c r="M805" s="77"/>
      <c r="N805" s="78"/>
      <c r="O805" s="105"/>
      <c r="P805" s="105"/>
      <c r="Q805" s="105"/>
      <c r="R805" s="105"/>
      <c r="S805" s="52"/>
      <c r="T805" s="52"/>
      <c r="U805" s="89"/>
      <c r="V805" s="19"/>
      <c r="W805" s="19"/>
    </row>
    <row r="806" spans="1:23" s="5" customFormat="1" ht="25.5" x14ac:dyDescent="0.2">
      <c r="A806" s="96" t="s">
        <v>210</v>
      </c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32" t="s">
        <v>185</v>
      </c>
      <c r="M806" s="80"/>
      <c r="N806" s="81" t="s">
        <v>170</v>
      </c>
      <c r="O806" s="105">
        <f t="shared" ref="O806" si="358">SUM(O817)</f>
        <v>0</v>
      </c>
      <c r="P806" s="105">
        <f>SUM(P813+P817)</f>
        <v>40000</v>
      </c>
      <c r="Q806" s="105"/>
      <c r="R806" s="105">
        <f t="shared" ref="R806" si="359">SUM(R817)</f>
        <v>0</v>
      </c>
      <c r="S806" s="52">
        <v>0</v>
      </c>
      <c r="T806" s="52">
        <f t="shared" si="349"/>
        <v>0</v>
      </c>
      <c r="U806" s="105"/>
      <c r="V806" s="19"/>
      <c r="W806" s="19"/>
    </row>
    <row r="807" spans="1:23" s="5" customFormat="1" x14ac:dyDescent="0.2"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15"/>
      <c r="M807" s="58"/>
      <c r="N807" s="59"/>
      <c r="O807" s="105"/>
      <c r="P807" s="105"/>
      <c r="Q807" s="105"/>
      <c r="R807" s="105"/>
      <c r="S807" s="52"/>
      <c r="T807" s="52"/>
      <c r="U807" s="86"/>
      <c r="V807" s="19"/>
      <c r="W807" s="19"/>
    </row>
    <row r="808" spans="1:23" s="5" customFormat="1" x14ac:dyDescent="0.2"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15"/>
      <c r="M808" s="58"/>
      <c r="N808" s="114" t="s">
        <v>288</v>
      </c>
      <c r="O808" s="122">
        <f t="shared" ref="O808" si="360">SUM(O809:O811)</f>
        <v>0</v>
      </c>
      <c r="P808" s="122">
        <f t="shared" ref="P808" si="361">SUM(P809:P811)</f>
        <v>40000</v>
      </c>
      <c r="Q808" s="122"/>
      <c r="R808" s="122">
        <f t="shared" ref="R808" si="362">SUM(R809:R811)</f>
        <v>0</v>
      </c>
      <c r="S808" s="52">
        <v>0</v>
      </c>
      <c r="T808" s="52">
        <f t="shared" si="349"/>
        <v>0</v>
      </c>
      <c r="U808" s="122"/>
      <c r="V808" s="19"/>
      <c r="W808" s="19"/>
    </row>
    <row r="809" spans="1:23" s="5" customFormat="1" x14ac:dyDescent="0.2"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15"/>
      <c r="M809" s="123" t="s">
        <v>39</v>
      </c>
      <c r="N809" s="121" t="s">
        <v>104</v>
      </c>
      <c r="O809" s="122">
        <v>0</v>
      </c>
      <c r="P809" s="122">
        <v>10000</v>
      </c>
      <c r="Q809" s="122"/>
      <c r="R809" s="122">
        <v>0</v>
      </c>
      <c r="S809" s="52">
        <v>0</v>
      </c>
      <c r="T809" s="52">
        <f t="shared" si="349"/>
        <v>0</v>
      </c>
      <c r="U809" s="122"/>
      <c r="V809" s="19"/>
      <c r="W809" s="19"/>
    </row>
    <row r="810" spans="1:23" s="5" customFormat="1" x14ac:dyDescent="0.2"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15"/>
      <c r="M810" s="123" t="s">
        <v>364</v>
      </c>
      <c r="N810" s="114" t="s">
        <v>290</v>
      </c>
      <c r="O810" s="122">
        <v>0</v>
      </c>
      <c r="P810" s="122">
        <v>30000</v>
      </c>
      <c r="Q810" s="122"/>
      <c r="R810" s="122">
        <v>0</v>
      </c>
      <c r="S810" s="52">
        <v>0</v>
      </c>
      <c r="T810" s="52">
        <f t="shared" si="349"/>
        <v>0</v>
      </c>
      <c r="U810" s="122"/>
      <c r="V810" s="19"/>
      <c r="W810" s="19"/>
    </row>
    <row r="811" spans="1:23" s="5" customFormat="1" x14ac:dyDescent="0.2"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15"/>
      <c r="M811" s="120">
        <v>91</v>
      </c>
      <c r="N811" s="114" t="s">
        <v>293</v>
      </c>
      <c r="O811" s="122">
        <v>0</v>
      </c>
      <c r="P811" s="122">
        <v>0</v>
      </c>
      <c r="Q811" s="122"/>
      <c r="R811" s="122">
        <v>0</v>
      </c>
      <c r="S811" s="52">
        <v>0</v>
      </c>
      <c r="T811" s="52">
        <v>0</v>
      </c>
      <c r="U811" s="122"/>
      <c r="V811" s="19"/>
      <c r="W811" s="19"/>
    </row>
    <row r="812" spans="1:23" s="5" customFormat="1" x14ac:dyDescent="0.2"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15"/>
      <c r="M812" s="58"/>
      <c r="N812" s="59"/>
      <c r="O812" s="105"/>
      <c r="P812" s="105"/>
      <c r="Q812" s="105"/>
      <c r="R812" s="105"/>
      <c r="S812" s="52"/>
      <c r="T812" s="52"/>
      <c r="U812" s="86"/>
      <c r="V812" s="19"/>
      <c r="W812" s="19"/>
    </row>
    <row r="813" spans="1:23" s="5" customFormat="1" x14ac:dyDescent="0.2">
      <c r="B813" s="4"/>
      <c r="C813" s="4"/>
      <c r="D813" s="4"/>
      <c r="E813" s="4"/>
      <c r="F813" s="4">
        <v>5</v>
      </c>
      <c r="G813" s="4">
        <v>6</v>
      </c>
      <c r="H813" s="4"/>
      <c r="I813" s="4"/>
      <c r="J813" s="4">
        <v>9</v>
      </c>
      <c r="K813" s="4"/>
      <c r="L813" s="15" t="s">
        <v>185</v>
      </c>
      <c r="M813" s="58" t="s">
        <v>56</v>
      </c>
      <c r="N813" s="59" t="s">
        <v>116</v>
      </c>
      <c r="O813" s="86">
        <v>0</v>
      </c>
      <c r="P813" s="86">
        <f t="shared" ref="P813:P814" si="363">SUM(P814)</f>
        <v>20000</v>
      </c>
      <c r="Q813" s="86"/>
      <c r="R813" s="86">
        <v>0</v>
      </c>
      <c r="S813" s="52">
        <v>0</v>
      </c>
      <c r="T813" s="52">
        <f t="shared" si="349"/>
        <v>0</v>
      </c>
      <c r="U813" s="86"/>
      <c r="V813" s="19"/>
      <c r="W813" s="19"/>
    </row>
    <row r="814" spans="1:23" s="3" customFormat="1" x14ac:dyDescent="0.2">
      <c r="B814" s="9"/>
      <c r="C814" s="9"/>
      <c r="D814" s="9"/>
      <c r="E814" s="9"/>
      <c r="F814" s="9">
        <v>5</v>
      </c>
      <c r="G814" s="9">
        <v>6</v>
      </c>
      <c r="H814" s="9"/>
      <c r="I814" s="9"/>
      <c r="J814" s="4">
        <v>9</v>
      </c>
      <c r="K814" s="9"/>
      <c r="L814" s="17" t="s">
        <v>185</v>
      </c>
      <c r="M814" s="67" t="s">
        <v>61</v>
      </c>
      <c r="N814" s="45" t="s">
        <v>3</v>
      </c>
      <c r="O814" s="87">
        <v>0</v>
      </c>
      <c r="P814" s="87">
        <f t="shared" si="363"/>
        <v>20000</v>
      </c>
      <c r="Q814" s="87"/>
      <c r="R814" s="87">
        <v>0</v>
      </c>
      <c r="S814" s="52">
        <v>0</v>
      </c>
      <c r="T814" s="52">
        <f t="shared" si="349"/>
        <v>0</v>
      </c>
      <c r="U814" s="86"/>
      <c r="V814" s="19"/>
      <c r="W814" s="19"/>
    </row>
    <row r="815" spans="1:23" s="5" customFormat="1" x14ac:dyDescent="0.2">
      <c r="B815" s="4"/>
      <c r="C815" s="4"/>
      <c r="D815" s="4"/>
      <c r="E815" s="4"/>
      <c r="F815" s="4">
        <v>5</v>
      </c>
      <c r="G815" s="4">
        <v>6</v>
      </c>
      <c r="H815" s="4"/>
      <c r="I815" s="4"/>
      <c r="J815" s="4">
        <v>9</v>
      </c>
      <c r="K815" s="4"/>
      <c r="L815" s="15" t="s">
        <v>185</v>
      </c>
      <c r="M815" s="58" t="s">
        <v>64</v>
      </c>
      <c r="N815" s="59" t="s">
        <v>6</v>
      </c>
      <c r="O815" s="86">
        <v>0</v>
      </c>
      <c r="P815" s="86">
        <v>20000</v>
      </c>
      <c r="Q815" s="86"/>
      <c r="R815" s="86">
        <v>0</v>
      </c>
      <c r="S815" s="52">
        <v>0</v>
      </c>
      <c r="T815" s="52">
        <f t="shared" si="349"/>
        <v>0</v>
      </c>
      <c r="U815" s="86"/>
      <c r="V815" s="19"/>
      <c r="W815" s="19"/>
    </row>
    <row r="816" spans="1:23" s="5" customFormat="1" x14ac:dyDescent="0.2">
      <c r="B816" s="4"/>
      <c r="C816" s="4"/>
      <c r="D816" s="4"/>
      <c r="E816" s="4"/>
      <c r="F816" s="4">
        <v>5</v>
      </c>
      <c r="G816" s="4">
        <v>6</v>
      </c>
      <c r="H816" s="4"/>
      <c r="I816" s="4"/>
      <c r="J816" s="4"/>
      <c r="K816" s="4"/>
      <c r="L816" s="15"/>
      <c r="M816" s="58"/>
      <c r="N816" s="59"/>
      <c r="O816" s="105"/>
      <c r="P816" s="105"/>
      <c r="Q816" s="105"/>
      <c r="R816" s="105"/>
      <c r="S816" s="52"/>
      <c r="T816" s="52"/>
      <c r="U816" s="86"/>
      <c r="V816" s="19"/>
      <c r="W816" s="19"/>
    </row>
    <row r="817" spans="1:23" s="5" customFormat="1" ht="25.5" x14ac:dyDescent="0.2">
      <c r="B817" s="4"/>
      <c r="C817" s="4"/>
      <c r="D817" s="4"/>
      <c r="E817" s="4"/>
      <c r="F817" s="4">
        <v>5</v>
      </c>
      <c r="G817" s="4">
        <v>6</v>
      </c>
      <c r="H817" s="4"/>
      <c r="I817" s="4"/>
      <c r="J817" s="4">
        <v>9</v>
      </c>
      <c r="K817" s="4"/>
      <c r="L817" s="15" t="s">
        <v>185</v>
      </c>
      <c r="M817" s="58" t="s">
        <v>76</v>
      </c>
      <c r="N817" s="59" t="s">
        <v>171</v>
      </c>
      <c r="O817" s="86">
        <f t="shared" ref="O817:R818" si="364">SUM(O818)</f>
        <v>0</v>
      </c>
      <c r="P817" s="86">
        <f t="shared" si="364"/>
        <v>20000</v>
      </c>
      <c r="Q817" s="86"/>
      <c r="R817" s="86">
        <f t="shared" si="364"/>
        <v>0</v>
      </c>
      <c r="S817" s="52">
        <v>0</v>
      </c>
      <c r="T817" s="52">
        <f t="shared" si="349"/>
        <v>0</v>
      </c>
      <c r="U817" s="86"/>
      <c r="V817" s="19"/>
      <c r="W817" s="19"/>
    </row>
    <row r="818" spans="1:23" s="5" customFormat="1" ht="38.25" x14ac:dyDescent="0.2">
      <c r="A818" s="3"/>
      <c r="B818" s="4"/>
      <c r="C818" s="4"/>
      <c r="D818" s="4"/>
      <c r="E818" s="4"/>
      <c r="F818" s="4">
        <v>5</v>
      </c>
      <c r="G818" s="4">
        <v>6</v>
      </c>
      <c r="H818" s="4"/>
      <c r="I818" s="4"/>
      <c r="J818" s="4">
        <v>9</v>
      </c>
      <c r="K818" s="4"/>
      <c r="L818" s="15" t="s">
        <v>185</v>
      </c>
      <c r="M818" s="67" t="s">
        <v>80</v>
      </c>
      <c r="N818" s="45" t="s">
        <v>9</v>
      </c>
      <c r="O818" s="87">
        <f t="shared" si="364"/>
        <v>0</v>
      </c>
      <c r="P818" s="87">
        <f t="shared" si="364"/>
        <v>20000</v>
      </c>
      <c r="Q818" s="87"/>
      <c r="R818" s="87">
        <f t="shared" si="364"/>
        <v>0</v>
      </c>
      <c r="S818" s="52">
        <v>0</v>
      </c>
      <c r="T818" s="52">
        <f t="shared" si="349"/>
        <v>0</v>
      </c>
      <c r="U818" s="86"/>
      <c r="V818" s="19"/>
      <c r="W818" s="19"/>
    </row>
    <row r="819" spans="1:23" s="5" customFormat="1" x14ac:dyDescent="0.2">
      <c r="B819" s="4"/>
      <c r="C819" s="4"/>
      <c r="D819" s="4"/>
      <c r="E819" s="4"/>
      <c r="F819" s="4">
        <v>5</v>
      </c>
      <c r="G819" s="4">
        <v>6</v>
      </c>
      <c r="H819" s="4"/>
      <c r="I819" s="4"/>
      <c r="J819" s="4">
        <v>9</v>
      </c>
      <c r="K819" s="4"/>
      <c r="L819" s="15" t="s">
        <v>185</v>
      </c>
      <c r="M819" s="58" t="s">
        <v>81</v>
      </c>
      <c r="N819" s="59" t="s">
        <v>173</v>
      </c>
      <c r="O819" s="86">
        <v>0</v>
      </c>
      <c r="P819" s="86">
        <v>20000</v>
      </c>
      <c r="Q819" s="86"/>
      <c r="R819" s="86">
        <v>0</v>
      </c>
      <c r="S819" s="52">
        <v>0</v>
      </c>
      <c r="T819" s="52">
        <f t="shared" si="349"/>
        <v>0</v>
      </c>
      <c r="U819" s="86"/>
      <c r="V819" s="19"/>
      <c r="W819" s="19"/>
    </row>
    <row r="820" spans="1:23" s="5" customFormat="1" x14ac:dyDescent="0.2"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S820" s="52"/>
      <c r="T820" s="52"/>
      <c r="U820" s="50"/>
      <c r="V820" s="19"/>
      <c r="W820" s="19"/>
    </row>
    <row r="821" spans="1:23" s="5" customFormat="1" ht="25.5" x14ac:dyDescent="0.2">
      <c r="A821" s="96" t="s">
        <v>271</v>
      </c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32" t="s">
        <v>185</v>
      </c>
      <c r="M821" s="80"/>
      <c r="N821" s="81" t="s">
        <v>272</v>
      </c>
      <c r="O821" s="105">
        <f t="shared" ref="O821:P821" si="365">SUM(O828)</f>
        <v>14991.9</v>
      </c>
      <c r="P821" s="105">
        <f t="shared" si="365"/>
        <v>15000</v>
      </c>
      <c r="Q821" s="105"/>
      <c r="R821" s="105">
        <f t="shared" ref="R821" si="366">SUM(R828)</f>
        <v>1642.5</v>
      </c>
      <c r="S821" s="52">
        <f t="shared" si="354"/>
        <v>10.955916194745164</v>
      </c>
      <c r="T821" s="52">
        <f t="shared" si="349"/>
        <v>10.95</v>
      </c>
      <c r="U821" s="105"/>
      <c r="V821" s="19"/>
      <c r="W821" s="19"/>
    </row>
    <row r="822" spans="1:23" s="5" customFormat="1" x14ac:dyDescent="0.2"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15"/>
      <c r="M822" s="58"/>
      <c r="N822" s="59"/>
      <c r="O822" s="105"/>
      <c r="P822" s="105"/>
      <c r="Q822" s="105"/>
      <c r="R822" s="105"/>
      <c r="S822" s="52"/>
      <c r="T822" s="52"/>
      <c r="U822" s="86"/>
      <c r="V822" s="19"/>
      <c r="W822" s="19"/>
    </row>
    <row r="823" spans="1:23" s="5" customFormat="1" x14ac:dyDescent="0.2"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15"/>
      <c r="M823" s="58"/>
      <c r="N823" s="114" t="s">
        <v>288</v>
      </c>
      <c r="O823" s="122">
        <f t="shared" ref="O823:P823" si="367">SUM(O824:O826)</f>
        <v>14991.9</v>
      </c>
      <c r="P823" s="122">
        <f t="shared" si="367"/>
        <v>15000</v>
      </c>
      <c r="Q823" s="122"/>
      <c r="R823" s="122">
        <f t="shared" ref="R823" si="368">SUM(R824:R826)</f>
        <v>1642.5</v>
      </c>
      <c r="S823" s="52">
        <f t="shared" si="354"/>
        <v>10.955916194745164</v>
      </c>
      <c r="T823" s="52">
        <f t="shared" si="349"/>
        <v>10.95</v>
      </c>
      <c r="U823" s="122"/>
      <c r="V823" s="19"/>
      <c r="W823" s="19"/>
    </row>
    <row r="824" spans="1:23" s="5" customFormat="1" x14ac:dyDescent="0.2"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15"/>
      <c r="M824" s="120">
        <v>43</v>
      </c>
      <c r="N824" s="121" t="s">
        <v>102</v>
      </c>
      <c r="O824" s="122">
        <v>0</v>
      </c>
      <c r="P824" s="122">
        <v>0</v>
      </c>
      <c r="Q824" s="122"/>
      <c r="R824" s="122">
        <v>0</v>
      </c>
      <c r="S824" s="52">
        <v>0</v>
      </c>
      <c r="T824" s="52">
        <v>0</v>
      </c>
      <c r="U824" s="122"/>
      <c r="V824" s="19"/>
      <c r="W824" s="19"/>
    </row>
    <row r="825" spans="1:23" s="5" customFormat="1" x14ac:dyDescent="0.2"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15"/>
      <c r="M825" s="123" t="s">
        <v>364</v>
      </c>
      <c r="N825" s="114" t="s">
        <v>290</v>
      </c>
      <c r="O825" s="122">
        <v>14991.9</v>
      </c>
      <c r="P825" s="122">
        <v>15000</v>
      </c>
      <c r="Q825" s="122"/>
      <c r="R825" s="122">
        <v>1642.5</v>
      </c>
      <c r="S825" s="52">
        <f t="shared" si="354"/>
        <v>10.955916194745164</v>
      </c>
      <c r="T825" s="52">
        <f t="shared" si="349"/>
        <v>10.95</v>
      </c>
      <c r="U825" s="122"/>
      <c r="V825" s="19"/>
      <c r="W825" s="19"/>
    </row>
    <row r="826" spans="1:23" s="5" customFormat="1" x14ac:dyDescent="0.2"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15"/>
      <c r="M826" s="120">
        <v>91</v>
      </c>
      <c r="N826" s="114" t="s">
        <v>293</v>
      </c>
      <c r="O826" s="122">
        <v>0</v>
      </c>
      <c r="P826" s="122">
        <v>0</v>
      </c>
      <c r="Q826" s="122"/>
      <c r="R826" s="122">
        <v>0</v>
      </c>
      <c r="S826" s="52">
        <v>0</v>
      </c>
      <c r="T826" s="52">
        <v>0</v>
      </c>
      <c r="U826" s="122"/>
      <c r="V826" s="19"/>
      <c r="W826" s="19"/>
    </row>
    <row r="827" spans="1:23" s="5" customFormat="1" x14ac:dyDescent="0.2"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15"/>
      <c r="M827" s="58"/>
      <c r="N827" s="114"/>
      <c r="O827" s="105"/>
      <c r="P827" s="105"/>
      <c r="Q827" s="105"/>
      <c r="R827" s="105"/>
      <c r="S827" s="52"/>
      <c r="T827" s="52"/>
      <c r="U827" s="86"/>
      <c r="V827" s="19"/>
      <c r="W827" s="19"/>
    </row>
    <row r="828" spans="1:23" s="5" customFormat="1" x14ac:dyDescent="0.2">
      <c r="D828" s="4"/>
      <c r="E828" s="4">
        <v>4</v>
      </c>
      <c r="F828" s="4">
        <v>5</v>
      </c>
      <c r="J828" s="4">
        <v>9</v>
      </c>
      <c r="L828" s="15" t="s">
        <v>185</v>
      </c>
      <c r="M828" s="47">
        <v>3</v>
      </c>
      <c r="N828" s="59" t="s">
        <v>116</v>
      </c>
      <c r="O828" s="86">
        <f t="shared" ref="O828:R829" si="369">SUM(O829)</f>
        <v>14991.9</v>
      </c>
      <c r="P828" s="86">
        <f t="shared" si="369"/>
        <v>15000</v>
      </c>
      <c r="Q828" s="86"/>
      <c r="R828" s="86">
        <f t="shared" si="369"/>
        <v>1642.5</v>
      </c>
      <c r="S828" s="52">
        <f t="shared" si="354"/>
        <v>10.955916194745164</v>
      </c>
      <c r="T828" s="52">
        <f t="shared" si="349"/>
        <v>10.95</v>
      </c>
      <c r="U828" s="86"/>
      <c r="V828" s="19"/>
      <c r="W828" s="19"/>
    </row>
    <row r="829" spans="1:23" s="5" customFormat="1" x14ac:dyDescent="0.2">
      <c r="D829" s="4"/>
      <c r="E829" s="4">
        <v>4</v>
      </c>
      <c r="F829" s="4">
        <v>5</v>
      </c>
      <c r="J829" s="4">
        <v>9</v>
      </c>
      <c r="L829" s="15" t="s">
        <v>185</v>
      </c>
      <c r="M829" s="46">
        <v>32</v>
      </c>
      <c r="N829" s="45" t="s">
        <v>3</v>
      </c>
      <c r="O829" s="87">
        <f t="shared" si="369"/>
        <v>14991.9</v>
      </c>
      <c r="P829" s="87">
        <f t="shared" si="369"/>
        <v>15000</v>
      </c>
      <c r="Q829" s="87"/>
      <c r="R829" s="87">
        <f t="shared" si="369"/>
        <v>1642.5</v>
      </c>
      <c r="S829" s="52">
        <f t="shared" si="354"/>
        <v>10.955916194745164</v>
      </c>
      <c r="T829" s="52">
        <f t="shared" si="349"/>
        <v>10.95</v>
      </c>
      <c r="U829" s="86"/>
      <c r="V829" s="19"/>
      <c r="W829" s="19"/>
    </row>
    <row r="830" spans="1:23" s="5" customFormat="1" x14ac:dyDescent="0.2">
      <c r="D830" s="4"/>
      <c r="E830" s="4">
        <v>4</v>
      </c>
      <c r="F830" s="4">
        <v>5</v>
      </c>
      <c r="J830" s="4">
        <v>9</v>
      </c>
      <c r="L830" s="15" t="s">
        <v>185</v>
      </c>
      <c r="M830" s="47">
        <v>323</v>
      </c>
      <c r="N830" s="50" t="s">
        <v>6</v>
      </c>
      <c r="O830" s="86">
        <f>SUM(O831)</f>
        <v>14991.9</v>
      </c>
      <c r="P830" s="86">
        <v>15000</v>
      </c>
      <c r="Q830" s="86"/>
      <c r="R830" s="86">
        <f>SUM(R831)</f>
        <v>1642.5</v>
      </c>
      <c r="S830" s="52">
        <f t="shared" si="354"/>
        <v>10.955916194745164</v>
      </c>
      <c r="T830" s="52">
        <f t="shared" si="349"/>
        <v>10.95</v>
      </c>
      <c r="U830" s="86"/>
      <c r="V830" s="19"/>
      <c r="W830" s="19"/>
    </row>
    <row r="831" spans="1:23" s="5" customFormat="1" x14ac:dyDescent="0.2">
      <c r="D831" s="4"/>
      <c r="E831" s="4"/>
      <c r="F831" s="4"/>
      <c r="J831" s="4"/>
      <c r="L831" s="15"/>
      <c r="M831" s="47">
        <v>3233</v>
      </c>
      <c r="N831" s="50" t="s">
        <v>467</v>
      </c>
      <c r="O831" s="86">
        <v>14991.9</v>
      </c>
      <c r="P831" s="86"/>
      <c r="Q831" s="86"/>
      <c r="R831" s="86">
        <v>1642.5</v>
      </c>
      <c r="S831" s="52">
        <f t="shared" si="354"/>
        <v>10.955916194745164</v>
      </c>
      <c r="T831" s="52"/>
      <c r="U831" s="86"/>
      <c r="V831" s="19"/>
      <c r="W831" s="19"/>
    </row>
    <row r="832" spans="1:23" s="5" customFormat="1" x14ac:dyDescent="0.2">
      <c r="D832" s="4"/>
      <c r="E832" s="4"/>
      <c r="L832" s="15"/>
      <c r="M832" s="47"/>
      <c r="N832" s="50"/>
      <c r="O832" s="86"/>
      <c r="P832" s="86"/>
      <c r="Q832" s="86"/>
      <c r="R832" s="86"/>
      <c r="S832" s="52"/>
      <c r="T832" s="52"/>
      <c r="U832" s="86"/>
      <c r="V832" s="19"/>
      <c r="W832" s="19"/>
    </row>
    <row r="833" spans="1:23" s="5" customFormat="1" ht="38.25" x14ac:dyDescent="0.2">
      <c r="A833" s="36" t="s">
        <v>233</v>
      </c>
      <c r="B833" s="40"/>
      <c r="C833" s="28"/>
      <c r="D833" s="40">
        <v>3</v>
      </c>
      <c r="E833" s="40"/>
      <c r="F833" s="40">
        <v>5</v>
      </c>
      <c r="G833" s="40"/>
      <c r="H833" s="40">
        <v>7</v>
      </c>
      <c r="I833" s="28"/>
      <c r="J833" s="40">
        <v>9</v>
      </c>
      <c r="K833" s="28"/>
      <c r="L833" s="29"/>
      <c r="M833" s="75"/>
      <c r="N833" s="48" t="s">
        <v>273</v>
      </c>
      <c r="O833" s="88">
        <f t="shared" ref="O833:P833" si="370">SUM(O835)</f>
        <v>37500</v>
      </c>
      <c r="P833" s="88">
        <f t="shared" si="370"/>
        <v>0</v>
      </c>
      <c r="Q833" s="88"/>
      <c r="R833" s="88">
        <f t="shared" ref="R833" si="371">SUM(R835)</f>
        <v>0</v>
      </c>
      <c r="S833" s="52">
        <f t="shared" si="354"/>
        <v>0</v>
      </c>
      <c r="T833" s="52">
        <v>0</v>
      </c>
      <c r="U833" s="88"/>
      <c r="V833" s="19"/>
      <c r="W833" s="19"/>
    </row>
    <row r="834" spans="1:23" s="5" customFormat="1" x14ac:dyDescent="0.2">
      <c r="A834" s="38"/>
      <c r="L834" s="27"/>
      <c r="M834" s="77"/>
      <c r="N834" s="78"/>
      <c r="O834" s="105"/>
      <c r="P834" s="105"/>
      <c r="Q834" s="105"/>
      <c r="R834" s="105"/>
      <c r="S834" s="52"/>
      <c r="T834" s="52"/>
      <c r="U834" s="86"/>
      <c r="V834" s="19"/>
      <c r="W834" s="19"/>
    </row>
    <row r="835" spans="1:23" s="5" customFormat="1" ht="25.5" x14ac:dyDescent="0.2">
      <c r="A835" s="38" t="s">
        <v>152</v>
      </c>
      <c r="L835" s="27" t="s">
        <v>202</v>
      </c>
      <c r="M835" s="77"/>
      <c r="N835" s="78" t="s">
        <v>145</v>
      </c>
      <c r="O835" s="89">
        <f t="shared" ref="O835" si="372">SUM(O837)</f>
        <v>37500</v>
      </c>
      <c r="P835" s="89">
        <f t="shared" ref="P835" si="373">SUM(P837)</f>
        <v>0</v>
      </c>
      <c r="Q835" s="89"/>
      <c r="R835" s="89">
        <f t="shared" ref="R835" si="374">SUM(R837)</f>
        <v>0</v>
      </c>
      <c r="S835" s="52">
        <f t="shared" si="354"/>
        <v>0</v>
      </c>
      <c r="T835" s="52">
        <v>0</v>
      </c>
      <c r="U835" s="89"/>
      <c r="V835" s="19"/>
      <c r="W835" s="19"/>
    </row>
    <row r="836" spans="1:23" s="5" customFormat="1" x14ac:dyDescent="0.2">
      <c r="L836" s="15"/>
      <c r="M836" s="58"/>
      <c r="N836" s="59"/>
      <c r="O836" s="108"/>
      <c r="P836" s="108"/>
      <c r="Q836" s="108"/>
      <c r="R836" s="108"/>
      <c r="S836" s="52"/>
      <c r="T836" s="52"/>
      <c r="U836" s="135"/>
      <c r="V836" s="19"/>
      <c r="W836" s="19"/>
    </row>
    <row r="837" spans="1:23" s="5" customFormat="1" ht="38.25" x14ac:dyDescent="0.2">
      <c r="A837" s="39" t="s">
        <v>234</v>
      </c>
      <c r="L837" s="32" t="s">
        <v>327</v>
      </c>
      <c r="M837" s="80"/>
      <c r="N837" s="140" t="s">
        <v>346</v>
      </c>
      <c r="O837" s="105">
        <f t="shared" ref="O837:P837" si="375">SUM(O845+O848)</f>
        <v>37500</v>
      </c>
      <c r="P837" s="105">
        <f t="shared" si="375"/>
        <v>0</v>
      </c>
      <c r="Q837" s="105"/>
      <c r="R837" s="105">
        <f t="shared" ref="R837" si="376">SUM(R845+R848)</f>
        <v>0</v>
      </c>
      <c r="S837" s="52">
        <f t="shared" si="354"/>
        <v>0</v>
      </c>
      <c r="T837" s="52">
        <v>0</v>
      </c>
      <c r="U837" s="134"/>
      <c r="V837" s="19"/>
      <c r="W837" s="19"/>
    </row>
    <row r="838" spans="1:23" s="5" customFormat="1" x14ac:dyDescent="0.2">
      <c r="L838" s="15"/>
      <c r="M838" s="58"/>
      <c r="N838" s="59"/>
      <c r="O838" s="108"/>
      <c r="P838" s="108"/>
      <c r="Q838" s="108"/>
      <c r="R838" s="108"/>
      <c r="S838" s="52"/>
      <c r="T838" s="52"/>
      <c r="U838" s="135"/>
      <c r="V838" s="19"/>
      <c r="W838" s="19"/>
    </row>
    <row r="839" spans="1:23" s="5" customFormat="1" x14ac:dyDescent="0.2">
      <c r="L839" s="15"/>
      <c r="M839" s="58"/>
      <c r="N839" s="114" t="s">
        <v>288</v>
      </c>
      <c r="O839" s="122">
        <f t="shared" ref="O839" si="377">SUM(O840:O843)</f>
        <v>37500</v>
      </c>
      <c r="P839" s="122">
        <f>SUM(P840:P843)</f>
        <v>0</v>
      </c>
      <c r="Q839" s="122"/>
      <c r="R839" s="122">
        <f t="shared" ref="R839" si="378">SUM(R840:R843)</f>
        <v>0</v>
      </c>
      <c r="S839" s="52">
        <f t="shared" si="354"/>
        <v>0</v>
      </c>
      <c r="T839" s="52">
        <v>0</v>
      </c>
      <c r="U839" s="122"/>
      <c r="V839" s="19"/>
      <c r="W839" s="19"/>
    </row>
    <row r="840" spans="1:23" s="5" customFormat="1" x14ac:dyDescent="0.2">
      <c r="L840" s="15"/>
      <c r="M840" s="123" t="s">
        <v>57</v>
      </c>
      <c r="N840" s="114" t="s">
        <v>101</v>
      </c>
      <c r="O840" s="122">
        <v>0</v>
      </c>
      <c r="P840" s="122">
        <v>0</v>
      </c>
      <c r="Q840" s="122"/>
      <c r="R840" s="122">
        <v>0</v>
      </c>
      <c r="S840" s="52">
        <v>0</v>
      </c>
      <c r="T840" s="52">
        <v>0</v>
      </c>
      <c r="U840" s="122"/>
      <c r="V840" s="19"/>
      <c r="W840" s="19"/>
    </row>
    <row r="841" spans="1:23" s="5" customFormat="1" ht="39" customHeight="1" x14ac:dyDescent="0.2">
      <c r="L841" s="15"/>
      <c r="M841" s="123" t="s">
        <v>52</v>
      </c>
      <c r="N841" s="124" t="s">
        <v>105</v>
      </c>
      <c r="O841" s="122">
        <v>0</v>
      </c>
      <c r="P841" s="122">
        <v>0</v>
      </c>
      <c r="Q841" s="122"/>
      <c r="R841" s="122">
        <v>0</v>
      </c>
      <c r="S841" s="52">
        <v>0</v>
      </c>
      <c r="T841" s="52">
        <v>0</v>
      </c>
      <c r="U841" s="122"/>
      <c r="V841" s="19"/>
      <c r="W841" s="19"/>
    </row>
    <row r="842" spans="1:23" s="5" customFormat="1" ht="13.5" customHeight="1" x14ac:dyDescent="0.2">
      <c r="L842" s="15"/>
      <c r="M842" s="123" t="s">
        <v>364</v>
      </c>
      <c r="N842" s="114" t="s">
        <v>290</v>
      </c>
      <c r="O842" s="122">
        <v>0</v>
      </c>
      <c r="P842" s="122">
        <v>0</v>
      </c>
      <c r="Q842" s="122"/>
      <c r="R842" s="122">
        <v>0</v>
      </c>
      <c r="S842" s="52">
        <v>0</v>
      </c>
      <c r="T842" s="52">
        <v>0</v>
      </c>
      <c r="U842" s="122"/>
      <c r="V842" s="19"/>
      <c r="W842" s="19"/>
    </row>
    <row r="843" spans="1:23" s="5" customFormat="1" ht="13.5" customHeight="1" x14ac:dyDescent="0.2">
      <c r="L843" s="15"/>
      <c r="M843" s="123" t="s">
        <v>362</v>
      </c>
      <c r="N843" s="121" t="s">
        <v>292</v>
      </c>
      <c r="O843" s="122">
        <v>37500</v>
      </c>
      <c r="P843" s="122">
        <v>0</v>
      </c>
      <c r="Q843" s="122"/>
      <c r="R843" s="122">
        <v>0</v>
      </c>
      <c r="S843" s="52">
        <f t="shared" ref="S843:S905" si="379">R843/O843*100</f>
        <v>0</v>
      </c>
      <c r="T843" s="52">
        <v>0</v>
      </c>
      <c r="U843" s="122"/>
      <c r="V843" s="19"/>
      <c r="W843" s="19"/>
    </row>
    <row r="844" spans="1:23" s="5" customFormat="1" x14ac:dyDescent="0.2">
      <c r="L844" s="15"/>
      <c r="M844" s="58"/>
      <c r="N844" s="59"/>
      <c r="O844" s="108"/>
      <c r="P844" s="108"/>
      <c r="Q844" s="108"/>
      <c r="R844" s="108"/>
      <c r="S844" s="52"/>
      <c r="T844" s="52"/>
      <c r="U844" s="135"/>
      <c r="V844" s="19"/>
      <c r="W844" s="19"/>
    </row>
    <row r="845" spans="1:23" s="5" customFormat="1" x14ac:dyDescent="0.2">
      <c r="D845" s="4">
        <v>3</v>
      </c>
      <c r="F845" s="4">
        <v>5</v>
      </c>
      <c r="H845" s="4">
        <v>7</v>
      </c>
      <c r="J845" s="4">
        <v>9</v>
      </c>
      <c r="L845" s="15" t="s">
        <v>327</v>
      </c>
      <c r="M845" s="58" t="s">
        <v>56</v>
      </c>
      <c r="N845" s="59" t="s">
        <v>116</v>
      </c>
      <c r="O845" s="86">
        <f t="shared" ref="O845:R846" si="380">SUM(O846)</f>
        <v>0</v>
      </c>
      <c r="P845" s="86">
        <f t="shared" si="380"/>
        <v>0</v>
      </c>
      <c r="Q845" s="86"/>
      <c r="R845" s="86">
        <f t="shared" si="380"/>
        <v>0</v>
      </c>
      <c r="S845" s="52">
        <v>0</v>
      </c>
      <c r="T845" s="52">
        <v>0</v>
      </c>
      <c r="U845" s="138"/>
      <c r="V845" s="19"/>
      <c r="W845" s="19"/>
    </row>
    <row r="846" spans="1:23" s="3" customFormat="1" x14ac:dyDescent="0.2">
      <c r="D846" s="4">
        <v>3</v>
      </c>
      <c r="E846" s="5"/>
      <c r="F846" s="4">
        <v>5</v>
      </c>
      <c r="H846" s="4">
        <v>7</v>
      </c>
      <c r="J846" s="4">
        <v>9</v>
      </c>
      <c r="L846" s="15" t="s">
        <v>327</v>
      </c>
      <c r="M846" s="67" t="s">
        <v>61</v>
      </c>
      <c r="N846" s="45" t="s">
        <v>3</v>
      </c>
      <c r="O846" s="87">
        <f t="shared" si="380"/>
        <v>0</v>
      </c>
      <c r="P846" s="87">
        <f t="shared" si="380"/>
        <v>0</v>
      </c>
      <c r="Q846" s="87"/>
      <c r="R846" s="87">
        <f t="shared" si="380"/>
        <v>0</v>
      </c>
      <c r="S846" s="52">
        <v>0</v>
      </c>
      <c r="T846" s="52">
        <v>0</v>
      </c>
      <c r="U846" s="86"/>
      <c r="V846" s="19"/>
      <c r="W846" s="19"/>
    </row>
    <row r="847" spans="1:23" s="5" customFormat="1" x14ac:dyDescent="0.2">
      <c r="D847" s="4">
        <v>3</v>
      </c>
      <c r="F847" s="4">
        <v>5</v>
      </c>
      <c r="H847" s="4">
        <v>7</v>
      </c>
      <c r="J847" s="4">
        <v>9</v>
      </c>
      <c r="L847" s="15" t="s">
        <v>327</v>
      </c>
      <c r="M847" s="58" t="s">
        <v>64</v>
      </c>
      <c r="N847" s="50" t="s">
        <v>6</v>
      </c>
      <c r="O847" s="86">
        <v>0</v>
      </c>
      <c r="P847" s="86">
        <v>0</v>
      </c>
      <c r="Q847" s="86"/>
      <c r="R847" s="86">
        <v>0</v>
      </c>
      <c r="S847" s="52">
        <v>0</v>
      </c>
      <c r="T847" s="52">
        <v>0</v>
      </c>
      <c r="U847" s="135"/>
      <c r="V847" s="19"/>
      <c r="W847" s="19"/>
    </row>
    <row r="848" spans="1:23" s="5" customFormat="1" ht="25.5" x14ac:dyDescent="0.2">
      <c r="B848" s="4"/>
      <c r="C848" s="4"/>
      <c r="D848" s="4">
        <v>3</v>
      </c>
      <c r="E848" s="4"/>
      <c r="F848" s="4">
        <v>5</v>
      </c>
      <c r="G848" s="4"/>
      <c r="H848" s="4">
        <v>7</v>
      </c>
      <c r="I848" s="4"/>
      <c r="J848" s="4">
        <v>9</v>
      </c>
      <c r="K848" s="4"/>
      <c r="L848" s="15" t="s">
        <v>327</v>
      </c>
      <c r="M848" s="58" t="s">
        <v>76</v>
      </c>
      <c r="N848" s="59" t="s">
        <v>171</v>
      </c>
      <c r="O848" s="86">
        <f t="shared" ref="O848" si="381">SUM(O849)</f>
        <v>37500</v>
      </c>
      <c r="P848" s="86">
        <v>0</v>
      </c>
      <c r="Q848" s="86"/>
      <c r="R848" s="86">
        <f t="shared" ref="R848" si="382">SUM(R849)</f>
        <v>0</v>
      </c>
      <c r="S848" s="52">
        <f t="shared" si="379"/>
        <v>0</v>
      </c>
      <c r="T848" s="52">
        <v>0</v>
      </c>
      <c r="U848" s="86"/>
      <c r="V848" s="19"/>
      <c r="W848" s="19"/>
    </row>
    <row r="849" spans="1:23" s="5" customFormat="1" ht="38.25" x14ac:dyDescent="0.2">
      <c r="B849" s="4"/>
      <c r="C849" s="4"/>
      <c r="D849" s="4">
        <v>3</v>
      </c>
      <c r="E849" s="4"/>
      <c r="F849" s="4">
        <v>5</v>
      </c>
      <c r="G849" s="4"/>
      <c r="H849" s="4">
        <v>7</v>
      </c>
      <c r="I849" s="4"/>
      <c r="J849" s="4">
        <v>9</v>
      </c>
      <c r="K849" s="4"/>
      <c r="L849" s="15" t="s">
        <v>327</v>
      </c>
      <c r="M849" s="67" t="s">
        <v>77</v>
      </c>
      <c r="N849" s="45" t="s">
        <v>172</v>
      </c>
      <c r="O849" s="87">
        <f t="shared" ref="O849" si="383">SUM(O850:O851)</f>
        <v>37500</v>
      </c>
      <c r="P849" s="87">
        <f t="shared" ref="P849" si="384">SUM(P850:P851)</f>
        <v>0</v>
      </c>
      <c r="Q849" s="87"/>
      <c r="R849" s="87">
        <f t="shared" ref="R849" si="385">SUM(R850:R851)</f>
        <v>0</v>
      </c>
      <c r="S849" s="52">
        <f t="shared" si="379"/>
        <v>0</v>
      </c>
      <c r="T849" s="52">
        <v>0</v>
      </c>
      <c r="U849" s="86"/>
      <c r="V849" s="19"/>
      <c r="W849" s="19"/>
    </row>
    <row r="850" spans="1:23" s="5" customFormat="1" x14ac:dyDescent="0.2">
      <c r="B850" s="4"/>
      <c r="C850" s="4"/>
      <c r="D850" s="4">
        <v>3</v>
      </c>
      <c r="E850" s="4"/>
      <c r="F850" s="4">
        <v>5</v>
      </c>
      <c r="G850" s="4"/>
      <c r="H850" s="4">
        <v>7</v>
      </c>
      <c r="I850" s="4"/>
      <c r="J850" s="4">
        <v>9</v>
      </c>
      <c r="K850" s="4"/>
      <c r="L850" s="15" t="s">
        <v>327</v>
      </c>
      <c r="M850" s="58" t="s">
        <v>78</v>
      </c>
      <c r="N850" s="59" t="s">
        <v>26</v>
      </c>
      <c r="O850" s="86">
        <v>0</v>
      </c>
      <c r="P850" s="86">
        <v>0</v>
      </c>
      <c r="Q850" s="86"/>
      <c r="R850" s="86">
        <v>0</v>
      </c>
      <c r="S850" s="52">
        <v>0</v>
      </c>
      <c r="T850" s="52">
        <v>0</v>
      </c>
      <c r="U850" s="86"/>
      <c r="V850" s="19"/>
      <c r="W850" s="19"/>
    </row>
    <row r="851" spans="1:23" s="5" customFormat="1" x14ac:dyDescent="0.2">
      <c r="B851" s="4"/>
      <c r="C851" s="4"/>
      <c r="D851" s="4">
        <v>3</v>
      </c>
      <c r="E851" s="4"/>
      <c r="F851" s="4">
        <v>5</v>
      </c>
      <c r="G851" s="4"/>
      <c r="H851" s="4">
        <v>7</v>
      </c>
      <c r="I851" s="4"/>
      <c r="J851" s="4">
        <v>9</v>
      </c>
      <c r="K851" s="4"/>
      <c r="L851" s="15" t="s">
        <v>327</v>
      </c>
      <c r="M851" s="58" t="s">
        <v>79</v>
      </c>
      <c r="N851" s="59" t="s">
        <v>32</v>
      </c>
      <c r="O851" s="86">
        <f>SUM(O852)</f>
        <v>37500</v>
      </c>
      <c r="P851" s="86">
        <v>0</v>
      </c>
      <c r="Q851" s="86"/>
      <c r="R851" s="86">
        <f>SUM(R852)</f>
        <v>0</v>
      </c>
      <c r="S851" s="52">
        <f t="shared" si="379"/>
        <v>0</v>
      </c>
      <c r="T851" s="52">
        <v>0</v>
      </c>
      <c r="U851" s="86"/>
      <c r="V851" s="19"/>
      <c r="W851" s="19"/>
    </row>
    <row r="852" spans="1:23" s="5" customFormat="1" x14ac:dyDescent="0.2"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15"/>
      <c r="M852" s="58" t="s">
        <v>502</v>
      </c>
      <c r="N852" s="59" t="s">
        <v>503</v>
      </c>
      <c r="O852" s="86">
        <v>37500</v>
      </c>
      <c r="P852" s="86"/>
      <c r="Q852" s="86"/>
      <c r="R852" s="86">
        <v>0</v>
      </c>
      <c r="S852" s="52">
        <f t="shared" si="379"/>
        <v>0</v>
      </c>
      <c r="T852" s="52"/>
      <c r="U852" s="86"/>
      <c r="V852" s="19"/>
      <c r="W852" s="19"/>
    </row>
    <row r="853" spans="1:23" s="5" customFormat="1" ht="38.25" x14ac:dyDescent="0.2">
      <c r="B853" s="4"/>
      <c r="C853" s="4"/>
      <c r="D853" s="4">
        <v>3</v>
      </c>
      <c r="E853" s="4"/>
      <c r="F853" s="4">
        <v>5</v>
      </c>
      <c r="G853" s="4"/>
      <c r="H853" s="4">
        <v>7</v>
      </c>
      <c r="I853" s="4"/>
      <c r="J853" s="4">
        <v>9</v>
      </c>
      <c r="K853" s="4"/>
      <c r="L853" s="15" t="s">
        <v>327</v>
      </c>
      <c r="M853" s="67" t="s">
        <v>80</v>
      </c>
      <c r="N853" s="45" t="s">
        <v>9</v>
      </c>
      <c r="O853" s="87">
        <v>0</v>
      </c>
      <c r="P853" s="87">
        <f>SUM(P854)</f>
        <v>0</v>
      </c>
      <c r="Q853" s="87"/>
      <c r="R853" s="87">
        <v>0</v>
      </c>
      <c r="S853" s="52">
        <v>0</v>
      </c>
      <c r="T853" s="52">
        <v>0</v>
      </c>
      <c r="U853" s="86"/>
      <c r="V853" s="19"/>
      <c r="W853" s="19"/>
    </row>
    <row r="854" spans="1:23" s="5" customFormat="1" x14ac:dyDescent="0.2">
      <c r="B854" s="4"/>
      <c r="C854" s="4"/>
      <c r="D854" s="4">
        <v>3</v>
      </c>
      <c r="E854" s="4"/>
      <c r="F854" s="4">
        <v>5</v>
      </c>
      <c r="G854" s="4"/>
      <c r="H854" s="4">
        <v>7</v>
      </c>
      <c r="I854" s="4"/>
      <c r="J854" s="4">
        <v>9</v>
      </c>
      <c r="K854" s="4"/>
      <c r="L854" s="15" t="s">
        <v>327</v>
      </c>
      <c r="M854" s="58" t="s">
        <v>81</v>
      </c>
      <c r="N854" s="59" t="s">
        <v>173</v>
      </c>
      <c r="O854" s="86">
        <v>0</v>
      </c>
      <c r="P854" s="86">
        <v>0</v>
      </c>
      <c r="Q854" s="86"/>
      <c r="R854" s="86">
        <v>0</v>
      </c>
      <c r="S854" s="52">
        <v>0</v>
      </c>
      <c r="T854" s="52">
        <v>0</v>
      </c>
      <c r="U854" s="86"/>
      <c r="V854" s="19"/>
      <c r="W854" s="19"/>
    </row>
    <row r="855" spans="1:23" s="5" customFormat="1" x14ac:dyDescent="0.2"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15"/>
      <c r="M855" s="58"/>
      <c r="N855" s="59"/>
      <c r="O855" s="86"/>
      <c r="P855" s="86"/>
      <c r="Q855" s="86"/>
      <c r="R855" s="86"/>
      <c r="S855" s="52"/>
      <c r="T855" s="52"/>
      <c r="U855" s="86"/>
      <c r="V855" s="19"/>
      <c r="W855" s="19"/>
    </row>
    <row r="856" spans="1:23" s="5" customFormat="1" x14ac:dyDescent="0.2"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15"/>
      <c r="M856" s="58"/>
      <c r="N856" s="59"/>
      <c r="O856" s="86"/>
      <c r="P856" s="86"/>
      <c r="Q856" s="86"/>
      <c r="R856" s="86"/>
      <c r="S856" s="52"/>
      <c r="T856" s="52"/>
      <c r="U856" s="86"/>
      <c r="V856" s="19"/>
      <c r="W856" s="19"/>
    </row>
    <row r="857" spans="1:23" s="5" customFormat="1" ht="25.5" x14ac:dyDescent="0.2">
      <c r="A857" s="36" t="s">
        <v>275</v>
      </c>
      <c r="B857" s="40">
        <v>1</v>
      </c>
      <c r="C857" s="40"/>
      <c r="D857" s="40">
        <v>3</v>
      </c>
      <c r="E857" s="40">
        <v>4</v>
      </c>
      <c r="F857" s="40">
        <v>5</v>
      </c>
      <c r="G857" s="40"/>
      <c r="H857" s="40">
        <v>7</v>
      </c>
      <c r="I857" s="40"/>
      <c r="J857" s="40">
        <v>9</v>
      </c>
      <c r="K857" s="40"/>
      <c r="L857" s="29"/>
      <c r="M857" s="75"/>
      <c r="N857" s="48" t="s">
        <v>276</v>
      </c>
      <c r="O857" s="88">
        <f>SUM(O859+O886+O900+O913+O926+O939+O952+O970+O983)</f>
        <v>1046932.86</v>
      </c>
      <c r="P857" s="88">
        <f>SUM(P861+P872+P888+P902+P915+P928+P941+P954+P972)</f>
        <v>4564900</v>
      </c>
      <c r="Q857" s="88"/>
      <c r="R857" s="88">
        <f>SUM(R859+R886+R900+R913+R926+R939+R952+R970+R983)</f>
        <v>613797.41</v>
      </c>
      <c r="S857" s="52">
        <f t="shared" si="379"/>
        <v>58.628154053737511</v>
      </c>
      <c r="T857" s="52">
        <f t="shared" ref="T857:T905" si="386">R857/P857*100</f>
        <v>13.446020942408376</v>
      </c>
      <c r="U857" s="88"/>
      <c r="V857" s="19"/>
      <c r="W857" s="19"/>
    </row>
    <row r="858" spans="1:23" s="5" customFormat="1" x14ac:dyDescent="0.2"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15"/>
      <c r="M858" s="58"/>
      <c r="N858" s="59"/>
      <c r="O858" s="105"/>
      <c r="P858" s="105"/>
      <c r="Q858" s="105"/>
      <c r="R858" s="105"/>
      <c r="S858" s="52"/>
      <c r="T858" s="52"/>
      <c r="U858" s="86"/>
      <c r="V858" s="19"/>
      <c r="W858" s="19"/>
    </row>
    <row r="859" spans="1:23" s="5" customFormat="1" ht="25.5" x14ac:dyDescent="0.2">
      <c r="A859" s="38" t="s">
        <v>152</v>
      </c>
      <c r="L859" s="27" t="s">
        <v>190</v>
      </c>
      <c r="M859" s="77"/>
      <c r="N859" s="78" t="s">
        <v>145</v>
      </c>
      <c r="O859" s="89">
        <f t="shared" ref="O859" si="387">SUM(O861+O872)</f>
        <v>140680.91</v>
      </c>
      <c r="P859" s="89">
        <f t="shared" ref="P859" si="388">SUM(P861+P872)</f>
        <v>620000</v>
      </c>
      <c r="Q859" s="89"/>
      <c r="R859" s="89">
        <f t="shared" ref="R859" si="389">SUM(R861+R872)</f>
        <v>588078.66</v>
      </c>
      <c r="S859" s="52">
        <f t="shared" si="379"/>
        <v>418.02307079190768</v>
      </c>
      <c r="T859" s="52">
        <f t="shared" si="386"/>
        <v>94.851396774193546</v>
      </c>
      <c r="U859" s="89"/>
      <c r="V859" s="19"/>
      <c r="W859" s="19"/>
    </row>
    <row r="860" spans="1:23" s="5" customFormat="1" x14ac:dyDescent="0.2">
      <c r="A860" s="38"/>
      <c r="L860" s="27"/>
      <c r="M860" s="77"/>
      <c r="N860" s="78"/>
      <c r="O860" s="105"/>
      <c r="P860" s="105"/>
      <c r="Q860" s="105"/>
      <c r="R860" s="105"/>
      <c r="S860" s="52"/>
      <c r="T860" s="52"/>
      <c r="U860" s="89"/>
      <c r="V860" s="19"/>
      <c r="W860" s="19"/>
    </row>
    <row r="861" spans="1:23" s="5" customFormat="1" ht="38.25" x14ac:dyDescent="0.2">
      <c r="A861" s="39" t="s">
        <v>325</v>
      </c>
      <c r="L861" s="32" t="s">
        <v>179</v>
      </c>
      <c r="M861" s="58"/>
      <c r="N861" s="81" t="s">
        <v>315</v>
      </c>
      <c r="O861" s="105">
        <f t="shared" ref="O861:P861" si="390">SUM(O868)</f>
        <v>0</v>
      </c>
      <c r="P861" s="105">
        <f t="shared" si="390"/>
        <v>0</v>
      </c>
      <c r="Q861" s="105"/>
      <c r="R861" s="105">
        <f t="shared" ref="R861" si="391">SUM(R868)</f>
        <v>0</v>
      </c>
      <c r="S861" s="52">
        <v>0</v>
      </c>
      <c r="T861" s="52">
        <v>0</v>
      </c>
      <c r="U861" s="134"/>
      <c r="V861" s="19"/>
      <c r="W861" s="19"/>
    </row>
    <row r="862" spans="1:23" s="5" customFormat="1" x14ac:dyDescent="0.2">
      <c r="L862" s="15"/>
      <c r="M862" s="58"/>
      <c r="N862" s="59"/>
      <c r="O862" s="105"/>
      <c r="P862" s="105"/>
      <c r="Q862" s="105"/>
      <c r="R862" s="105"/>
      <c r="S862" s="52"/>
      <c r="T862" s="52"/>
      <c r="U862" s="86"/>
      <c r="V862" s="19"/>
      <c r="W862" s="19"/>
    </row>
    <row r="863" spans="1:23" s="5" customFormat="1" x14ac:dyDescent="0.2">
      <c r="L863" s="15"/>
      <c r="M863" s="58"/>
      <c r="N863" s="114" t="s">
        <v>288</v>
      </c>
      <c r="O863" s="122">
        <f>SUM(O864:O867)</f>
        <v>0</v>
      </c>
      <c r="P863" s="122">
        <f>SUM(P864:P867)</f>
        <v>0</v>
      </c>
      <c r="Q863" s="122"/>
      <c r="R863" s="122">
        <f>SUM(R864:R867)</f>
        <v>0</v>
      </c>
      <c r="S863" s="52">
        <v>0</v>
      </c>
      <c r="T863" s="52">
        <v>0</v>
      </c>
      <c r="U863" s="122"/>
      <c r="V863" s="19"/>
      <c r="W863" s="19"/>
    </row>
    <row r="864" spans="1:23" s="5" customFormat="1" x14ac:dyDescent="0.2">
      <c r="L864" s="15"/>
      <c r="M864" s="123" t="s">
        <v>57</v>
      </c>
      <c r="N864" s="114" t="s">
        <v>101</v>
      </c>
      <c r="O864" s="122">
        <v>0</v>
      </c>
      <c r="P864" s="122">
        <v>0</v>
      </c>
      <c r="Q864" s="122"/>
      <c r="R864" s="122">
        <v>0</v>
      </c>
      <c r="S864" s="52">
        <v>0</v>
      </c>
      <c r="T864" s="52">
        <v>0</v>
      </c>
      <c r="U864" s="122"/>
      <c r="V864" s="19"/>
      <c r="W864" s="19"/>
    </row>
    <row r="865" spans="1:23" s="5" customFormat="1" x14ac:dyDescent="0.2">
      <c r="L865" s="15"/>
      <c r="M865" s="123" t="s">
        <v>364</v>
      </c>
      <c r="N865" s="114" t="s">
        <v>290</v>
      </c>
      <c r="O865" s="122">
        <v>0</v>
      </c>
      <c r="P865" s="122">
        <v>0</v>
      </c>
      <c r="Q865" s="122"/>
      <c r="R865" s="122">
        <v>0</v>
      </c>
      <c r="S865" s="52">
        <v>0</v>
      </c>
      <c r="T865" s="52">
        <v>0</v>
      </c>
      <c r="U865" s="122"/>
      <c r="V865" s="19"/>
      <c r="W865" s="19"/>
    </row>
    <row r="866" spans="1:23" s="5" customFormat="1" ht="51" x14ac:dyDescent="0.2">
      <c r="L866" s="15"/>
      <c r="M866" s="123" t="s">
        <v>52</v>
      </c>
      <c r="N866" s="124" t="s">
        <v>105</v>
      </c>
      <c r="O866" s="119">
        <v>0</v>
      </c>
      <c r="P866" s="119">
        <v>0</v>
      </c>
      <c r="Q866" s="119"/>
      <c r="R866" s="119">
        <v>0</v>
      </c>
      <c r="S866" s="52">
        <v>0</v>
      </c>
      <c r="T866" s="52">
        <v>0</v>
      </c>
      <c r="U866" s="119"/>
      <c r="V866" s="19"/>
      <c r="W866" s="19"/>
    </row>
    <row r="867" spans="1:23" s="5" customFormat="1" x14ac:dyDescent="0.2">
      <c r="L867" s="15"/>
      <c r="M867" s="123" t="s">
        <v>362</v>
      </c>
      <c r="N867" s="114" t="s">
        <v>292</v>
      </c>
      <c r="O867" s="122">
        <v>0</v>
      </c>
      <c r="P867" s="122">
        <v>0</v>
      </c>
      <c r="Q867" s="122"/>
      <c r="R867" s="122">
        <v>0</v>
      </c>
      <c r="S867" s="52">
        <v>0</v>
      </c>
      <c r="T867" s="52">
        <v>0</v>
      </c>
      <c r="U867" s="122"/>
      <c r="V867" s="19"/>
      <c r="W867" s="19"/>
    </row>
    <row r="868" spans="1:23" s="5" customFormat="1" ht="25.5" x14ac:dyDescent="0.2">
      <c r="B868" s="4"/>
      <c r="C868" s="4"/>
      <c r="D868" s="4">
        <v>3</v>
      </c>
      <c r="E868" s="4"/>
      <c r="F868" s="4">
        <v>5</v>
      </c>
      <c r="G868" s="4"/>
      <c r="H868" s="4">
        <v>7</v>
      </c>
      <c r="I868" s="4"/>
      <c r="J868" s="4">
        <v>9</v>
      </c>
      <c r="K868" s="4"/>
      <c r="L868" s="15" t="s">
        <v>179</v>
      </c>
      <c r="M868" s="58" t="s">
        <v>76</v>
      </c>
      <c r="N868" s="59" t="s">
        <v>171</v>
      </c>
      <c r="O868" s="86">
        <f t="shared" ref="O868:R869" si="392">SUM(O869)</f>
        <v>0</v>
      </c>
      <c r="P868" s="86">
        <f t="shared" si="392"/>
        <v>0</v>
      </c>
      <c r="Q868" s="86"/>
      <c r="R868" s="86">
        <f t="shared" si="392"/>
        <v>0</v>
      </c>
      <c r="S868" s="52">
        <v>0</v>
      </c>
      <c r="T868" s="52">
        <v>0</v>
      </c>
      <c r="U868" s="86"/>
      <c r="V868" s="19"/>
      <c r="W868" s="19"/>
    </row>
    <row r="869" spans="1:23" s="5" customFormat="1" ht="38.25" x14ac:dyDescent="0.2">
      <c r="B869" s="4"/>
      <c r="C869" s="4"/>
      <c r="D869" s="4">
        <v>3</v>
      </c>
      <c r="E869" s="4"/>
      <c r="F869" s="4">
        <v>5</v>
      </c>
      <c r="G869" s="4"/>
      <c r="H869" s="4">
        <v>7</v>
      </c>
      <c r="I869" s="4"/>
      <c r="J869" s="4">
        <v>9</v>
      </c>
      <c r="K869" s="4"/>
      <c r="L869" s="15" t="s">
        <v>179</v>
      </c>
      <c r="M869" s="67" t="s">
        <v>80</v>
      </c>
      <c r="N869" s="45" t="s">
        <v>9</v>
      </c>
      <c r="O869" s="87">
        <f t="shared" si="392"/>
        <v>0</v>
      </c>
      <c r="P869" s="87">
        <f t="shared" si="392"/>
        <v>0</v>
      </c>
      <c r="Q869" s="87"/>
      <c r="R869" s="87">
        <f t="shared" si="392"/>
        <v>0</v>
      </c>
      <c r="S869" s="52">
        <v>0</v>
      </c>
      <c r="T869" s="52">
        <v>0</v>
      </c>
      <c r="U869" s="86"/>
      <c r="V869" s="19"/>
      <c r="W869" s="19"/>
    </row>
    <row r="870" spans="1:23" s="5" customFormat="1" x14ac:dyDescent="0.2">
      <c r="B870" s="4"/>
      <c r="C870" s="4"/>
      <c r="D870" s="4">
        <v>3</v>
      </c>
      <c r="E870" s="4"/>
      <c r="F870" s="4">
        <v>5</v>
      </c>
      <c r="G870" s="4"/>
      <c r="H870" s="4">
        <v>7</v>
      </c>
      <c r="I870" s="4"/>
      <c r="J870" s="4">
        <v>9</v>
      </c>
      <c r="K870" s="4"/>
      <c r="L870" s="15" t="s">
        <v>179</v>
      </c>
      <c r="M870" s="58" t="s">
        <v>81</v>
      </c>
      <c r="N870" s="59" t="s">
        <v>173</v>
      </c>
      <c r="O870" s="86">
        <v>0</v>
      </c>
      <c r="P870" s="86">
        <v>0</v>
      </c>
      <c r="Q870" s="86"/>
      <c r="R870" s="86">
        <v>0</v>
      </c>
      <c r="S870" s="52">
        <v>0</v>
      </c>
      <c r="T870" s="52">
        <v>0</v>
      </c>
      <c r="U870" s="86"/>
      <c r="V870" s="19"/>
      <c r="W870" s="19"/>
    </row>
    <row r="871" spans="1:23" s="5" customFormat="1" x14ac:dyDescent="0.2"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15"/>
      <c r="M871" s="58"/>
      <c r="N871" s="59"/>
      <c r="O871" s="105"/>
      <c r="P871" s="105"/>
      <c r="Q871" s="105"/>
      <c r="R871" s="105"/>
      <c r="S871" s="52"/>
      <c r="T871" s="52"/>
      <c r="U871" s="86"/>
      <c r="V871" s="19"/>
      <c r="W871" s="19"/>
    </row>
    <row r="872" spans="1:23" s="5" customFormat="1" ht="38.25" x14ac:dyDescent="0.2">
      <c r="A872" s="39" t="s">
        <v>277</v>
      </c>
      <c r="L872" s="32" t="s">
        <v>179</v>
      </c>
      <c r="M872" s="58"/>
      <c r="N872" s="81" t="s">
        <v>316</v>
      </c>
      <c r="O872" s="105">
        <f t="shared" ref="O872" si="393">SUM(O881)</f>
        <v>140680.91</v>
      </c>
      <c r="P872" s="134">
        <f>SUM(P881)</f>
        <v>620000</v>
      </c>
      <c r="Q872" s="134"/>
      <c r="R872" s="105">
        <f t="shared" ref="R872" si="394">SUM(R881)</f>
        <v>588078.66</v>
      </c>
      <c r="S872" s="52">
        <f t="shared" si="379"/>
        <v>418.02307079190768</v>
      </c>
      <c r="T872" s="52">
        <f t="shared" si="386"/>
        <v>94.851396774193546</v>
      </c>
      <c r="U872" s="134"/>
      <c r="V872" s="19"/>
      <c r="W872" s="19"/>
    </row>
    <row r="873" spans="1:23" s="5" customFormat="1" x14ac:dyDescent="0.2">
      <c r="A873" s="39"/>
      <c r="L873" s="32"/>
      <c r="M873" s="58"/>
      <c r="N873" s="81"/>
      <c r="O873" s="105"/>
      <c r="P873" s="105"/>
      <c r="Q873" s="105"/>
      <c r="R873" s="105"/>
      <c r="S873" s="52"/>
      <c r="T873" s="52"/>
      <c r="U873" s="134"/>
      <c r="V873" s="19"/>
      <c r="W873" s="19"/>
    </row>
    <row r="874" spans="1:23" s="5" customFormat="1" x14ac:dyDescent="0.2">
      <c r="A874" s="39"/>
      <c r="L874" s="32"/>
      <c r="M874" s="58"/>
      <c r="N874" s="114" t="s">
        <v>288</v>
      </c>
      <c r="O874" s="122">
        <f>SUM(O875:O879)</f>
        <v>140680.91</v>
      </c>
      <c r="P874" s="122">
        <f>SUM(P875:P879)</f>
        <v>620000</v>
      </c>
      <c r="Q874" s="122"/>
      <c r="R874" s="122">
        <f>SUM(R875:R879)</f>
        <v>588078.66</v>
      </c>
      <c r="S874" s="52">
        <f t="shared" si="379"/>
        <v>418.02307079190768</v>
      </c>
      <c r="T874" s="52">
        <f t="shared" si="386"/>
        <v>94.851396774193546</v>
      </c>
      <c r="U874" s="122"/>
      <c r="V874" s="19"/>
      <c r="W874" s="19"/>
    </row>
    <row r="875" spans="1:23" s="5" customFormat="1" x14ac:dyDescent="0.2">
      <c r="A875" s="39"/>
      <c r="L875" s="32"/>
      <c r="M875" s="123" t="s">
        <v>363</v>
      </c>
      <c r="N875" s="114" t="s">
        <v>289</v>
      </c>
      <c r="O875" s="119">
        <v>0</v>
      </c>
      <c r="P875" s="119">
        <v>94400</v>
      </c>
      <c r="Q875" s="119"/>
      <c r="R875" s="119">
        <v>201308.66</v>
      </c>
      <c r="S875" s="52">
        <v>0</v>
      </c>
      <c r="T875" s="52">
        <f t="shared" si="386"/>
        <v>213.25069915254238</v>
      </c>
      <c r="U875" s="122"/>
      <c r="V875" s="19"/>
      <c r="W875" s="19"/>
    </row>
    <row r="876" spans="1:23" s="5" customFormat="1" x14ac:dyDescent="0.2">
      <c r="A876" s="39"/>
      <c r="L876" s="32"/>
      <c r="M876" s="123" t="s">
        <v>57</v>
      </c>
      <c r="N876" s="114" t="s">
        <v>101</v>
      </c>
      <c r="O876" s="119">
        <v>0</v>
      </c>
      <c r="P876" s="119">
        <v>0</v>
      </c>
      <c r="Q876" s="119"/>
      <c r="R876" s="119">
        <v>3000</v>
      </c>
      <c r="S876" s="52">
        <v>0</v>
      </c>
      <c r="T876" s="52">
        <v>0</v>
      </c>
      <c r="U876" s="122"/>
      <c r="V876" s="19"/>
      <c r="W876" s="19"/>
    </row>
    <row r="877" spans="1:23" s="5" customFormat="1" x14ac:dyDescent="0.2">
      <c r="A877" s="39"/>
      <c r="L877" s="32"/>
      <c r="M877" s="123" t="s">
        <v>365</v>
      </c>
      <c r="N877" s="114" t="s">
        <v>291</v>
      </c>
      <c r="O877" s="122">
        <v>9886.61</v>
      </c>
      <c r="P877" s="122">
        <v>25000</v>
      </c>
      <c r="Q877" s="122"/>
      <c r="R877" s="122">
        <v>0</v>
      </c>
      <c r="S877" s="52">
        <f t="shared" si="379"/>
        <v>0</v>
      </c>
      <c r="T877" s="52">
        <f t="shared" si="386"/>
        <v>0</v>
      </c>
      <c r="U877" s="122"/>
      <c r="V877" s="19"/>
      <c r="W877" s="19"/>
    </row>
    <row r="878" spans="1:23" s="5" customFormat="1" x14ac:dyDescent="0.2">
      <c r="A878" s="39"/>
      <c r="L878" s="32"/>
      <c r="M878" s="123" t="s">
        <v>364</v>
      </c>
      <c r="N878" s="114" t="s">
        <v>290</v>
      </c>
      <c r="O878" s="122">
        <v>128394.3</v>
      </c>
      <c r="P878" s="122">
        <v>500000</v>
      </c>
      <c r="Q878" s="122"/>
      <c r="R878" s="122">
        <v>383500</v>
      </c>
      <c r="S878" s="52">
        <f t="shared" si="379"/>
        <v>298.68927203154658</v>
      </c>
      <c r="T878" s="52">
        <f t="shared" si="386"/>
        <v>76.7</v>
      </c>
      <c r="U878" s="122"/>
      <c r="V878" s="19"/>
      <c r="W878" s="19"/>
    </row>
    <row r="879" spans="1:23" s="5" customFormat="1" ht="51" x14ac:dyDescent="0.2">
      <c r="A879" s="39"/>
      <c r="L879" s="32"/>
      <c r="M879" s="123" t="s">
        <v>52</v>
      </c>
      <c r="N879" s="124" t="s">
        <v>105</v>
      </c>
      <c r="O879" s="122">
        <v>2400</v>
      </c>
      <c r="P879" s="122">
        <v>600</v>
      </c>
      <c r="Q879" s="122"/>
      <c r="R879" s="122">
        <v>270</v>
      </c>
      <c r="S879" s="52">
        <f t="shared" si="379"/>
        <v>11.25</v>
      </c>
      <c r="T879" s="52">
        <f t="shared" si="386"/>
        <v>45</v>
      </c>
      <c r="U879" s="122"/>
      <c r="V879" s="19"/>
      <c r="W879" s="19"/>
    </row>
    <row r="880" spans="1:23" s="5" customFormat="1" x14ac:dyDescent="0.2">
      <c r="L880" s="15"/>
      <c r="M880" s="58"/>
      <c r="N880" s="59"/>
      <c r="O880" s="109"/>
      <c r="P880" s="109"/>
      <c r="Q880" s="109"/>
      <c r="R880" s="109"/>
      <c r="S880" s="52"/>
      <c r="T880" s="52"/>
      <c r="U880" s="138"/>
      <c r="V880" s="19"/>
      <c r="W880" s="19"/>
    </row>
    <row r="881" spans="1:23" s="5" customFormat="1" ht="25.5" x14ac:dyDescent="0.2">
      <c r="B881" s="4">
        <v>1</v>
      </c>
      <c r="C881" s="4"/>
      <c r="D881" s="4"/>
      <c r="E881" s="4">
        <v>4</v>
      </c>
      <c r="F881" s="4">
        <v>5</v>
      </c>
      <c r="G881" s="4"/>
      <c r="H881" s="4">
        <v>7</v>
      </c>
      <c r="I881" s="4"/>
      <c r="J881" s="4"/>
      <c r="K881" s="4"/>
      <c r="L881" s="15" t="s">
        <v>179</v>
      </c>
      <c r="M881" s="58" t="s">
        <v>76</v>
      </c>
      <c r="N881" s="59" t="s">
        <v>171</v>
      </c>
      <c r="O881" s="86">
        <f t="shared" ref="O881:R882" si="395">SUM(O882)</f>
        <v>140680.91</v>
      </c>
      <c r="P881" s="86">
        <f t="shared" si="395"/>
        <v>620000</v>
      </c>
      <c r="Q881" s="86"/>
      <c r="R881" s="86">
        <f t="shared" si="395"/>
        <v>588078.66</v>
      </c>
      <c r="S881" s="52">
        <f t="shared" si="379"/>
        <v>418.02307079190768</v>
      </c>
      <c r="T881" s="52">
        <f t="shared" si="386"/>
        <v>94.851396774193546</v>
      </c>
      <c r="U881" s="86"/>
      <c r="V881" s="19"/>
      <c r="W881" s="19"/>
    </row>
    <row r="882" spans="1:23" s="5" customFormat="1" ht="38.25" x14ac:dyDescent="0.2">
      <c r="B882" s="4">
        <v>1</v>
      </c>
      <c r="C882" s="4"/>
      <c r="D882" s="4"/>
      <c r="E882" s="4">
        <v>4</v>
      </c>
      <c r="F882" s="4">
        <v>5</v>
      </c>
      <c r="G882" s="4"/>
      <c r="H882" s="4">
        <v>7</v>
      </c>
      <c r="I882" s="4"/>
      <c r="J882" s="4"/>
      <c r="K882" s="4"/>
      <c r="L882" s="15" t="s">
        <v>179</v>
      </c>
      <c r="M882" s="67" t="s">
        <v>80</v>
      </c>
      <c r="N882" s="45" t="s">
        <v>9</v>
      </c>
      <c r="O882" s="87">
        <f t="shared" si="395"/>
        <v>140680.91</v>
      </c>
      <c r="P882" s="87">
        <f t="shared" si="395"/>
        <v>620000</v>
      </c>
      <c r="Q882" s="87"/>
      <c r="R882" s="87">
        <f t="shared" si="395"/>
        <v>588078.66</v>
      </c>
      <c r="S882" s="52">
        <f t="shared" si="379"/>
        <v>418.02307079190768</v>
      </c>
      <c r="T882" s="52">
        <f t="shared" si="386"/>
        <v>94.851396774193546</v>
      </c>
      <c r="U882" s="86"/>
      <c r="V882" s="19"/>
      <c r="W882" s="19"/>
    </row>
    <row r="883" spans="1:23" s="5" customFormat="1" x14ac:dyDescent="0.2">
      <c r="B883" s="4">
        <v>1</v>
      </c>
      <c r="C883" s="4"/>
      <c r="D883" s="4"/>
      <c r="E883" s="4">
        <v>4</v>
      </c>
      <c r="F883" s="4">
        <v>5</v>
      </c>
      <c r="G883" s="4"/>
      <c r="H883" s="4">
        <v>7</v>
      </c>
      <c r="I883" s="4"/>
      <c r="J883" s="4"/>
      <c r="K883" s="4"/>
      <c r="L883" s="15" t="s">
        <v>179</v>
      </c>
      <c r="M883" s="58" t="s">
        <v>81</v>
      </c>
      <c r="N883" s="59" t="s">
        <v>173</v>
      </c>
      <c r="O883" s="86">
        <f>SUM(O884)</f>
        <v>140680.91</v>
      </c>
      <c r="P883" s="86">
        <v>620000</v>
      </c>
      <c r="Q883" s="86"/>
      <c r="R883" s="86">
        <f>SUM(R884)</f>
        <v>588078.66</v>
      </c>
      <c r="S883" s="52">
        <f t="shared" si="379"/>
        <v>418.02307079190768</v>
      </c>
      <c r="T883" s="52">
        <f t="shared" si="386"/>
        <v>94.851396774193546</v>
      </c>
      <c r="U883" s="86"/>
      <c r="V883" s="19"/>
      <c r="W883" s="19"/>
    </row>
    <row r="884" spans="1:23" s="5" customFormat="1" ht="25.5" x14ac:dyDescent="0.2"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15"/>
      <c r="M884" s="58" t="s">
        <v>505</v>
      </c>
      <c r="N884" s="59" t="s">
        <v>508</v>
      </c>
      <c r="O884" s="86">
        <v>140680.91</v>
      </c>
      <c r="P884" s="86"/>
      <c r="Q884" s="86"/>
      <c r="R884" s="86">
        <v>588078.66</v>
      </c>
      <c r="S884" s="52">
        <f t="shared" si="379"/>
        <v>418.02307079190768</v>
      </c>
      <c r="T884" s="52"/>
      <c r="U884" s="86"/>
      <c r="V884" s="19"/>
      <c r="W884" s="19"/>
    </row>
    <row r="885" spans="1:23" s="5" customFormat="1" x14ac:dyDescent="0.2"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15"/>
      <c r="M885" s="58"/>
      <c r="N885" s="59"/>
      <c r="O885" s="105"/>
      <c r="P885" s="105"/>
      <c r="Q885" s="105"/>
      <c r="R885" s="105"/>
      <c r="S885" s="52"/>
      <c r="T885" s="52"/>
      <c r="U885" s="86"/>
      <c r="V885" s="19"/>
      <c r="W885" s="19"/>
    </row>
    <row r="886" spans="1:23" s="5" customFormat="1" ht="38.25" x14ac:dyDescent="0.2">
      <c r="A886" s="38" t="s">
        <v>174</v>
      </c>
      <c r="L886" s="27" t="s">
        <v>124</v>
      </c>
      <c r="M886" s="77"/>
      <c r="N886" s="78" t="s">
        <v>147</v>
      </c>
      <c r="O886" s="89">
        <f t="shared" ref="O886" si="396">SUM(O888)</f>
        <v>613929.38</v>
      </c>
      <c r="P886" s="89">
        <f t="shared" ref="P886" si="397">SUM(P888)</f>
        <v>24900</v>
      </c>
      <c r="Q886" s="89"/>
      <c r="R886" s="89">
        <f t="shared" ref="R886" si="398">SUM(R888)</f>
        <v>24468.75</v>
      </c>
      <c r="S886" s="52">
        <f t="shared" si="379"/>
        <v>3.9855968450312638</v>
      </c>
      <c r="T886" s="52">
        <f t="shared" si="386"/>
        <v>98.268072289156621</v>
      </c>
      <c r="U886" s="89"/>
      <c r="V886" s="19"/>
      <c r="W886" s="19"/>
    </row>
    <row r="887" spans="1:23" s="5" customFormat="1" x14ac:dyDescent="0.2">
      <c r="L887" s="15"/>
      <c r="M887" s="58"/>
      <c r="N887" s="59"/>
      <c r="O887" s="106"/>
      <c r="P887" s="106"/>
      <c r="Q887" s="106"/>
      <c r="R887" s="106"/>
      <c r="S887" s="52"/>
      <c r="T887" s="52"/>
      <c r="U887" s="87"/>
      <c r="V887" s="19"/>
      <c r="W887" s="19"/>
    </row>
    <row r="888" spans="1:23" s="5" customFormat="1" ht="63.75" x14ac:dyDescent="0.2">
      <c r="A888" s="39" t="s">
        <v>278</v>
      </c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2" t="s">
        <v>178</v>
      </c>
      <c r="M888" s="58"/>
      <c r="N888" s="140" t="s">
        <v>330</v>
      </c>
      <c r="O888" s="105">
        <f t="shared" ref="O888" si="399">SUM(O895)</f>
        <v>613929.38</v>
      </c>
      <c r="P888" s="134">
        <f t="shared" ref="P888" si="400">SUM(P895)</f>
        <v>24900</v>
      </c>
      <c r="Q888" s="134"/>
      <c r="R888" s="105">
        <f t="shared" ref="R888" si="401">SUM(R895)</f>
        <v>24468.75</v>
      </c>
      <c r="S888" s="52">
        <f t="shared" si="379"/>
        <v>3.9855968450312638</v>
      </c>
      <c r="T888" s="52">
        <f t="shared" si="386"/>
        <v>98.268072289156621</v>
      </c>
      <c r="U888" s="134"/>
      <c r="V888" s="19"/>
      <c r="W888" s="19"/>
    </row>
    <row r="889" spans="1:23" s="5" customFormat="1" x14ac:dyDescent="0.2"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15"/>
      <c r="M889" s="58"/>
      <c r="N889" s="59"/>
      <c r="O889" s="105"/>
      <c r="P889" s="105"/>
      <c r="Q889" s="105"/>
      <c r="R889" s="105"/>
      <c r="S889" s="52"/>
      <c r="T889" s="52"/>
      <c r="U889" s="86"/>
      <c r="V889" s="19"/>
      <c r="W889" s="19"/>
    </row>
    <row r="890" spans="1:23" s="5" customFormat="1" x14ac:dyDescent="0.2"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15"/>
      <c r="M890" s="58"/>
      <c r="N890" s="114" t="s">
        <v>288</v>
      </c>
      <c r="O890" s="122">
        <f t="shared" ref="O890:P890" si="402">SUM(O891:O893)</f>
        <v>613929.38</v>
      </c>
      <c r="P890" s="122">
        <f t="shared" si="402"/>
        <v>24900</v>
      </c>
      <c r="Q890" s="122"/>
      <c r="R890" s="122">
        <f t="shared" ref="R890" si="403">SUM(R891:R893)</f>
        <v>24468.75</v>
      </c>
      <c r="S890" s="52">
        <f t="shared" si="379"/>
        <v>3.9855968450312638</v>
      </c>
      <c r="T890" s="52">
        <f t="shared" si="386"/>
        <v>98.268072289156621</v>
      </c>
      <c r="U890" s="122"/>
      <c r="V890" s="19"/>
      <c r="W890" s="19"/>
    </row>
    <row r="891" spans="1:23" s="5" customFormat="1" x14ac:dyDescent="0.2"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15"/>
      <c r="M891" s="123" t="s">
        <v>365</v>
      </c>
      <c r="N891" s="114" t="s">
        <v>291</v>
      </c>
      <c r="O891" s="122">
        <v>9157.7999999999993</v>
      </c>
      <c r="P891" s="122">
        <v>0</v>
      </c>
      <c r="Q891" s="122"/>
      <c r="R891" s="122">
        <v>0</v>
      </c>
      <c r="S891" s="52">
        <f t="shared" si="379"/>
        <v>0</v>
      </c>
      <c r="T891" s="52">
        <v>0</v>
      </c>
      <c r="U891" s="122"/>
      <c r="V891" s="19"/>
      <c r="W891" s="19"/>
    </row>
    <row r="892" spans="1:23" s="5" customFormat="1" x14ac:dyDescent="0.2"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15"/>
      <c r="M892" s="123" t="s">
        <v>364</v>
      </c>
      <c r="N892" s="114" t="s">
        <v>290</v>
      </c>
      <c r="O892" s="122">
        <v>404771.58</v>
      </c>
      <c r="P892" s="122">
        <v>24900</v>
      </c>
      <c r="Q892" s="122"/>
      <c r="R892" s="122">
        <v>24468.75</v>
      </c>
      <c r="S892" s="52">
        <f t="shared" si="379"/>
        <v>6.0450760895811904</v>
      </c>
      <c r="T892" s="52">
        <f t="shared" si="386"/>
        <v>98.268072289156621</v>
      </c>
      <c r="U892" s="122"/>
      <c r="V892" s="19"/>
      <c r="W892" s="19"/>
    </row>
    <row r="893" spans="1:23" s="5" customFormat="1" x14ac:dyDescent="0.2"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15"/>
      <c r="M893" s="123" t="s">
        <v>362</v>
      </c>
      <c r="N893" s="114" t="s">
        <v>292</v>
      </c>
      <c r="O893" s="122">
        <v>200000</v>
      </c>
      <c r="P893" s="122">
        <v>0</v>
      </c>
      <c r="Q893" s="122"/>
      <c r="R893" s="122">
        <v>0</v>
      </c>
      <c r="S893" s="52">
        <f t="shared" si="379"/>
        <v>0</v>
      </c>
      <c r="T893" s="52">
        <v>0</v>
      </c>
      <c r="U893" s="122"/>
      <c r="V893" s="19"/>
      <c r="W893" s="19"/>
    </row>
    <row r="894" spans="1:23" s="5" customFormat="1" x14ac:dyDescent="0.2"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15"/>
      <c r="M894" s="58"/>
      <c r="N894" s="59"/>
      <c r="O894" s="105"/>
      <c r="P894" s="105"/>
      <c r="Q894" s="105"/>
      <c r="R894" s="105"/>
      <c r="S894" s="52"/>
      <c r="T894" s="52"/>
      <c r="U894" s="86"/>
      <c r="V894" s="19"/>
      <c r="W894" s="19"/>
    </row>
    <row r="895" spans="1:23" s="5" customFormat="1" ht="25.5" x14ac:dyDescent="0.2">
      <c r="B895" s="4"/>
      <c r="C895" s="4"/>
      <c r="D895" s="4"/>
      <c r="E895" s="4">
        <v>4</v>
      </c>
      <c r="F895" s="4">
        <v>5</v>
      </c>
      <c r="G895" s="4"/>
      <c r="H895" s="4"/>
      <c r="I895" s="4"/>
      <c r="J895" s="4">
        <v>9</v>
      </c>
      <c r="K895" s="4"/>
      <c r="L895" s="15" t="s">
        <v>178</v>
      </c>
      <c r="M895" s="58" t="s">
        <v>76</v>
      </c>
      <c r="N895" s="59" t="s">
        <v>171</v>
      </c>
      <c r="O895" s="86">
        <f t="shared" ref="O895" si="404">SUM(O897)</f>
        <v>613929.38</v>
      </c>
      <c r="P895" s="86">
        <f t="shared" ref="P895" si="405">SUM(P897)</f>
        <v>24900</v>
      </c>
      <c r="Q895" s="86"/>
      <c r="R895" s="86">
        <f t="shared" ref="R895" si="406">SUM(R897)</f>
        <v>24468.75</v>
      </c>
      <c r="S895" s="52">
        <f t="shared" si="379"/>
        <v>3.9855968450312638</v>
      </c>
      <c r="T895" s="52">
        <f t="shared" si="386"/>
        <v>98.268072289156621</v>
      </c>
      <c r="U895" s="86"/>
      <c r="V895" s="19"/>
      <c r="W895" s="19"/>
    </row>
    <row r="896" spans="1:23" s="5" customFormat="1" ht="38.25" x14ac:dyDescent="0.2">
      <c r="B896" s="4"/>
      <c r="C896" s="4"/>
      <c r="D896" s="4"/>
      <c r="E896" s="4">
        <v>4</v>
      </c>
      <c r="F896" s="4">
        <v>5</v>
      </c>
      <c r="G896" s="4"/>
      <c r="H896" s="4"/>
      <c r="I896" s="4"/>
      <c r="J896" s="4">
        <v>9</v>
      </c>
      <c r="K896" s="4"/>
      <c r="L896" s="15" t="s">
        <v>178</v>
      </c>
      <c r="M896" s="67" t="s">
        <v>80</v>
      </c>
      <c r="N896" s="45" t="s">
        <v>9</v>
      </c>
      <c r="O896" s="87">
        <f t="shared" ref="O896:R896" si="407">SUM(O897)</f>
        <v>613929.38</v>
      </c>
      <c r="P896" s="87">
        <f t="shared" si="407"/>
        <v>24900</v>
      </c>
      <c r="Q896" s="87"/>
      <c r="R896" s="87">
        <f t="shared" si="407"/>
        <v>24468.75</v>
      </c>
      <c r="S896" s="52">
        <f t="shared" si="379"/>
        <v>3.9855968450312638</v>
      </c>
      <c r="T896" s="52">
        <f t="shared" si="386"/>
        <v>98.268072289156621</v>
      </c>
      <c r="U896" s="86"/>
      <c r="V896" s="19"/>
      <c r="W896" s="19"/>
    </row>
    <row r="897" spans="1:23" s="5" customFormat="1" x14ac:dyDescent="0.2">
      <c r="B897" s="4"/>
      <c r="C897" s="4"/>
      <c r="D897" s="4"/>
      <c r="E897" s="4">
        <v>4</v>
      </c>
      <c r="F897" s="4">
        <v>5</v>
      </c>
      <c r="G897" s="4"/>
      <c r="H897" s="4"/>
      <c r="I897" s="4"/>
      <c r="J897" s="4">
        <v>9</v>
      </c>
      <c r="K897" s="4"/>
      <c r="L897" s="15" t="s">
        <v>178</v>
      </c>
      <c r="M897" s="58" t="s">
        <v>81</v>
      </c>
      <c r="N897" s="59" t="s">
        <v>173</v>
      </c>
      <c r="O897" s="86">
        <f>SUM(O898)</f>
        <v>613929.38</v>
      </c>
      <c r="P897" s="86">
        <v>24900</v>
      </c>
      <c r="Q897" s="86"/>
      <c r="R897" s="86">
        <f>SUM(R898)</f>
        <v>24468.75</v>
      </c>
      <c r="S897" s="52">
        <f t="shared" si="379"/>
        <v>3.9855968450312638</v>
      </c>
      <c r="T897" s="52">
        <f t="shared" si="386"/>
        <v>98.268072289156621</v>
      </c>
      <c r="U897" s="86"/>
      <c r="V897" s="19"/>
      <c r="W897" s="19"/>
    </row>
    <row r="898" spans="1:23" s="5" customFormat="1" x14ac:dyDescent="0.2"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15"/>
      <c r="M898" s="58" t="s">
        <v>506</v>
      </c>
      <c r="N898" s="59" t="s">
        <v>509</v>
      </c>
      <c r="O898" s="86">
        <v>613929.38</v>
      </c>
      <c r="P898" s="86"/>
      <c r="Q898" s="86"/>
      <c r="R898" s="86">
        <v>24468.75</v>
      </c>
      <c r="S898" s="52">
        <f t="shared" si="379"/>
        <v>3.9855968450312638</v>
      </c>
      <c r="T898" s="52"/>
      <c r="U898" s="86"/>
      <c r="V898" s="19"/>
      <c r="W898" s="19"/>
    </row>
    <row r="899" spans="1:23" s="5" customFormat="1" x14ac:dyDescent="0.2">
      <c r="L899" s="15"/>
      <c r="M899" s="58"/>
      <c r="N899" s="59"/>
      <c r="O899" s="108"/>
      <c r="P899" s="108"/>
      <c r="Q899" s="108"/>
      <c r="R899" s="108"/>
      <c r="S899" s="52"/>
      <c r="T899" s="52"/>
      <c r="U899" s="135"/>
      <c r="V899" s="19"/>
      <c r="W899" s="19"/>
    </row>
    <row r="900" spans="1:23" s="5" customFormat="1" ht="38.25" x14ac:dyDescent="0.2">
      <c r="A900" s="38" t="s">
        <v>174</v>
      </c>
      <c r="L900" s="27" t="s">
        <v>203</v>
      </c>
      <c r="M900" s="77"/>
      <c r="N900" s="78" t="s">
        <v>147</v>
      </c>
      <c r="O900" s="89">
        <f t="shared" ref="O900" si="408">SUM(O902)</f>
        <v>7250</v>
      </c>
      <c r="P900" s="89">
        <f t="shared" ref="P900" si="409">SUM(P902)</f>
        <v>20000</v>
      </c>
      <c r="Q900" s="89"/>
      <c r="R900" s="89">
        <f t="shared" ref="R900" si="410">SUM(R902)</f>
        <v>0</v>
      </c>
      <c r="S900" s="52">
        <f t="shared" si="379"/>
        <v>0</v>
      </c>
      <c r="T900" s="52">
        <f t="shared" si="386"/>
        <v>0</v>
      </c>
      <c r="U900" s="89"/>
      <c r="V900" s="19"/>
      <c r="W900" s="19"/>
    </row>
    <row r="901" spans="1:23" s="5" customFormat="1" x14ac:dyDescent="0.2">
      <c r="L901" s="15"/>
      <c r="M901" s="58"/>
      <c r="N901" s="59"/>
      <c r="O901" s="109"/>
      <c r="P901" s="109"/>
      <c r="Q901" s="109"/>
      <c r="R901" s="109"/>
      <c r="S901" s="52"/>
      <c r="T901" s="52"/>
      <c r="U901" s="138"/>
      <c r="V901" s="19"/>
      <c r="W901" s="19"/>
    </row>
    <row r="902" spans="1:23" s="5" customFormat="1" ht="25.5" x14ac:dyDescent="0.2">
      <c r="A902" s="39" t="s">
        <v>279</v>
      </c>
      <c r="L902" s="42" t="s">
        <v>186</v>
      </c>
      <c r="M902" s="58"/>
      <c r="N902" s="81" t="s">
        <v>322</v>
      </c>
      <c r="O902" s="105">
        <f t="shared" ref="O902" si="411">SUM(O908)</f>
        <v>7250</v>
      </c>
      <c r="P902" s="105">
        <f t="shared" ref="P902" si="412">SUM(P908)</f>
        <v>20000</v>
      </c>
      <c r="Q902" s="105"/>
      <c r="R902" s="105">
        <f t="shared" ref="R902" si="413">SUM(R908)</f>
        <v>0</v>
      </c>
      <c r="S902" s="52">
        <f t="shared" si="379"/>
        <v>0</v>
      </c>
      <c r="T902" s="52">
        <f t="shared" si="386"/>
        <v>0</v>
      </c>
      <c r="U902" s="134"/>
      <c r="V902" s="19"/>
      <c r="W902" s="19"/>
    </row>
    <row r="903" spans="1:23" s="5" customFormat="1" x14ac:dyDescent="0.2">
      <c r="L903" s="15"/>
      <c r="M903" s="58"/>
      <c r="N903" s="59"/>
      <c r="O903" s="109"/>
      <c r="P903" s="109"/>
      <c r="Q903" s="109"/>
      <c r="R903" s="109"/>
      <c r="S903" s="52"/>
      <c r="T903" s="52"/>
      <c r="U903" s="138"/>
      <c r="V903" s="19"/>
      <c r="W903" s="19"/>
    </row>
    <row r="904" spans="1:23" s="5" customFormat="1" x14ac:dyDescent="0.2">
      <c r="L904" s="15"/>
      <c r="M904" s="58"/>
      <c r="N904" s="114" t="s">
        <v>288</v>
      </c>
      <c r="O904" s="122">
        <f t="shared" ref="O904" si="414">SUM(O905:O906)</f>
        <v>7250</v>
      </c>
      <c r="P904" s="122">
        <f t="shared" ref="P904" si="415">SUM(P905:P906)</f>
        <v>20000</v>
      </c>
      <c r="Q904" s="122"/>
      <c r="R904" s="122">
        <f t="shared" ref="R904" si="416">SUM(R905:R906)</f>
        <v>0</v>
      </c>
      <c r="S904" s="52">
        <f t="shared" si="379"/>
        <v>0</v>
      </c>
      <c r="T904" s="52">
        <f t="shared" si="386"/>
        <v>0</v>
      </c>
      <c r="U904" s="122"/>
      <c r="V904" s="19"/>
      <c r="W904" s="19"/>
    </row>
    <row r="905" spans="1:23" s="5" customFormat="1" x14ac:dyDescent="0.2">
      <c r="L905" s="15"/>
      <c r="M905" s="123" t="s">
        <v>365</v>
      </c>
      <c r="N905" s="114" t="s">
        <v>291</v>
      </c>
      <c r="O905" s="122">
        <v>7250</v>
      </c>
      <c r="P905" s="122">
        <v>10500</v>
      </c>
      <c r="Q905" s="122"/>
      <c r="R905" s="122">
        <v>0</v>
      </c>
      <c r="S905" s="52">
        <f t="shared" si="379"/>
        <v>0</v>
      </c>
      <c r="T905" s="52">
        <f t="shared" si="386"/>
        <v>0</v>
      </c>
      <c r="U905" s="122"/>
      <c r="V905" s="19"/>
      <c r="W905" s="19"/>
    </row>
    <row r="906" spans="1:23" s="5" customFormat="1" x14ac:dyDescent="0.2">
      <c r="L906" s="15"/>
      <c r="M906" s="123" t="s">
        <v>364</v>
      </c>
      <c r="N906" s="114" t="s">
        <v>290</v>
      </c>
      <c r="O906" s="122">
        <v>0</v>
      </c>
      <c r="P906" s="122">
        <v>9500</v>
      </c>
      <c r="Q906" s="122"/>
      <c r="R906" s="122">
        <v>0</v>
      </c>
      <c r="S906" s="52">
        <v>0</v>
      </c>
      <c r="T906" s="52">
        <f t="shared" ref="T906:T967" si="417">R906/P906*100</f>
        <v>0</v>
      </c>
      <c r="U906" s="122"/>
      <c r="V906" s="19"/>
      <c r="W906" s="19"/>
    </row>
    <row r="907" spans="1:23" s="5" customFormat="1" x14ac:dyDescent="0.2">
      <c r="L907" s="15"/>
      <c r="M907" s="58"/>
      <c r="N907" s="59"/>
      <c r="O907" s="109"/>
      <c r="P907" s="109"/>
      <c r="Q907" s="109"/>
      <c r="R907" s="109"/>
      <c r="S907" s="52"/>
      <c r="T907" s="52"/>
      <c r="U907" s="138"/>
      <c r="V907" s="19"/>
      <c r="W907" s="19"/>
    </row>
    <row r="908" spans="1:23" s="5" customFormat="1" ht="25.5" x14ac:dyDescent="0.2">
      <c r="B908" s="4"/>
      <c r="C908" s="4"/>
      <c r="D908" s="4"/>
      <c r="E908" s="4">
        <v>4</v>
      </c>
      <c r="F908" s="4">
        <v>5</v>
      </c>
      <c r="G908" s="4"/>
      <c r="H908" s="4"/>
      <c r="I908" s="4"/>
      <c r="J908" s="4"/>
      <c r="K908" s="4"/>
      <c r="L908" s="15" t="s">
        <v>186</v>
      </c>
      <c r="M908" s="58" t="s">
        <v>76</v>
      </c>
      <c r="N908" s="59" t="s">
        <v>171</v>
      </c>
      <c r="O908" s="86">
        <f t="shared" ref="O908:R909" si="418">SUM(O909)</f>
        <v>7250</v>
      </c>
      <c r="P908" s="86">
        <f t="shared" si="418"/>
        <v>20000</v>
      </c>
      <c r="Q908" s="86"/>
      <c r="R908" s="86">
        <f t="shared" si="418"/>
        <v>0</v>
      </c>
      <c r="S908" s="52">
        <f t="shared" ref="S908:S968" si="419">R908/O908*100</f>
        <v>0</v>
      </c>
      <c r="T908" s="52">
        <f t="shared" si="417"/>
        <v>0</v>
      </c>
      <c r="U908" s="86"/>
      <c r="V908" s="19"/>
      <c r="W908" s="19"/>
    </row>
    <row r="909" spans="1:23" s="5" customFormat="1" ht="38.25" x14ac:dyDescent="0.2">
      <c r="B909" s="4"/>
      <c r="C909" s="4"/>
      <c r="D909" s="4"/>
      <c r="E909" s="4">
        <v>4</v>
      </c>
      <c r="F909" s="4">
        <v>5</v>
      </c>
      <c r="G909" s="4"/>
      <c r="H909" s="4"/>
      <c r="I909" s="4"/>
      <c r="J909" s="4"/>
      <c r="K909" s="4"/>
      <c r="L909" s="15" t="s">
        <v>186</v>
      </c>
      <c r="M909" s="67" t="s">
        <v>80</v>
      </c>
      <c r="N909" s="45" t="s">
        <v>9</v>
      </c>
      <c r="O909" s="87">
        <f t="shared" si="418"/>
        <v>7250</v>
      </c>
      <c r="P909" s="87">
        <f t="shared" si="418"/>
        <v>20000</v>
      </c>
      <c r="Q909" s="87"/>
      <c r="R909" s="87">
        <f t="shared" si="418"/>
        <v>0</v>
      </c>
      <c r="S909" s="52">
        <f t="shared" si="419"/>
        <v>0</v>
      </c>
      <c r="T909" s="52">
        <f t="shared" si="417"/>
        <v>0</v>
      </c>
      <c r="U909" s="86"/>
      <c r="V909" s="19"/>
      <c r="W909" s="19"/>
    </row>
    <row r="910" spans="1:23" s="5" customFormat="1" x14ac:dyDescent="0.2">
      <c r="B910" s="4"/>
      <c r="C910" s="4"/>
      <c r="D910" s="4"/>
      <c r="E910" s="4">
        <v>4</v>
      </c>
      <c r="F910" s="4">
        <v>5</v>
      </c>
      <c r="G910" s="4"/>
      <c r="H910" s="4"/>
      <c r="I910" s="4"/>
      <c r="J910" s="4"/>
      <c r="K910" s="4"/>
      <c r="L910" s="15" t="s">
        <v>186</v>
      </c>
      <c r="M910" s="58" t="s">
        <v>81</v>
      </c>
      <c r="N910" s="59" t="s">
        <v>173</v>
      </c>
      <c r="O910" s="86">
        <f>SUM(O911)</f>
        <v>7250</v>
      </c>
      <c r="P910" s="86">
        <v>20000</v>
      </c>
      <c r="Q910" s="86"/>
      <c r="R910" s="86">
        <f>SUM(R911)</f>
        <v>0</v>
      </c>
      <c r="S910" s="52">
        <f t="shared" si="419"/>
        <v>0</v>
      </c>
      <c r="T910" s="52">
        <f t="shared" si="417"/>
        <v>0</v>
      </c>
      <c r="U910" s="86"/>
      <c r="V910" s="19"/>
      <c r="W910" s="19"/>
    </row>
    <row r="911" spans="1:23" s="5" customFormat="1" x14ac:dyDescent="0.2"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15"/>
      <c r="M911" s="58" t="s">
        <v>506</v>
      </c>
      <c r="N911" s="59" t="s">
        <v>509</v>
      </c>
      <c r="O911" s="86">
        <v>7250</v>
      </c>
      <c r="P911" s="86"/>
      <c r="Q911" s="86"/>
      <c r="R911" s="86">
        <v>0</v>
      </c>
      <c r="S911" s="52">
        <f t="shared" si="419"/>
        <v>0</v>
      </c>
      <c r="T911" s="52"/>
      <c r="U911" s="86"/>
      <c r="V911" s="19"/>
      <c r="W911" s="19"/>
    </row>
    <row r="912" spans="1:23" s="5" customFormat="1" x14ac:dyDescent="0.2"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15"/>
      <c r="M912" s="58"/>
      <c r="N912" s="59"/>
      <c r="O912" s="105"/>
      <c r="P912" s="105"/>
      <c r="Q912" s="105"/>
      <c r="R912" s="105"/>
      <c r="S912" s="52"/>
      <c r="T912" s="52"/>
      <c r="U912" s="86"/>
      <c r="V912" s="19"/>
      <c r="W912" s="19"/>
    </row>
    <row r="913" spans="1:23" s="5" customFormat="1" ht="38.25" x14ac:dyDescent="0.2">
      <c r="A913" s="38" t="s">
        <v>174</v>
      </c>
      <c r="L913" s="27" t="s">
        <v>388</v>
      </c>
      <c r="M913" s="77"/>
      <c r="N913" s="78" t="s">
        <v>147</v>
      </c>
      <c r="O913" s="89">
        <f t="shared" ref="O913" si="420">SUM(O915)</f>
        <v>148900</v>
      </c>
      <c r="P913" s="89">
        <f t="shared" ref="P913" si="421">SUM(P915)</f>
        <v>3800000</v>
      </c>
      <c r="Q913" s="89"/>
      <c r="R913" s="89">
        <f t="shared" ref="R913" si="422">SUM(R915)</f>
        <v>0</v>
      </c>
      <c r="S913" s="52">
        <f t="shared" si="419"/>
        <v>0</v>
      </c>
      <c r="T913" s="52">
        <f t="shared" si="417"/>
        <v>0</v>
      </c>
      <c r="U913" s="89"/>
      <c r="V913" s="19"/>
      <c r="W913" s="19"/>
    </row>
    <row r="914" spans="1:23" s="5" customFormat="1" x14ac:dyDescent="0.2">
      <c r="A914" s="38"/>
      <c r="L914" s="27"/>
      <c r="M914" s="77"/>
      <c r="N914" s="78"/>
      <c r="O914" s="105"/>
      <c r="P914" s="105"/>
      <c r="Q914" s="105"/>
      <c r="R914" s="105"/>
      <c r="S914" s="52"/>
      <c r="T914" s="52"/>
      <c r="U914" s="89"/>
      <c r="V914" s="19"/>
      <c r="W914" s="19"/>
    </row>
    <row r="915" spans="1:23" s="5" customFormat="1" ht="102" x14ac:dyDescent="0.2">
      <c r="A915" s="39" t="s">
        <v>280</v>
      </c>
      <c r="L915" s="42" t="s">
        <v>389</v>
      </c>
      <c r="M915" s="58"/>
      <c r="N915" s="94" t="s">
        <v>391</v>
      </c>
      <c r="O915" s="105">
        <f t="shared" ref="O915" si="423">SUM(O921)</f>
        <v>148900</v>
      </c>
      <c r="P915" s="134">
        <f t="shared" ref="P915" si="424">SUM(P921)</f>
        <v>3800000</v>
      </c>
      <c r="Q915" s="134"/>
      <c r="R915" s="105">
        <f t="shared" ref="R915" si="425">SUM(R921)</f>
        <v>0</v>
      </c>
      <c r="S915" s="52">
        <f t="shared" si="419"/>
        <v>0</v>
      </c>
      <c r="T915" s="52">
        <f t="shared" si="417"/>
        <v>0</v>
      </c>
      <c r="U915" s="134"/>
      <c r="V915" s="19"/>
      <c r="W915" s="19"/>
    </row>
    <row r="916" spans="1:23" s="5" customFormat="1" x14ac:dyDescent="0.2">
      <c r="A916" s="39"/>
      <c r="L916" s="15"/>
      <c r="M916" s="58"/>
      <c r="N916" s="81"/>
      <c r="O916" s="105"/>
      <c r="P916" s="105"/>
      <c r="Q916" s="105"/>
      <c r="R916" s="105"/>
      <c r="S916" s="52"/>
      <c r="T916" s="52"/>
      <c r="U916" s="134"/>
      <c r="V916" s="19"/>
      <c r="W916" s="19"/>
    </row>
    <row r="917" spans="1:23" s="5" customFormat="1" x14ac:dyDescent="0.2">
      <c r="A917" s="39"/>
      <c r="L917" s="15"/>
      <c r="M917" s="58"/>
      <c r="N917" s="114" t="s">
        <v>288</v>
      </c>
      <c r="O917" s="122">
        <f t="shared" ref="O917" si="426">SUM(O918:O919)</f>
        <v>148900</v>
      </c>
      <c r="P917" s="122">
        <f t="shared" ref="P917" si="427">SUM(P918:P919)</f>
        <v>3800000</v>
      </c>
      <c r="Q917" s="122"/>
      <c r="R917" s="122">
        <f t="shared" ref="R917" si="428">SUM(R918:R919)</f>
        <v>0</v>
      </c>
      <c r="S917" s="52">
        <f t="shared" si="419"/>
        <v>0</v>
      </c>
      <c r="T917" s="52">
        <f t="shared" si="417"/>
        <v>0</v>
      </c>
      <c r="U917" s="122"/>
      <c r="V917" s="19"/>
      <c r="W917" s="19"/>
    </row>
    <row r="918" spans="1:23" s="5" customFormat="1" x14ac:dyDescent="0.2">
      <c r="A918" s="39"/>
      <c r="L918" s="15"/>
      <c r="M918" s="123" t="s">
        <v>364</v>
      </c>
      <c r="N918" s="114" t="s">
        <v>290</v>
      </c>
      <c r="O918" s="122">
        <v>148900</v>
      </c>
      <c r="P918" s="122">
        <v>3800000</v>
      </c>
      <c r="Q918" s="122"/>
      <c r="R918" s="122">
        <v>0</v>
      </c>
      <c r="S918" s="52">
        <f t="shared" si="419"/>
        <v>0</v>
      </c>
      <c r="T918" s="52">
        <f t="shared" si="417"/>
        <v>0</v>
      </c>
      <c r="U918" s="122"/>
      <c r="V918" s="19"/>
      <c r="W918" s="19"/>
    </row>
    <row r="919" spans="1:23" s="5" customFormat="1" x14ac:dyDescent="0.2">
      <c r="A919" s="39"/>
      <c r="L919" s="15"/>
      <c r="M919" s="123" t="s">
        <v>362</v>
      </c>
      <c r="N919" s="121" t="s">
        <v>292</v>
      </c>
      <c r="O919" s="122">
        <v>0</v>
      </c>
      <c r="P919" s="122">
        <v>0</v>
      </c>
      <c r="Q919" s="122"/>
      <c r="R919" s="122">
        <v>0</v>
      </c>
      <c r="S919" s="52">
        <v>0</v>
      </c>
      <c r="T919" s="52"/>
      <c r="U919" s="122"/>
      <c r="V919" s="19"/>
      <c r="W919" s="19"/>
    </row>
    <row r="920" spans="1:23" s="5" customFormat="1" x14ac:dyDescent="0.2">
      <c r="A920" s="39"/>
      <c r="L920" s="15"/>
      <c r="M920" s="58"/>
      <c r="N920" s="81"/>
      <c r="O920" s="105"/>
      <c r="P920" s="105"/>
      <c r="Q920" s="105"/>
      <c r="R920" s="105"/>
      <c r="S920" s="52"/>
      <c r="T920" s="52"/>
      <c r="U920" s="134"/>
      <c r="V920" s="19"/>
      <c r="W920" s="19"/>
    </row>
    <row r="921" spans="1:23" s="5" customFormat="1" ht="25.5" x14ac:dyDescent="0.2">
      <c r="B921" s="4"/>
      <c r="C921" s="4"/>
      <c r="D921" s="4"/>
      <c r="E921" s="4"/>
      <c r="F921" s="4">
        <v>5</v>
      </c>
      <c r="G921" s="4"/>
      <c r="H921" s="4"/>
      <c r="I921" s="4"/>
      <c r="J921" s="4">
        <v>9</v>
      </c>
      <c r="K921" s="4"/>
      <c r="L921" s="15" t="s">
        <v>389</v>
      </c>
      <c r="M921" s="58" t="s">
        <v>76</v>
      </c>
      <c r="N921" s="59" t="s">
        <v>171</v>
      </c>
      <c r="O921" s="86">
        <f t="shared" ref="O921:R922" si="429">SUM(O922)</f>
        <v>148900</v>
      </c>
      <c r="P921" s="86">
        <f t="shared" si="429"/>
        <v>3800000</v>
      </c>
      <c r="Q921" s="86"/>
      <c r="R921" s="86">
        <f t="shared" si="429"/>
        <v>0</v>
      </c>
      <c r="S921" s="52">
        <f t="shared" si="419"/>
        <v>0</v>
      </c>
      <c r="T921" s="52">
        <f t="shared" si="417"/>
        <v>0</v>
      </c>
      <c r="U921" s="86"/>
      <c r="V921" s="19"/>
      <c r="W921" s="19"/>
    </row>
    <row r="922" spans="1:23" s="5" customFormat="1" ht="38.25" x14ac:dyDescent="0.2">
      <c r="B922" s="4"/>
      <c r="C922" s="4"/>
      <c r="D922" s="4"/>
      <c r="E922" s="4"/>
      <c r="F922" s="4">
        <v>5</v>
      </c>
      <c r="G922" s="4"/>
      <c r="H922" s="4"/>
      <c r="I922" s="4"/>
      <c r="J922" s="4">
        <v>9</v>
      </c>
      <c r="K922" s="4"/>
      <c r="L922" s="15" t="s">
        <v>389</v>
      </c>
      <c r="M922" s="67" t="s">
        <v>80</v>
      </c>
      <c r="N922" s="45" t="s">
        <v>9</v>
      </c>
      <c r="O922" s="87">
        <f t="shared" si="429"/>
        <v>148900</v>
      </c>
      <c r="P922" s="87">
        <f t="shared" si="429"/>
        <v>3800000</v>
      </c>
      <c r="Q922" s="87"/>
      <c r="R922" s="87">
        <f t="shared" si="429"/>
        <v>0</v>
      </c>
      <c r="S922" s="52">
        <f t="shared" si="419"/>
        <v>0</v>
      </c>
      <c r="T922" s="52">
        <f t="shared" si="417"/>
        <v>0</v>
      </c>
      <c r="U922" s="86"/>
      <c r="V922" s="19"/>
      <c r="W922" s="19"/>
    </row>
    <row r="923" spans="1:23" s="5" customFormat="1" x14ac:dyDescent="0.2">
      <c r="B923" s="4"/>
      <c r="C923" s="4"/>
      <c r="D923" s="4"/>
      <c r="E923" s="4"/>
      <c r="F923" s="4">
        <v>5</v>
      </c>
      <c r="G923" s="4"/>
      <c r="H923" s="4"/>
      <c r="I923" s="4"/>
      <c r="J923" s="4">
        <v>9</v>
      </c>
      <c r="K923" s="4"/>
      <c r="L923" s="15" t="s">
        <v>389</v>
      </c>
      <c r="M923" s="58" t="s">
        <v>81</v>
      </c>
      <c r="N923" s="59" t="s">
        <v>173</v>
      </c>
      <c r="O923" s="86">
        <f>SUM(O924)</f>
        <v>148900</v>
      </c>
      <c r="P923" s="86">
        <v>3800000</v>
      </c>
      <c r="Q923" s="86"/>
      <c r="R923" s="86">
        <f>SUM(R924)</f>
        <v>0</v>
      </c>
      <c r="S923" s="52">
        <f t="shared" si="419"/>
        <v>0</v>
      </c>
      <c r="T923" s="52">
        <f t="shared" si="417"/>
        <v>0</v>
      </c>
      <c r="U923" s="86"/>
      <c r="V923" s="19"/>
      <c r="W923" s="19"/>
    </row>
    <row r="924" spans="1:23" s="5" customFormat="1" x14ac:dyDescent="0.2"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15"/>
      <c r="M924" s="58" t="s">
        <v>504</v>
      </c>
      <c r="N924" s="59" t="s">
        <v>507</v>
      </c>
      <c r="O924" s="86">
        <v>148900</v>
      </c>
      <c r="P924" s="86"/>
      <c r="Q924" s="86"/>
      <c r="R924" s="86">
        <v>0</v>
      </c>
      <c r="S924" s="52">
        <f t="shared" si="419"/>
        <v>0</v>
      </c>
      <c r="T924" s="52"/>
      <c r="U924" s="86"/>
      <c r="V924" s="19"/>
      <c r="W924" s="19"/>
    </row>
    <row r="925" spans="1:23" s="5" customFormat="1" x14ac:dyDescent="0.2"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15"/>
      <c r="M925" s="58"/>
      <c r="N925" s="59"/>
      <c r="O925" s="105"/>
      <c r="P925" s="105"/>
      <c r="Q925" s="105"/>
      <c r="R925" s="105"/>
      <c r="S925" s="52"/>
      <c r="T925" s="52"/>
      <c r="U925" s="86"/>
      <c r="V925" s="19"/>
      <c r="W925" s="19"/>
    </row>
    <row r="926" spans="1:23" s="5" customFormat="1" ht="38.25" x14ac:dyDescent="0.2">
      <c r="A926" s="38" t="s">
        <v>174</v>
      </c>
      <c r="L926" s="27" t="s">
        <v>203</v>
      </c>
      <c r="M926" s="77"/>
      <c r="N926" s="78" t="s">
        <v>147</v>
      </c>
      <c r="O926" s="89">
        <f t="shared" ref="O926" si="430">SUM(O928)</f>
        <v>80000</v>
      </c>
      <c r="P926" s="89">
        <f t="shared" ref="P926" si="431">SUM(P928)</f>
        <v>50000</v>
      </c>
      <c r="Q926" s="89"/>
      <c r="R926" s="89">
        <f t="shared" ref="R926" si="432">SUM(R928)</f>
        <v>0</v>
      </c>
      <c r="S926" s="52">
        <f t="shared" si="419"/>
        <v>0</v>
      </c>
      <c r="T926" s="52">
        <f t="shared" si="417"/>
        <v>0</v>
      </c>
      <c r="U926" s="89"/>
      <c r="V926" s="19"/>
      <c r="W926" s="19"/>
    </row>
    <row r="927" spans="1:23" s="5" customFormat="1" x14ac:dyDescent="0.2">
      <c r="A927" s="38"/>
      <c r="L927" s="27"/>
      <c r="M927" s="77"/>
      <c r="N927" s="78"/>
      <c r="O927" s="105"/>
      <c r="P927" s="105"/>
      <c r="Q927" s="105"/>
      <c r="R927" s="105"/>
      <c r="S927" s="52"/>
      <c r="T927" s="52"/>
      <c r="U927" s="89"/>
      <c r="V927" s="19"/>
      <c r="W927" s="19"/>
    </row>
    <row r="928" spans="1:23" s="5" customFormat="1" ht="38.25" x14ac:dyDescent="0.2">
      <c r="A928" s="39" t="s">
        <v>281</v>
      </c>
      <c r="L928" s="42" t="s">
        <v>186</v>
      </c>
      <c r="M928" s="58"/>
      <c r="N928" s="81" t="s">
        <v>329</v>
      </c>
      <c r="O928" s="105">
        <f t="shared" ref="O928" si="433">SUM(O934)</f>
        <v>80000</v>
      </c>
      <c r="P928" s="134">
        <f t="shared" ref="P928" si="434">SUM(P934)</f>
        <v>50000</v>
      </c>
      <c r="Q928" s="134"/>
      <c r="R928" s="105">
        <f t="shared" ref="R928" si="435">SUM(R934)</f>
        <v>0</v>
      </c>
      <c r="S928" s="52">
        <f t="shared" si="419"/>
        <v>0</v>
      </c>
      <c r="T928" s="52">
        <f t="shared" si="417"/>
        <v>0</v>
      </c>
      <c r="U928" s="134"/>
      <c r="V928" s="19"/>
      <c r="W928" s="19"/>
    </row>
    <row r="929" spans="1:24" s="5" customFormat="1" x14ac:dyDescent="0.2">
      <c r="A929" s="39"/>
      <c r="L929" s="15"/>
      <c r="M929" s="58"/>
      <c r="N929" s="81"/>
      <c r="O929" s="105"/>
      <c r="P929" s="105"/>
      <c r="Q929" s="105"/>
      <c r="R929" s="105"/>
      <c r="S929" s="52"/>
      <c r="T929" s="52"/>
      <c r="U929" s="134"/>
      <c r="V929" s="19"/>
      <c r="W929" s="19"/>
    </row>
    <row r="930" spans="1:24" s="5" customFormat="1" x14ac:dyDescent="0.2">
      <c r="A930" s="39"/>
      <c r="L930" s="15"/>
      <c r="M930" s="58"/>
      <c r="N930" s="114" t="s">
        <v>288</v>
      </c>
      <c r="O930" s="122">
        <f t="shared" ref="O930" si="436">SUM(O931:O932)</f>
        <v>80000</v>
      </c>
      <c r="P930" s="122">
        <f t="shared" ref="P930" si="437">SUM(P931:P932)</f>
        <v>50000</v>
      </c>
      <c r="Q930" s="122"/>
      <c r="R930" s="122">
        <f t="shared" ref="R930" si="438">SUM(R931:R932)</f>
        <v>0</v>
      </c>
      <c r="S930" s="52">
        <f t="shared" si="419"/>
        <v>0</v>
      </c>
      <c r="T930" s="52">
        <f t="shared" si="417"/>
        <v>0</v>
      </c>
      <c r="U930" s="122"/>
      <c r="V930" s="19"/>
      <c r="W930" s="19"/>
    </row>
    <row r="931" spans="1:24" s="5" customFormat="1" x14ac:dyDescent="0.2">
      <c r="A931" s="39"/>
      <c r="L931" s="15"/>
      <c r="M931" s="123" t="s">
        <v>364</v>
      </c>
      <c r="N931" s="114" t="s">
        <v>290</v>
      </c>
      <c r="O931" s="122">
        <v>80000</v>
      </c>
      <c r="P931" s="122">
        <v>39990.83</v>
      </c>
      <c r="Q931" s="122"/>
      <c r="R931" s="122">
        <v>0</v>
      </c>
      <c r="S931" s="52">
        <f t="shared" si="419"/>
        <v>0</v>
      </c>
      <c r="T931" s="52">
        <f t="shared" si="417"/>
        <v>0</v>
      </c>
      <c r="U931" s="122"/>
      <c r="V931" s="19"/>
      <c r="W931" s="19"/>
    </row>
    <row r="932" spans="1:24" s="5" customFormat="1" x14ac:dyDescent="0.2">
      <c r="A932" s="39"/>
      <c r="L932" s="15"/>
      <c r="M932" s="123" t="s">
        <v>362</v>
      </c>
      <c r="N932" s="121" t="s">
        <v>292</v>
      </c>
      <c r="O932" s="122">
        <v>0</v>
      </c>
      <c r="P932" s="122">
        <v>10009.17</v>
      </c>
      <c r="Q932" s="122"/>
      <c r="R932" s="122">
        <v>0</v>
      </c>
      <c r="S932" s="52">
        <v>0</v>
      </c>
      <c r="T932" s="52">
        <f t="shared" si="417"/>
        <v>0</v>
      </c>
      <c r="U932" s="122"/>
      <c r="V932" s="19"/>
      <c r="W932" s="19"/>
    </row>
    <row r="933" spans="1:24" s="5" customFormat="1" x14ac:dyDescent="0.2">
      <c r="A933" s="39"/>
      <c r="L933" s="15"/>
      <c r="M933" s="123"/>
      <c r="N933" s="121"/>
      <c r="O933" s="105"/>
      <c r="P933" s="105"/>
      <c r="Q933" s="105"/>
      <c r="R933" s="105"/>
      <c r="S933" s="52"/>
      <c r="T933" s="52"/>
      <c r="U933" s="134"/>
      <c r="V933" s="19"/>
      <c r="W933" s="19"/>
    </row>
    <row r="934" spans="1:24" s="5" customFormat="1" ht="25.5" x14ac:dyDescent="0.2">
      <c r="B934" s="4"/>
      <c r="C934" s="4"/>
      <c r="D934" s="4"/>
      <c r="E934" s="4"/>
      <c r="F934" s="4">
        <v>5</v>
      </c>
      <c r="G934" s="4"/>
      <c r="H934" s="4"/>
      <c r="I934" s="4"/>
      <c r="J934" s="4">
        <v>9</v>
      </c>
      <c r="K934" s="4"/>
      <c r="L934" s="15" t="s">
        <v>186</v>
      </c>
      <c r="M934" s="58" t="s">
        <v>76</v>
      </c>
      <c r="N934" s="59" t="s">
        <v>171</v>
      </c>
      <c r="O934" s="86">
        <f t="shared" ref="O934:R935" si="439">SUM(O935)</f>
        <v>80000</v>
      </c>
      <c r="P934" s="86">
        <f t="shared" si="439"/>
        <v>50000</v>
      </c>
      <c r="Q934" s="86"/>
      <c r="R934" s="86">
        <f t="shared" si="439"/>
        <v>0</v>
      </c>
      <c r="S934" s="52">
        <f t="shared" si="419"/>
        <v>0</v>
      </c>
      <c r="T934" s="52">
        <f t="shared" si="417"/>
        <v>0</v>
      </c>
      <c r="U934" s="86"/>
      <c r="V934" s="19"/>
      <c r="W934" s="19"/>
    </row>
    <row r="935" spans="1:24" s="5" customFormat="1" ht="38.25" x14ac:dyDescent="0.2">
      <c r="B935" s="4"/>
      <c r="C935" s="4"/>
      <c r="D935" s="4"/>
      <c r="E935" s="4"/>
      <c r="F935" s="4">
        <v>5</v>
      </c>
      <c r="G935" s="4"/>
      <c r="H935" s="4"/>
      <c r="I935" s="4"/>
      <c r="J935" s="4">
        <v>9</v>
      </c>
      <c r="K935" s="4"/>
      <c r="L935" s="15" t="s">
        <v>186</v>
      </c>
      <c r="M935" s="67" t="s">
        <v>80</v>
      </c>
      <c r="N935" s="45" t="s">
        <v>9</v>
      </c>
      <c r="O935" s="87">
        <f t="shared" si="439"/>
        <v>80000</v>
      </c>
      <c r="P935" s="87">
        <f t="shared" si="439"/>
        <v>50000</v>
      </c>
      <c r="Q935" s="87"/>
      <c r="R935" s="87">
        <f t="shared" si="439"/>
        <v>0</v>
      </c>
      <c r="S935" s="52">
        <f t="shared" si="419"/>
        <v>0</v>
      </c>
      <c r="T935" s="52">
        <f t="shared" si="417"/>
        <v>0</v>
      </c>
      <c r="U935" s="86"/>
      <c r="V935" s="19"/>
      <c r="W935" s="19"/>
      <c r="X935" s="126"/>
    </row>
    <row r="936" spans="1:24" s="5" customFormat="1" x14ac:dyDescent="0.2">
      <c r="B936" s="4"/>
      <c r="C936" s="4"/>
      <c r="D936" s="4"/>
      <c r="E936" s="4"/>
      <c r="F936" s="4">
        <v>5</v>
      </c>
      <c r="G936" s="4"/>
      <c r="H936" s="4"/>
      <c r="I936" s="4"/>
      <c r="J936" s="4">
        <v>9</v>
      </c>
      <c r="K936" s="4"/>
      <c r="L936" s="15" t="s">
        <v>186</v>
      </c>
      <c r="M936" s="58" t="s">
        <v>81</v>
      </c>
      <c r="N936" s="59" t="s">
        <v>173</v>
      </c>
      <c r="O936" s="86">
        <f>SUM(O937)</f>
        <v>80000</v>
      </c>
      <c r="P936" s="86">
        <v>50000</v>
      </c>
      <c r="Q936" s="86"/>
      <c r="R936" s="86">
        <f>SUM(R937)</f>
        <v>0</v>
      </c>
      <c r="S936" s="52">
        <f t="shared" si="419"/>
        <v>0</v>
      </c>
      <c r="T936" s="52">
        <f t="shared" si="417"/>
        <v>0</v>
      </c>
      <c r="U936" s="86"/>
      <c r="V936" s="19"/>
      <c r="W936" s="19"/>
    </row>
    <row r="937" spans="1:24" s="5" customFormat="1" x14ac:dyDescent="0.2"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15"/>
      <c r="M937" s="58" t="s">
        <v>504</v>
      </c>
      <c r="N937" s="59" t="s">
        <v>507</v>
      </c>
      <c r="O937" s="86">
        <v>80000</v>
      </c>
      <c r="P937" s="86"/>
      <c r="Q937" s="86"/>
      <c r="R937" s="86">
        <v>0</v>
      </c>
      <c r="S937" s="52">
        <f t="shared" si="419"/>
        <v>0</v>
      </c>
      <c r="T937" s="52"/>
      <c r="U937" s="86"/>
      <c r="V937" s="19"/>
      <c r="W937" s="19"/>
    </row>
    <row r="938" spans="1:24" s="5" customFormat="1" x14ac:dyDescent="0.2"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15"/>
      <c r="M938" s="58"/>
      <c r="N938" s="59"/>
      <c r="O938" s="86"/>
      <c r="P938" s="86"/>
      <c r="Q938" s="86"/>
      <c r="R938" s="86"/>
      <c r="S938" s="52"/>
      <c r="T938" s="52"/>
      <c r="U938" s="86"/>
      <c r="V938" s="19"/>
      <c r="W938" s="19"/>
    </row>
    <row r="939" spans="1:24" s="5" customFormat="1" ht="25.5" x14ac:dyDescent="0.2">
      <c r="A939" s="38" t="s">
        <v>152</v>
      </c>
      <c r="L939" s="27" t="s">
        <v>190</v>
      </c>
      <c r="M939" s="77"/>
      <c r="N939" s="78" t="s">
        <v>145</v>
      </c>
      <c r="O939" s="89">
        <v>0</v>
      </c>
      <c r="P939" s="89">
        <f>SUM(P941)</f>
        <v>20000</v>
      </c>
      <c r="Q939" s="89"/>
      <c r="R939" s="89">
        <v>0</v>
      </c>
      <c r="S939" s="52">
        <v>0</v>
      </c>
      <c r="T939" s="52">
        <f t="shared" si="417"/>
        <v>0</v>
      </c>
      <c r="U939" s="89"/>
      <c r="V939" s="19"/>
      <c r="W939" s="19"/>
    </row>
    <row r="940" spans="1:24" s="5" customFormat="1" x14ac:dyDescent="0.2">
      <c r="A940" s="38"/>
      <c r="L940" s="27"/>
      <c r="M940" s="77"/>
      <c r="N940" s="78"/>
      <c r="O940" s="86"/>
      <c r="P940" s="86"/>
      <c r="Q940" s="86"/>
      <c r="R940" s="86"/>
      <c r="S940" s="52"/>
      <c r="T940" s="52"/>
      <c r="U940" s="86"/>
      <c r="V940" s="19"/>
      <c r="W940" s="19"/>
    </row>
    <row r="941" spans="1:24" s="5" customFormat="1" ht="38.25" x14ac:dyDescent="0.2">
      <c r="A941" s="39" t="s">
        <v>347</v>
      </c>
      <c r="L941" s="42" t="s">
        <v>179</v>
      </c>
      <c r="M941" s="58"/>
      <c r="N941" s="81" t="s">
        <v>350</v>
      </c>
      <c r="O941" s="134">
        <v>0</v>
      </c>
      <c r="P941" s="134">
        <f>SUM(P947)</f>
        <v>20000</v>
      </c>
      <c r="Q941" s="134"/>
      <c r="R941" s="134">
        <v>0</v>
      </c>
      <c r="S941" s="52">
        <v>0</v>
      </c>
      <c r="T941" s="52">
        <f t="shared" si="417"/>
        <v>0</v>
      </c>
      <c r="U941" s="134"/>
      <c r="V941" s="19"/>
      <c r="W941" s="19"/>
    </row>
    <row r="942" spans="1:24" s="5" customFormat="1" x14ac:dyDescent="0.2">
      <c r="A942" s="39"/>
      <c r="L942" s="15"/>
      <c r="M942" s="58"/>
      <c r="N942" s="81"/>
      <c r="O942" s="89"/>
      <c r="P942" s="89"/>
      <c r="Q942" s="89"/>
      <c r="R942" s="89"/>
      <c r="S942" s="52"/>
      <c r="T942" s="52"/>
      <c r="U942" s="86"/>
      <c r="V942" s="19"/>
      <c r="W942" s="19"/>
    </row>
    <row r="943" spans="1:24" s="5" customFormat="1" x14ac:dyDescent="0.2">
      <c r="A943" s="39"/>
      <c r="L943" s="15"/>
      <c r="M943" s="58"/>
      <c r="N943" s="114" t="s">
        <v>288</v>
      </c>
      <c r="O943" s="122">
        <v>0</v>
      </c>
      <c r="P943" s="122">
        <f>SUM(P944:P945)</f>
        <v>20000</v>
      </c>
      <c r="Q943" s="122"/>
      <c r="R943" s="122">
        <v>0</v>
      </c>
      <c r="S943" s="52">
        <v>0</v>
      </c>
      <c r="T943" s="52">
        <f t="shared" si="417"/>
        <v>0</v>
      </c>
      <c r="U943" s="122"/>
      <c r="V943" s="19"/>
      <c r="W943" s="19"/>
    </row>
    <row r="944" spans="1:24" s="5" customFormat="1" x14ac:dyDescent="0.2">
      <c r="A944" s="39"/>
      <c r="L944" s="15"/>
      <c r="M944" s="123" t="s">
        <v>364</v>
      </c>
      <c r="N944" s="114" t="s">
        <v>290</v>
      </c>
      <c r="O944" s="122">
        <v>0</v>
      </c>
      <c r="P944" s="122">
        <v>20000</v>
      </c>
      <c r="Q944" s="122"/>
      <c r="R944" s="122">
        <v>0</v>
      </c>
      <c r="S944" s="52">
        <v>0</v>
      </c>
      <c r="T944" s="52">
        <f t="shared" si="417"/>
        <v>0</v>
      </c>
      <c r="U944" s="122"/>
      <c r="V944" s="19"/>
      <c r="W944" s="19"/>
    </row>
    <row r="945" spans="1:23" s="5" customFormat="1" x14ac:dyDescent="0.2">
      <c r="A945" s="39"/>
      <c r="L945" s="15"/>
      <c r="M945" s="123" t="s">
        <v>362</v>
      </c>
      <c r="N945" s="121" t="s">
        <v>292</v>
      </c>
      <c r="O945" s="122">
        <v>0</v>
      </c>
      <c r="P945" s="122">
        <v>0</v>
      </c>
      <c r="Q945" s="122"/>
      <c r="R945" s="122">
        <v>0</v>
      </c>
      <c r="S945" s="52">
        <v>0</v>
      </c>
      <c r="T945" s="52">
        <v>0</v>
      </c>
      <c r="U945" s="122"/>
      <c r="V945" s="19"/>
      <c r="W945" s="19"/>
    </row>
    <row r="946" spans="1:23" s="5" customFormat="1" x14ac:dyDescent="0.2">
      <c r="A946" s="39"/>
      <c r="L946" s="15"/>
      <c r="M946" s="123"/>
      <c r="N946" s="121"/>
      <c r="O946" s="89"/>
      <c r="P946" s="89"/>
      <c r="Q946" s="89"/>
      <c r="R946" s="89"/>
      <c r="S946" s="52"/>
      <c r="T946" s="52"/>
      <c r="U946" s="86"/>
      <c r="V946" s="19"/>
      <c r="W946" s="19"/>
    </row>
    <row r="947" spans="1:23" s="5" customFormat="1" ht="25.5" x14ac:dyDescent="0.2">
      <c r="B947" s="4"/>
      <c r="C947" s="4"/>
      <c r="D947" s="4"/>
      <c r="E947" s="4"/>
      <c r="F947" s="4">
        <v>5</v>
      </c>
      <c r="G947" s="4"/>
      <c r="H947" s="4"/>
      <c r="I947" s="4"/>
      <c r="J947" s="4">
        <v>9</v>
      </c>
      <c r="K947" s="4"/>
      <c r="L947" s="15" t="s">
        <v>179</v>
      </c>
      <c r="M947" s="58" t="s">
        <v>76</v>
      </c>
      <c r="N947" s="59" t="s">
        <v>171</v>
      </c>
      <c r="O947" s="86">
        <v>0</v>
      </c>
      <c r="P947" s="86">
        <f t="shared" ref="P947:P948" si="440">SUM(P948)</f>
        <v>20000</v>
      </c>
      <c r="Q947" s="86"/>
      <c r="R947" s="86">
        <v>0</v>
      </c>
      <c r="S947" s="52">
        <v>0</v>
      </c>
      <c r="T947" s="52">
        <f t="shared" si="417"/>
        <v>0</v>
      </c>
      <c r="U947" s="86"/>
      <c r="V947" s="19"/>
      <c r="W947" s="19"/>
    </row>
    <row r="948" spans="1:23" s="5" customFormat="1" ht="38.25" x14ac:dyDescent="0.2">
      <c r="B948" s="4"/>
      <c r="C948" s="4"/>
      <c r="D948" s="4"/>
      <c r="E948" s="4"/>
      <c r="F948" s="4">
        <v>5</v>
      </c>
      <c r="G948" s="4"/>
      <c r="H948" s="4"/>
      <c r="I948" s="4"/>
      <c r="J948" s="4">
        <v>9</v>
      </c>
      <c r="K948" s="4"/>
      <c r="L948" s="15" t="s">
        <v>179</v>
      </c>
      <c r="M948" s="67" t="s">
        <v>80</v>
      </c>
      <c r="N948" s="45" t="s">
        <v>9</v>
      </c>
      <c r="O948" s="87">
        <v>0</v>
      </c>
      <c r="P948" s="87">
        <f t="shared" si="440"/>
        <v>20000</v>
      </c>
      <c r="Q948" s="87"/>
      <c r="R948" s="87">
        <v>0</v>
      </c>
      <c r="S948" s="52">
        <v>0</v>
      </c>
      <c r="T948" s="52">
        <f t="shared" si="417"/>
        <v>0</v>
      </c>
      <c r="U948" s="86"/>
      <c r="V948" s="19"/>
      <c r="W948" s="19"/>
    </row>
    <row r="949" spans="1:23" s="5" customFormat="1" x14ac:dyDescent="0.2">
      <c r="B949" s="4"/>
      <c r="C949" s="4"/>
      <c r="D949" s="4"/>
      <c r="E949" s="4"/>
      <c r="F949" s="4">
        <v>5</v>
      </c>
      <c r="G949" s="4"/>
      <c r="H949" s="4"/>
      <c r="I949" s="4"/>
      <c r="J949" s="4">
        <v>9</v>
      </c>
      <c r="K949" s="4"/>
      <c r="L949" s="15" t="s">
        <v>179</v>
      </c>
      <c r="M949" s="58" t="s">
        <v>81</v>
      </c>
      <c r="N949" s="59" t="s">
        <v>173</v>
      </c>
      <c r="O949" s="86">
        <v>0</v>
      </c>
      <c r="P949" s="86">
        <v>20000</v>
      </c>
      <c r="Q949" s="86"/>
      <c r="R949" s="86">
        <v>0</v>
      </c>
      <c r="S949" s="52">
        <v>0</v>
      </c>
      <c r="T949" s="52">
        <f t="shared" si="417"/>
        <v>0</v>
      </c>
      <c r="U949" s="86"/>
      <c r="V949" s="19"/>
      <c r="W949" s="19"/>
    </row>
    <row r="950" spans="1:23" s="5" customFormat="1" x14ac:dyDescent="0.2"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15"/>
      <c r="M950" s="58"/>
      <c r="N950" s="59"/>
      <c r="O950" s="86"/>
      <c r="P950" s="86"/>
      <c r="Q950" s="86"/>
      <c r="R950" s="86"/>
      <c r="S950" s="52"/>
      <c r="T950" s="52"/>
      <c r="U950" s="86"/>
      <c r="V950" s="19"/>
      <c r="W950" s="19"/>
    </row>
    <row r="951" spans="1:23" s="5" customFormat="1" x14ac:dyDescent="0.2"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15"/>
      <c r="M951" s="58"/>
      <c r="N951" s="59"/>
      <c r="O951" s="86"/>
      <c r="P951" s="86"/>
      <c r="Q951" s="86"/>
      <c r="R951" s="86"/>
      <c r="S951" s="52"/>
      <c r="T951" s="52"/>
      <c r="U951" s="86"/>
      <c r="V951" s="19"/>
      <c r="W951" s="19"/>
    </row>
    <row r="952" spans="1:23" s="5" customFormat="1" ht="25.5" x14ac:dyDescent="0.2">
      <c r="A952" s="38" t="s">
        <v>111</v>
      </c>
      <c r="L952" s="27" t="s">
        <v>112</v>
      </c>
      <c r="M952" s="77"/>
      <c r="N952" s="78" t="s">
        <v>118</v>
      </c>
      <c r="O952" s="89">
        <f t="shared" ref="O952" si="441">SUM(O954)</f>
        <v>40371.630000000005</v>
      </c>
      <c r="P952" s="89">
        <f t="shared" ref="P952" si="442">SUM(P954)</f>
        <v>30000</v>
      </c>
      <c r="Q952" s="89"/>
      <c r="R952" s="89">
        <f t="shared" ref="R952" si="443">SUM(R954)</f>
        <v>1250</v>
      </c>
      <c r="S952" s="52">
        <f t="shared" si="419"/>
        <v>3.0962336670577826</v>
      </c>
      <c r="T952" s="52">
        <f t="shared" si="417"/>
        <v>4.1666666666666661</v>
      </c>
      <c r="U952" s="89"/>
      <c r="V952" s="19"/>
      <c r="W952" s="19"/>
    </row>
    <row r="953" spans="1:23" s="5" customFormat="1" x14ac:dyDescent="0.2">
      <c r="A953" s="38"/>
      <c r="L953" s="27"/>
      <c r="M953" s="77"/>
      <c r="N953" s="78"/>
      <c r="O953" s="89"/>
      <c r="P953" s="89"/>
      <c r="Q953" s="89"/>
      <c r="R953" s="89"/>
      <c r="S953" s="52"/>
      <c r="T953" s="52"/>
      <c r="U953" s="89"/>
      <c r="V953" s="19"/>
      <c r="W953" s="19"/>
    </row>
    <row r="954" spans="1:23" s="5" customFormat="1" ht="38.25" x14ac:dyDescent="0.2">
      <c r="A954" s="39" t="s">
        <v>348</v>
      </c>
      <c r="L954" s="42" t="s">
        <v>142</v>
      </c>
      <c r="M954" s="58"/>
      <c r="N954" s="81" t="s">
        <v>175</v>
      </c>
      <c r="O954" s="105">
        <f t="shared" ref="O954" si="444">SUM(O961)</f>
        <v>40371.630000000005</v>
      </c>
      <c r="P954" s="105">
        <f t="shared" ref="P954" si="445">SUM(P961)</f>
        <v>30000</v>
      </c>
      <c r="Q954" s="105"/>
      <c r="R954" s="105">
        <f t="shared" ref="R954" si="446">SUM(R961)</f>
        <v>1250</v>
      </c>
      <c r="S954" s="52">
        <f t="shared" si="419"/>
        <v>3.0962336670577826</v>
      </c>
      <c r="T954" s="52">
        <f t="shared" si="417"/>
        <v>4.1666666666666661</v>
      </c>
      <c r="U954" s="134"/>
      <c r="V954" s="19"/>
      <c r="W954" s="19"/>
    </row>
    <row r="955" spans="1:23" s="5" customFormat="1" x14ac:dyDescent="0.2">
      <c r="A955" s="39"/>
      <c r="L955" s="15"/>
      <c r="M955" s="58"/>
      <c r="N955" s="81"/>
      <c r="O955" s="105"/>
      <c r="P955" s="105"/>
      <c r="Q955" s="105"/>
      <c r="R955" s="105"/>
      <c r="S955" s="52"/>
      <c r="T955" s="52"/>
      <c r="U955" s="134"/>
      <c r="V955" s="19"/>
      <c r="W955" s="19"/>
    </row>
    <row r="956" spans="1:23" s="5" customFormat="1" x14ac:dyDescent="0.2">
      <c r="A956" s="39"/>
      <c r="L956" s="15"/>
      <c r="M956" s="58"/>
      <c r="N956" s="114" t="s">
        <v>288</v>
      </c>
      <c r="O956" s="122">
        <f>SUM(O958:O959)</f>
        <v>40371.629999999997</v>
      </c>
      <c r="P956" s="122">
        <f>SUM(P957:P959)</f>
        <v>30000</v>
      </c>
      <c r="Q956" s="122"/>
      <c r="R956" s="122">
        <f>SUM(R957:R959)</f>
        <v>1250</v>
      </c>
      <c r="S956" s="52">
        <f t="shared" si="419"/>
        <v>3.096233667057783</v>
      </c>
      <c r="T956" s="52">
        <f t="shared" si="417"/>
        <v>4.1666666666666661</v>
      </c>
      <c r="U956" s="122"/>
      <c r="V956" s="19"/>
      <c r="W956" s="19"/>
    </row>
    <row r="957" spans="1:23" s="5" customFormat="1" x14ac:dyDescent="0.2">
      <c r="A957" s="39"/>
      <c r="L957" s="15"/>
      <c r="M957" s="120">
        <v>11</v>
      </c>
      <c r="N957" s="114" t="s">
        <v>289</v>
      </c>
      <c r="O957" s="122">
        <v>0</v>
      </c>
      <c r="P957" s="122">
        <v>30000</v>
      </c>
      <c r="Q957" s="122"/>
      <c r="R957" s="122">
        <v>1250</v>
      </c>
      <c r="S957" s="52">
        <v>0</v>
      </c>
      <c r="T957" s="52">
        <f t="shared" si="417"/>
        <v>4.1666666666666661</v>
      </c>
      <c r="U957" s="122"/>
      <c r="V957" s="19"/>
      <c r="W957" s="19"/>
    </row>
    <row r="958" spans="1:23" s="5" customFormat="1" x14ac:dyDescent="0.2">
      <c r="A958" s="39"/>
      <c r="L958" s="15"/>
      <c r="M958" s="123" t="s">
        <v>365</v>
      </c>
      <c r="N958" s="114" t="s">
        <v>291</v>
      </c>
      <c r="O958" s="122">
        <v>0</v>
      </c>
      <c r="P958" s="122">
        <v>0</v>
      </c>
      <c r="Q958" s="122"/>
      <c r="R958" s="122">
        <v>0</v>
      </c>
      <c r="S958" s="52">
        <v>0</v>
      </c>
      <c r="T958" s="52">
        <v>0</v>
      </c>
      <c r="U958" s="122"/>
      <c r="V958" s="19"/>
      <c r="W958" s="19"/>
    </row>
    <row r="959" spans="1:23" s="5" customFormat="1" x14ac:dyDescent="0.2">
      <c r="A959" s="39"/>
      <c r="L959" s="15"/>
      <c r="M959" s="123" t="s">
        <v>362</v>
      </c>
      <c r="N959" s="114" t="s">
        <v>292</v>
      </c>
      <c r="O959" s="122">
        <v>40371.629999999997</v>
      </c>
      <c r="P959" s="122">
        <v>0</v>
      </c>
      <c r="Q959" s="122"/>
      <c r="R959" s="122">
        <v>0</v>
      </c>
      <c r="S959" s="52">
        <f t="shared" si="419"/>
        <v>0</v>
      </c>
      <c r="T959" s="52">
        <v>0</v>
      </c>
      <c r="U959" s="122"/>
      <c r="V959" s="19"/>
      <c r="W959" s="19"/>
    </row>
    <row r="960" spans="1:23" s="5" customFormat="1" x14ac:dyDescent="0.2">
      <c r="A960" s="39"/>
      <c r="L960" s="15"/>
      <c r="M960" s="58"/>
      <c r="N960" s="81"/>
      <c r="O960" s="105"/>
      <c r="P960" s="105"/>
      <c r="Q960" s="105"/>
      <c r="R960" s="105"/>
      <c r="S960" s="52"/>
      <c r="T960" s="52"/>
      <c r="U960" s="134"/>
      <c r="V960" s="19"/>
      <c r="W960" s="19"/>
    </row>
    <row r="961" spans="1:23" s="5" customFormat="1" ht="25.5" x14ac:dyDescent="0.2">
      <c r="B961" s="4">
        <v>1</v>
      </c>
      <c r="E961" s="4">
        <v>4</v>
      </c>
      <c r="J961" s="5">
        <v>9</v>
      </c>
      <c r="L961" s="15" t="s">
        <v>142</v>
      </c>
      <c r="M961" s="58" t="s">
        <v>76</v>
      </c>
      <c r="N961" s="59" t="s">
        <v>171</v>
      </c>
      <c r="O961" s="86">
        <f t="shared" ref="O961:R961" si="447">SUM(O962)</f>
        <v>40371.630000000005</v>
      </c>
      <c r="P961" s="86">
        <f t="shared" si="447"/>
        <v>30000</v>
      </c>
      <c r="Q961" s="86"/>
      <c r="R961" s="86">
        <f t="shared" si="447"/>
        <v>1250</v>
      </c>
      <c r="S961" s="52">
        <f t="shared" si="419"/>
        <v>3.0962336670577826</v>
      </c>
      <c r="T961" s="52">
        <f t="shared" si="417"/>
        <v>4.1666666666666661</v>
      </c>
      <c r="U961" s="86"/>
      <c r="V961" s="19"/>
      <c r="W961" s="19"/>
    </row>
    <row r="962" spans="1:23" s="5" customFormat="1" ht="38.25" x14ac:dyDescent="0.2">
      <c r="B962" s="4">
        <v>1</v>
      </c>
      <c r="E962" s="4">
        <v>4</v>
      </c>
      <c r="J962" s="5">
        <v>9</v>
      </c>
      <c r="L962" s="15" t="s">
        <v>142</v>
      </c>
      <c r="M962" s="67" t="s">
        <v>80</v>
      </c>
      <c r="N962" s="45" t="s">
        <v>9</v>
      </c>
      <c r="O962" s="87">
        <f>SUM(O963+O964+O967)</f>
        <v>40371.630000000005</v>
      </c>
      <c r="P962" s="87">
        <f t="shared" ref="P962" si="448">SUM(P963:P967)</f>
        <v>30000</v>
      </c>
      <c r="Q962" s="87"/>
      <c r="R962" s="87">
        <f>SUM(R963+R964+R967)</f>
        <v>1250</v>
      </c>
      <c r="S962" s="52">
        <f t="shared" si="419"/>
        <v>3.0962336670577826</v>
      </c>
      <c r="T962" s="52">
        <f t="shared" si="417"/>
        <v>4.1666666666666661</v>
      </c>
      <c r="U962" s="86"/>
      <c r="V962" s="19"/>
      <c r="W962" s="19"/>
    </row>
    <row r="963" spans="1:23" s="5" customFormat="1" x14ac:dyDescent="0.2">
      <c r="B963" s="4">
        <v>1</v>
      </c>
      <c r="E963" s="4">
        <v>4</v>
      </c>
      <c r="J963" s="5">
        <v>9</v>
      </c>
      <c r="L963" s="15" t="s">
        <v>142</v>
      </c>
      <c r="M963" s="58" t="s">
        <v>81</v>
      </c>
      <c r="N963" s="59" t="s">
        <v>173</v>
      </c>
      <c r="O963" s="86">
        <v>0</v>
      </c>
      <c r="P963" s="86">
        <v>10000</v>
      </c>
      <c r="Q963" s="86"/>
      <c r="R963" s="86">
        <v>0</v>
      </c>
      <c r="S963" s="52">
        <v>0</v>
      </c>
      <c r="T963" s="52">
        <f t="shared" si="417"/>
        <v>0</v>
      </c>
      <c r="U963" s="86"/>
      <c r="V963" s="19"/>
      <c r="W963" s="19"/>
    </row>
    <row r="964" spans="1:23" s="5" customFormat="1" x14ac:dyDescent="0.2">
      <c r="B964" s="4">
        <v>1</v>
      </c>
      <c r="E964" s="4">
        <v>4</v>
      </c>
      <c r="J964" s="5">
        <v>9</v>
      </c>
      <c r="L964" s="15" t="s">
        <v>142</v>
      </c>
      <c r="M964" s="58" t="s">
        <v>82</v>
      </c>
      <c r="N964" s="59" t="s">
        <v>20</v>
      </c>
      <c r="O964" s="86">
        <f>SUM(O965:O966)</f>
        <v>13577.25</v>
      </c>
      <c r="P964" s="86">
        <v>10000</v>
      </c>
      <c r="Q964" s="86"/>
      <c r="R964" s="86">
        <f>SUM(R965:R966)</f>
        <v>0</v>
      </c>
      <c r="S964" s="52">
        <f t="shared" si="419"/>
        <v>0</v>
      </c>
      <c r="T964" s="52">
        <f t="shared" si="417"/>
        <v>0</v>
      </c>
      <c r="U964" s="86"/>
      <c r="V964" s="19"/>
      <c r="W964" s="19"/>
    </row>
    <row r="965" spans="1:23" s="5" customFormat="1" x14ac:dyDescent="0.2">
      <c r="B965" s="4"/>
      <c r="E965" s="4"/>
      <c r="L965" s="15"/>
      <c r="M965" s="58" t="s">
        <v>510</v>
      </c>
      <c r="N965" s="59" t="s">
        <v>512</v>
      </c>
      <c r="O965" s="86">
        <v>4203.25</v>
      </c>
      <c r="P965" s="86"/>
      <c r="Q965" s="86"/>
      <c r="R965" s="86">
        <v>0</v>
      </c>
      <c r="S965" s="52">
        <f t="shared" si="419"/>
        <v>0</v>
      </c>
      <c r="T965" s="52"/>
      <c r="U965" s="86"/>
      <c r="V965" s="19"/>
      <c r="W965" s="19"/>
    </row>
    <row r="966" spans="1:23" s="5" customFormat="1" x14ac:dyDescent="0.2">
      <c r="B966" s="4"/>
      <c r="E966" s="4"/>
      <c r="L966" s="15"/>
      <c r="M966" s="58" t="s">
        <v>511</v>
      </c>
      <c r="N966" s="59" t="s">
        <v>521</v>
      </c>
      <c r="O966" s="86">
        <v>9374</v>
      </c>
      <c r="P966" s="86"/>
      <c r="Q966" s="86"/>
      <c r="R966" s="86">
        <v>0</v>
      </c>
      <c r="S966" s="52">
        <f t="shared" si="419"/>
        <v>0</v>
      </c>
      <c r="T966" s="52"/>
      <c r="U966" s="86"/>
      <c r="V966" s="19"/>
      <c r="W966" s="19"/>
    </row>
    <row r="967" spans="1:23" s="5" customFormat="1" ht="26.25" customHeight="1" x14ac:dyDescent="0.2">
      <c r="B967" s="4">
        <v>1</v>
      </c>
      <c r="E967" s="4">
        <v>4</v>
      </c>
      <c r="J967" s="5">
        <v>9</v>
      </c>
      <c r="L967" s="15" t="s">
        <v>142</v>
      </c>
      <c r="M967" s="58" t="s">
        <v>83</v>
      </c>
      <c r="N967" s="59" t="s">
        <v>23</v>
      </c>
      <c r="O967" s="86">
        <f>SUM(O968)</f>
        <v>26794.38</v>
      </c>
      <c r="P967" s="86">
        <v>10000</v>
      </c>
      <c r="Q967" s="86"/>
      <c r="R967" s="86">
        <f>SUM(R968)</f>
        <v>1250</v>
      </c>
      <c r="S967" s="52">
        <f t="shared" si="419"/>
        <v>4.6651573949462541</v>
      </c>
      <c r="T967" s="52">
        <f t="shared" si="417"/>
        <v>12.5</v>
      </c>
      <c r="U967" s="86"/>
      <c r="V967" s="19"/>
      <c r="W967" s="19"/>
    </row>
    <row r="968" spans="1:23" s="5" customFormat="1" ht="15.75" customHeight="1" x14ac:dyDescent="0.2">
      <c r="B968" s="4"/>
      <c r="E968" s="4"/>
      <c r="L968" s="15"/>
      <c r="M968" s="58" t="s">
        <v>514</v>
      </c>
      <c r="N968" s="59" t="s">
        <v>515</v>
      </c>
      <c r="O968" s="86">
        <v>26794.38</v>
      </c>
      <c r="P968" s="86"/>
      <c r="Q968" s="86"/>
      <c r="R968" s="86">
        <v>1250</v>
      </c>
      <c r="S968" s="52">
        <f t="shared" si="419"/>
        <v>4.6651573949462541</v>
      </c>
      <c r="T968" s="52"/>
      <c r="U968" s="86"/>
      <c r="V968" s="19"/>
      <c r="W968" s="19"/>
    </row>
    <row r="969" spans="1:23" s="5" customFormat="1" ht="14.25" customHeight="1" x14ac:dyDescent="0.2">
      <c r="B969" s="4"/>
      <c r="L969" s="15"/>
      <c r="M969" s="58"/>
      <c r="N969" s="59"/>
      <c r="O969" s="86"/>
      <c r="P969" s="86"/>
      <c r="Q969" s="86"/>
      <c r="R969" s="86"/>
      <c r="S969" s="52"/>
      <c r="T969" s="52"/>
      <c r="U969" s="86"/>
      <c r="V969" s="19"/>
      <c r="W969" s="19"/>
    </row>
    <row r="970" spans="1:23" s="5" customFormat="1" ht="26.25" customHeight="1" x14ac:dyDescent="0.2">
      <c r="A970" s="38" t="s">
        <v>152</v>
      </c>
      <c r="L970" s="27" t="s">
        <v>190</v>
      </c>
      <c r="M970" s="77"/>
      <c r="N970" s="78" t="s">
        <v>145</v>
      </c>
      <c r="O970" s="89">
        <f t="shared" ref="O970:P970" si="449">SUM(O972)</f>
        <v>15800.94</v>
      </c>
      <c r="P970" s="89">
        <f t="shared" si="449"/>
        <v>0</v>
      </c>
      <c r="Q970" s="89"/>
      <c r="R970" s="89">
        <f t="shared" ref="R970" si="450">SUM(R972)</f>
        <v>0</v>
      </c>
      <c r="S970" s="52">
        <f t="shared" ref="S970:S995" si="451">R970/O970*100</f>
        <v>0</v>
      </c>
      <c r="T970" s="52">
        <v>0</v>
      </c>
      <c r="U970" s="89"/>
      <c r="V970" s="19"/>
      <c r="W970" s="19"/>
    </row>
    <row r="971" spans="1:23" s="5" customFormat="1" ht="12" customHeight="1" x14ac:dyDescent="0.2">
      <c r="A971" s="38"/>
      <c r="L971" s="27"/>
      <c r="M971" s="77"/>
      <c r="N971" s="78"/>
      <c r="O971" s="86"/>
      <c r="P971" s="86"/>
      <c r="Q971" s="86"/>
      <c r="R971" s="86"/>
      <c r="S971" s="52"/>
      <c r="T971" s="52"/>
      <c r="U971" s="86"/>
      <c r="V971" s="19"/>
      <c r="W971" s="19"/>
    </row>
    <row r="972" spans="1:23" s="5" customFormat="1" ht="25.5" customHeight="1" x14ac:dyDescent="0.2">
      <c r="A972" s="39" t="s">
        <v>349</v>
      </c>
      <c r="L972" s="42" t="s">
        <v>179</v>
      </c>
      <c r="M972" s="58"/>
      <c r="N972" s="81" t="s">
        <v>331</v>
      </c>
      <c r="O972" s="134">
        <f t="shared" ref="O972:P972" si="452">SUM(O978)</f>
        <v>15800.94</v>
      </c>
      <c r="P972" s="134">
        <f t="shared" si="452"/>
        <v>0</v>
      </c>
      <c r="Q972" s="134"/>
      <c r="R972" s="134">
        <f t="shared" ref="R972" si="453">SUM(R978)</f>
        <v>0</v>
      </c>
      <c r="S972" s="52">
        <f t="shared" si="451"/>
        <v>0</v>
      </c>
      <c r="T972" s="52">
        <v>0</v>
      </c>
      <c r="U972" s="134"/>
      <c r="V972" s="19"/>
      <c r="W972" s="19"/>
    </row>
    <row r="973" spans="1:23" s="5" customFormat="1" ht="11.25" customHeight="1" x14ac:dyDescent="0.2">
      <c r="A973" s="39"/>
      <c r="L973" s="15"/>
      <c r="M973" s="58"/>
      <c r="N973" s="81"/>
      <c r="O973" s="86"/>
      <c r="P973" s="86"/>
      <c r="Q973" s="86"/>
      <c r="R973" s="86"/>
      <c r="S973" s="52"/>
      <c r="T973" s="52"/>
      <c r="U973" s="86"/>
      <c r="V973" s="19"/>
      <c r="W973" s="19"/>
    </row>
    <row r="974" spans="1:23" s="5" customFormat="1" ht="16.5" customHeight="1" x14ac:dyDescent="0.2">
      <c r="A974" s="39"/>
      <c r="L974" s="15"/>
      <c r="M974" s="58"/>
      <c r="N974" s="114" t="s">
        <v>288</v>
      </c>
      <c r="O974" s="122">
        <f>SUM(O975:O976)</f>
        <v>15800.94</v>
      </c>
      <c r="P974" s="122">
        <f>SUM(P975:P976)</f>
        <v>0</v>
      </c>
      <c r="Q974" s="122"/>
      <c r="R974" s="122">
        <f>SUM(R975:R976)</f>
        <v>0</v>
      </c>
      <c r="S974" s="52">
        <f t="shared" si="451"/>
        <v>0</v>
      </c>
      <c r="T974" s="52">
        <v>0</v>
      </c>
      <c r="U974" s="122"/>
      <c r="V974" s="19"/>
      <c r="W974" s="19"/>
    </row>
    <row r="975" spans="1:23" s="5" customFormat="1" ht="16.5" customHeight="1" x14ac:dyDescent="0.2">
      <c r="A975" s="39"/>
      <c r="L975" s="15"/>
      <c r="M975" s="123" t="s">
        <v>364</v>
      </c>
      <c r="N975" s="114" t="s">
        <v>290</v>
      </c>
      <c r="O975" s="122">
        <v>15800.94</v>
      </c>
      <c r="P975" s="122">
        <v>0</v>
      </c>
      <c r="Q975" s="122"/>
      <c r="R975" s="122">
        <v>0</v>
      </c>
      <c r="S975" s="52">
        <f t="shared" si="451"/>
        <v>0</v>
      </c>
      <c r="T975" s="52">
        <v>0</v>
      </c>
      <c r="U975" s="122"/>
      <c r="V975" s="19"/>
      <c r="W975" s="19"/>
    </row>
    <row r="976" spans="1:23" s="5" customFormat="1" ht="12.75" customHeight="1" x14ac:dyDescent="0.2">
      <c r="A976" s="39"/>
      <c r="L976" s="15"/>
      <c r="M976" s="123" t="s">
        <v>362</v>
      </c>
      <c r="N976" s="121" t="s">
        <v>292</v>
      </c>
      <c r="O976" s="122">
        <v>0</v>
      </c>
      <c r="P976" s="122">
        <v>0</v>
      </c>
      <c r="Q976" s="122"/>
      <c r="R976" s="122">
        <v>0</v>
      </c>
      <c r="S976" s="52">
        <v>0</v>
      </c>
      <c r="T976" s="52">
        <v>0</v>
      </c>
      <c r="U976" s="122"/>
      <c r="V976" s="19"/>
      <c r="W976" s="19"/>
    </row>
    <row r="977" spans="1:23" s="5" customFormat="1" ht="12.75" customHeight="1" x14ac:dyDescent="0.2">
      <c r="A977" s="39"/>
      <c r="L977" s="15"/>
      <c r="M977" s="123"/>
      <c r="N977" s="121"/>
      <c r="O977" s="86"/>
      <c r="P977" s="86"/>
      <c r="Q977" s="86"/>
      <c r="R977" s="86"/>
      <c r="S977" s="52"/>
      <c r="T977" s="52"/>
      <c r="U977" s="86"/>
      <c r="V977" s="19"/>
      <c r="W977" s="19"/>
    </row>
    <row r="978" spans="1:23" s="5" customFormat="1" ht="25.5" customHeight="1" x14ac:dyDescent="0.2">
      <c r="B978" s="4"/>
      <c r="C978" s="4"/>
      <c r="D978" s="4"/>
      <c r="E978" s="4"/>
      <c r="F978" s="4">
        <v>5</v>
      </c>
      <c r="G978" s="4"/>
      <c r="H978" s="4"/>
      <c r="I978" s="4"/>
      <c r="J978" s="4">
        <v>9</v>
      </c>
      <c r="K978" s="4"/>
      <c r="L978" s="15" t="s">
        <v>179</v>
      </c>
      <c r="M978" s="58" t="s">
        <v>76</v>
      </c>
      <c r="N978" s="59" t="s">
        <v>171</v>
      </c>
      <c r="O978" s="86">
        <f t="shared" ref="O978:O979" si="454">SUM(O979)</f>
        <v>15800.94</v>
      </c>
      <c r="P978" s="86">
        <f>SUM(P980)</f>
        <v>0</v>
      </c>
      <c r="Q978" s="86"/>
      <c r="R978" s="86">
        <f t="shared" ref="R978:R979" si="455">SUM(R979)</f>
        <v>0</v>
      </c>
      <c r="S978" s="52">
        <f t="shared" si="451"/>
        <v>0</v>
      </c>
      <c r="T978" s="52">
        <v>0</v>
      </c>
      <c r="U978" s="86"/>
      <c r="V978" s="19"/>
      <c r="W978" s="19"/>
    </row>
    <row r="979" spans="1:23" s="5" customFormat="1" ht="24.75" customHeight="1" x14ac:dyDescent="0.2">
      <c r="B979" s="4"/>
      <c r="C979" s="4"/>
      <c r="D979" s="4"/>
      <c r="E979" s="4"/>
      <c r="F979" s="4">
        <v>5</v>
      </c>
      <c r="G979" s="4"/>
      <c r="H979" s="4"/>
      <c r="I979" s="4"/>
      <c r="J979" s="4">
        <v>9</v>
      </c>
      <c r="K979" s="4"/>
      <c r="L979" s="15" t="s">
        <v>179</v>
      </c>
      <c r="M979" s="67" t="s">
        <v>80</v>
      </c>
      <c r="N979" s="45" t="s">
        <v>9</v>
      </c>
      <c r="O979" s="87">
        <f t="shared" si="454"/>
        <v>15800.94</v>
      </c>
      <c r="P979" s="86">
        <f>SUM(P980)</f>
        <v>0</v>
      </c>
      <c r="Q979" s="86"/>
      <c r="R979" s="87">
        <f t="shared" si="455"/>
        <v>0</v>
      </c>
      <c r="S979" s="52">
        <f t="shared" si="451"/>
        <v>0</v>
      </c>
      <c r="T979" s="52">
        <v>0</v>
      </c>
      <c r="U979" s="86"/>
      <c r="V979" s="19"/>
      <c r="W979" s="19"/>
    </row>
    <row r="980" spans="1:23" s="5" customFormat="1" ht="21.75" customHeight="1" x14ac:dyDescent="0.2">
      <c r="B980" s="4"/>
      <c r="C980" s="4"/>
      <c r="D980" s="4"/>
      <c r="E980" s="4"/>
      <c r="F980" s="4">
        <v>5</v>
      </c>
      <c r="G980" s="4"/>
      <c r="H980" s="4"/>
      <c r="I980" s="4"/>
      <c r="J980" s="4">
        <v>9</v>
      </c>
      <c r="K980" s="4"/>
      <c r="L980" s="15" t="s">
        <v>179</v>
      </c>
      <c r="M980" s="58" t="s">
        <v>81</v>
      </c>
      <c r="N980" s="59" t="s">
        <v>173</v>
      </c>
      <c r="O980" s="86">
        <f>SUM(O981)</f>
        <v>15800.94</v>
      </c>
      <c r="P980" s="86">
        <v>0</v>
      </c>
      <c r="Q980" s="86"/>
      <c r="R980" s="86">
        <f>SUM(R981)</f>
        <v>0</v>
      </c>
      <c r="S980" s="52">
        <f t="shared" si="451"/>
        <v>0</v>
      </c>
      <c r="T980" s="52">
        <v>0</v>
      </c>
      <c r="U980" s="86"/>
      <c r="V980" s="19"/>
      <c r="W980" s="19"/>
    </row>
    <row r="981" spans="1:23" s="5" customFormat="1" ht="21.75" customHeight="1" x14ac:dyDescent="0.2"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15"/>
      <c r="M981" s="58" t="s">
        <v>506</v>
      </c>
      <c r="N981" s="59" t="s">
        <v>509</v>
      </c>
      <c r="O981" s="86">
        <v>15800.94</v>
      </c>
      <c r="P981" s="86"/>
      <c r="Q981" s="86"/>
      <c r="R981" s="86">
        <v>0</v>
      </c>
      <c r="S981" s="52">
        <f t="shared" si="451"/>
        <v>0</v>
      </c>
      <c r="T981" s="52"/>
      <c r="U981" s="86"/>
      <c r="V981" s="19"/>
      <c r="W981" s="19"/>
    </row>
    <row r="982" spans="1:23" s="5" customFormat="1" ht="16.5" customHeight="1" x14ac:dyDescent="0.2"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15"/>
      <c r="M982" s="58"/>
      <c r="N982" s="59"/>
      <c r="O982" s="86"/>
      <c r="P982" s="86"/>
      <c r="Q982" s="86"/>
      <c r="R982" s="86"/>
      <c r="S982" s="52"/>
      <c r="T982" s="52"/>
      <c r="U982" s="86"/>
      <c r="V982" s="19"/>
      <c r="W982" s="19"/>
    </row>
    <row r="983" spans="1:23" s="5" customFormat="1" ht="38.25" customHeight="1" x14ac:dyDescent="0.2">
      <c r="A983" s="38" t="s">
        <v>174</v>
      </c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27" t="s">
        <v>388</v>
      </c>
      <c r="M983" s="77"/>
      <c r="N983" s="78" t="s">
        <v>147</v>
      </c>
      <c r="O983" s="86">
        <v>0</v>
      </c>
      <c r="P983" s="86">
        <v>0</v>
      </c>
      <c r="Q983" s="86"/>
      <c r="R983" s="86">
        <v>0</v>
      </c>
      <c r="S983" s="52">
        <v>0</v>
      </c>
      <c r="T983" s="52">
        <v>0</v>
      </c>
      <c r="U983" s="89"/>
      <c r="V983" s="19"/>
      <c r="W983" s="19"/>
    </row>
    <row r="984" spans="1:23" s="5" customFormat="1" ht="11.25" customHeight="1" x14ac:dyDescent="0.2"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15"/>
      <c r="M984" s="58"/>
      <c r="N984" s="59"/>
      <c r="O984" s="86"/>
      <c r="P984" s="86"/>
      <c r="Q984" s="86"/>
      <c r="R984" s="86"/>
      <c r="S984" s="52"/>
      <c r="T984" s="52"/>
      <c r="U984" s="86"/>
      <c r="V984" s="19"/>
      <c r="W984" s="19"/>
    </row>
    <row r="985" spans="1:23" s="5" customFormat="1" ht="43.5" customHeight="1" x14ac:dyDescent="0.2">
      <c r="A985" s="96" t="s">
        <v>390</v>
      </c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2" t="s">
        <v>389</v>
      </c>
      <c r="M985" s="58"/>
      <c r="N985" s="81" t="s">
        <v>385</v>
      </c>
      <c r="O985" s="105">
        <v>0</v>
      </c>
      <c r="P985" s="105">
        <v>0</v>
      </c>
      <c r="Q985" s="105"/>
      <c r="R985" s="105">
        <v>0</v>
      </c>
      <c r="S985" s="52">
        <v>0</v>
      </c>
      <c r="T985" s="52">
        <v>0</v>
      </c>
      <c r="U985" s="105"/>
      <c r="V985" s="19"/>
      <c r="W985" s="19"/>
    </row>
    <row r="986" spans="1:23" s="5" customFormat="1" ht="12" customHeight="1" x14ac:dyDescent="0.2"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15"/>
      <c r="M986" s="58"/>
      <c r="N986" s="81"/>
      <c r="O986" s="86"/>
      <c r="P986" s="86"/>
      <c r="Q986" s="86"/>
      <c r="R986" s="86"/>
      <c r="S986" s="52"/>
      <c r="T986" s="52"/>
      <c r="U986" s="86"/>
      <c r="V986" s="19"/>
      <c r="W986" s="19"/>
    </row>
    <row r="987" spans="1:23" s="5" customFormat="1" ht="14.25" customHeight="1" x14ac:dyDescent="0.2"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15"/>
      <c r="M987" s="58"/>
      <c r="N987" s="114" t="s">
        <v>288</v>
      </c>
      <c r="O987" s="122">
        <v>0</v>
      </c>
      <c r="P987" s="122">
        <v>0</v>
      </c>
      <c r="Q987" s="122"/>
      <c r="R987" s="122">
        <v>0</v>
      </c>
      <c r="S987" s="52">
        <v>0</v>
      </c>
      <c r="T987" s="52">
        <v>0</v>
      </c>
      <c r="U987" s="122"/>
      <c r="V987" s="19"/>
      <c r="W987" s="19"/>
    </row>
    <row r="988" spans="1:23" s="5" customFormat="1" ht="15.75" customHeight="1" x14ac:dyDescent="0.2"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15"/>
      <c r="M988" s="123" t="s">
        <v>364</v>
      </c>
      <c r="N988" s="114" t="s">
        <v>290</v>
      </c>
      <c r="O988" s="122">
        <v>0</v>
      </c>
      <c r="P988" s="122">
        <v>0</v>
      </c>
      <c r="Q988" s="122"/>
      <c r="R988" s="122">
        <v>0</v>
      </c>
      <c r="S988" s="52">
        <v>0</v>
      </c>
      <c r="T988" s="52">
        <v>0</v>
      </c>
      <c r="U988" s="122"/>
      <c r="V988" s="19"/>
      <c r="W988" s="19"/>
    </row>
    <row r="989" spans="1:23" s="5" customFormat="1" ht="16.5" customHeight="1" x14ac:dyDescent="0.2"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15"/>
      <c r="M989" s="123" t="s">
        <v>362</v>
      </c>
      <c r="N989" s="121" t="s">
        <v>292</v>
      </c>
      <c r="O989" s="122">
        <v>0</v>
      </c>
      <c r="P989" s="122">
        <v>0</v>
      </c>
      <c r="Q989" s="122"/>
      <c r="R989" s="122">
        <v>0</v>
      </c>
      <c r="S989" s="52">
        <v>0</v>
      </c>
      <c r="T989" s="52">
        <v>0</v>
      </c>
      <c r="U989" s="122"/>
      <c r="V989" s="19"/>
      <c r="W989" s="19"/>
    </row>
    <row r="990" spans="1:23" s="5" customFormat="1" ht="11.25" customHeight="1" x14ac:dyDescent="0.2"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15"/>
      <c r="M990" s="123"/>
      <c r="N990" s="121"/>
      <c r="O990" s="86"/>
      <c r="P990" s="86"/>
      <c r="Q990" s="86"/>
      <c r="R990" s="86"/>
      <c r="S990" s="52"/>
      <c r="T990" s="52"/>
      <c r="U990" s="86"/>
      <c r="V990" s="19"/>
      <c r="W990" s="19"/>
    </row>
    <row r="991" spans="1:23" s="5" customFormat="1" ht="27.75" customHeight="1" x14ac:dyDescent="0.2">
      <c r="B991" s="4"/>
      <c r="C991" s="4"/>
      <c r="D991" s="4"/>
      <c r="E991" s="4"/>
      <c r="F991" s="4">
        <v>5</v>
      </c>
      <c r="G991" s="4"/>
      <c r="H991" s="4"/>
      <c r="I991" s="4"/>
      <c r="J991" s="4">
        <v>9</v>
      </c>
      <c r="K991" s="4"/>
      <c r="L991" s="15" t="s">
        <v>389</v>
      </c>
      <c r="M991" s="58" t="s">
        <v>76</v>
      </c>
      <c r="N991" s="59" t="s">
        <v>171</v>
      </c>
      <c r="O991" s="86">
        <v>0</v>
      </c>
      <c r="P991" s="86">
        <v>0</v>
      </c>
      <c r="Q991" s="86"/>
      <c r="R991" s="86">
        <v>0</v>
      </c>
      <c r="S991" s="52">
        <v>0</v>
      </c>
      <c r="T991" s="52">
        <v>0</v>
      </c>
      <c r="U991" s="86"/>
      <c r="V991" s="19"/>
      <c r="W991" s="19"/>
    </row>
    <row r="992" spans="1:23" s="5" customFormat="1" ht="42" customHeight="1" x14ac:dyDescent="0.2">
      <c r="B992" s="4"/>
      <c r="C992" s="4"/>
      <c r="D992" s="4"/>
      <c r="E992" s="4"/>
      <c r="F992" s="4">
        <v>5</v>
      </c>
      <c r="G992" s="4"/>
      <c r="H992" s="4"/>
      <c r="I992" s="4"/>
      <c r="J992" s="4">
        <v>9</v>
      </c>
      <c r="K992" s="4"/>
      <c r="L992" s="15" t="s">
        <v>389</v>
      </c>
      <c r="M992" s="67" t="s">
        <v>80</v>
      </c>
      <c r="N992" s="45" t="s">
        <v>9</v>
      </c>
      <c r="O992" s="87">
        <v>0</v>
      </c>
      <c r="P992" s="87">
        <v>0</v>
      </c>
      <c r="Q992" s="87"/>
      <c r="R992" s="87">
        <v>0</v>
      </c>
      <c r="S992" s="52">
        <v>0</v>
      </c>
      <c r="T992" s="52">
        <v>0</v>
      </c>
      <c r="U992" s="87"/>
      <c r="V992" s="19"/>
      <c r="W992" s="19"/>
    </row>
    <row r="993" spans="2:23" s="5" customFormat="1" ht="19.5" customHeight="1" x14ac:dyDescent="0.2">
      <c r="B993" s="4"/>
      <c r="C993" s="4"/>
      <c r="D993" s="4"/>
      <c r="E993" s="4"/>
      <c r="F993" s="4">
        <v>5</v>
      </c>
      <c r="G993" s="4"/>
      <c r="H993" s="4"/>
      <c r="I993" s="4"/>
      <c r="J993" s="4">
        <v>9</v>
      </c>
      <c r="K993" s="4"/>
      <c r="L993" s="15" t="s">
        <v>389</v>
      </c>
      <c r="M993" s="58" t="s">
        <v>81</v>
      </c>
      <c r="N993" s="59" t="s">
        <v>173</v>
      </c>
      <c r="O993" s="86">
        <v>0</v>
      </c>
      <c r="P993" s="86">
        <v>0</v>
      </c>
      <c r="Q993" s="86"/>
      <c r="R993" s="86">
        <v>0</v>
      </c>
      <c r="S993" s="52">
        <v>0</v>
      </c>
      <c r="T993" s="52">
        <v>0</v>
      </c>
      <c r="U993" s="87"/>
      <c r="V993" s="19"/>
      <c r="W993" s="19"/>
    </row>
    <row r="994" spans="2:23" s="5" customFormat="1" ht="16.5" customHeight="1" x14ac:dyDescent="0.2"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15"/>
      <c r="M994" s="58"/>
      <c r="N994" s="59"/>
      <c r="O994" s="86"/>
      <c r="P994" s="86"/>
      <c r="Q994" s="86"/>
      <c r="R994" s="86"/>
      <c r="S994" s="52"/>
      <c r="T994" s="52"/>
      <c r="U994" s="86"/>
      <c r="V994" s="19"/>
      <c r="W994" s="19"/>
    </row>
    <row r="995" spans="2:23" s="5" customFormat="1" x14ac:dyDescent="0.2">
      <c r="L995" s="15"/>
      <c r="M995" s="175" t="s">
        <v>143</v>
      </c>
      <c r="N995" s="176"/>
      <c r="O995" s="95">
        <f>SUM(O264)</f>
        <v>2221141.4499999997</v>
      </c>
      <c r="P995" s="95">
        <f>SUM(P264)</f>
        <v>6080700</v>
      </c>
      <c r="Q995" s="95"/>
      <c r="R995" s="95">
        <f>SUM(R264)</f>
        <v>1724269.62</v>
      </c>
      <c r="S995" s="52">
        <f t="shared" si="451"/>
        <v>77.629888001955052</v>
      </c>
      <c r="T995" s="52">
        <f t="shared" ref="T995" si="456">R995/P995*100</f>
        <v>28.356432976466529</v>
      </c>
      <c r="U995" s="95"/>
      <c r="V995" s="19"/>
      <c r="W995" s="19"/>
    </row>
    <row r="996" spans="2:23" s="5" customFormat="1" x14ac:dyDescent="0.2">
      <c r="L996" s="15"/>
      <c r="M996" s="156"/>
      <c r="N996" s="157"/>
      <c r="O996" s="95"/>
      <c r="P996" s="95"/>
      <c r="Q996" s="95"/>
      <c r="R996" s="95"/>
      <c r="S996" s="95"/>
      <c r="T996" s="95"/>
      <c r="U996" s="95"/>
      <c r="V996" s="19"/>
      <c r="W996" s="19"/>
    </row>
    <row r="997" spans="2:23" ht="12.75" customHeight="1" x14ac:dyDescent="0.2">
      <c r="P997" s="159"/>
      <c r="Q997" s="159"/>
      <c r="R997" s="159"/>
      <c r="S997" s="159"/>
      <c r="T997" s="159"/>
      <c r="U997" s="159"/>
      <c r="V997" s="159"/>
      <c r="W997" s="19"/>
    </row>
    <row r="998" spans="2:23" ht="12.75" hidden="1" customHeight="1" x14ac:dyDescent="0.2">
      <c r="T998" s="142" t="s">
        <v>328</v>
      </c>
      <c r="V998" s="9"/>
      <c r="W998" s="19" t="e">
        <f t="shared" ref="W998:W1012" si="457">U998/P998*100</f>
        <v>#DIV/0!</v>
      </c>
    </row>
    <row r="999" spans="2:23" hidden="1" x14ac:dyDescent="0.2">
      <c r="W999" s="19" t="e">
        <f t="shared" si="457"/>
        <v>#DIV/0!</v>
      </c>
    </row>
    <row r="1000" spans="2:23" hidden="1" x14ac:dyDescent="0.2">
      <c r="W1000" s="19" t="e">
        <f t="shared" si="457"/>
        <v>#DIV/0!</v>
      </c>
    </row>
    <row r="1001" spans="2:23" hidden="1" x14ac:dyDescent="0.2">
      <c r="W1001" s="19" t="e">
        <f t="shared" si="457"/>
        <v>#DIV/0!</v>
      </c>
    </row>
    <row r="1002" spans="2:23" hidden="1" x14ac:dyDescent="0.2">
      <c r="W1002" s="19" t="e">
        <f t="shared" si="457"/>
        <v>#DIV/0!</v>
      </c>
    </row>
    <row r="1003" spans="2:23" hidden="1" x14ac:dyDescent="0.2">
      <c r="W1003" s="19" t="e">
        <f t="shared" si="457"/>
        <v>#DIV/0!</v>
      </c>
    </row>
    <row r="1004" spans="2:23" hidden="1" x14ac:dyDescent="0.2">
      <c r="W1004" s="19" t="e">
        <f t="shared" si="457"/>
        <v>#DIV/0!</v>
      </c>
    </row>
    <row r="1005" spans="2:23" hidden="1" x14ac:dyDescent="0.2">
      <c r="W1005" s="19" t="e">
        <f t="shared" si="457"/>
        <v>#DIV/0!</v>
      </c>
    </row>
    <row r="1006" spans="2:23" hidden="1" x14ac:dyDescent="0.2">
      <c r="W1006" s="19" t="e">
        <f t="shared" si="457"/>
        <v>#DIV/0!</v>
      </c>
    </row>
    <row r="1007" spans="2:23" hidden="1" x14ac:dyDescent="0.2">
      <c r="W1007" s="19" t="e">
        <f t="shared" si="457"/>
        <v>#DIV/0!</v>
      </c>
    </row>
    <row r="1008" spans="2:23" hidden="1" x14ac:dyDescent="0.2">
      <c r="W1008" s="19" t="e">
        <f t="shared" si="457"/>
        <v>#DIV/0!</v>
      </c>
    </row>
    <row r="1009" spans="1:23" hidden="1" x14ac:dyDescent="0.2">
      <c r="W1009" s="19" t="e">
        <f t="shared" si="457"/>
        <v>#DIV/0!</v>
      </c>
    </row>
    <row r="1010" spans="1:23" hidden="1" x14ac:dyDescent="0.2">
      <c r="W1010" s="19" t="e">
        <f t="shared" si="457"/>
        <v>#DIV/0!</v>
      </c>
    </row>
    <row r="1011" spans="1:23" hidden="1" x14ac:dyDescent="0.2">
      <c r="W1011" s="19" t="e">
        <f t="shared" si="457"/>
        <v>#DIV/0!</v>
      </c>
    </row>
    <row r="1012" spans="1:23" hidden="1" x14ac:dyDescent="0.2">
      <c r="W1012" s="19" t="e">
        <f t="shared" si="457"/>
        <v>#DIV/0!</v>
      </c>
    </row>
    <row r="1013" spans="1:23" ht="12.75" customHeight="1" x14ac:dyDescent="0.2">
      <c r="P1013" s="159"/>
      <c r="Q1013" s="159"/>
      <c r="R1013" s="159"/>
      <c r="S1013" s="159"/>
      <c r="T1013" s="172"/>
      <c r="U1013" s="172"/>
      <c r="V1013" s="172"/>
      <c r="W1013" s="19"/>
    </row>
    <row r="1014" spans="1:23" x14ac:dyDescent="0.2">
      <c r="R1014" s="159" t="s">
        <v>547</v>
      </c>
      <c r="S1014" s="159"/>
      <c r="T1014" s="162"/>
      <c r="U1014" s="94"/>
      <c r="V1014" s="9"/>
      <c r="W1014" s="19"/>
    </row>
    <row r="1015" spans="1:23" x14ac:dyDescent="0.2">
      <c r="R1015" s="159" t="s">
        <v>548</v>
      </c>
      <c r="S1015" s="159"/>
      <c r="T1015" s="162"/>
      <c r="W1015" s="19"/>
    </row>
    <row r="1016" spans="1:23" x14ac:dyDescent="0.2">
      <c r="W1016" s="19"/>
    </row>
    <row r="1017" spans="1:23" x14ac:dyDescent="0.2">
      <c r="W1017" s="19"/>
    </row>
    <row r="1018" spans="1:23" x14ac:dyDescent="0.2">
      <c r="W1018" s="19"/>
    </row>
    <row r="1019" spans="1:23" x14ac:dyDescent="0.2">
      <c r="W1019" s="19"/>
    </row>
    <row r="1020" spans="1:23" x14ac:dyDescent="0.2">
      <c r="W1020" s="19"/>
    </row>
    <row r="1021" spans="1:23" x14ac:dyDescent="0.2">
      <c r="W1021" s="19"/>
    </row>
    <row r="1022" spans="1:23" x14ac:dyDescent="0.2">
      <c r="A1022" s="39"/>
      <c r="L1022" s="42"/>
      <c r="M1022" s="58"/>
      <c r="N1022" s="81"/>
      <c r="O1022" s="134"/>
      <c r="P1022" s="134"/>
      <c r="Q1022" s="134"/>
      <c r="R1022" s="134"/>
      <c r="S1022" s="134"/>
      <c r="W1022" s="19"/>
    </row>
    <row r="1023" spans="1:23" x14ac:dyDescent="0.2">
      <c r="A1023" s="39"/>
      <c r="L1023" s="15"/>
      <c r="M1023" s="58"/>
      <c r="N1023" s="81"/>
      <c r="O1023" s="89"/>
      <c r="P1023" s="89"/>
      <c r="Q1023" s="89"/>
      <c r="R1023" s="89"/>
      <c r="S1023" s="89"/>
    </row>
    <row r="1024" spans="1:23" x14ac:dyDescent="0.2">
      <c r="A1024" s="39"/>
      <c r="L1024" s="15"/>
      <c r="M1024" s="58"/>
      <c r="N1024" s="114"/>
      <c r="O1024" s="122"/>
      <c r="P1024" s="122"/>
      <c r="Q1024" s="122"/>
      <c r="R1024" s="122"/>
      <c r="S1024" s="122"/>
    </row>
    <row r="1025" spans="1:19" x14ac:dyDescent="0.2">
      <c r="A1025" s="39"/>
      <c r="L1025" s="15"/>
      <c r="M1025" s="123"/>
      <c r="N1025" s="114"/>
      <c r="O1025" s="122"/>
      <c r="P1025" s="122"/>
      <c r="Q1025" s="122"/>
      <c r="R1025" s="122"/>
      <c r="S1025" s="122"/>
    </row>
    <row r="1026" spans="1:19" x14ac:dyDescent="0.2">
      <c r="A1026" s="39"/>
      <c r="L1026" s="15"/>
      <c r="M1026" s="123"/>
      <c r="N1026" s="121"/>
      <c r="O1026" s="122"/>
      <c r="P1026" s="122"/>
      <c r="Q1026" s="122"/>
      <c r="R1026" s="122"/>
      <c r="S1026" s="122"/>
    </row>
    <row r="1027" spans="1:19" x14ac:dyDescent="0.2">
      <c r="A1027" s="39"/>
      <c r="L1027" s="15"/>
      <c r="M1027" s="123"/>
      <c r="N1027" s="121"/>
      <c r="O1027" s="89"/>
      <c r="P1027" s="89"/>
      <c r="Q1027" s="89"/>
      <c r="R1027" s="89"/>
      <c r="S1027" s="89"/>
    </row>
    <row r="1028" spans="1:19" x14ac:dyDescent="0.2">
      <c r="B1028" s="4"/>
      <c r="C1028" s="4"/>
      <c r="D1028" s="4"/>
      <c r="E1028" s="4"/>
      <c r="F1028" s="4"/>
      <c r="G1028" s="4"/>
      <c r="H1028" s="4"/>
      <c r="I1028" s="4"/>
      <c r="J1028" s="4"/>
      <c r="K1028" s="4"/>
      <c r="L1028" s="15"/>
      <c r="M1028" s="58"/>
      <c r="O1028" s="86"/>
      <c r="P1028" s="86"/>
      <c r="Q1028" s="86"/>
      <c r="R1028" s="86"/>
      <c r="S1028" s="86"/>
    </row>
    <row r="1029" spans="1:19" x14ac:dyDescent="0.2">
      <c r="B1029" s="4"/>
      <c r="C1029" s="4"/>
      <c r="D1029" s="4"/>
      <c r="E1029" s="4"/>
      <c r="F1029" s="4"/>
      <c r="G1029" s="4"/>
      <c r="H1029" s="4"/>
      <c r="I1029" s="4"/>
      <c r="J1029" s="4"/>
      <c r="K1029" s="4"/>
      <c r="L1029" s="15"/>
      <c r="M1029" s="67"/>
      <c r="N1029" s="45"/>
      <c r="O1029" s="86"/>
      <c r="P1029" s="86"/>
      <c r="Q1029" s="86"/>
      <c r="R1029" s="86"/>
      <c r="S1029" s="86"/>
    </row>
    <row r="1030" spans="1:19" x14ac:dyDescent="0.2">
      <c r="B1030" s="4"/>
      <c r="C1030" s="4"/>
      <c r="D1030" s="4"/>
      <c r="E1030" s="4"/>
      <c r="F1030" s="4"/>
      <c r="G1030" s="4"/>
      <c r="H1030" s="4"/>
      <c r="I1030" s="4"/>
      <c r="J1030" s="4"/>
      <c r="K1030" s="4"/>
      <c r="L1030" s="15"/>
      <c r="M1030" s="58"/>
      <c r="O1030" s="86"/>
      <c r="P1030" s="86"/>
      <c r="Q1030" s="86"/>
      <c r="R1030" s="86"/>
      <c r="S1030" s="86"/>
    </row>
  </sheetData>
  <mergeCells count="30">
    <mergeCell ref="R1014:T1014"/>
    <mergeCell ref="R1015:T1015"/>
    <mergeCell ref="M203:N203"/>
    <mergeCell ref="B1:J1"/>
    <mergeCell ref="M201:N201"/>
    <mergeCell ref="B259:H259"/>
    <mergeCell ref="M995:N995"/>
    <mergeCell ref="B33:J33"/>
    <mergeCell ref="M200:N200"/>
    <mergeCell ref="A208:D208"/>
    <mergeCell ref="M238:N238"/>
    <mergeCell ref="M248:N248"/>
    <mergeCell ref="A193:D193"/>
    <mergeCell ref="M215:N215"/>
    <mergeCell ref="M216:N216"/>
    <mergeCell ref="L218:N218"/>
    <mergeCell ref="N262:Q262"/>
    <mergeCell ref="N269:Q269"/>
    <mergeCell ref="M225:N225"/>
    <mergeCell ref="M230:N230"/>
    <mergeCell ref="M237:N237"/>
    <mergeCell ref="M239:N239"/>
    <mergeCell ref="M240:N240"/>
    <mergeCell ref="L251:N251"/>
    <mergeCell ref="M241:N241"/>
    <mergeCell ref="M242:N242"/>
    <mergeCell ref="M249:N249"/>
    <mergeCell ref="M250:N250"/>
    <mergeCell ref="P997:V997"/>
    <mergeCell ref="P1013:V1013"/>
  </mergeCells>
  <phoneticPr fontId="0" type="noConversion"/>
  <pageMargins left="0.74803149606299213" right="0.74803149606299213" top="0.78740157480314965" bottom="0.98425196850393704" header="0.51181102362204722" footer="0.51181102362204722"/>
  <pageSetup paperSize="8" orientation="landscape" verticalDpi="180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Jarmek</dc:creator>
  <cp:lastModifiedBy>Ivana</cp:lastModifiedBy>
  <cp:lastPrinted>2019-03-21T07:44:56Z</cp:lastPrinted>
  <dcterms:created xsi:type="dcterms:W3CDTF">2001-12-03T10:16:44Z</dcterms:created>
  <dcterms:modified xsi:type="dcterms:W3CDTF">2019-04-08T08:07:45Z</dcterms:modified>
</cp:coreProperties>
</file>