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\Desktop\"/>
    </mc:Choice>
  </mc:AlternateContent>
  <xr:revisionPtr revIDLastSave="0" documentId="8_{E8FADD93-E11A-47B1-9AFD-E402D505F245}" xr6:coauthVersionLast="43" xr6:coauthVersionMax="43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2" r:id="rId2"/>
    <sheet name="Sheet3" sheetId="3" r:id="rId3"/>
  </sheet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V157" i="1" l="1"/>
  <c r="U157" i="1"/>
  <c r="V121" i="1" l="1"/>
  <c r="U121" i="1"/>
  <c r="V762" i="1" l="1"/>
  <c r="U762" i="1"/>
  <c r="T774" i="1"/>
  <c r="T773" i="1"/>
  <c r="T772" i="1"/>
  <c r="V117" i="1" l="1"/>
  <c r="V24" i="1" s="1"/>
  <c r="V120" i="1"/>
  <c r="U120" i="1"/>
  <c r="X792" i="1" l="1"/>
  <c r="X313" i="1"/>
  <c r="W808" i="1"/>
  <c r="X811" i="1"/>
  <c r="X808" i="1"/>
  <c r="X805" i="1"/>
  <c r="X803" i="1"/>
  <c r="X801" i="1"/>
  <c r="X797" i="1"/>
  <c r="X793" i="1"/>
  <c r="X790" i="1"/>
  <c r="X788" i="1"/>
  <c r="X785" i="1"/>
  <c r="X781" i="1"/>
  <c r="X780" i="1"/>
  <c r="X778" i="1"/>
  <c r="X776" i="1"/>
  <c r="X766" i="1"/>
  <c r="X765" i="1"/>
  <c r="X754" i="1"/>
  <c r="X753" i="1"/>
  <c r="X752" i="1"/>
  <c r="X745" i="1"/>
  <c r="X741" i="1"/>
  <c r="X739" i="1"/>
  <c r="X737" i="1"/>
  <c r="X735" i="1"/>
  <c r="X728" i="1"/>
  <c r="X726" i="1"/>
  <c r="X725" i="1"/>
  <c r="X716" i="1"/>
  <c r="X714" i="1"/>
  <c r="X704" i="1"/>
  <c r="X691" i="1"/>
  <c r="X678" i="1"/>
  <c r="X676" i="1"/>
  <c r="X662" i="1"/>
  <c r="X661" i="1"/>
  <c r="X647" i="1"/>
  <c r="X644" i="1"/>
  <c r="X643" i="1"/>
  <c r="X642" i="1"/>
  <c r="X633" i="1"/>
  <c r="X630" i="1"/>
  <c r="X628" i="1"/>
  <c r="X626" i="1"/>
  <c r="X624" i="1"/>
  <c r="X617" i="1"/>
  <c r="X616" i="1"/>
  <c r="X607" i="1"/>
  <c r="X602" i="1"/>
  <c r="X601" i="1"/>
  <c r="X599" i="1"/>
  <c r="X597" i="1"/>
  <c r="X595" i="1"/>
  <c r="X588" i="1"/>
  <c r="X587" i="1"/>
  <c r="X576" i="1"/>
  <c r="X575" i="1"/>
  <c r="X567" i="1"/>
  <c r="X564" i="1"/>
  <c r="X563" i="1"/>
  <c r="X561" i="1"/>
  <c r="X559" i="1"/>
  <c r="X554" i="1"/>
  <c r="X552" i="1"/>
  <c r="X549" i="1"/>
  <c r="X548" i="1"/>
  <c r="X546" i="1"/>
  <c r="X544" i="1"/>
  <c r="X540" i="1"/>
  <c r="X533" i="1"/>
  <c r="X532" i="1"/>
  <c r="X531" i="1"/>
  <c r="X529" i="1"/>
  <c r="X527" i="1"/>
  <c r="X525" i="1"/>
  <c r="X519" i="1"/>
  <c r="X518" i="1"/>
  <c r="X510" i="1"/>
  <c r="X509" i="1"/>
  <c r="X508" i="1"/>
  <c r="X497" i="1"/>
  <c r="X496" i="1"/>
  <c r="X495" i="1"/>
  <c r="X482" i="1"/>
  <c r="X480" i="1"/>
  <c r="X471" i="1"/>
  <c r="X466" i="1"/>
  <c r="X465" i="1"/>
  <c r="X464" i="1"/>
  <c r="X462" i="1"/>
  <c r="X460" i="1"/>
  <c r="X454" i="1"/>
  <c r="X453" i="1"/>
  <c r="X443" i="1"/>
  <c r="X442" i="1"/>
  <c r="X441" i="1"/>
  <c r="X429" i="1"/>
  <c r="X428" i="1"/>
  <c r="X427" i="1"/>
  <c r="X413" i="1"/>
  <c r="X412" i="1"/>
  <c r="X403" i="1"/>
  <c r="X401" i="1"/>
  <c r="X391" i="1"/>
  <c r="X390" i="1"/>
  <c r="X382" i="1"/>
  <c r="X380" i="1"/>
  <c r="X371" i="1"/>
  <c r="X368" i="1"/>
  <c r="X366" i="1"/>
  <c r="X364" i="1"/>
  <c r="X362" i="1"/>
  <c r="X360" i="1"/>
  <c r="X354" i="1"/>
  <c r="X353" i="1"/>
  <c r="X352" i="1"/>
  <c r="X339" i="1"/>
  <c r="X338" i="1"/>
  <c r="X337" i="1"/>
  <c r="X326" i="1"/>
  <c r="X325" i="1"/>
  <c r="X324" i="1"/>
  <c r="X318" i="1"/>
  <c r="X315" i="1"/>
  <c r="X311" i="1"/>
  <c r="X305" i="1"/>
  <c r="X301" i="1"/>
  <c r="X300" i="1"/>
  <c r="X299" i="1"/>
  <c r="X297" i="1"/>
  <c r="X295" i="1"/>
  <c r="X287" i="1"/>
  <c r="X285" i="1"/>
  <c r="X277" i="1"/>
  <c r="X276" i="1"/>
  <c r="X268" i="1"/>
  <c r="X267" i="1"/>
  <c r="X259" i="1"/>
  <c r="X258" i="1"/>
  <c r="X252" i="1"/>
  <c r="X249" i="1"/>
  <c r="X248" i="1"/>
  <c r="X246" i="1"/>
  <c r="X225" i="1"/>
  <c r="X223" i="1"/>
  <c r="X218" i="1"/>
  <c r="X214" i="1"/>
  <c r="X211" i="1"/>
  <c r="X210" i="1"/>
  <c r="X209" i="1"/>
  <c r="X208" i="1"/>
  <c r="X206" i="1"/>
  <c r="X171" i="1"/>
  <c r="X167" i="1"/>
  <c r="X158" i="1"/>
  <c r="X157" i="1"/>
  <c r="X155" i="1"/>
  <c r="X153" i="1"/>
  <c r="X152" i="1"/>
  <c r="X150" i="1"/>
  <c r="X142" i="1"/>
  <c r="X140" i="1"/>
  <c r="X138" i="1"/>
  <c r="X137" i="1"/>
  <c r="X135" i="1"/>
  <c r="X128" i="1"/>
  <c r="X115" i="1"/>
  <c r="X112" i="1"/>
  <c r="X101" i="1"/>
  <c r="X94" i="1"/>
  <c r="X91" i="1"/>
  <c r="X87" i="1"/>
  <c r="X84" i="1"/>
  <c r="X82" i="1"/>
  <c r="X75" i="1"/>
  <c r="X70" i="1"/>
  <c r="X68" i="1"/>
  <c r="X56" i="1"/>
  <c r="X52" i="1"/>
  <c r="X48" i="1"/>
  <c r="X42" i="1"/>
  <c r="X38" i="1"/>
  <c r="X23" i="1"/>
  <c r="X17" i="1"/>
  <c r="W811" i="1"/>
  <c r="W805" i="1"/>
  <c r="W803" i="1"/>
  <c r="W801" i="1"/>
  <c r="W797" i="1"/>
  <c r="W793" i="1"/>
  <c r="W792" i="1"/>
  <c r="W790" i="1"/>
  <c r="W788" i="1"/>
  <c r="W785" i="1"/>
  <c r="W781" i="1"/>
  <c r="W780" i="1"/>
  <c r="W778" i="1"/>
  <c r="W776" i="1"/>
  <c r="W766" i="1"/>
  <c r="W765" i="1"/>
  <c r="W754" i="1"/>
  <c r="W753" i="1"/>
  <c r="W752" i="1"/>
  <c r="W745" i="1"/>
  <c r="W741" i="1"/>
  <c r="W739" i="1"/>
  <c r="W737" i="1"/>
  <c r="W735" i="1"/>
  <c r="W728" i="1"/>
  <c r="W726" i="1"/>
  <c r="W725" i="1"/>
  <c r="W716" i="1"/>
  <c r="W714" i="1"/>
  <c r="W704" i="1"/>
  <c r="W691" i="1"/>
  <c r="W678" i="1"/>
  <c r="W676" i="1"/>
  <c r="W662" i="1"/>
  <c r="W661" i="1"/>
  <c r="W647" i="1"/>
  <c r="W644" i="1"/>
  <c r="W643" i="1"/>
  <c r="W642" i="1"/>
  <c r="W633" i="1"/>
  <c r="W630" i="1"/>
  <c r="W628" i="1"/>
  <c r="W626" i="1"/>
  <c r="W624" i="1"/>
  <c r="W617" i="1"/>
  <c r="W616" i="1"/>
  <c r="W607" i="1"/>
  <c r="W602" i="1"/>
  <c r="W601" i="1"/>
  <c r="W599" i="1"/>
  <c r="W597" i="1"/>
  <c r="W595" i="1"/>
  <c r="W588" i="1"/>
  <c r="W587" i="1"/>
  <c r="W576" i="1"/>
  <c r="W575" i="1"/>
  <c r="W567" i="1"/>
  <c r="W564" i="1"/>
  <c r="W563" i="1"/>
  <c r="W561" i="1"/>
  <c r="W559" i="1"/>
  <c r="W554" i="1"/>
  <c r="W552" i="1"/>
  <c r="W549" i="1"/>
  <c r="W548" i="1"/>
  <c r="W546" i="1"/>
  <c r="W544" i="1"/>
  <c r="W540" i="1"/>
  <c r="W533" i="1"/>
  <c r="W532" i="1"/>
  <c r="W531" i="1"/>
  <c r="W529" i="1"/>
  <c r="W527" i="1"/>
  <c r="W525" i="1"/>
  <c r="W519" i="1"/>
  <c r="W518" i="1"/>
  <c r="W510" i="1"/>
  <c r="W509" i="1"/>
  <c r="W508" i="1"/>
  <c r="W497" i="1"/>
  <c r="W496" i="1"/>
  <c r="W495" i="1"/>
  <c r="W482" i="1"/>
  <c r="W480" i="1"/>
  <c r="W471" i="1"/>
  <c r="W465" i="1"/>
  <c r="W464" i="1"/>
  <c r="W462" i="1"/>
  <c r="W460" i="1"/>
  <c r="W454" i="1"/>
  <c r="W453" i="1"/>
  <c r="W443" i="1"/>
  <c r="W442" i="1"/>
  <c r="W441" i="1"/>
  <c r="W429" i="1"/>
  <c r="W428" i="1"/>
  <c r="W427" i="1"/>
  <c r="W413" i="1"/>
  <c r="W412" i="1"/>
  <c r="W403" i="1"/>
  <c r="W401" i="1"/>
  <c r="W391" i="1"/>
  <c r="W390" i="1"/>
  <c r="W382" i="1"/>
  <c r="W380" i="1"/>
  <c r="W371" i="1"/>
  <c r="W368" i="1"/>
  <c r="W366" i="1"/>
  <c r="W364" i="1"/>
  <c r="W362" i="1"/>
  <c r="W360" i="1"/>
  <c r="W354" i="1"/>
  <c r="W353" i="1"/>
  <c r="W352" i="1"/>
  <c r="W339" i="1"/>
  <c r="W338" i="1"/>
  <c r="W337" i="1"/>
  <c r="W326" i="1"/>
  <c r="W325" i="1"/>
  <c r="W324" i="1"/>
  <c r="W318" i="1"/>
  <c r="W315" i="1"/>
  <c r="W313" i="1"/>
  <c r="W311" i="1"/>
  <c r="W305" i="1"/>
  <c r="W301" i="1"/>
  <c r="W300" i="1"/>
  <c r="W299" i="1"/>
  <c r="W297" i="1"/>
  <c r="W295" i="1"/>
  <c r="W287" i="1"/>
  <c r="W285" i="1"/>
  <c r="W277" i="1"/>
  <c r="W276" i="1"/>
  <c r="W268" i="1"/>
  <c r="W267" i="1"/>
  <c r="W259" i="1"/>
  <c r="W258" i="1"/>
  <c r="W252" i="1"/>
  <c r="W249" i="1"/>
  <c r="W248" i="1"/>
  <c r="W246" i="1"/>
  <c r="W225" i="1"/>
  <c r="W223" i="1"/>
  <c r="W218" i="1"/>
  <c r="W214" i="1"/>
  <c r="W211" i="1"/>
  <c r="W210" i="1"/>
  <c r="W209" i="1"/>
  <c r="W208" i="1"/>
  <c r="W206" i="1"/>
  <c r="W171" i="1"/>
  <c r="W167" i="1"/>
  <c r="W158" i="1"/>
  <c r="W157" i="1"/>
  <c r="W155" i="1"/>
  <c r="W153" i="1"/>
  <c r="W152" i="1"/>
  <c r="W150" i="1"/>
  <c r="W142" i="1"/>
  <c r="W140" i="1"/>
  <c r="W138" i="1"/>
  <c r="W137" i="1"/>
  <c r="W135" i="1"/>
  <c r="W128" i="1"/>
  <c r="W115" i="1"/>
  <c r="W112" i="1"/>
  <c r="W101" i="1"/>
  <c r="W94" i="1"/>
  <c r="W91" i="1"/>
  <c r="W87" i="1"/>
  <c r="W84" i="1"/>
  <c r="W82" i="1"/>
  <c r="W75" i="1"/>
  <c r="W70" i="1"/>
  <c r="W68" i="1"/>
  <c r="W56" i="1"/>
  <c r="W52" i="1"/>
  <c r="W48" i="1"/>
  <c r="W42" i="1"/>
  <c r="W38" i="1"/>
  <c r="W23" i="1"/>
  <c r="W17" i="1"/>
  <c r="T29" i="1" l="1"/>
  <c r="S157" i="1"/>
  <c r="S29" i="1"/>
  <c r="T838" i="1"/>
  <c r="T834" i="1"/>
  <c r="T833" i="1"/>
  <c r="T826" i="1"/>
  <c r="T822" i="1"/>
  <c r="T821" i="1"/>
  <c r="T814" i="1"/>
  <c r="T813" i="1"/>
  <c r="T812" i="1"/>
  <c r="T808" i="1"/>
  <c r="T807" i="1"/>
  <c r="T806" i="1"/>
  <c r="T798" i="1"/>
  <c r="T794" i="1"/>
  <c r="T793" i="1"/>
  <c r="T786" i="1"/>
  <c r="T782" i="1"/>
  <c r="T781" i="1"/>
  <c r="T771" i="1"/>
  <c r="T767" i="1"/>
  <c r="T765" i="1"/>
  <c r="T758" i="1"/>
  <c r="T754" i="1"/>
  <c r="T753" i="1"/>
  <c r="T751" i="1"/>
  <c r="T746" i="1"/>
  <c r="T742" i="1"/>
  <c r="T741" i="1"/>
  <c r="T740" i="1"/>
  <c r="T733" i="1"/>
  <c r="T729" i="1"/>
  <c r="T728" i="1"/>
  <c r="T727" i="1"/>
  <c r="T726" i="1"/>
  <c r="T721" i="1"/>
  <c r="T718" i="1"/>
  <c r="T717" i="1"/>
  <c r="T716" i="1"/>
  <c r="T715" i="1"/>
  <c r="T705" i="1"/>
  <c r="T703" i="1"/>
  <c r="T702" i="1"/>
  <c r="T699" i="1"/>
  <c r="T695" i="1"/>
  <c r="T694" i="1"/>
  <c r="T693" i="1"/>
  <c r="T692" i="1"/>
  <c r="T683" i="1"/>
  <c r="T679" i="1"/>
  <c r="T678" i="1"/>
  <c r="T677" i="1"/>
  <c r="T672" i="1"/>
  <c r="T668" i="1"/>
  <c r="T664" i="1"/>
  <c r="T663" i="1"/>
  <c r="T662" i="1"/>
  <c r="T652" i="1"/>
  <c r="T649" i="1"/>
  <c r="T648" i="1"/>
  <c r="T644" i="1"/>
  <c r="T643" i="1"/>
  <c r="T635" i="1"/>
  <c r="T634" i="1"/>
  <c r="T630" i="1"/>
  <c r="T629" i="1"/>
  <c r="T621" i="1"/>
  <c r="T617" i="1"/>
  <c r="T608" i="1"/>
  <c r="T606" i="1"/>
  <c r="T602" i="1"/>
  <c r="T593" i="1"/>
  <c r="T589" i="1"/>
  <c r="T588" i="1"/>
  <c r="T581" i="1"/>
  <c r="T577" i="1"/>
  <c r="T576" i="1"/>
  <c r="T569" i="1"/>
  <c r="T568" i="1"/>
  <c r="T564" i="1"/>
  <c r="T555" i="1"/>
  <c r="T553" i="1"/>
  <c r="T549" i="1"/>
  <c r="T542" i="1"/>
  <c r="T541" i="1"/>
  <c r="T539" i="1"/>
  <c r="T535" i="1"/>
  <c r="T534" i="1"/>
  <c r="T533" i="1"/>
  <c r="T532" i="1"/>
  <c r="T523" i="1"/>
  <c r="T519" i="1"/>
  <c r="T514" i="1"/>
  <c r="T510" i="1"/>
  <c r="T509" i="1"/>
  <c r="T501" i="1"/>
  <c r="T497" i="1"/>
  <c r="T496" i="1"/>
  <c r="T486" i="1"/>
  <c r="T482" i="1"/>
  <c r="T481" i="1"/>
  <c r="T472" i="1"/>
  <c r="T470" i="1"/>
  <c r="T466" i="1"/>
  <c r="T465" i="1"/>
  <c r="T458" i="1"/>
  <c r="T454" i="1"/>
  <c r="T447" i="1"/>
  <c r="T443" i="1"/>
  <c r="T442" i="1"/>
  <c r="T433" i="1"/>
  <c r="T429" i="1"/>
  <c r="T428" i="1"/>
  <c r="T418" i="1"/>
  <c r="T414" i="1"/>
  <c r="T413" i="1"/>
  <c r="T407" i="1"/>
  <c r="T403" i="1"/>
  <c r="T402" i="1"/>
  <c r="T396" i="1"/>
  <c r="T392" i="1"/>
  <c r="T391" i="1"/>
  <c r="T386" i="1"/>
  <c r="T382" i="1"/>
  <c r="T381" i="1"/>
  <c r="T372" i="1"/>
  <c r="T368" i="1"/>
  <c r="T367" i="1"/>
  <c r="T358" i="1"/>
  <c r="T354" i="1"/>
  <c r="T353" i="1"/>
  <c r="T344" i="1"/>
  <c r="T340" i="1"/>
  <c r="T339" i="1"/>
  <c r="T338" i="1"/>
  <c r="T331" i="1"/>
  <c r="T327" i="1"/>
  <c r="T326" i="1"/>
  <c r="T325" i="1"/>
  <c r="T320" i="1"/>
  <c r="T319" i="1"/>
  <c r="T315" i="1"/>
  <c r="T314" i="1"/>
  <c r="T307" i="1"/>
  <c r="T306" i="1"/>
  <c r="T302" i="1"/>
  <c r="T301" i="1"/>
  <c r="T300" i="1"/>
  <c r="T291" i="1"/>
  <c r="T287" i="1"/>
  <c r="T286" i="1"/>
  <c r="T281" i="1"/>
  <c r="T277" i="1"/>
  <c r="T272" i="1"/>
  <c r="T268" i="1"/>
  <c r="T263" i="1"/>
  <c r="T259" i="1"/>
  <c r="T254" i="1"/>
  <c r="T253" i="1"/>
  <c r="T249" i="1"/>
  <c r="T243" i="1"/>
  <c r="T242" i="1"/>
  <c r="T241" i="1"/>
  <c r="T239" i="1"/>
  <c r="T238" i="1"/>
  <c r="T237" i="1"/>
  <c r="T233" i="1"/>
  <c r="T232" i="1"/>
  <c r="T231" i="1"/>
  <c r="T226" i="1"/>
  <c r="T224" i="1"/>
  <c r="T222" i="1"/>
  <c r="T221" i="1"/>
  <c r="T220" i="1"/>
  <c r="T219" i="1"/>
  <c r="T217" i="1"/>
  <c r="T216" i="1"/>
  <c r="T215" i="1"/>
  <c r="T211" i="1"/>
  <c r="T210" i="1"/>
  <c r="T209" i="1"/>
  <c r="T166" i="1"/>
  <c r="T157" i="1"/>
  <c r="T151" i="1"/>
  <c r="T136" i="1"/>
  <c r="T128" i="1"/>
  <c r="T121" i="1"/>
  <c r="T119" i="1"/>
  <c r="T116" i="1"/>
  <c r="T114" i="1"/>
  <c r="T113" i="1"/>
  <c r="T81" i="1"/>
  <c r="T63" i="1"/>
  <c r="T61" i="1"/>
  <c r="T57" i="1"/>
  <c r="T55" i="1"/>
  <c r="T54" i="1"/>
  <c r="T53" i="1"/>
  <c r="T51" i="1"/>
  <c r="T50" i="1"/>
  <c r="T49" i="1"/>
  <c r="T47" i="1"/>
  <c r="T46" i="1"/>
  <c r="T45" i="1"/>
  <c r="T44" i="1"/>
  <c r="T43" i="1"/>
  <c r="T41" i="1"/>
  <c r="T40" i="1"/>
  <c r="T39" i="1"/>
  <c r="S837" i="1"/>
  <c r="S832" i="1"/>
  <c r="S825" i="1"/>
  <c r="S824" i="1"/>
  <c r="S818" i="1" s="1"/>
  <c r="S816" i="1" s="1"/>
  <c r="S820" i="1"/>
  <c r="S811" i="1"/>
  <c r="S810" i="1" s="1"/>
  <c r="S803" i="1" s="1"/>
  <c r="S801" i="1" s="1"/>
  <c r="S805" i="1"/>
  <c r="S797" i="1"/>
  <c r="S796" i="1" s="1"/>
  <c r="S790" i="1" s="1"/>
  <c r="S788" i="1" s="1"/>
  <c r="S792" i="1"/>
  <c r="S785" i="1"/>
  <c r="S784" i="1" s="1"/>
  <c r="S778" i="1" s="1"/>
  <c r="S776" i="1" s="1"/>
  <c r="S780" i="1"/>
  <c r="S770" i="1"/>
  <c r="S764" i="1"/>
  <c r="S757" i="1"/>
  <c r="S752" i="1"/>
  <c r="S745" i="1"/>
  <c r="S744" i="1"/>
  <c r="S739" i="1"/>
  <c r="S732" i="1"/>
  <c r="S731" i="1"/>
  <c r="S723" i="1" s="1"/>
  <c r="S725" i="1"/>
  <c r="S720" i="1"/>
  <c r="S714" i="1"/>
  <c r="S704" i="1"/>
  <c r="S701" i="1"/>
  <c r="S698" i="1"/>
  <c r="S691" i="1"/>
  <c r="S682" i="1"/>
  <c r="S676" i="1"/>
  <c r="S671" i="1"/>
  <c r="S670" i="1" s="1"/>
  <c r="S667" i="1"/>
  <c r="S661" i="1"/>
  <c r="S651" i="1"/>
  <c r="S647" i="1"/>
  <c r="S646" i="1" s="1"/>
  <c r="S642" i="1"/>
  <c r="S633" i="1"/>
  <c r="S632" i="1" s="1"/>
  <c r="S626" i="1" s="1"/>
  <c r="S624" i="1" s="1"/>
  <c r="S628" i="1"/>
  <c r="S620" i="1"/>
  <c r="S616" i="1"/>
  <c r="S607" i="1"/>
  <c r="S605" i="1"/>
  <c r="S601" i="1"/>
  <c r="S592" i="1"/>
  <c r="S587" i="1"/>
  <c r="S580" i="1"/>
  <c r="S575" i="1"/>
  <c r="S567" i="1"/>
  <c r="S566" i="1" s="1"/>
  <c r="S561" i="1" s="1"/>
  <c r="S559" i="1" s="1"/>
  <c r="S563" i="1"/>
  <c r="S554" i="1"/>
  <c r="S552" i="1"/>
  <c r="S548" i="1"/>
  <c r="S540" i="1"/>
  <c r="S538" i="1"/>
  <c r="S531" i="1"/>
  <c r="S522" i="1"/>
  <c r="S518" i="1"/>
  <c r="S513" i="1"/>
  <c r="S508" i="1"/>
  <c r="S500" i="1"/>
  <c r="S495" i="1"/>
  <c r="S485" i="1"/>
  <c r="S480" i="1"/>
  <c r="S471" i="1"/>
  <c r="S469" i="1"/>
  <c r="S464" i="1"/>
  <c r="S457" i="1"/>
  <c r="S453" i="1"/>
  <c r="S446" i="1"/>
  <c r="S441" i="1"/>
  <c r="S432" i="1"/>
  <c r="S427" i="1"/>
  <c r="S417" i="1"/>
  <c r="S412" i="1"/>
  <c r="S406" i="1"/>
  <c r="S401" i="1"/>
  <c r="S395" i="1"/>
  <c r="S390" i="1"/>
  <c r="S385" i="1"/>
  <c r="S380" i="1"/>
  <c r="S371" i="1"/>
  <c r="S370" i="1" s="1"/>
  <c r="S364" i="1" s="1"/>
  <c r="S362" i="1" s="1"/>
  <c r="S360" i="1" s="1"/>
  <c r="S366" i="1"/>
  <c r="S357" i="1"/>
  <c r="S352" i="1"/>
  <c r="S343" i="1"/>
  <c r="S337" i="1"/>
  <c r="S330" i="1"/>
  <c r="S324" i="1"/>
  <c r="S318" i="1"/>
  <c r="S317" i="1" s="1"/>
  <c r="S311" i="1" s="1"/>
  <c r="S313" i="1"/>
  <c r="S305" i="1"/>
  <c r="S299" i="1"/>
  <c r="S290" i="1"/>
  <c r="S285" i="1"/>
  <c r="S280" i="1"/>
  <c r="S276" i="1"/>
  <c r="S271" i="1"/>
  <c r="S270" i="1" s="1"/>
  <c r="S265" i="1" s="1"/>
  <c r="S267" i="1"/>
  <c r="S262" i="1"/>
  <c r="S261" i="1"/>
  <c r="S256" i="1" s="1"/>
  <c r="S258" i="1"/>
  <c r="S252" i="1"/>
  <c r="S248" i="1"/>
  <c r="S240" i="1"/>
  <c r="S236" i="1"/>
  <c r="S235" i="1" s="1"/>
  <c r="S228" i="1" s="1"/>
  <c r="S230" i="1"/>
  <c r="S225" i="1"/>
  <c r="S223" i="1"/>
  <c r="S218" i="1"/>
  <c r="S214" i="1"/>
  <c r="S208" i="1"/>
  <c r="S158" i="1"/>
  <c r="S156" i="1"/>
  <c r="S155" i="1"/>
  <c r="S154" i="1"/>
  <c r="S153" i="1"/>
  <c r="S152" i="1"/>
  <c r="S150" i="1"/>
  <c r="S143" i="1"/>
  <c r="S127" i="1"/>
  <c r="S126" i="1" s="1"/>
  <c r="S120" i="1"/>
  <c r="S118" i="1"/>
  <c r="S115" i="1"/>
  <c r="S112" i="1" s="1"/>
  <c r="S23" i="1" s="1"/>
  <c r="S108" i="1"/>
  <c r="S107" i="1"/>
  <c r="S106" i="1"/>
  <c r="S103" i="1"/>
  <c r="S102" i="1"/>
  <c r="S97" i="1"/>
  <c r="S96" i="1"/>
  <c r="S95" i="1"/>
  <c r="S92" i="1"/>
  <c r="S91" i="1" s="1"/>
  <c r="S89" i="1"/>
  <c r="S88" i="1"/>
  <c r="S85" i="1"/>
  <c r="S84" i="1"/>
  <c r="S83" i="1"/>
  <c r="S82" i="1" s="1"/>
  <c r="S80" i="1"/>
  <c r="S79" i="1"/>
  <c r="S78" i="1"/>
  <c r="S77" i="1"/>
  <c r="S76" i="1"/>
  <c r="S73" i="1"/>
  <c r="S72" i="1"/>
  <c r="S71" i="1"/>
  <c r="S62" i="1"/>
  <c r="S59" i="1" s="1"/>
  <c r="S16" i="1" s="1"/>
  <c r="S60" i="1"/>
  <c r="S56" i="1"/>
  <c r="S140" i="1" s="1"/>
  <c r="S52" i="1"/>
  <c r="S138" i="1" s="1"/>
  <c r="S48" i="1"/>
  <c r="S137" i="1" s="1"/>
  <c r="S42" i="1"/>
  <c r="S139" i="1" s="1"/>
  <c r="S38" i="1"/>
  <c r="W265" i="1" l="1"/>
  <c r="X265" i="1"/>
  <c r="W357" i="1"/>
  <c r="X357" i="1"/>
  <c r="S384" i="1"/>
  <c r="S378" i="1" s="1"/>
  <c r="W385" i="1"/>
  <c r="X385" i="1"/>
  <c r="S405" i="1"/>
  <c r="S399" i="1" s="1"/>
  <c r="X406" i="1"/>
  <c r="W406" i="1"/>
  <c r="S431" i="1"/>
  <c r="S425" i="1" s="1"/>
  <c r="X432" i="1"/>
  <c r="W432" i="1"/>
  <c r="S456" i="1"/>
  <c r="S451" i="1" s="1"/>
  <c r="X457" i="1"/>
  <c r="W457" i="1"/>
  <c r="S619" i="1"/>
  <c r="S614" i="1" s="1"/>
  <c r="X620" i="1"/>
  <c r="W620" i="1"/>
  <c r="W698" i="1"/>
  <c r="X698" i="1"/>
  <c r="S719" i="1"/>
  <c r="S712" i="1" s="1"/>
  <c r="S710" i="1" s="1"/>
  <c r="X720" i="1"/>
  <c r="W720" i="1"/>
  <c r="W256" i="1"/>
  <c r="X256" i="1"/>
  <c r="X271" i="1"/>
  <c r="W271" i="1"/>
  <c r="S289" i="1"/>
  <c r="S283" i="1" s="1"/>
  <c r="X290" i="1"/>
  <c r="W290" i="1"/>
  <c r="S342" i="1"/>
  <c r="S335" i="1" s="1"/>
  <c r="W343" i="1"/>
  <c r="X343" i="1"/>
  <c r="S484" i="1"/>
  <c r="S478" i="1" s="1"/>
  <c r="X485" i="1"/>
  <c r="W485" i="1"/>
  <c r="S512" i="1"/>
  <c r="S505" i="1" s="1"/>
  <c r="W513" i="1"/>
  <c r="X513" i="1"/>
  <c r="S579" i="1"/>
  <c r="S573" i="1" s="1"/>
  <c r="W580" i="1"/>
  <c r="X580" i="1"/>
  <c r="X651" i="1"/>
  <c r="W651" i="1"/>
  <c r="X262" i="1"/>
  <c r="W262" i="1"/>
  <c r="S394" i="1"/>
  <c r="S388" i="1" s="1"/>
  <c r="X395" i="1"/>
  <c r="W395" i="1"/>
  <c r="S416" i="1"/>
  <c r="S410" i="1" s="1"/>
  <c r="W417" i="1"/>
  <c r="X417" i="1"/>
  <c r="S445" i="1"/>
  <c r="S439" i="1" s="1"/>
  <c r="W446" i="1"/>
  <c r="X446" i="1"/>
  <c r="S681" i="1"/>
  <c r="S674" i="1" s="1"/>
  <c r="X682" i="1"/>
  <c r="W682" i="1"/>
  <c r="W723" i="1"/>
  <c r="X723" i="1"/>
  <c r="S769" i="1"/>
  <c r="S762" i="1" s="1"/>
  <c r="X770" i="1"/>
  <c r="W770" i="1"/>
  <c r="S279" i="1"/>
  <c r="X280" i="1"/>
  <c r="W280" i="1"/>
  <c r="S329" i="1"/>
  <c r="S322" i="1" s="1"/>
  <c r="X330" i="1"/>
  <c r="W330" i="1"/>
  <c r="S356" i="1"/>
  <c r="S350" i="1" s="1"/>
  <c r="S499" i="1"/>
  <c r="S493" i="1" s="1"/>
  <c r="X500" i="1"/>
  <c r="W500" i="1"/>
  <c r="S521" i="1"/>
  <c r="S516" i="1" s="1"/>
  <c r="W522" i="1"/>
  <c r="X522" i="1"/>
  <c r="S591" i="1"/>
  <c r="S585" i="1" s="1"/>
  <c r="X592" i="1"/>
  <c r="W592" i="1"/>
  <c r="S666" i="1"/>
  <c r="X667" i="1"/>
  <c r="W667" i="1"/>
  <c r="W732" i="1"/>
  <c r="X732" i="1"/>
  <c r="S756" i="1"/>
  <c r="S750" i="1" s="1"/>
  <c r="X757" i="1"/>
  <c r="W757" i="1"/>
  <c r="S737" i="1"/>
  <c r="S836" i="1"/>
  <c r="S251" i="1"/>
  <c r="S304" i="1"/>
  <c r="S700" i="1"/>
  <c r="S70" i="1"/>
  <c r="S537" i="1"/>
  <c r="S551" i="1"/>
  <c r="S274" i="1"/>
  <c r="S650" i="1"/>
  <c r="S697" i="1"/>
  <c r="S689" i="1" s="1"/>
  <c r="S468" i="1"/>
  <c r="S659" i="1"/>
  <c r="S200" i="1"/>
  <c r="S87" i="1"/>
  <c r="S604" i="1"/>
  <c r="S141" i="1"/>
  <c r="S37" i="1"/>
  <c r="S117" i="1"/>
  <c r="S135" i="1"/>
  <c r="S213" i="1"/>
  <c r="S142" i="1"/>
  <c r="S94" i="1"/>
  <c r="S105" i="1"/>
  <c r="S159" i="1"/>
  <c r="S75" i="1"/>
  <c r="S101" i="1"/>
  <c r="S99" i="1"/>
  <c r="W335" i="1" l="1"/>
  <c r="X335" i="1"/>
  <c r="S376" i="1"/>
  <c r="X410" i="1"/>
  <c r="W410" i="1"/>
  <c r="W659" i="1"/>
  <c r="X659" i="1"/>
  <c r="W274" i="1"/>
  <c r="X274" i="1"/>
  <c r="S491" i="1"/>
  <c r="S489" i="1" s="1"/>
  <c r="X493" i="1"/>
  <c r="W493" i="1"/>
  <c r="X322" i="1"/>
  <c r="W322" i="1"/>
  <c r="X388" i="1"/>
  <c r="W388" i="1"/>
  <c r="X399" i="1"/>
  <c r="W399" i="1"/>
  <c r="S309" i="1"/>
  <c r="S169" i="1" s="1"/>
  <c r="X516" i="1"/>
  <c r="W516" i="1"/>
  <c r="S348" i="1"/>
  <c r="W350" i="1"/>
  <c r="X350" i="1"/>
  <c r="S476" i="1"/>
  <c r="W478" i="1"/>
  <c r="X478" i="1"/>
  <c r="S423" i="1"/>
  <c r="X425" i="1"/>
  <c r="W425" i="1"/>
  <c r="X710" i="1"/>
  <c r="W710" i="1"/>
  <c r="S503" i="1"/>
  <c r="X689" i="1"/>
  <c r="W689" i="1"/>
  <c r="S748" i="1"/>
  <c r="X750" i="1"/>
  <c r="W750" i="1"/>
  <c r="S583" i="1"/>
  <c r="X585" i="1"/>
  <c r="W585" i="1"/>
  <c r="S760" i="1"/>
  <c r="X762" i="1"/>
  <c r="W762" i="1"/>
  <c r="S437" i="1"/>
  <c r="W439" i="1"/>
  <c r="X439" i="1"/>
  <c r="W505" i="1"/>
  <c r="X505" i="1"/>
  <c r="W712" i="1"/>
  <c r="X712" i="1"/>
  <c r="S449" i="1"/>
  <c r="X451" i="1"/>
  <c r="W451" i="1"/>
  <c r="W674" i="1"/>
  <c r="X674" i="1"/>
  <c r="S571" i="1"/>
  <c r="X573" i="1"/>
  <c r="W573" i="1"/>
  <c r="W283" i="1"/>
  <c r="X283" i="1"/>
  <c r="S612" i="1"/>
  <c r="X614" i="1"/>
  <c r="W614" i="1"/>
  <c r="X378" i="1"/>
  <c r="W378" i="1"/>
  <c r="S529" i="1"/>
  <c r="S830" i="1"/>
  <c r="S462" i="1"/>
  <c r="S297" i="1"/>
  <c r="S206" i="1"/>
  <c r="S546" i="1"/>
  <c r="S246" i="1"/>
  <c r="S735" i="1"/>
  <c r="S599" i="1"/>
  <c r="S333" i="1"/>
  <c r="S657" i="1"/>
  <c r="S640" i="1"/>
  <c r="S687" i="1"/>
  <c r="S18" i="1"/>
  <c r="S15" i="1"/>
  <c r="S68" i="1"/>
  <c r="S144" i="1"/>
  <c r="S24" i="1"/>
  <c r="S174" i="1"/>
  <c r="X174" i="1" l="1"/>
  <c r="W174" i="1"/>
  <c r="W169" i="1"/>
  <c r="X169" i="1"/>
  <c r="W489" i="1"/>
  <c r="X489" i="1"/>
  <c r="X449" i="1"/>
  <c r="W449" i="1"/>
  <c r="X748" i="1"/>
  <c r="W748" i="1"/>
  <c r="X423" i="1"/>
  <c r="W423" i="1"/>
  <c r="S421" i="1"/>
  <c r="X657" i="1"/>
  <c r="W657" i="1"/>
  <c r="X583" i="1"/>
  <c r="W583" i="1"/>
  <c r="X309" i="1"/>
  <c r="W309" i="1"/>
  <c r="W376" i="1"/>
  <c r="X376" i="1"/>
  <c r="X687" i="1"/>
  <c r="W687" i="1"/>
  <c r="W333" i="1"/>
  <c r="X333" i="1"/>
  <c r="X612" i="1"/>
  <c r="W612" i="1"/>
  <c r="S346" i="1"/>
  <c r="X348" i="1"/>
  <c r="W348" i="1"/>
  <c r="X491" i="1"/>
  <c r="W491" i="1"/>
  <c r="S168" i="1"/>
  <c r="W640" i="1"/>
  <c r="X640" i="1"/>
  <c r="S374" i="1"/>
  <c r="W571" i="1"/>
  <c r="X571" i="1"/>
  <c r="S557" i="1"/>
  <c r="X437" i="1"/>
  <c r="W437" i="1"/>
  <c r="X503" i="1"/>
  <c r="W503" i="1"/>
  <c r="S474" i="1"/>
  <c r="X476" i="1"/>
  <c r="W476" i="1"/>
  <c r="S544" i="1"/>
  <c r="S295" i="1"/>
  <c r="S597" i="1"/>
  <c r="S828" i="1"/>
  <c r="S204" i="1"/>
  <c r="S460" i="1"/>
  <c r="S527" i="1"/>
  <c r="S638" i="1"/>
  <c r="S610" i="1"/>
  <c r="S655" i="1"/>
  <c r="S685" i="1"/>
  <c r="S7" i="1"/>
  <c r="S17" i="1"/>
  <c r="R837" i="1"/>
  <c r="T837" i="1" s="1"/>
  <c r="R836" i="1"/>
  <c r="T836" i="1" s="1"/>
  <c r="R832" i="1"/>
  <c r="T832" i="1" s="1"/>
  <c r="R825" i="1"/>
  <c r="T825" i="1" s="1"/>
  <c r="R824" i="1"/>
  <c r="R820" i="1"/>
  <c r="T820" i="1" s="1"/>
  <c r="R811" i="1"/>
  <c r="T811" i="1" s="1"/>
  <c r="R805" i="1"/>
  <c r="T805" i="1" s="1"/>
  <c r="R797" i="1"/>
  <c r="T797" i="1" s="1"/>
  <c r="R792" i="1"/>
  <c r="T792" i="1" s="1"/>
  <c r="R785" i="1"/>
  <c r="R780" i="1"/>
  <c r="T780" i="1" s="1"/>
  <c r="R770" i="1"/>
  <c r="T770" i="1" s="1"/>
  <c r="R764" i="1"/>
  <c r="T764" i="1" s="1"/>
  <c r="R757" i="1"/>
  <c r="T757" i="1" s="1"/>
  <c r="R752" i="1"/>
  <c r="T752" i="1" s="1"/>
  <c r="R745" i="1"/>
  <c r="T745" i="1" s="1"/>
  <c r="R744" i="1"/>
  <c r="R739" i="1"/>
  <c r="T739" i="1" s="1"/>
  <c r="R732" i="1"/>
  <c r="R725" i="1"/>
  <c r="T725" i="1" s="1"/>
  <c r="R720" i="1"/>
  <c r="R714" i="1"/>
  <c r="T714" i="1" s="1"/>
  <c r="R704" i="1"/>
  <c r="T704" i="1" s="1"/>
  <c r="R701" i="1"/>
  <c r="T701" i="1" s="1"/>
  <c r="R698" i="1"/>
  <c r="T698" i="1" s="1"/>
  <c r="R691" i="1"/>
  <c r="T691" i="1" s="1"/>
  <c r="R682" i="1"/>
  <c r="R676" i="1"/>
  <c r="T676" i="1" s="1"/>
  <c r="R671" i="1"/>
  <c r="R667" i="1"/>
  <c r="T667" i="1" s="1"/>
  <c r="R661" i="1"/>
  <c r="T661" i="1" s="1"/>
  <c r="R651" i="1"/>
  <c r="T651" i="1" s="1"/>
  <c r="R647" i="1"/>
  <c r="T647" i="1" s="1"/>
  <c r="R642" i="1"/>
  <c r="T642" i="1" s="1"/>
  <c r="R633" i="1"/>
  <c r="T633" i="1" s="1"/>
  <c r="R628" i="1"/>
  <c r="T628" i="1" s="1"/>
  <c r="R620" i="1"/>
  <c r="T620" i="1" s="1"/>
  <c r="R616" i="1"/>
  <c r="T616" i="1" s="1"/>
  <c r="R607" i="1"/>
  <c r="T607" i="1" s="1"/>
  <c r="R605" i="1"/>
  <c r="T605" i="1" s="1"/>
  <c r="R601" i="1"/>
  <c r="T601" i="1" s="1"/>
  <c r="R592" i="1"/>
  <c r="R587" i="1"/>
  <c r="T587" i="1" s="1"/>
  <c r="R580" i="1"/>
  <c r="T580" i="1" s="1"/>
  <c r="R579" i="1"/>
  <c r="T579" i="1" s="1"/>
  <c r="R575" i="1"/>
  <c r="T575" i="1" s="1"/>
  <c r="R567" i="1"/>
  <c r="T567" i="1" s="1"/>
  <c r="R563" i="1"/>
  <c r="T563" i="1" s="1"/>
  <c r="R554" i="1"/>
  <c r="T554" i="1" s="1"/>
  <c r="R552" i="1"/>
  <c r="T552" i="1" s="1"/>
  <c r="R548" i="1"/>
  <c r="T548" i="1" s="1"/>
  <c r="R540" i="1"/>
  <c r="T540" i="1" s="1"/>
  <c r="R538" i="1"/>
  <c r="T538" i="1" s="1"/>
  <c r="R531" i="1"/>
  <c r="T531" i="1" s="1"/>
  <c r="R522" i="1"/>
  <c r="R518" i="1"/>
  <c r="T518" i="1" s="1"/>
  <c r="R513" i="1"/>
  <c r="R508" i="1"/>
  <c r="T508" i="1" s="1"/>
  <c r="R500" i="1"/>
  <c r="T500" i="1" s="1"/>
  <c r="R495" i="1"/>
  <c r="T495" i="1" s="1"/>
  <c r="R485" i="1"/>
  <c r="R480" i="1"/>
  <c r="T480" i="1" s="1"/>
  <c r="R471" i="1"/>
  <c r="T471" i="1" s="1"/>
  <c r="R469" i="1"/>
  <c r="T469" i="1" s="1"/>
  <c r="R464" i="1"/>
  <c r="T464" i="1" s="1"/>
  <c r="R457" i="1"/>
  <c r="T457" i="1" s="1"/>
  <c r="R453" i="1"/>
  <c r="T453" i="1" s="1"/>
  <c r="R446" i="1"/>
  <c r="R441" i="1"/>
  <c r="T441" i="1" s="1"/>
  <c r="R432" i="1"/>
  <c r="R427" i="1"/>
  <c r="T427" i="1" s="1"/>
  <c r="R417" i="1"/>
  <c r="T417" i="1" s="1"/>
  <c r="R412" i="1"/>
  <c r="T412" i="1" s="1"/>
  <c r="R406" i="1"/>
  <c r="T406" i="1" s="1"/>
  <c r="R401" i="1"/>
  <c r="T401" i="1" s="1"/>
  <c r="R395" i="1"/>
  <c r="T395" i="1" s="1"/>
  <c r="R390" i="1"/>
  <c r="T390" i="1" s="1"/>
  <c r="R385" i="1"/>
  <c r="R380" i="1"/>
  <c r="T380" i="1" s="1"/>
  <c r="R371" i="1"/>
  <c r="T371" i="1" s="1"/>
  <c r="R366" i="1"/>
  <c r="T366" i="1" s="1"/>
  <c r="R357" i="1"/>
  <c r="T357" i="1" s="1"/>
  <c r="R352" i="1"/>
  <c r="T352" i="1" s="1"/>
  <c r="R343" i="1"/>
  <c r="T343" i="1" s="1"/>
  <c r="R337" i="1"/>
  <c r="T337" i="1" s="1"/>
  <c r="R330" i="1"/>
  <c r="R324" i="1"/>
  <c r="T324" i="1" s="1"/>
  <c r="R318" i="1"/>
  <c r="T318" i="1" s="1"/>
  <c r="R313" i="1"/>
  <c r="T313" i="1" s="1"/>
  <c r="R305" i="1"/>
  <c r="R299" i="1"/>
  <c r="T299" i="1" s="1"/>
  <c r="R290" i="1"/>
  <c r="R285" i="1"/>
  <c r="T285" i="1" s="1"/>
  <c r="R280" i="1"/>
  <c r="R276" i="1"/>
  <c r="T276" i="1" s="1"/>
  <c r="R271" i="1"/>
  <c r="T271" i="1" s="1"/>
  <c r="R267" i="1"/>
  <c r="T267" i="1" s="1"/>
  <c r="R262" i="1"/>
  <c r="T262" i="1" s="1"/>
  <c r="R258" i="1"/>
  <c r="T258" i="1" s="1"/>
  <c r="R252" i="1"/>
  <c r="T252" i="1" s="1"/>
  <c r="R248" i="1"/>
  <c r="T248" i="1" s="1"/>
  <c r="R240" i="1"/>
  <c r="T240" i="1" s="1"/>
  <c r="R236" i="1"/>
  <c r="T236" i="1" s="1"/>
  <c r="R230" i="1"/>
  <c r="T230" i="1" s="1"/>
  <c r="R225" i="1"/>
  <c r="T225" i="1" s="1"/>
  <c r="R223" i="1"/>
  <c r="T223" i="1" s="1"/>
  <c r="R218" i="1"/>
  <c r="T218" i="1" s="1"/>
  <c r="R214" i="1"/>
  <c r="T214" i="1" s="1"/>
  <c r="R208" i="1"/>
  <c r="T208" i="1" s="1"/>
  <c r="R158" i="1"/>
  <c r="T158" i="1" s="1"/>
  <c r="R156" i="1"/>
  <c r="T156" i="1" s="1"/>
  <c r="R155" i="1"/>
  <c r="T155" i="1" s="1"/>
  <c r="R154" i="1"/>
  <c r="T154" i="1" s="1"/>
  <c r="R153" i="1"/>
  <c r="T153" i="1" s="1"/>
  <c r="R152" i="1"/>
  <c r="T152" i="1" s="1"/>
  <c r="R150" i="1"/>
  <c r="T150" i="1" s="1"/>
  <c r="R143" i="1"/>
  <c r="T143" i="1" s="1"/>
  <c r="R127" i="1"/>
  <c r="T127" i="1" s="1"/>
  <c r="R120" i="1"/>
  <c r="T120" i="1" s="1"/>
  <c r="R118" i="1"/>
  <c r="T118" i="1" s="1"/>
  <c r="R115" i="1"/>
  <c r="T115" i="1" s="1"/>
  <c r="R108" i="1"/>
  <c r="T108" i="1" s="1"/>
  <c r="R107" i="1"/>
  <c r="T107" i="1" s="1"/>
  <c r="R106" i="1"/>
  <c r="T106" i="1" s="1"/>
  <c r="R103" i="1"/>
  <c r="T103" i="1" s="1"/>
  <c r="R102" i="1"/>
  <c r="T102" i="1" s="1"/>
  <c r="R97" i="1"/>
  <c r="T97" i="1" s="1"/>
  <c r="R96" i="1"/>
  <c r="T96" i="1" s="1"/>
  <c r="R95" i="1"/>
  <c r="T95" i="1" s="1"/>
  <c r="R92" i="1"/>
  <c r="T92" i="1" s="1"/>
  <c r="R89" i="1"/>
  <c r="T89" i="1" s="1"/>
  <c r="R88" i="1"/>
  <c r="T88" i="1" s="1"/>
  <c r="R85" i="1"/>
  <c r="T85" i="1" s="1"/>
  <c r="R84" i="1"/>
  <c r="T84" i="1" s="1"/>
  <c r="R83" i="1"/>
  <c r="T83" i="1" s="1"/>
  <c r="R80" i="1"/>
  <c r="T80" i="1" s="1"/>
  <c r="R79" i="1"/>
  <c r="T79" i="1" s="1"/>
  <c r="R78" i="1"/>
  <c r="T78" i="1" s="1"/>
  <c r="R77" i="1"/>
  <c r="T77" i="1" s="1"/>
  <c r="R76" i="1"/>
  <c r="T76" i="1" s="1"/>
  <c r="R73" i="1"/>
  <c r="T73" i="1" s="1"/>
  <c r="R72" i="1"/>
  <c r="T72" i="1" s="1"/>
  <c r="R71" i="1"/>
  <c r="T71" i="1" s="1"/>
  <c r="R62" i="1"/>
  <c r="T62" i="1" s="1"/>
  <c r="R60" i="1"/>
  <c r="T60" i="1" s="1"/>
  <c r="R56" i="1"/>
  <c r="T56" i="1" s="1"/>
  <c r="R52" i="1"/>
  <c r="T52" i="1" s="1"/>
  <c r="R48" i="1"/>
  <c r="R42" i="1"/>
  <c r="T42" i="1" s="1"/>
  <c r="R38" i="1"/>
  <c r="R29" i="1"/>
  <c r="X638" i="1" l="1"/>
  <c r="W638" i="1"/>
  <c r="W685" i="1"/>
  <c r="X685" i="1"/>
  <c r="W168" i="1"/>
  <c r="X168" i="1"/>
  <c r="X655" i="1"/>
  <c r="W655" i="1"/>
  <c r="X474" i="1"/>
  <c r="W474" i="1"/>
  <c r="X374" i="1"/>
  <c r="W374" i="1"/>
  <c r="W346" i="1"/>
  <c r="X346" i="1"/>
  <c r="R405" i="1"/>
  <c r="R399" i="1" s="1"/>
  <c r="T399" i="1" s="1"/>
  <c r="W610" i="1"/>
  <c r="X610" i="1"/>
  <c r="X204" i="1"/>
  <c r="W204" i="1"/>
  <c r="X557" i="1"/>
  <c r="W557" i="1"/>
  <c r="X421" i="1"/>
  <c r="W421" i="1"/>
  <c r="R304" i="1"/>
  <c r="T304" i="1" s="1"/>
  <c r="T305" i="1"/>
  <c r="S708" i="1"/>
  <c r="R818" i="1"/>
  <c r="T818" i="1" s="1"/>
  <c r="T824" i="1"/>
  <c r="S167" i="1"/>
  <c r="S525" i="1"/>
  <c r="S170" i="1"/>
  <c r="S293" i="1"/>
  <c r="R646" i="1"/>
  <c r="T646" i="1" s="1"/>
  <c r="R666" i="1"/>
  <c r="T666" i="1" s="1"/>
  <c r="S165" i="1"/>
  <c r="S202" i="1"/>
  <c r="R737" i="1"/>
  <c r="T737" i="1" s="1"/>
  <c r="T744" i="1"/>
  <c r="R784" i="1"/>
  <c r="T784" i="1" s="1"/>
  <c r="T785" i="1"/>
  <c r="S173" i="1"/>
  <c r="S435" i="1"/>
  <c r="S595" i="1"/>
  <c r="S171" i="1"/>
  <c r="R431" i="1"/>
  <c r="T431" i="1" s="1"/>
  <c r="T432" i="1"/>
  <c r="R591" i="1"/>
  <c r="T591" i="1" s="1"/>
  <c r="T592" i="1"/>
  <c r="R719" i="1"/>
  <c r="T719" i="1" s="1"/>
  <c r="T720" i="1"/>
  <c r="R289" i="1"/>
  <c r="T289" i="1" s="1"/>
  <c r="T290" i="1"/>
  <c r="R484" i="1"/>
  <c r="T484" i="1" s="1"/>
  <c r="T485" i="1"/>
  <c r="R512" i="1"/>
  <c r="T512" i="1" s="1"/>
  <c r="T513" i="1"/>
  <c r="R681" i="1"/>
  <c r="T682" i="1"/>
  <c r="R445" i="1"/>
  <c r="T445" i="1" s="1"/>
  <c r="T446" i="1"/>
  <c r="R731" i="1"/>
  <c r="T731" i="1" s="1"/>
  <c r="T732" i="1"/>
  <c r="R279" i="1"/>
  <c r="T280" i="1"/>
  <c r="R329" i="1"/>
  <c r="T329" i="1" s="1"/>
  <c r="T330" i="1"/>
  <c r="R384" i="1"/>
  <c r="T384" i="1" s="1"/>
  <c r="T385" i="1"/>
  <c r="R521" i="1"/>
  <c r="T521" i="1" s="1"/>
  <c r="T522" i="1"/>
  <c r="R670" i="1"/>
  <c r="T670" i="1" s="1"/>
  <c r="T671" i="1"/>
  <c r="R697" i="1"/>
  <c r="T697" i="1" s="1"/>
  <c r="S172" i="1"/>
  <c r="R137" i="1"/>
  <c r="T137" i="1" s="1"/>
  <c r="T48" i="1"/>
  <c r="S9" i="1"/>
  <c r="R135" i="1"/>
  <c r="T135" i="1" s="1"/>
  <c r="T38" i="1"/>
  <c r="R632" i="1"/>
  <c r="R566" i="1"/>
  <c r="R82" i="1"/>
  <c r="T82" i="1" s="1"/>
  <c r="R251" i="1"/>
  <c r="R416" i="1"/>
  <c r="R700" i="1"/>
  <c r="T700" i="1" s="1"/>
  <c r="R87" i="1"/>
  <c r="T87" i="1" s="1"/>
  <c r="R712" i="1"/>
  <c r="T712" i="1" s="1"/>
  <c r="R59" i="1"/>
  <c r="T59" i="1" s="1"/>
  <c r="R297" i="1"/>
  <c r="T297" i="1" s="1"/>
  <c r="R499" i="1"/>
  <c r="T499" i="1" s="1"/>
  <c r="R537" i="1"/>
  <c r="T537" i="1" s="1"/>
  <c r="R756" i="1"/>
  <c r="T756" i="1" s="1"/>
  <c r="R778" i="1"/>
  <c r="T778" i="1" s="1"/>
  <c r="R117" i="1"/>
  <c r="T117" i="1" s="1"/>
  <c r="R261" i="1"/>
  <c r="T261" i="1" s="1"/>
  <c r="R342" i="1"/>
  <c r="T342" i="1" s="1"/>
  <c r="R370" i="1"/>
  <c r="T370" i="1" s="1"/>
  <c r="R650" i="1"/>
  <c r="T650" i="1" s="1"/>
  <c r="R769" i="1"/>
  <c r="T769" i="1" s="1"/>
  <c r="R138" i="1"/>
  <c r="T138" i="1" s="1"/>
  <c r="R101" i="1"/>
  <c r="T101" i="1" s="1"/>
  <c r="R112" i="1"/>
  <c r="T112" i="1" s="1"/>
  <c r="R126" i="1"/>
  <c r="T126" i="1" s="1"/>
  <c r="R140" i="1"/>
  <c r="T140" i="1" s="1"/>
  <c r="R270" i="1"/>
  <c r="T270" i="1" s="1"/>
  <c r="R317" i="1"/>
  <c r="T317" i="1" s="1"/>
  <c r="R356" i="1"/>
  <c r="T356" i="1" s="1"/>
  <c r="R394" i="1"/>
  <c r="T394" i="1" s="1"/>
  <c r="R425" i="1"/>
  <c r="T425" i="1" s="1"/>
  <c r="R456" i="1"/>
  <c r="T456" i="1" s="1"/>
  <c r="R468" i="1"/>
  <c r="T468" i="1" s="1"/>
  <c r="R551" i="1"/>
  <c r="T551" i="1" s="1"/>
  <c r="R604" i="1"/>
  <c r="T604" i="1" s="1"/>
  <c r="R619" i="1"/>
  <c r="T619" i="1" s="1"/>
  <c r="R735" i="1"/>
  <c r="T735" i="1" s="1"/>
  <c r="R796" i="1"/>
  <c r="T796" i="1" s="1"/>
  <c r="R816" i="1"/>
  <c r="T816" i="1" s="1"/>
  <c r="R810" i="1"/>
  <c r="T810" i="1" s="1"/>
  <c r="R200" i="1"/>
  <c r="T200" i="1" s="1"/>
  <c r="R139" i="1"/>
  <c r="T139" i="1" s="1"/>
  <c r="R37" i="1"/>
  <c r="T37" i="1" s="1"/>
  <c r="R91" i="1"/>
  <c r="T91" i="1" s="1"/>
  <c r="R573" i="1"/>
  <c r="T573" i="1" s="1"/>
  <c r="R235" i="1"/>
  <c r="R70" i="1"/>
  <c r="T70" i="1" s="1"/>
  <c r="R830" i="1"/>
  <c r="T830" i="1" s="1"/>
  <c r="R213" i="1"/>
  <c r="T213" i="1" s="1"/>
  <c r="R159" i="1"/>
  <c r="T159" i="1" s="1"/>
  <c r="R105" i="1"/>
  <c r="T105" i="1" s="1"/>
  <c r="R94" i="1"/>
  <c r="T94" i="1" s="1"/>
  <c r="R75" i="1"/>
  <c r="T75" i="1" s="1"/>
  <c r="Q158" i="1"/>
  <c r="Q642" i="1"/>
  <c r="R439" i="1" l="1"/>
  <c r="T439" i="1" s="1"/>
  <c r="R283" i="1"/>
  <c r="T283" i="1" s="1"/>
  <c r="W435" i="1"/>
  <c r="X435" i="1"/>
  <c r="W202" i="1"/>
  <c r="X202" i="1"/>
  <c r="W293" i="1"/>
  <c r="X293" i="1"/>
  <c r="X173" i="1"/>
  <c r="W173" i="1"/>
  <c r="X165" i="1"/>
  <c r="W165" i="1"/>
  <c r="R689" i="1"/>
  <c r="T689" i="1" s="1"/>
  <c r="W172" i="1"/>
  <c r="X172" i="1"/>
  <c r="T405" i="1"/>
  <c r="R478" i="1"/>
  <c r="T478" i="1" s="1"/>
  <c r="S197" i="1"/>
  <c r="S190" i="1"/>
  <c r="S188" i="1" s="1"/>
  <c r="R322" i="1"/>
  <c r="T322" i="1" s="1"/>
  <c r="R516" i="1"/>
  <c r="T516" i="1" s="1"/>
  <c r="R410" i="1"/>
  <c r="T410" i="1" s="1"/>
  <c r="T416" i="1"/>
  <c r="R561" i="1"/>
  <c r="T561" i="1" s="1"/>
  <c r="T566" i="1"/>
  <c r="R228" i="1"/>
  <c r="T228" i="1" s="1"/>
  <c r="T235" i="1"/>
  <c r="R246" i="1"/>
  <c r="T246" i="1" s="1"/>
  <c r="T251" i="1"/>
  <c r="R626" i="1"/>
  <c r="T632" i="1"/>
  <c r="S175" i="1"/>
  <c r="R274" i="1"/>
  <c r="T274" i="1" s="1"/>
  <c r="T279" i="1"/>
  <c r="R723" i="1"/>
  <c r="T723" i="1" s="1"/>
  <c r="R659" i="1"/>
  <c r="T659" i="1" s="1"/>
  <c r="R378" i="1"/>
  <c r="T378" i="1" s="1"/>
  <c r="R585" i="1"/>
  <c r="T585" i="1" s="1"/>
  <c r="R674" i="1"/>
  <c r="T674" i="1" s="1"/>
  <c r="T681" i="1"/>
  <c r="R505" i="1"/>
  <c r="T505" i="1" s="1"/>
  <c r="S11" i="1"/>
  <c r="R614" i="1"/>
  <c r="T614" i="1" s="1"/>
  <c r="R559" i="1"/>
  <c r="T559" i="1" s="1"/>
  <c r="R437" i="1"/>
  <c r="T437" i="1" s="1"/>
  <c r="R462" i="1"/>
  <c r="T462" i="1" s="1"/>
  <c r="R364" i="1"/>
  <c r="T364" i="1" s="1"/>
  <c r="R295" i="1"/>
  <c r="T295" i="1" s="1"/>
  <c r="R451" i="1"/>
  <c r="T451" i="1" s="1"/>
  <c r="R529" i="1"/>
  <c r="T529" i="1" s="1"/>
  <c r="R256" i="1"/>
  <c r="T256" i="1" s="1"/>
  <c r="R493" i="1"/>
  <c r="T493" i="1" s="1"/>
  <c r="R640" i="1"/>
  <c r="T640" i="1" s="1"/>
  <c r="R546" i="1"/>
  <c r="T546" i="1" s="1"/>
  <c r="R687" i="1"/>
  <c r="T687" i="1" s="1"/>
  <c r="R24" i="1"/>
  <c r="T24" i="1" s="1"/>
  <c r="R790" i="1"/>
  <c r="T790" i="1" s="1"/>
  <c r="R599" i="1"/>
  <c r="T599" i="1" s="1"/>
  <c r="R423" i="1"/>
  <c r="T423" i="1" s="1"/>
  <c r="R265" i="1"/>
  <c r="T265" i="1" s="1"/>
  <c r="R762" i="1"/>
  <c r="T762" i="1" s="1"/>
  <c r="R388" i="1"/>
  <c r="T388" i="1" s="1"/>
  <c r="R350" i="1"/>
  <c r="T350" i="1" s="1"/>
  <c r="R311" i="1"/>
  <c r="T311" i="1" s="1"/>
  <c r="R142" i="1"/>
  <c r="T142" i="1" s="1"/>
  <c r="R23" i="1"/>
  <c r="T23" i="1" s="1"/>
  <c r="R335" i="1"/>
  <c r="T335" i="1" s="1"/>
  <c r="R776" i="1"/>
  <c r="T776" i="1" s="1"/>
  <c r="R750" i="1"/>
  <c r="T750" i="1" s="1"/>
  <c r="R16" i="1"/>
  <c r="T16" i="1" s="1"/>
  <c r="R141" i="1"/>
  <c r="T141" i="1" s="1"/>
  <c r="R99" i="1"/>
  <c r="R803" i="1"/>
  <c r="T803" i="1" s="1"/>
  <c r="R15" i="1"/>
  <c r="T15" i="1" s="1"/>
  <c r="R571" i="1"/>
  <c r="T571" i="1" s="1"/>
  <c r="R68" i="1"/>
  <c r="T68" i="1" s="1"/>
  <c r="R206" i="1"/>
  <c r="T206" i="1" s="1"/>
  <c r="R828" i="1"/>
  <c r="T828" i="1" s="1"/>
  <c r="R710" i="1" l="1"/>
  <c r="T710" i="1" s="1"/>
  <c r="R476" i="1"/>
  <c r="T476" i="1" s="1"/>
  <c r="R583" i="1"/>
  <c r="T583" i="1" s="1"/>
  <c r="S195" i="1"/>
  <c r="R624" i="1"/>
  <c r="T624" i="1" s="1"/>
  <c r="T626" i="1"/>
  <c r="S841" i="1"/>
  <c r="R503" i="1"/>
  <c r="T503" i="1" s="1"/>
  <c r="R657" i="1"/>
  <c r="T657" i="1" s="1"/>
  <c r="R18" i="1"/>
  <c r="T18" i="1" s="1"/>
  <c r="T99" i="1"/>
  <c r="R610" i="1"/>
  <c r="T610" i="1" s="1"/>
  <c r="R348" i="1"/>
  <c r="T348" i="1" s="1"/>
  <c r="R421" i="1"/>
  <c r="T421" i="1" s="1"/>
  <c r="R362" i="1"/>
  <c r="T362" i="1" s="1"/>
  <c r="R527" i="1"/>
  <c r="T527" i="1" s="1"/>
  <c r="R449" i="1"/>
  <c r="T449" i="1" s="1"/>
  <c r="R460" i="1"/>
  <c r="T460" i="1" s="1"/>
  <c r="R612" i="1"/>
  <c r="T612" i="1" s="1"/>
  <c r="R333" i="1"/>
  <c r="T333" i="1" s="1"/>
  <c r="R788" i="1"/>
  <c r="T788" i="1" s="1"/>
  <c r="R544" i="1"/>
  <c r="T544" i="1" s="1"/>
  <c r="R491" i="1"/>
  <c r="R144" i="1"/>
  <c r="T144" i="1" s="1"/>
  <c r="R748" i="1"/>
  <c r="T748" i="1" s="1"/>
  <c r="R309" i="1"/>
  <c r="T309" i="1" s="1"/>
  <c r="R376" i="1"/>
  <c r="T376" i="1" s="1"/>
  <c r="R760" i="1"/>
  <c r="T760" i="1" s="1"/>
  <c r="R597" i="1"/>
  <c r="T597" i="1" s="1"/>
  <c r="R685" i="1"/>
  <c r="T685" i="1" s="1"/>
  <c r="R638" i="1"/>
  <c r="T638" i="1" s="1"/>
  <c r="R801" i="1"/>
  <c r="T801" i="1" s="1"/>
  <c r="R7" i="1"/>
  <c r="T7" i="1" s="1"/>
  <c r="R474" i="1"/>
  <c r="T474" i="1" s="1"/>
  <c r="R557" i="1"/>
  <c r="T557" i="1" s="1"/>
  <c r="R17" i="1"/>
  <c r="T17" i="1" s="1"/>
  <c r="R204" i="1"/>
  <c r="T204" i="1" s="1"/>
  <c r="V158" i="1"/>
  <c r="V156" i="1"/>
  <c r="V155" i="1"/>
  <c r="V154" i="1"/>
  <c r="X154" i="1" s="1"/>
  <c r="V153" i="1"/>
  <c r="V152" i="1"/>
  <c r="V150" i="1"/>
  <c r="V324" i="1"/>
  <c r="V337" i="1"/>
  <c r="U150" i="1"/>
  <c r="U299" i="1"/>
  <c r="U337" i="1"/>
  <c r="R655" i="1" l="1"/>
  <c r="T655" i="1" s="1"/>
  <c r="R174" i="1"/>
  <c r="T174" i="1" s="1"/>
  <c r="T491" i="1"/>
  <c r="R172" i="1"/>
  <c r="T172" i="1" s="1"/>
  <c r="R595" i="1"/>
  <c r="T595" i="1" s="1"/>
  <c r="R171" i="1"/>
  <c r="T171" i="1" s="1"/>
  <c r="R168" i="1"/>
  <c r="T168" i="1" s="1"/>
  <c r="R346" i="1"/>
  <c r="T346" i="1" s="1"/>
  <c r="R167" i="1"/>
  <c r="T167" i="1" s="1"/>
  <c r="R525" i="1"/>
  <c r="T525" i="1" s="1"/>
  <c r="R170" i="1"/>
  <c r="T170" i="1" s="1"/>
  <c r="R173" i="1"/>
  <c r="T173" i="1" s="1"/>
  <c r="R435" i="1"/>
  <c r="T435" i="1" s="1"/>
  <c r="R374" i="1"/>
  <c r="T374" i="1" s="1"/>
  <c r="R169" i="1"/>
  <c r="T169" i="1" s="1"/>
  <c r="R293" i="1"/>
  <c r="T293" i="1" s="1"/>
  <c r="R489" i="1"/>
  <c r="T489" i="1" s="1"/>
  <c r="R360" i="1"/>
  <c r="T360" i="1" s="1"/>
  <c r="R708" i="1"/>
  <c r="T708" i="1" s="1"/>
  <c r="R9" i="1"/>
  <c r="R165" i="1"/>
  <c r="T165" i="1" s="1"/>
  <c r="R202" i="1"/>
  <c r="T202" i="1" s="1"/>
  <c r="V159" i="1"/>
  <c r="X159" i="1" s="1"/>
  <c r="V546" i="1"/>
  <c r="U546" i="1"/>
  <c r="V75" i="1"/>
  <c r="U75" i="1"/>
  <c r="R11" i="1" l="1"/>
  <c r="T11" i="1" s="1"/>
  <c r="T9" i="1"/>
  <c r="R190" i="1"/>
  <c r="T190" i="1" s="1"/>
  <c r="R197" i="1"/>
  <c r="T197" i="1" s="1"/>
  <c r="R175" i="1"/>
  <c r="T175" i="1" s="1"/>
  <c r="V805" i="1"/>
  <c r="V803" i="1"/>
  <c r="V801" i="1"/>
  <c r="V792" i="1"/>
  <c r="V790" i="1"/>
  <c r="V788" i="1"/>
  <c r="V780" i="1"/>
  <c r="V778" i="1"/>
  <c r="V764" i="1"/>
  <c r="X764" i="1" s="1"/>
  <c r="V752" i="1"/>
  <c r="V750" i="1"/>
  <c r="V739" i="1"/>
  <c r="V737" i="1"/>
  <c r="V735" i="1"/>
  <c r="V725" i="1"/>
  <c r="V723" i="1"/>
  <c r="V714" i="1"/>
  <c r="V712" i="1"/>
  <c r="V691" i="1"/>
  <c r="V689" i="1"/>
  <c r="V676" i="1"/>
  <c r="V674" i="1"/>
  <c r="V661" i="1"/>
  <c r="V659" i="1"/>
  <c r="V642" i="1"/>
  <c r="V640" i="1"/>
  <c r="V628" i="1"/>
  <c r="V626" i="1"/>
  <c r="V616" i="1"/>
  <c r="V614" i="1"/>
  <c r="V601" i="1"/>
  <c r="V599" i="1"/>
  <c r="V587" i="1"/>
  <c r="V585" i="1"/>
  <c r="V575" i="1"/>
  <c r="V573" i="1"/>
  <c r="V571" i="1"/>
  <c r="V563" i="1"/>
  <c r="V561" i="1"/>
  <c r="V548" i="1"/>
  <c r="V544" i="1"/>
  <c r="V531" i="1"/>
  <c r="V529" i="1"/>
  <c r="V518" i="1"/>
  <c r="V516" i="1"/>
  <c r="V508" i="1"/>
  <c r="V505" i="1"/>
  <c r="V495" i="1"/>
  <c r="V493" i="1"/>
  <c r="V491" i="1"/>
  <c r="V480" i="1"/>
  <c r="V478" i="1"/>
  <c r="V476" i="1"/>
  <c r="V464" i="1"/>
  <c r="V462" i="1"/>
  <c r="V453" i="1"/>
  <c r="V451" i="1"/>
  <c r="V441" i="1"/>
  <c r="V439" i="1"/>
  <c r="V427" i="1"/>
  <c r="V425" i="1"/>
  <c r="V390" i="1"/>
  <c r="V388" i="1"/>
  <c r="V380" i="1"/>
  <c r="V378" i="1"/>
  <c r="V366" i="1"/>
  <c r="V364" i="1"/>
  <c r="V362" i="1"/>
  <c r="V352" i="1"/>
  <c r="V350" i="1"/>
  <c r="V335" i="1"/>
  <c r="V333" i="1"/>
  <c r="V322" i="1"/>
  <c r="V313" i="1"/>
  <c r="V311" i="1"/>
  <c r="V299" i="1"/>
  <c r="V297" i="1"/>
  <c r="V285" i="1"/>
  <c r="V283" i="1"/>
  <c r="V276" i="1"/>
  <c r="V274" i="1"/>
  <c r="V267" i="1"/>
  <c r="V265" i="1"/>
  <c r="V258" i="1"/>
  <c r="V256" i="1"/>
  <c r="V248" i="1"/>
  <c r="V246" i="1"/>
  <c r="V230" i="1"/>
  <c r="V228" i="1"/>
  <c r="V208" i="1"/>
  <c r="V206" i="1"/>
  <c r="V143" i="1"/>
  <c r="X143" i="1" s="1"/>
  <c r="V140" i="1"/>
  <c r="V139" i="1"/>
  <c r="X139" i="1" s="1"/>
  <c r="V138" i="1"/>
  <c r="V137" i="1"/>
  <c r="V135" i="1"/>
  <c r="V127" i="1"/>
  <c r="X127" i="1" s="1"/>
  <c r="V118" i="1"/>
  <c r="V105" i="1"/>
  <c r="X105" i="1" s="1"/>
  <c r="V101" i="1"/>
  <c r="V94" i="1"/>
  <c r="V91" i="1"/>
  <c r="V87" i="1"/>
  <c r="V84" i="1"/>
  <c r="V82" i="1"/>
  <c r="V70" i="1"/>
  <c r="V59" i="1"/>
  <c r="V141" i="1" s="1"/>
  <c r="V37" i="1"/>
  <c r="X37" i="1" s="1"/>
  <c r="V29" i="1"/>
  <c r="X29" i="1" s="1"/>
  <c r="V23" i="1"/>
  <c r="V16" i="1"/>
  <c r="U805" i="1"/>
  <c r="U803" i="1"/>
  <c r="U792" i="1"/>
  <c r="U790" i="1"/>
  <c r="U788" i="1"/>
  <c r="U780" i="1"/>
  <c r="U778" i="1"/>
  <c r="U764" i="1"/>
  <c r="W764" i="1" s="1"/>
  <c r="U752" i="1"/>
  <c r="U750" i="1"/>
  <c r="U739" i="1"/>
  <c r="U737" i="1"/>
  <c r="U725" i="1"/>
  <c r="U723" i="1"/>
  <c r="U714" i="1"/>
  <c r="U712" i="1"/>
  <c r="U691" i="1"/>
  <c r="U689" i="1"/>
  <c r="U676" i="1"/>
  <c r="U674" i="1"/>
  <c r="U661" i="1"/>
  <c r="U659" i="1"/>
  <c r="U642" i="1"/>
  <c r="U640" i="1"/>
  <c r="U628" i="1"/>
  <c r="U626" i="1"/>
  <c r="U616" i="1"/>
  <c r="U614" i="1"/>
  <c r="U601" i="1"/>
  <c r="U599" i="1"/>
  <c r="U587" i="1"/>
  <c r="U585" i="1"/>
  <c r="U575" i="1"/>
  <c r="U573" i="1"/>
  <c r="U563" i="1"/>
  <c r="U561" i="1"/>
  <c r="U548" i="1"/>
  <c r="U544" i="1"/>
  <c r="U531" i="1"/>
  <c r="U529" i="1"/>
  <c r="U518" i="1"/>
  <c r="U516" i="1"/>
  <c r="U508" i="1"/>
  <c r="U505" i="1"/>
  <c r="U495" i="1"/>
  <c r="U493" i="1"/>
  <c r="U491" i="1"/>
  <c r="U480" i="1"/>
  <c r="U478" i="1"/>
  <c r="U464" i="1"/>
  <c r="U462" i="1"/>
  <c r="U453" i="1"/>
  <c r="U451" i="1"/>
  <c r="U441" i="1"/>
  <c r="U439" i="1"/>
  <c r="U427" i="1"/>
  <c r="U425" i="1"/>
  <c r="U390" i="1"/>
  <c r="U388" i="1"/>
  <c r="U380" i="1"/>
  <c r="U378" i="1"/>
  <c r="U366" i="1"/>
  <c r="U364" i="1"/>
  <c r="U352" i="1"/>
  <c r="U350" i="1"/>
  <c r="U335" i="1"/>
  <c r="U324" i="1"/>
  <c r="U322" i="1"/>
  <c r="U313" i="1"/>
  <c r="U311" i="1"/>
  <c r="U297" i="1"/>
  <c r="U295" i="1"/>
  <c r="U285" i="1"/>
  <c r="U283" i="1"/>
  <c r="U276" i="1"/>
  <c r="U274" i="1"/>
  <c r="U267" i="1"/>
  <c r="U265" i="1"/>
  <c r="U258" i="1"/>
  <c r="U256" i="1"/>
  <c r="U248" i="1"/>
  <c r="U246" i="1"/>
  <c r="U230" i="1"/>
  <c r="U228" i="1"/>
  <c r="U208" i="1"/>
  <c r="U206" i="1"/>
  <c r="U158" i="1"/>
  <c r="U156" i="1"/>
  <c r="U155" i="1"/>
  <c r="U154" i="1"/>
  <c r="W154" i="1" s="1"/>
  <c r="U153" i="1"/>
  <c r="U152" i="1"/>
  <c r="U143" i="1"/>
  <c r="W143" i="1" s="1"/>
  <c r="U140" i="1"/>
  <c r="U139" i="1"/>
  <c r="W139" i="1" s="1"/>
  <c r="U138" i="1"/>
  <c r="U137" i="1"/>
  <c r="U135" i="1"/>
  <c r="U127" i="1"/>
  <c r="W127" i="1" s="1"/>
  <c r="U118" i="1"/>
  <c r="U117" i="1" s="1"/>
  <c r="U24" i="1" s="1"/>
  <c r="U105" i="1"/>
  <c r="W105" i="1" s="1"/>
  <c r="U101" i="1"/>
  <c r="U94" i="1"/>
  <c r="U91" i="1"/>
  <c r="U87" i="1"/>
  <c r="U84" i="1"/>
  <c r="U82" i="1"/>
  <c r="U70" i="1"/>
  <c r="U59" i="1"/>
  <c r="U141" i="1" s="1"/>
  <c r="U37" i="1"/>
  <c r="W37" i="1" s="1"/>
  <c r="U29" i="1"/>
  <c r="W29" i="1" s="1"/>
  <c r="U23" i="1"/>
  <c r="U423" i="1" l="1"/>
  <c r="U15" i="1"/>
  <c r="W15" i="1" s="1"/>
  <c r="U333" i="1"/>
  <c r="U638" i="1"/>
  <c r="V612" i="1"/>
  <c r="V423" i="1"/>
  <c r="V474" i="1"/>
  <c r="U449" i="1"/>
  <c r="U476" i="1"/>
  <c r="U748" i="1"/>
  <c r="U612" i="1"/>
  <c r="V126" i="1"/>
  <c r="X126" i="1" s="1"/>
  <c r="V348" i="1"/>
  <c r="V583" i="1"/>
  <c r="V638" i="1"/>
  <c r="U348" i="1"/>
  <c r="U571" i="1"/>
  <c r="V15" i="1"/>
  <c r="X15" i="1" s="1"/>
  <c r="V309" i="1"/>
  <c r="V449" i="1"/>
  <c r="U527" i="1"/>
  <c r="U559" i="1"/>
  <c r="U583" i="1"/>
  <c r="U801" i="1"/>
  <c r="V460" i="1"/>
  <c r="V527" i="1"/>
  <c r="U126" i="1"/>
  <c r="W126" i="1" s="1"/>
  <c r="U346" i="1"/>
  <c r="U421" i="1"/>
  <c r="R195" i="1"/>
  <c r="T195" i="1" s="1"/>
  <c r="R188" i="1"/>
  <c r="T188" i="1" s="1"/>
  <c r="V748" i="1"/>
  <c r="U624" i="1"/>
  <c r="V710" i="1"/>
  <c r="U362" i="1"/>
  <c r="U710" i="1"/>
  <c r="V760" i="1"/>
  <c r="X760" i="1" s="1"/>
  <c r="U657" i="1"/>
  <c r="U735" i="1"/>
  <c r="V776" i="1"/>
  <c r="U597" i="1"/>
  <c r="U760" i="1"/>
  <c r="W760" i="1" s="1"/>
  <c r="V657" i="1"/>
  <c r="U376" i="1"/>
  <c r="U460" i="1"/>
  <c r="U503" i="1"/>
  <c r="U489" i="1" s="1"/>
  <c r="U776" i="1"/>
  <c r="V295" i="1"/>
  <c r="V360" i="1"/>
  <c r="V503" i="1"/>
  <c r="V559" i="1"/>
  <c r="V597" i="1"/>
  <c r="V624" i="1"/>
  <c r="U204" i="1"/>
  <c r="V204" i="1"/>
  <c r="U99" i="1"/>
  <c r="W99" i="1" s="1"/>
  <c r="U144" i="1"/>
  <c r="W144" i="1" s="1"/>
  <c r="U159" i="1"/>
  <c r="W159" i="1" s="1"/>
  <c r="V200" i="1"/>
  <c r="X200" i="1" s="1"/>
  <c r="V376" i="1"/>
  <c r="V144" i="1"/>
  <c r="X144" i="1" s="1"/>
  <c r="U200" i="1"/>
  <c r="W200" i="1" s="1"/>
  <c r="V595" i="1"/>
  <c r="V171" i="1"/>
  <c r="V68" i="1"/>
  <c r="V435" i="1"/>
  <c r="V437" i="1"/>
  <c r="V685" i="1"/>
  <c r="V687" i="1"/>
  <c r="U309" i="1"/>
  <c r="U293" i="1"/>
  <c r="U435" i="1"/>
  <c r="U437" i="1"/>
  <c r="U685" i="1"/>
  <c r="U687" i="1"/>
  <c r="V421" i="1"/>
  <c r="U68" i="1"/>
  <c r="U610" i="1"/>
  <c r="U708" i="1"/>
  <c r="W708" i="1" s="1"/>
  <c r="V99" i="1"/>
  <c r="X99" i="1" s="1"/>
  <c r="V610" i="1"/>
  <c r="V708" i="1"/>
  <c r="X708" i="1" s="1"/>
  <c r="U16" i="1"/>
  <c r="U7" i="1" s="1"/>
  <c r="W7" i="1" s="1"/>
  <c r="Q208" i="1"/>
  <c r="Q150" i="1"/>
  <c r="Q299" i="1"/>
  <c r="Q313" i="1"/>
  <c r="Q324" i="1"/>
  <c r="Q337" i="1"/>
  <c r="V7" i="1" l="1"/>
  <c r="X7" i="1" s="1"/>
  <c r="V525" i="1"/>
  <c r="U525" i="1"/>
  <c r="V167" i="1"/>
  <c r="U172" i="1"/>
  <c r="V557" i="1"/>
  <c r="U167" i="1"/>
  <c r="V17" i="1"/>
  <c r="V202" i="1"/>
  <c r="U17" i="1"/>
  <c r="V374" i="1"/>
  <c r="V346" i="1"/>
  <c r="U474" i="1"/>
  <c r="V18" i="1"/>
  <c r="V173" i="1"/>
  <c r="V170" i="1"/>
  <c r="X170" i="1" s="1"/>
  <c r="U557" i="1"/>
  <c r="U18" i="1"/>
  <c r="W18" i="1" s="1"/>
  <c r="V293" i="1"/>
  <c r="U374" i="1"/>
  <c r="U169" i="1"/>
  <c r="U202" i="1"/>
  <c r="V489" i="1"/>
  <c r="U174" i="1"/>
  <c r="U655" i="1"/>
  <c r="U173" i="1"/>
  <c r="U595" i="1"/>
  <c r="R841" i="1"/>
  <c r="T841" i="1" s="1"/>
  <c r="U171" i="1"/>
  <c r="V174" i="1"/>
  <c r="U165" i="1"/>
  <c r="V172" i="1"/>
  <c r="V168" i="1"/>
  <c r="U170" i="1"/>
  <c r="W170" i="1" s="1"/>
  <c r="V165" i="1"/>
  <c r="V655" i="1"/>
  <c r="U168" i="1"/>
  <c r="U360" i="1"/>
  <c r="V169" i="1"/>
  <c r="Q154" i="1"/>
  <c r="X18" i="1" l="1"/>
  <c r="V9" i="1"/>
  <c r="X9" i="1"/>
  <c r="U9" i="1"/>
  <c r="W9" i="1" s="1"/>
  <c r="U190" i="1"/>
  <c r="W190" i="1" s="1"/>
  <c r="V197" i="1"/>
  <c r="X197" i="1" s="1"/>
  <c r="V175" i="1"/>
  <c r="X175" i="1" s="1"/>
  <c r="U175" i="1"/>
  <c r="W175" i="1" s="1"/>
  <c r="V190" i="1"/>
  <c r="X190" i="1" s="1"/>
  <c r="U197" i="1"/>
  <c r="W197" i="1" s="1"/>
  <c r="Q106" i="1"/>
  <c r="Q837" i="1"/>
  <c r="Q832" i="1"/>
  <c r="V11" i="1" l="1"/>
  <c r="X11" i="1" s="1"/>
  <c r="U11" i="1"/>
  <c r="W11" i="1" s="1"/>
  <c r="V188" i="1"/>
  <c r="X188" i="1" s="1"/>
  <c r="V195" i="1"/>
  <c r="X195" i="1" s="1"/>
  <c r="U188" i="1"/>
  <c r="W188" i="1" s="1"/>
  <c r="U195" i="1"/>
  <c r="W195" i="1" s="1"/>
  <c r="Q836" i="1"/>
  <c r="Q240" i="1"/>
  <c r="Q79" i="1"/>
  <c r="Q78" i="1"/>
  <c r="Q417" i="1"/>
  <c r="P417" i="1"/>
  <c r="P416" i="1" s="1"/>
  <c r="P410" i="1" s="1"/>
  <c r="O417" i="1"/>
  <c r="O416" i="1" s="1"/>
  <c r="O410" i="1" s="1"/>
  <c r="Q412" i="1"/>
  <c r="P412" i="1"/>
  <c r="O412" i="1"/>
  <c r="U841" i="1" l="1"/>
  <c r="W841" i="1" s="1"/>
  <c r="V841" i="1"/>
  <c r="X841" i="1" s="1"/>
  <c r="Q416" i="1"/>
  <c r="Q410" i="1" s="1"/>
  <c r="Q830" i="1"/>
  <c r="Q825" i="1"/>
  <c r="Q824" i="1"/>
  <c r="Q818" i="1" s="1"/>
  <c r="Q820" i="1"/>
  <c r="Q811" i="1"/>
  <c r="Q805" i="1"/>
  <c r="Q797" i="1"/>
  <c r="Q792" i="1"/>
  <c r="Q785" i="1"/>
  <c r="Q780" i="1"/>
  <c r="Q770" i="1"/>
  <c r="Q764" i="1"/>
  <c r="Q757" i="1"/>
  <c r="Q752" i="1"/>
  <c r="Q745" i="1"/>
  <c r="Q744" i="1"/>
  <c r="Q739" i="1"/>
  <c r="Q732" i="1"/>
  <c r="Q725" i="1"/>
  <c r="Q720" i="1"/>
  <c r="Q714" i="1"/>
  <c r="Q704" i="1"/>
  <c r="Q701" i="1"/>
  <c r="Q698" i="1"/>
  <c r="Q691" i="1"/>
  <c r="Q682" i="1"/>
  <c r="Q676" i="1"/>
  <c r="Q671" i="1"/>
  <c r="Q667" i="1"/>
  <c r="Q661" i="1"/>
  <c r="Q651" i="1"/>
  <c r="Q647" i="1"/>
  <c r="Q633" i="1"/>
  <c r="Q628" i="1"/>
  <c r="Q620" i="1"/>
  <c r="Q616" i="1"/>
  <c r="Q607" i="1"/>
  <c r="Q605" i="1"/>
  <c r="Q601" i="1"/>
  <c r="Q592" i="1"/>
  <c r="Q587" i="1"/>
  <c r="Q580" i="1"/>
  <c r="Q575" i="1"/>
  <c r="Q567" i="1"/>
  <c r="Q563" i="1"/>
  <c r="Q554" i="1"/>
  <c r="Q552" i="1"/>
  <c r="Q548" i="1"/>
  <c r="Q540" i="1"/>
  <c r="Q538" i="1"/>
  <c r="Q531" i="1"/>
  <c r="Q522" i="1"/>
  <c r="Q518" i="1"/>
  <c r="Q513" i="1"/>
  <c r="Q508" i="1"/>
  <c r="Q500" i="1"/>
  <c r="Q495" i="1"/>
  <c r="Q485" i="1"/>
  <c r="Q480" i="1"/>
  <c r="Q471" i="1"/>
  <c r="Q469" i="1"/>
  <c r="Q464" i="1"/>
  <c r="Q457" i="1"/>
  <c r="Q453" i="1"/>
  <c r="Q446" i="1"/>
  <c r="Q441" i="1"/>
  <c r="Q432" i="1"/>
  <c r="Q427" i="1"/>
  <c r="Q406" i="1"/>
  <c r="Q401" i="1"/>
  <c r="Q395" i="1"/>
  <c r="Q390" i="1"/>
  <c r="Q385" i="1"/>
  <c r="Q380" i="1"/>
  <c r="Q371" i="1"/>
  <c r="Q366" i="1"/>
  <c r="Q357" i="1"/>
  <c r="Q352" i="1"/>
  <c r="Q343" i="1"/>
  <c r="Q330" i="1"/>
  <c r="Q318" i="1"/>
  <c r="Q305" i="1"/>
  <c r="Q290" i="1"/>
  <c r="Q285" i="1"/>
  <c r="Q280" i="1"/>
  <c r="Q276" i="1"/>
  <c r="Q271" i="1"/>
  <c r="Q267" i="1"/>
  <c r="Q262" i="1"/>
  <c r="Q258" i="1"/>
  <c r="Q252" i="1"/>
  <c r="Q248" i="1"/>
  <c r="Q236" i="1"/>
  <c r="Q230" i="1"/>
  <c r="Q225" i="1"/>
  <c r="Q223" i="1"/>
  <c r="Q218" i="1"/>
  <c r="Q214" i="1"/>
  <c r="Q156" i="1"/>
  <c r="Q155" i="1"/>
  <c r="Q153" i="1"/>
  <c r="Q152" i="1"/>
  <c r="Q143" i="1"/>
  <c r="Q127" i="1"/>
  <c r="Q120" i="1"/>
  <c r="Q118" i="1"/>
  <c r="Q115" i="1"/>
  <c r="Q108" i="1"/>
  <c r="Q107" i="1"/>
  <c r="Q103" i="1"/>
  <c r="Q102" i="1"/>
  <c r="Q97" i="1"/>
  <c r="Q96" i="1"/>
  <c r="Q95" i="1"/>
  <c r="Q92" i="1"/>
  <c r="Q91" i="1" s="1"/>
  <c r="Q89" i="1"/>
  <c r="Q88" i="1"/>
  <c r="Q85" i="1"/>
  <c r="Q84" i="1" s="1"/>
  <c r="Q83" i="1"/>
  <c r="Q82" i="1" s="1"/>
  <c r="Q80" i="1"/>
  <c r="Q77" i="1"/>
  <c r="Q76" i="1"/>
  <c r="Q73" i="1"/>
  <c r="Q72" i="1"/>
  <c r="Q71" i="1"/>
  <c r="Q62" i="1"/>
  <c r="Q60" i="1"/>
  <c r="Q56" i="1"/>
  <c r="Q52" i="1"/>
  <c r="Q48" i="1"/>
  <c r="Q42" i="1"/>
  <c r="Q38" i="1"/>
  <c r="Q29" i="1"/>
  <c r="Q468" i="1" l="1"/>
  <c r="Q112" i="1"/>
  <c r="Q23" i="1" s="1"/>
  <c r="Q650" i="1"/>
  <c r="Q816" i="1"/>
  <c r="Q604" i="1"/>
  <c r="Q681" i="1"/>
  <c r="Q666" i="1"/>
  <c r="Q659" i="1" s="1"/>
  <c r="Q566" i="1"/>
  <c r="Q670" i="1"/>
  <c r="Q737" i="1"/>
  <c r="Q700" i="1"/>
  <c r="Q784" i="1"/>
  <c r="Q317" i="1"/>
  <c r="Q632" i="1"/>
  <c r="Q626" i="1" s="1"/>
  <c r="Q769" i="1"/>
  <c r="Q796" i="1"/>
  <c r="Q138" i="1"/>
  <c r="Q304" i="1"/>
  <c r="Q756" i="1"/>
  <c r="Q140" i="1"/>
  <c r="Q405" i="1"/>
  <c r="Q399" i="1" s="1"/>
  <c r="Q697" i="1"/>
  <c r="Q719" i="1"/>
  <c r="Q137" i="1"/>
  <c r="Q251" i="1"/>
  <c r="Q370" i="1"/>
  <c r="Q646" i="1"/>
  <c r="Q261" i="1"/>
  <c r="Q279" i="1"/>
  <c r="Q356" i="1"/>
  <c r="Q384" i="1"/>
  <c r="Q445" i="1"/>
  <c r="Q579" i="1"/>
  <c r="Q329" i="1"/>
  <c r="Q499" i="1"/>
  <c r="Q521" i="1"/>
  <c r="Q270" i="1"/>
  <c r="Q289" i="1"/>
  <c r="Q342" i="1"/>
  <c r="Q394" i="1"/>
  <c r="Q431" i="1"/>
  <c r="Q456" i="1"/>
  <c r="Q591" i="1"/>
  <c r="Q484" i="1"/>
  <c r="Q512" i="1"/>
  <c r="Q619" i="1"/>
  <c r="Q810" i="1"/>
  <c r="Q731" i="1"/>
  <c r="Q828" i="1"/>
  <c r="Q139" i="1"/>
  <c r="Q126" i="1"/>
  <c r="Q117" i="1"/>
  <c r="Q101" i="1"/>
  <c r="Q551" i="1"/>
  <c r="Q37" i="1"/>
  <c r="Q87" i="1"/>
  <c r="Q537" i="1"/>
  <c r="Q200" i="1"/>
  <c r="Q159" i="1"/>
  <c r="Q640" i="1"/>
  <c r="Q70" i="1"/>
  <c r="Q235" i="1"/>
  <c r="Q213" i="1"/>
  <c r="Q105" i="1"/>
  <c r="Q75" i="1"/>
  <c r="Q94" i="1"/>
  <c r="Q59" i="1"/>
  <c r="Q135" i="1"/>
  <c r="O153" i="1"/>
  <c r="O725" i="1"/>
  <c r="O158" i="1"/>
  <c r="O156" i="1"/>
  <c r="O155" i="1"/>
  <c r="O154" i="1"/>
  <c r="O152" i="1"/>
  <c r="O150" i="1"/>
  <c r="Q451" i="1" l="1"/>
  <c r="Q322" i="1"/>
  <c r="Q350" i="1"/>
  <c r="Q348" i="1" s="1"/>
  <c r="Q364" i="1"/>
  <c r="Q750" i="1"/>
  <c r="Q206" i="1"/>
  <c r="Q505" i="1"/>
  <c r="Q265" i="1"/>
  <c r="Q573" i="1"/>
  <c r="Q274" i="1"/>
  <c r="Q297" i="1"/>
  <c r="Q295" i="1" s="1"/>
  <c r="Q311" i="1"/>
  <c r="Q561" i="1"/>
  <c r="Q142" i="1"/>
  <c r="Q228" i="1"/>
  <c r="Q24" i="1"/>
  <c r="Q723" i="1"/>
  <c r="Q478" i="1"/>
  <c r="Q388" i="1"/>
  <c r="Q516" i="1"/>
  <c r="Q439" i="1"/>
  <c r="Q256" i="1"/>
  <c r="Q778" i="1"/>
  <c r="Q776" i="1" s="1"/>
  <c r="Q546" i="1"/>
  <c r="Q614" i="1"/>
  <c r="Q283" i="1"/>
  <c r="Q762" i="1"/>
  <c r="Q760" i="1" s="1"/>
  <c r="Q689" i="1"/>
  <c r="Q529" i="1"/>
  <c r="Q425" i="1"/>
  <c r="Q246" i="1"/>
  <c r="Q674" i="1"/>
  <c r="Q803" i="1"/>
  <c r="Q585" i="1"/>
  <c r="Q335" i="1"/>
  <c r="Q493" i="1"/>
  <c r="Q491" i="1" s="1"/>
  <c r="Q378" i="1"/>
  <c r="Q712" i="1"/>
  <c r="Q710" i="1" s="1"/>
  <c r="Q790" i="1"/>
  <c r="Q788" i="1" s="1"/>
  <c r="Q735" i="1"/>
  <c r="Q599" i="1"/>
  <c r="Q462" i="1"/>
  <c r="Q624" i="1"/>
  <c r="Q362" i="1"/>
  <c r="Q748" i="1"/>
  <c r="Q423" i="1"/>
  <c r="Q571" i="1"/>
  <c r="Q612" i="1"/>
  <c r="Q449" i="1"/>
  <c r="Q437" i="1"/>
  <c r="Q638" i="1"/>
  <c r="Q99" i="1"/>
  <c r="Q15" i="1"/>
  <c r="Q610" i="1"/>
  <c r="Q68" i="1"/>
  <c r="Q16" i="1"/>
  <c r="Q141" i="1"/>
  <c r="O159" i="1"/>
  <c r="O143" i="1"/>
  <c r="O42" i="1"/>
  <c r="O139" i="1" s="1"/>
  <c r="Q583" i="1" l="1"/>
  <c r="Q657" i="1"/>
  <c r="Q333" i="1"/>
  <c r="Q476" i="1"/>
  <c r="Q544" i="1"/>
  <c r="Q597" i="1"/>
  <c r="Q309" i="1"/>
  <c r="Q204" i="1"/>
  <c r="Q527" i="1"/>
  <c r="Q144" i="1"/>
  <c r="Q801" i="1"/>
  <c r="Q503" i="1"/>
  <c r="Q489" i="1" s="1"/>
  <c r="Q376" i="1"/>
  <c r="Q687" i="1"/>
  <c r="Q460" i="1"/>
  <c r="Q435" i="1" s="1"/>
  <c r="Q559" i="1"/>
  <c r="Q360" i="1"/>
  <c r="Q655" i="1"/>
  <c r="Q170" i="1"/>
  <c r="Q557" i="1"/>
  <c r="Q421" i="1"/>
  <c r="Q346" i="1"/>
  <c r="Q7" i="1"/>
  <c r="Q18" i="1"/>
  <c r="Q17" i="1"/>
  <c r="Q173" i="1" l="1"/>
  <c r="Q293" i="1"/>
  <c r="Q474" i="1"/>
  <c r="Q167" i="1"/>
  <c r="Q202" i="1"/>
  <c r="Q169" i="1"/>
  <c r="Q708" i="1"/>
  <c r="Q374" i="1"/>
  <c r="Q165" i="1"/>
  <c r="Q172" i="1"/>
  <c r="Q168" i="1"/>
  <c r="Q685" i="1"/>
  <c r="Q525" i="1"/>
  <c r="Q174" i="1"/>
  <c r="Q595" i="1"/>
  <c r="Q171" i="1"/>
  <c r="Q9" i="1"/>
  <c r="P406" i="1"/>
  <c r="P405" i="1" s="1"/>
  <c r="P399" i="1" s="1"/>
  <c r="P401" i="1"/>
  <c r="O406" i="1"/>
  <c r="O405" i="1" s="1"/>
  <c r="O399" i="1" s="1"/>
  <c r="O401" i="1"/>
  <c r="Q190" i="1" l="1"/>
  <c r="Q188" i="1"/>
  <c r="Q197" i="1"/>
  <c r="Q175" i="1"/>
  <c r="Q11" i="1"/>
  <c r="Q841" i="1"/>
  <c r="P155" i="1"/>
  <c r="P156" i="1"/>
  <c r="P158" i="1"/>
  <c r="P154" i="1"/>
  <c r="P153" i="1"/>
  <c r="P152" i="1"/>
  <c r="P150" i="1"/>
  <c r="Q195" i="1" l="1"/>
  <c r="P159" i="1"/>
  <c r="P102" i="1"/>
  <c r="P80" i="1"/>
  <c r="P78" i="1"/>
  <c r="P642" i="1"/>
  <c r="P647" i="1" l="1"/>
  <c r="P646" i="1" l="1"/>
  <c r="P651" i="1"/>
  <c r="P650" i="1" l="1"/>
  <c r="P640" i="1" l="1"/>
  <c r="P628" i="1"/>
  <c r="P638" i="1" l="1"/>
  <c r="P725" i="1"/>
  <c r="P106" i="1" l="1"/>
  <c r="P824" i="1" l="1"/>
  <c r="P825" i="1"/>
  <c r="P818" i="1" l="1"/>
  <c r="P820" i="1"/>
  <c r="P811" i="1"/>
  <c r="P805" i="1"/>
  <c r="P797" i="1"/>
  <c r="P792" i="1"/>
  <c r="P785" i="1"/>
  <c r="P780" i="1"/>
  <c r="P770" i="1"/>
  <c r="P764" i="1"/>
  <c r="P757" i="1"/>
  <c r="P752" i="1"/>
  <c r="P745" i="1"/>
  <c r="P744" i="1"/>
  <c r="P739" i="1"/>
  <c r="P732" i="1"/>
  <c r="P720" i="1"/>
  <c r="P714" i="1"/>
  <c r="P704" i="1"/>
  <c r="P701" i="1"/>
  <c r="P698" i="1"/>
  <c r="P691" i="1"/>
  <c r="P682" i="1"/>
  <c r="P676" i="1"/>
  <c r="P671" i="1"/>
  <c r="P667" i="1"/>
  <c r="P661" i="1"/>
  <c r="P633" i="1"/>
  <c r="P620" i="1"/>
  <c r="P616" i="1"/>
  <c r="P607" i="1"/>
  <c r="P605" i="1"/>
  <c r="P601" i="1"/>
  <c r="P592" i="1"/>
  <c r="P587" i="1"/>
  <c r="P580" i="1"/>
  <c r="P575" i="1"/>
  <c r="P567" i="1"/>
  <c r="P563" i="1"/>
  <c r="P554" i="1"/>
  <c r="P548" i="1"/>
  <c r="P540" i="1"/>
  <c r="P538" i="1"/>
  <c r="P531" i="1"/>
  <c r="P522" i="1"/>
  <c r="P518" i="1"/>
  <c r="P513" i="1"/>
  <c r="P508" i="1"/>
  <c r="P500" i="1"/>
  <c r="P495" i="1"/>
  <c r="P485" i="1"/>
  <c r="P480" i="1"/>
  <c r="P471" i="1"/>
  <c r="P469" i="1"/>
  <c r="P464" i="1"/>
  <c r="P457" i="1"/>
  <c r="P453" i="1"/>
  <c r="P446" i="1"/>
  <c r="P441" i="1"/>
  <c r="P432" i="1"/>
  <c r="P427" i="1"/>
  <c r="P395" i="1"/>
  <c r="P390" i="1"/>
  <c r="P385" i="1"/>
  <c r="P380" i="1"/>
  <c r="P371" i="1"/>
  <c r="P366" i="1"/>
  <c r="P357" i="1"/>
  <c r="P352" i="1"/>
  <c r="P343" i="1"/>
  <c r="P337" i="1"/>
  <c r="P330" i="1"/>
  <c r="P324" i="1"/>
  <c r="P318" i="1"/>
  <c r="P313" i="1"/>
  <c r="P305" i="1"/>
  <c r="P299" i="1"/>
  <c r="P290" i="1"/>
  <c r="P285" i="1"/>
  <c r="P280" i="1"/>
  <c r="P276" i="1"/>
  <c r="P271" i="1"/>
  <c r="P267" i="1"/>
  <c r="P262" i="1"/>
  <c r="P258" i="1"/>
  <c r="P252" i="1"/>
  <c r="P248" i="1"/>
  <c r="P240" i="1"/>
  <c r="P236" i="1"/>
  <c r="P230" i="1"/>
  <c r="P225" i="1"/>
  <c r="P223" i="1"/>
  <c r="P218" i="1"/>
  <c r="P214" i="1"/>
  <c r="P208" i="1"/>
  <c r="P143" i="1"/>
  <c r="P127" i="1"/>
  <c r="P120" i="1"/>
  <c r="P118" i="1"/>
  <c r="P115" i="1"/>
  <c r="P108" i="1"/>
  <c r="P107" i="1"/>
  <c r="P103" i="1"/>
  <c r="P97" i="1"/>
  <c r="P96" i="1"/>
  <c r="P95" i="1"/>
  <c r="P92" i="1"/>
  <c r="P89" i="1"/>
  <c r="P85" i="1"/>
  <c r="P83" i="1"/>
  <c r="P79" i="1"/>
  <c r="P77" i="1"/>
  <c r="P76" i="1"/>
  <c r="P73" i="1"/>
  <c r="P72" i="1"/>
  <c r="P71" i="1"/>
  <c r="P62" i="1"/>
  <c r="P60" i="1"/>
  <c r="P56" i="1"/>
  <c r="P52" i="1"/>
  <c r="P48" i="1"/>
  <c r="P42" i="1"/>
  <c r="P38" i="1"/>
  <c r="P29" i="1"/>
  <c r="P370" i="1" l="1"/>
  <c r="P112" i="1"/>
  <c r="P84" i="1"/>
  <c r="P810" i="1"/>
  <c r="P200" i="1"/>
  <c r="P769" i="1"/>
  <c r="P681" i="1"/>
  <c r="P251" i="1"/>
  <c r="P604" i="1"/>
  <c r="P816" i="1"/>
  <c r="P261" i="1"/>
  <c r="P23" i="1"/>
  <c r="P59" i="1"/>
  <c r="P364" i="1"/>
  <c r="P591" i="1"/>
  <c r="P632" i="1"/>
  <c r="P138" i="1"/>
  <c r="P82" i="1"/>
  <c r="P304" i="1"/>
  <c r="P394" i="1"/>
  <c r="P512" i="1"/>
  <c r="P135" i="1"/>
  <c r="P140" i="1"/>
  <c r="P126" i="1"/>
  <c r="P235" i="1"/>
  <c r="P356" i="1"/>
  <c r="P445" i="1"/>
  <c r="P468" i="1"/>
  <c r="P579" i="1"/>
  <c r="P619" i="1"/>
  <c r="P666" i="1"/>
  <c r="P700" i="1"/>
  <c r="P137" i="1"/>
  <c r="P87" i="1"/>
  <c r="P456" i="1"/>
  <c r="P756" i="1"/>
  <c r="P91" i="1"/>
  <c r="P101" i="1"/>
  <c r="P279" i="1"/>
  <c r="P329" i="1"/>
  <c r="P484" i="1"/>
  <c r="P551" i="1"/>
  <c r="P697" i="1"/>
  <c r="P719" i="1"/>
  <c r="P737" i="1"/>
  <c r="P784" i="1"/>
  <c r="P139" i="1"/>
  <c r="P270" i="1"/>
  <c r="P289" i="1"/>
  <c r="P317" i="1"/>
  <c r="P342" i="1"/>
  <c r="P384" i="1"/>
  <c r="P431" i="1"/>
  <c r="P499" i="1"/>
  <c r="P521" i="1"/>
  <c r="P566" i="1"/>
  <c r="P670" i="1"/>
  <c r="P731" i="1"/>
  <c r="P796" i="1"/>
  <c r="P537" i="1"/>
  <c r="P213" i="1"/>
  <c r="P94" i="1"/>
  <c r="P70" i="1"/>
  <c r="P75" i="1"/>
  <c r="P117" i="1"/>
  <c r="P105" i="1"/>
  <c r="P37" i="1"/>
  <c r="P599" i="1" l="1"/>
  <c r="P803" i="1"/>
  <c r="P142" i="1"/>
  <c r="P762" i="1"/>
  <c r="P760" i="1" s="1"/>
  <c r="P246" i="1"/>
  <c r="P256" i="1"/>
  <c r="P674" i="1"/>
  <c r="P689" i="1"/>
  <c r="P687" i="1" s="1"/>
  <c r="P274" i="1"/>
  <c r="P24" i="1"/>
  <c r="P283" i="1"/>
  <c r="P778" i="1"/>
  <c r="P206" i="1"/>
  <c r="P425" i="1"/>
  <c r="P15" i="1"/>
  <c r="P335" i="1"/>
  <c r="P388" i="1"/>
  <c r="P585" i="1"/>
  <c r="P529" i="1"/>
  <c r="P493" i="1"/>
  <c r="P712" i="1"/>
  <c r="P451" i="1"/>
  <c r="P573" i="1"/>
  <c r="P439" i="1"/>
  <c r="P350" i="1"/>
  <c r="P362" i="1"/>
  <c r="P790" i="1"/>
  <c r="P723" i="1"/>
  <c r="P378" i="1"/>
  <c r="P311" i="1"/>
  <c r="P265" i="1"/>
  <c r="P801" i="1"/>
  <c r="P478" i="1"/>
  <c r="P322" i="1"/>
  <c r="P626" i="1"/>
  <c r="P228" i="1"/>
  <c r="P561" i="1"/>
  <c r="P750" i="1"/>
  <c r="P659" i="1"/>
  <c r="P505" i="1"/>
  <c r="P141" i="1"/>
  <c r="P16" i="1"/>
  <c r="P99" i="1"/>
  <c r="P516" i="1"/>
  <c r="P735" i="1"/>
  <c r="P546" i="1"/>
  <c r="P614" i="1"/>
  <c r="P462" i="1"/>
  <c r="P297" i="1"/>
  <c r="P597" i="1"/>
  <c r="P68" i="1"/>
  <c r="P610" i="1" l="1"/>
  <c r="P171" i="1"/>
  <c r="P360" i="1"/>
  <c r="P204" i="1"/>
  <c r="P612" i="1"/>
  <c r="P503" i="1"/>
  <c r="P559" i="1"/>
  <c r="P544" i="1"/>
  <c r="P18" i="1"/>
  <c r="P748" i="1"/>
  <c r="P476" i="1"/>
  <c r="P376" i="1"/>
  <c r="P788" i="1"/>
  <c r="P348" i="1"/>
  <c r="P571" i="1"/>
  <c r="P710" i="1"/>
  <c r="P708" i="1"/>
  <c r="P527" i="1"/>
  <c r="P776" i="1"/>
  <c r="P17" i="1"/>
  <c r="P595" i="1"/>
  <c r="P295" i="1"/>
  <c r="P460" i="1"/>
  <c r="P7" i="1"/>
  <c r="P657" i="1"/>
  <c r="P685" i="1"/>
  <c r="P624" i="1"/>
  <c r="P309" i="1"/>
  <c r="P437" i="1"/>
  <c r="P449" i="1"/>
  <c r="P491" i="1"/>
  <c r="P583" i="1"/>
  <c r="P333" i="1"/>
  <c r="P423" i="1"/>
  <c r="P144" i="1"/>
  <c r="P165" i="1" l="1"/>
  <c r="P170" i="1"/>
  <c r="P168" i="1"/>
  <c r="P174" i="1"/>
  <c r="P172" i="1"/>
  <c r="P169" i="1"/>
  <c r="P173" i="1"/>
  <c r="P167" i="1"/>
  <c r="P346" i="1"/>
  <c r="P202" i="1"/>
  <c r="P557" i="1"/>
  <c r="P435" i="1"/>
  <c r="P9" i="1"/>
  <c r="P489" i="1"/>
  <c r="P421" i="1"/>
  <c r="P293" i="1"/>
  <c r="P525" i="1"/>
  <c r="P655" i="1"/>
  <c r="P374" i="1"/>
  <c r="P474" i="1"/>
  <c r="P197" i="1" l="1"/>
  <c r="P175" i="1"/>
  <c r="P190" i="1"/>
  <c r="P11" i="1"/>
  <c r="P195" i="1" l="1"/>
  <c r="P188" i="1"/>
  <c r="P841" i="1" l="1"/>
  <c r="O820" i="1" l="1"/>
  <c r="O805" i="1"/>
  <c r="O714" i="1"/>
  <c r="O208" i="1"/>
  <c r="O106" i="1"/>
  <c r="O825" i="1"/>
  <c r="O824" i="1" s="1"/>
  <c r="O818" i="1" s="1"/>
  <c r="O816" i="1" s="1"/>
  <c r="O96" i="1"/>
  <c r="O587" i="1"/>
  <c r="O592" i="1"/>
  <c r="O591" i="1" s="1"/>
  <c r="O585" i="1" s="1"/>
  <c r="O583" i="1" s="1"/>
  <c r="O113" i="1"/>
  <c r="O691" i="1" l="1"/>
  <c r="O441" i="1"/>
  <c r="O78" i="1"/>
  <c r="O698" i="1"/>
  <c r="O85" i="1"/>
  <c r="O676" i="1"/>
  <c r="O811" i="1"/>
  <c r="O810" i="1" s="1"/>
  <c r="O803" i="1" s="1"/>
  <c r="O801" i="1" s="1"/>
  <c r="O785" i="1"/>
  <c r="O784" i="1" s="1"/>
  <c r="O778" i="1" s="1"/>
  <c r="O776" i="1" s="1"/>
  <c r="O780" i="1"/>
  <c r="O770" i="1"/>
  <c r="O769" i="1" s="1"/>
  <c r="O762" i="1" s="1"/>
  <c r="O760" i="1" s="1"/>
  <c r="O764" i="1"/>
  <c r="O757" i="1"/>
  <c r="O756" i="1" s="1"/>
  <c r="O750" i="1" s="1"/>
  <c r="O748" i="1" s="1"/>
  <c r="O752" i="1"/>
  <c r="O745" i="1"/>
  <c r="O744" i="1"/>
  <c r="O737" i="1" s="1"/>
  <c r="O735" i="1" s="1"/>
  <c r="O739" i="1"/>
  <c r="O732" i="1"/>
  <c r="O731" i="1" s="1"/>
  <c r="O723" i="1" s="1"/>
  <c r="O720" i="1"/>
  <c r="O719" i="1" s="1"/>
  <c r="O712" i="1" s="1"/>
  <c r="O701" i="1"/>
  <c r="O700" i="1" s="1"/>
  <c r="O682" i="1"/>
  <c r="O681" i="1" s="1"/>
  <c r="O674" i="1" s="1"/>
  <c r="O671" i="1"/>
  <c r="O670" i="1" s="1"/>
  <c r="O659" i="1" s="1"/>
  <c r="O661" i="1"/>
  <c r="O620" i="1"/>
  <c r="O619" i="1" s="1"/>
  <c r="O614" i="1" s="1"/>
  <c r="O612" i="1" s="1"/>
  <c r="O610" i="1" s="1"/>
  <c r="O616" i="1"/>
  <c r="O605" i="1"/>
  <c r="O604" i="1" s="1"/>
  <c r="O599" i="1" s="1"/>
  <c r="O597" i="1" s="1"/>
  <c r="O171" i="1" s="1"/>
  <c r="O601" i="1"/>
  <c r="O580" i="1"/>
  <c r="O579" i="1" s="1"/>
  <c r="O573" i="1" s="1"/>
  <c r="O571" i="1" s="1"/>
  <c r="O575" i="1"/>
  <c r="O567" i="1"/>
  <c r="O566" i="1" s="1"/>
  <c r="O561" i="1" s="1"/>
  <c r="O559" i="1" s="1"/>
  <c r="O172" i="1" s="1"/>
  <c r="O563" i="1"/>
  <c r="O554" i="1"/>
  <c r="O551" i="1" s="1"/>
  <c r="O546" i="1" s="1"/>
  <c r="O544" i="1" s="1"/>
  <c r="O548" i="1"/>
  <c r="O540" i="1"/>
  <c r="O538" i="1"/>
  <c r="O531" i="1"/>
  <c r="O522" i="1"/>
  <c r="O521" i="1" s="1"/>
  <c r="O516" i="1" s="1"/>
  <c r="O518" i="1"/>
  <c r="O513" i="1"/>
  <c r="O512" i="1" s="1"/>
  <c r="O505" i="1" s="1"/>
  <c r="O508" i="1"/>
  <c r="O500" i="1"/>
  <c r="O499" i="1" s="1"/>
  <c r="O493" i="1" s="1"/>
  <c r="O491" i="1" s="1"/>
  <c r="O495" i="1"/>
  <c r="O485" i="1"/>
  <c r="O484" i="1" s="1"/>
  <c r="O478" i="1" s="1"/>
  <c r="O476" i="1" s="1"/>
  <c r="O474" i="1" s="1"/>
  <c r="O480" i="1"/>
  <c r="O469" i="1"/>
  <c r="O468" i="1" s="1"/>
  <c r="O462" i="1" s="1"/>
  <c r="O460" i="1" s="1"/>
  <c r="O464" i="1"/>
  <c r="O457" i="1"/>
  <c r="O456" i="1" s="1"/>
  <c r="O451" i="1" s="1"/>
  <c r="O449" i="1" s="1"/>
  <c r="O453" i="1"/>
  <c r="O446" i="1"/>
  <c r="O445" i="1" s="1"/>
  <c r="O439" i="1" s="1"/>
  <c r="O437" i="1" s="1"/>
  <c r="O432" i="1"/>
  <c r="O431" i="1" s="1"/>
  <c r="O425" i="1" s="1"/>
  <c r="O423" i="1" s="1"/>
  <c r="O427" i="1"/>
  <c r="O395" i="1"/>
  <c r="O394" i="1" s="1"/>
  <c r="O388" i="1" s="1"/>
  <c r="O390" i="1"/>
  <c r="O385" i="1"/>
  <c r="O384" i="1" s="1"/>
  <c r="O378" i="1" s="1"/>
  <c r="O380" i="1"/>
  <c r="O371" i="1"/>
  <c r="O370" i="1" s="1"/>
  <c r="O364" i="1" s="1"/>
  <c r="O362" i="1" s="1"/>
  <c r="O360" i="1" s="1"/>
  <c r="O366" i="1"/>
  <c r="O357" i="1"/>
  <c r="O356" i="1" s="1"/>
  <c r="O350" i="1" s="1"/>
  <c r="O348" i="1" s="1"/>
  <c r="O346" i="1" s="1"/>
  <c r="O352" i="1"/>
  <c r="O343" i="1"/>
  <c r="O342" i="1" s="1"/>
  <c r="O335" i="1" s="1"/>
  <c r="O333" i="1" s="1"/>
  <c r="O337" i="1"/>
  <c r="O330" i="1"/>
  <c r="O329" i="1" s="1"/>
  <c r="O322" i="1" s="1"/>
  <c r="O324" i="1"/>
  <c r="O318" i="1"/>
  <c r="O317" i="1" s="1"/>
  <c r="O311" i="1" s="1"/>
  <c r="O313" i="1"/>
  <c r="O305" i="1"/>
  <c r="O304" i="1" s="1"/>
  <c r="O297" i="1" s="1"/>
  <c r="O295" i="1" s="1"/>
  <c r="O299" i="1"/>
  <c r="O290" i="1"/>
  <c r="O289" i="1" s="1"/>
  <c r="O283" i="1" s="1"/>
  <c r="O285" i="1"/>
  <c r="O280" i="1"/>
  <c r="O279" i="1" s="1"/>
  <c r="O274" i="1" s="1"/>
  <c r="O276" i="1"/>
  <c r="O271" i="1"/>
  <c r="O270" i="1" s="1"/>
  <c r="O265" i="1" s="1"/>
  <c r="O267" i="1"/>
  <c r="O262" i="1"/>
  <c r="O261" i="1" s="1"/>
  <c r="O256" i="1" s="1"/>
  <c r="O258" i="1"/>
  <c r="O252" i="1"/>
  <c r="O251" i="1" s="1"/>
  <c r="O246" i="1" s="1"/>
  <c r="O248" i="1"/>
  <c r="O240" i="1"/>
  <c r="O236" i="1"/>
  <c r="O230" i="1"/>
  <c r="O225" i="1"/>
  <c r="O223" i="1"/>
  <c r="O218" i="1"/>
  <c r="O214" i="1"/>
  <c r="O127" i="1"/>
  <c r="O126" i="1" s="1"/>
  <c r="O120" i="1"/>
  <c r="O118" i="1"/>
  <c r="O115" i="1"/>
  <c r="O112" i="1" s="1"/>
  <c r="O142" i="1" s="1"/>
  <c r="O108" i="1"/>
  <c r="O107" i="1"/>
  <c r="O103" i="1"/>
  <c r="O102" i="1"/>
  <c r="O97" i="1"/>
  <c r="O95" i="1"/>
  <c r="O92" i="1"/>
  <c r="O91" i="1" s="1"/>
  <c r="O89" i="1"/>
  <c r="O87" i="1" s="1"/>
  <c r="O83" i="1"/>
  <c r="O82" i="1" s="1"/>
  <c r="O80" i="1"/>
  <c r="O79" i="1"/>
  <c r="O77" i="1"/>
  <c r="O76" i="1"/>
  <c r="O73" i="1"/>
  <c r="O72" i="1"/>
  <c r="O71" i="1"/>
  <c r="O62" i="1"/>
  <c r="O60" i="1"/>
  <c r="O56" i="1"/>
  <c r="O140" i="1" s="1"/>
  <c r="O52" i="1"/>
  <c r="O138" i="1" s="1"/>
  <c r="O48" i="1"/>
  <c r="O137" i="1" s="1"/>
  <c r="O38" i="1"/>
  <c r="O135" i="1" s="1"/>
  <c r="O29" i="1"/>
  <c r="O170" i="1" l="1"/>
  <c r="O421" i="1"/>
  <c r="O173" i="1"/>
  <c r="O557" i="1"/>
  <c r="O200" i="1"/>
  <c r="O235" i="1"/>
  <c r="O228" i="1" s="1"/>
  <c r="O94" i="1"/>
  <c r="O101" i="1"/>
  <c r="O75" i="1"/>
  <c r="O105" i="1"/>
  <c r="O376" i="1"/>
  <c r="O374" i="1" s="1"/>
  <c r="O59" i="1"/>
  <c r="O141" i="1" s="1"/>
  <c r="O144" i="1" s="1"/>
  <c r="O117" i="1"/>
  <c r="O24" i="1" s="1"/>
  <c r="O37" i="1"/>
  <c r="O15" i="1" s="1"/>
  <c r="O23" i="1"/>
  <c r="O595" i="1"/>
  <c r="O503" i="1"/>
  <c r="O174" i="1" s="1"/>
  <c r="O70" i="1"/>
  <c r="O213" i="1"/>
  <c r="O206" i="1" s="1"/>
  <c r="O309" i="1"/>
  <c r="O710" i="1"/>
  <c r="O708" i="1" s="1"/>
  <c r="O657" i="1"/>
  <c r="O655" i="1" s="1"/>
  <c r="O435" i="1"/>
  <c r="O537" i="1"/>
  <c r="O529" i="1" s="1"/>
  <c r="O527" i="1" s="1"/>
  <c r="O697" i="1"/>
  <c r="O689" i="1" s="1"/>
  <c r="O84" i="1"/>
  <c r="O293" i="1" l="1"/>
  <c r="O169" i="1"/>
  <c r="O525" i="1"/>
  <c r="O167" i="1"/>
  <c r="O16" i="1"/>
  <c r="O7" i="1" s="1"/>
  <c r="O489" i="1"/>
  <c r="O204" i="1"/>
  <c r="O99" i="1"/>
  <c r="O18" i="1" s="1"/>
  <c r="O687" i="1"/>
  <c r="O168" i="1" s="1"/>
  <c r="O68" i="1"/>
  <c r="O202" i="1" l="1"/>
  <c r="O165" i="1"/>
  <c r="O175" i="1" s="1"/>
  <c r="O685" i="1"/>
  <c r="O17" i="1"/>
  <c r="O197" i="1" l="1"/>
  <c r="O195" i="1" s="1"/>
  <c r="O9" i="1"/>
  <c r="O11" i="1" s="1"/>
  <c r="O190" i="1" l="1"/>
  <c r="O188" i="1" l="1"/>
  <c r="O841" i="1" l="1"/>
</calcChain>
</file>

<file path=xl/sharedStrings.xml><?xml version="1.0" encoding="utf-8"?>
<sst xmlns="http://schemas.openxmlformats.org/spreadsheetml/2006/main" count="1246" uniqueCount="407">
  <si>
    <t>Rashodi za zaposlene</t>
  </si>
  <si>
    <t>Ostali rashodi za zaposlene</t>
  </si>
  <si>
    <t>Doprinosi na plaće</t>
  </si>
  <si>
    <t>Materijalni rashodi</t>
  </si>
  <si>
    <t>Naknade troškova zaposlenima</t>
  </si>
  <si>
    <t>Rashodi za meterijal i energiju</t>
  </si>
  <si>
    <t>Rashodi za usluge</t>
  </si>
  <si>
    <t>Ostali nespomenuti rashodi poslovanja</t>
  </si>
  <si>
    <t>Tekuće donacije</t>
  </si>
  <si>
    <t>Rashodi za nabavu proizvedene dugotrajne imovine</t>
  </si>
  <si>
    <t>Prihodi od poreza</t>
  </si>
  <si>
    <t>Porez i prirez na dohodak</t>
  </si>
  <si>
    <t>Porezi na imovinu</t>
  </si>
  <si>
    <t>Prihodi od imovine</t>
  </si>
  <si>
    <t>Prihodi od financijske imovine</t>
  </si>
  <si>
    <t>Prihodi po posebnim propisima</t>
  </si>
  <si>
    <t>Porezi na robu i usluge</t>
  </si>
  <si>
    <t>Subvencije</t>
  </si>
  <si>
    <t>Financijski rashodi</t>
  </si>
  <si>
    <t>Ostali financijski rashodi</t>
  </si>
  <si>
    <t>Članak 3.</t>
  </si>
  <si>
    <t>Postrojenja i oprema</t>
  </si>
  <si>
    <t>Prihodi poslovanja</t>
  </si>
  <si>
    <t>Prihodi od nefinancijske imovine</t>
  </si>
  <si>
    <t>Nematerijalna proizvedena imovina</t>
  </si>
  <si>
    <t>Naknade građanima i kućanstvima na temelju osiguranja i druge naknade</t>
  </si>
  <si>
    <t>Ostale naknade građanima i kućanstvima iz proračuna</t>
  </si>
  <si>
    <t>Zemljište</t>
  </si>
  <si>
    <t>Prihodi od prodaje nefinancijske imovine</t>
  </si>
  <si>
    <t>Prihodi od prodaje materijalne imovine-prirodnih bogatstava</t>
  </si>
  <si>
    <t>Materijalna imovina-prirodna bogatstva</t>
  </si>
  <si>
    <t>Kapitalne donacije</t>
  </si>
  <si>
    <t>Kazne, penali i naknade štete</t>
  </si>
  <si>
    <t>Nematerijalna imovina</t>
  </si>
  <si>
    <t>5</t>
  </si>
  <si>
    <t>6</t>
  </si>
  <si>
    <t>Šifra izvora prihoda</t>
  </si>
  <si>
    <t>Broj konta</t>
  </si>
  <si>
    <t>Vrsta prihoda/izdataka</t>
  </si>
  <si>
    <t>A. RAČUN PRIHODA I RASHODA</t>
  </si>
  <si>
    <t>61</t>
  </si>
  <si>
    <t>611</t>
  </si>
  <si>
    <t>613</t>
  </si>
  <si>
    <t>614</t>
  </si>
  <si>
    <t>63</t>
  </si>
  <si>
    <t>633</t>
  </si>
  <si>
    <t>634</t>
  </si>
  <si>
    <t>64</t>
  </si>
  <si>
    <t>641</t>
  </si>
  <si>
    <t>642</t>
  </si>
  <si>
    <t>65</t>
  </si>
  <si>
    <t>652</t>
  </si>
  <si>
    <t>7</t>
  </si>
  <si>
    <t>71</t>
  </si>
  <si>
    <t>711</t>
  </si>
  <si>
    <t>Prihodi od upravnih i administrativnih pristojbi, pristojbi po posebnim propisima i naknada</t>
  </si>
  <si>
    <t>Prihodi od prodaje neproizvedene dugotrajne imovine</t>
  </si>
  <si>
    <t>3</t>
  </si>
  <si>
    <t>31</t>
  </si>
  <si>
    <t>311</t>
  </si>
  <si>
    <t>312</t>
  </si>
  <si>
    <t>313</t>
  </si>
  <si>
    <t>32</t>
  </si>
  <si>
    <t>321</t>
  </si>
  <si>
    <t>322</t>
  </si>
  <si>
    <t>323</t>
  </si>
  <si>
    <t>329</t>
  </si>
  <si>
    <t>34</t>
  </si>
  <si>
    <t>343</t>
  </si>
  <si>
    <t>35</t>
  </si>
  <si>
    <t>352</t>
  </si>
  <si>
    <t>37</t>
  </si>
  <si>
    <t>372</t>
  </si>
  <si>
    <t>38</t>
  </si>
  <si>
    <t>381</t>
  </si>
  <si>
    <t>382</t>
  </si>
  <si>
    <t>383</t>
  </si>
  <si>
    <t>4</t>
  </si>
  <si>
    <t>41</t>
  </si>
  <si>
    <t>411</t>
  </si>
  <si>
    <t>412</t>
  </si>
  <si>
    <t>42</t>
  </si>
  <si>
    <t>421</t>
  </si>
  <si>
    <t>422</t>
  </si>
  <si>
    <t>426</t>
  </si>
  <si>
    <t>53</t>
  </si>
  <si>
    <t>532</t>
  </si>
  <si>
    <t>Izdaci za financijsku imovinu i otplate zajmova</t>
  </si>
  <si>
    <t>Izdaci za dionice i udjele u glavnici</t>
  </si>
  <si>
    <t>Dionice i udjeli u glavnici trgovačkih društava u javnom sektoru</t>
  </si>
  <si>
    <t>B. RAČUN ZADUŽIVANJA/FINANCIRANJA</t>
  </si>
  <si>
    <t>C. RASPOLOŽIVA SREDSTVA IZ PRETHODNIH GODINA (VIŠAK PRIHODA)</t>
  </si>
  <si>
    <t>92</t>
  </si>
  <si>
    <t>922</t>
  </si>
  <si>
    <t>Rezultat poslovanja</t>
  </si>
  <si>
    <t>Višak/manjak prihoda</t>
  </si>
  <si>
    <t>9</t>
  </si>
  <si>
    <t>Vlastiti izvori</t>
  </si>
  <si>
    <t xml:space="preserve"> </t>
  </si>
  <si>
    <t>8</t>
  </si>
  <si>
    <t>Opći prihodi i primici</t>
  </si>
  <si>
    <t>Doprinosi</t>
  </si>
  <si>
    <t>Vlastiti prihodi</t>
  </si>
  <si>
    <t>Prihodi za posebne namjene</t>
  </si>
  <si>
    <t>Pomoći</t>
  </si>
  <si>
    <t>Donacije</t>
  </si>
  <si>
    <t>Prihodi od prodaje nefinancijske imovine i nadoknade štete s osnove osiguranja</t>
  </si>
  <si>
    <t>Namjenski prihodi od zaduživanja</t>
  </si>
  <si>
    <t>Šifra programska Program Projekt Aktivnost</t>
  </si>
  <si>
    <t>OPĆI DIO</t>
  </si>
  <si>
    <t>001</t>
  </si>
  <si>
    <t>001 01</t>
  </si>
  <si>
    <t>01</t>
  </si>
  <si>
    <t>011</t>
  </si>
  <si>
    <t>P1001</t>
  </si>
  <si>
    <t>A1001 01</t>
  </si>
  <si>
    <t>0111</t>
  </si>
  <si>
    <t>Rashodi poslovanja</t>
  </si>
  <si>
    <t>Rashodi za materijal i energiju</t>
  </si>
  <si>
    <t>Funkcijska klasifikacija: 01 - Opće javne usluge</t>
  </si>
  <si>
    <t>A1001 02</t>
  </si>
  <si>
    <t>Aktivnost: Izbori za vijeća mjesnih odbora</t>
  </si>
  <si>
    <t>Aktivnost: Rad izvršnog tijela</t>
  </si>
  <si>
    <t>Plaće (bruto)</t>
  </si>
  <si>
    <t>Aktivnost: Javna rasvjeta</t>
  </si>
  <si>
    <t>064</t>
  </si>
  <si>
    <t>Aktivnost: Tekuće održavanje nerazvrstanih cesta</t>
  </si>
  <si>
    <t>P1005</t>
  </si>
  <si>
    <t>Aktivnost: Tekuće održavanje javnih površina</t>
  </si>
  <si>
    <t>Subvencije trgovačkim društvima, poljoprivrednicima i obrtnicima izvan javnog sektora</t>
  </si>
  <si>
    <t>P1006</t>
  </si>
  <si>
    <t>A1006 01</t>
  </si>
  <si>
    <t>P1007</t>
  </si>
  <si>
    <t>A1007 01</t>
  </si>
  <si>
    <t>P1008</t>
  </si>
  <si>
    <t>A1008 01</t>
  </si>
  <si>
    <t>P1009</t>
  </si>
  <si>
    <t>A1009 01</t>
  </si>
  <si>
    <t>Ostali rashodi</t>
  </si>
  <si>
    <t>P1010</t>
  </si>
  <si>
    <t>A1010 01</t>
  </si>
  <si>
    <t>0421</t>
  </si>
  <si>
    <t>1070</t>
  </si>
  <si>
    <t>0112</t>
  </si>
  <si>
    <t>UKUPNO RASHODI I IZDACI:</t>
  </si>
  <si>
    <t>Funkcijska klasifikacija: 03 - Javni red i sigurnost</t>
  </si>
  <si>
    <t>Funkcijska klasifikacija: 04 - Ekonomski poslovi</t>
  </si>
  <si>
    <t>Funkcijska klasifikacija: 05 - Zaštita okoliša</t>
  </si>
  <si>
    <t>Funkcijska klasifikacija: 06 - Usluge unapređenja stanovanja i zajednice</t>
  </si>
  <si>
    <t>Funkcijska klasifikacija: 07 - Zdravstvo</t>
  </si>
  <si>
    <t>Funkcijska klasifikacija: 08 - Rekreacija, kultura i religija</t>
  </si>
  <si>
    <t>Funkcijska klasifikacija: 09 - Obrazovanje</t>
  </si>
  <si>
    <t>Funkcijska klasifikacija: 10 - Socijalna zaštita</t>
  </si>
  <si>
    <t>04</t>
  </si>
  <si>
    <t>05</t>
  </si>
  <si>
    <t>051</t>
  </si>
  <si>
    <t>0510</t>
  </si>
  <si>
    <t>Naknade troškova osobama izvan radnog odnosa</t>
  </si>
  <si>
    <t>66</t>
  </si>
  <si>
    <t>663</t>
  </si>
  <si>
    <t>Donacije od pravnih i fizičkih osoba izvan općeg proračuna</t>
  </si>
  <si>
    <t>Prihodi od prodaje proizvoda i roba te pruženih usluga i prihodi od donacija</t>
  </si>
  <si>
    <t>Aktivnost: Stipendije</t>
  </si>
  <si>
    <t>Aktivnost: Potpore za novorođeno dijete</t>
  </si>
  <si>
    <t>1040</t>
  </si>
  <si>
    <t>Aktivnost: Sufinanciranje prijevoza srednjoškolaca</t>
  </si>
  <si>
    <t>0912</t>
  </si>
  <si>
    <t>Aktivnost: Naknada za ogrijev socijalno ugroženom stanovništvu</t>
  </si>
  <si>
    <t>Aktivnost: Pomoć u novcu pojedincima (invalidnim osobama) i obiteljima</t>
  </si>
  <si>
    <t>Aktivnost: Protupožarna zaštita</t>
  </si>
  <si>
    <t>Aktivnost: Sanacija terena onečišćenog opasnim otpadom</t>
  </si>
  <si>
    <t>Rashodi za nabavu nefinancijske imovine</t>
  </si>
  <si>
    <t>Rashodi za nabavu neproizvedene dugotrajne imovine</t>
  </si>
  <si>
    <t>Građevinski objekti</t>
  </si>
  <si>
    <t>06</t>
  </si>
  <si>
    <t>Aktivnost: Oprema potrebna za rad Jedinstvenog upravnog odjela</t>
  </si>
  <si>
    <t>Aktivnost: Sufinanciranje rada LAG-a Vallis Colapis</t>
  </si>
  <si>
    <t>324</t>
  </si>
  <si>
    <t>0640</t>
  </si>
  <si>
    <t>0451</t>
  </si>
  <si>
    <t>0560</t>
  </si>
  <si>
    <t>0133</t>
  </si>
  <si>
    <t>0320</t>
  </si>
  <si>
    <t>0360</t>
  </si>
  <si>
    <t>0810</t>
  </si>
  <si>
    <t>0473</t>
  </si>
  <si>
    <t>0610</t>
  </si>
  <si>
    <t>0760</t>
  </si>
  <si>
    <t>056</t>
  </si>
  <si>
    <t xml:space="preserve">Funkcijska klasifikacija: 05 - Zaštita okoliša </t>
  </si>
  <si>
    <t>045</t>
  </si>
  <si>
    <t>013</t>
  </si>
  <si>
    <t>10</t>
  </si>
  <si>
    <t>09</t>
  </si>
  <si>
    <t>03</t>
  </si>
  <si>
    <t>08</t>
  </si>
  <si>
    <t>07</t>
  </si>
  <si>
    <t>042</t>
  </si>
  <si>
    <t>107</t>
  </si>
  <si>
    <t>091</t>
  </si>
  <si>
    <t>032</t>
  </si>
  <si>
    <t>081</t>
  </si>
  <si>
    <t>047</t>
  </si>
  <si>
    <t>061</t>
  </si>
  <si>
    <t>076</t>
  </si>
  <si>
    <t>P1011</t>
  </si>
  <si>
    <t>A1009 02</t>
  </si>
  <si>
    <t>A1009 03</t>
  </si>
  <si>
    <t>A1010 02</t>
  </si>
  <si>
    <t>A1011 01</t>
  </si>
  <si>
    <t>K1014 01</t>
  </si>
  <si>
    <t>Funkcijska</t>
  </si>
  <si>
    <t>653</t>
  </si>
  <si>
    <t>Komunalni doprinosi i naknade</t>
  </si>
  <si>
    <t>72</t>
  </si>
  <si>
    <t>721</t>
  </si>
  <si>
    <t>Aktivnost: Sufinanciranje boravka djece u dječjem vrtiću</t>
  </si>
  <si>
    <t>Prihodi od prodaje proizvedene dugotrajne imovine</t>
  </si>
  <si>
    <t>Prihodi od prodaje građevinskih objekata</t>
  </si>
  <si>
    <t>Aktivnost: Humanitarna djelatnost Crvenog križa</t>
  </si>
  <si>
    <t>651</t>
  </si>
  <si>
    <t>Upravne i administrativne pristojbe</t>
  </si>
  <si>
    <t>RAZDJEL 001: JEDINSTVENI UPRAVNI ODJEL</t>
  </si>
  <si>
    <t>Glava 001 01: Jedinstveni upravni odjel</t>
  </si>
  <si>
    <t>Aktivnost: Financiranje rada političkih stranaka zastupljenih u Općinskom vijeću</t>
  </si>
  <si>
    <t>Aktivnost: Rad Općinskog vijeća</t>
  </si>
  <si>
    <t>Aktivnost: Redovna djelatnost Jedinstvenog upravnog odjela</t>
  </si>
  <si>
    <t>Aktivnost: Potpore poljoprivredi</t>
  </si>
  <si>
    <t>Aktivnost: Donacije udrugama građana</t>
  </si>
  <si>
    <t>Aktivnost: Zbrinjavanje komunalnog otpada - deponij Ilovac</t>
  </si>
  <si>
    <t>P1013</t>
  </si>
  <si>
    <t>A1013 01</t>
  </si>
  <si>
    <t>P1014</t>
  </si>
  <si>
    <t>P1015</t>
  </si>
  <si>
    <t>K1015 01</t>
  </si>
  <si>
    <t xml:space="preserve">Program 01: Javna uprava i administracija </t>
  </si>
  <si>
    <t>A1001 03</t>
  </si>
  <si>
    <t>A1001 04</t>
  </si>
  <si>
    <t>A1001 05</t>
  </si>
  <si>
    <t>A1001 06</t>
  </si>
  <si>
    <t>P1002</t>
  </si>
  <si>
    <t>Program 02: Održavanje komunalne infrastrukture</t>
  </si>
  <si>
    <t>T1002 01</t>
  </si>
  <si>
    <t>T1002 02</t>
  </si>
  <si>
    <t>T1002 03</t>
  </si>
  <si>
    <t>T1002 04</t>
  </si>
  <si>
    <t>P1003</t>
  </si>
  <si>
    <t>A1001 07</t>
  </si>
  <si>
    <t>Aktivnost: Izbori, referendum</t>
  </si>
  <si>
    <t xml:space="preserve">Program 03: Potpora poljoprivredi </t>
  </si>
  <si>
    <t>A1003 01</t>
  </si>
  <si>
    <t>P1004</t>
  </si>
  <si>
    <t>Program 04: Jačanje gospodarstva</t>
  </si>
  <si>
    <t>Program 05: Zaštita okoliša</t>
  </si>
  <si>
    <t>A1005 01</t>
  </si>
  <si>
    <t>A1005 02</t>
  </si>
  <si>
    <t>Program 06: Predškolski odgoj</t>
  </si>
  <si>
    <t>Program 07: Osnovno i srednjoškolsko obrazovanje</t>
  </si>
  <si>
    <t>A1007 02</t>
  </si>
  <si>
    <t>Program 08: Visoko obrazovanje</t>
  </si>
  <si>
    <t>Program 09: Socijalna skrb</t>
  </si>
  <si>
    <t xml:space="preserve">Program 11: Razvoj civilnog društva </t>
  </si>
  <si>
    <t>366</t>
  </si>
  <si>
    <t>36</t>
  </si>
  <si>
    <t xml:space="preserve">Aktivnost: Pomoć pri radu Domu zdravlja Ozalj </t>
  </si>
  <si>
    <t>Aktivnost: Pomoć pri radu Osnovnoj školi Žakanje</t>
  </si>
  <si>
    <t>P1012</t>
  </si>
  <si>
    <t>Program 12: Zdravstvo</t>
  </si>
  <si>
    <t>Program 13: Promicanje kulture</t>
  </si>
  <si>
    <t>Aktivnost: Održavanje okoliša Starog grada Ribnika</t>
  </si>
  <si>
    <t>Program 14: Poticanje razvoja turizma</t>
  </si>
  <si>
    <t>T1014 02</t>
  </si>
  <si>
    <t>Aktivnost: Pilot projekt "Hrvatska 365"</t>
  </si>
  <si>
    <t>Program 15: Prostorno uređenje i unapređenje stanovanja</t>
  </si>
  <si>
    <t>Program 10: Organiziranje i provođenje zaštite i spašavanja</t>
  </si>
  <si>
    <t>P1016</t>
  </si>
  <si>
    <t xml:space="preserve">Program 16: Upravljanje imovinom </t>
  </si>
  <si>
    <t>K1016 02</t>
  </si>
  <si>
    <t>K1016 03</t>
  </si>
  <si>
    <t>K1016 04</t>
  </si>
  <si>
    <t>K1016 05</t>
  </si>
  <si>
    <t>K1016 06</t>
  </si>
  <si>
    <t>Pomoći proračunskim korisnicima drugih proračuna</t>
  </si>
  <si>
    <t>Pomoći dane u inozemstvo i unutar općeg proračuna</t>
  </si>
  <si>
    <t xml:space="preserve">Ostali rashodi   </t>
  </si>
  <si>
    <t>1</t>
  </si>
  <si>
    <t>2</t>
  </si>
  <si>
    <t xml:space="preserve">Aktivnost: Tekuće održavanje groblja i mrtvačnica </t>
  </si>
  <si>
    <t>Sveukupno:</t>
  </si>
  <si>
    <t>IZVORI FINANCIRANJA</t>
  </si>
  <si>
    <t xml:space="preserve">Opći prihodi i primici </t>
  </si>
  <si>
    <t xml:space="preserve">Pomoći </t>
  </si>
  <si>
    <t xml:space="preserve">Prihodi za posebne namjene </t>
  </si>
  <si>
    <t>Višak prihoda</t>
  </si>
  <si>
    <t xml:space="preserve">Višak prihoda </t>
  </si>
  <si>
    <t>Primici od financijske imovine i zaduživanja</t>
  </si>
  <si>
    <t>84</t>
  </si>
  <si>
    <t>844</t>
  </si>
  <si>
    <t>Primici od zaduživanja</t>
  </si>
  <si>
    <t>Primljeni krediti i zajmovi od kreditnih i ostalih financijskih institucija izvan javnog sektora</t>
  </si>
  <si>
    <t>54</t>
  </si>
  <si>
    <t>544</t>
  </si>
  <si>
    <t>Izdaci za otplatu glavnice primljenih kredita i zajmova</t>
  </si>
  <si>
    <t>632</t>
  </si>
  <si>
    <t>Pomoći od međunarodnih organizacija te institucija i tijela EU</t>
  </si>
  <si>
    <t>UKUPNO RASHODI I IZDACI         (3+4+5):</t>
  </si>
  <si>
    <t>Aktivnost: Javni radovi, stručno osposobljavanje bez zasnivanja radnog odnos</t>
  </si>
  <si>
    <t>0911</t>
  </si>
  <si>
    <t>0922</t>
  </si>
  <si>
    <t>0941</t>
  </si>
  <si>
    <t>094</t>
  </si>
  <si>
    <t>092</t>
  </si>
  <si>
    <t>104</t>
  </si>
  <si>
    <t>036</t>
  </si>
  <si>
    <t>A1012 01</t>
  </si>
  <si>
    <t>A1007 03</t>
  </si>
  <si>
    <t>Aktivnost: Kapitalni projekt "Obnova biciklističke staze Zeleno srce"</t>
  </si>
  <si>
    <t>Aktivnost: Kapitalni projekt "Modernizacija nerazvrstanih cesta"</t>
  </si>
  <si>
    <t>Pomoći od izvanproračunskih korisnika</t>
  </si>
  <si>
    <t>Pomoći proračunu iz drugih proračuna</t>
  </si>
  <si>
    <t>Pomoći iz inozemstva i od subjekata unutar općeg proračuna</t>
  </si>
  <si>
    <t>Plaće (Bruto)</t>
  </si>
  <si>
    <t>Otplata glavnice primljenih kredita i zajmova od kreditnih i ostalih institucija izvan javnog sektora</t>
  </si>
  <si>
    <t>Aktivnost: Opremanje objekata mrtvačnica</t>
  </si>
  <si>
    <t>A1004 01</t>
  </si>
  <si>
    <t>A1011 02</t>
  </si>
  <si>
    <t>K1016 01</t>
  </si>
  <si>
    <t>Aktivnost: Civilna zaštita, financiranje rada HGSS, Stanice Karlovac</t>
  </si>
  <si>
    <t>0474</t>
  </si>
  <si>
    <t>Željko Car, prof.</t>
  </si>
  <si>
    <t>Aktivnost: Kapitalni projekt "Energetska obnova zgrade u Ribniku, k.č. 40/5 k.o. Ribnik"</t>
  </si>
  <si>
    <t>Aktivnost: Kapitalni projekt "Modernizacija javne rasvjete s ekološki prihvatljivom i energetski učinkovitom LED rasvjetom"</t>
  </si>
  <si>
    <t>Aktivnost: Nadstrešnice za autobusna stajališta</t>
  </si>
  <si>
    <t xml:space="preserve">Aktivnost: Financiranje osnovnoškolskog obrazovanja iznad standarda </t>
  </si>
  <si>
    <t>83</t>
  </si>
  <si>
    <t>832</t>
  </si>
  <si>
    <t>Primici od prodaje dionica i udjela u glavnici</t>
  </si>
  <si>
    <t>Primici od prodaje dionica i udjela u glavnici trgovačkih društava u javnom sektoru</t>
  </si>
  <si>
    <t>A1011 03</t>
  </si>
  <si>
    <t>0840</t>
  </si>
  <si>
    <t>Aktivnost: Donacije vjerskim zajednicama</t>
  </si>
  <si>
    <t>084</t>
  </si>
  <si>
    <t>RAZLIKA - VIŠAK/MANJAK</t>
  </si>
  <si>
    <t>UKUPNO PRIHODI I PRIMICI (6+7+8):</t>
  </si>
  <si>
    <t>C. RASPOLOŽIVA SREDSTVA IZ PRETHODNIH GODINA (VIŠAK IZ PRETHODNE(IH) GODINA KOJI ĆE SE RASPOREDITI)</t>
  </si>
  <si>
    <t>PROJEKCIJA 2020.</t>
  </si>
  <si>
    <t>638</t>
  </si>
  <si>
    <t>A1013 02</t>
  </si>
  <si>
    <t>Aktivnost: Kapitalni projekt "Rekonstrukcija centra općine Ribnik"</t>
  </si>
  <si>
    <t>K1016 07</t>
  </si>
  <si>
    <t>A1016 08</t>
  </si>
  <si>
    <t>K1016 09</t>
  </si>
  <si>
    <t>Aktivnost: Kapitalni projekt "Rekonstrukcija šumske prometne infrastrukture"</t>
  </si>
  <si>
    <t>Pomoći temeljem prijenosa EU sredstava</t>
  </si>
  <si>
    <t>1. REBALANS 2018.</t>
  </si>
  <si>
    <t>0820</t>
  </si>
  <si>
    <t>082</t>
  </si>
  <si>
    <t>Aktivnost: Obilježavanje 400. godišnjice rođenja Jurja Križanića</t>
  </si>
  <si>
    <t>Aktivnost: Tekući projekt  "Promicanje kulturne baštine Juraj Jurko Križanić"</t>
  </si>
  <si>
    <t>T1013 03</t>
  </si>
  <si>
    <t>1. PRIHODI PO EKONOMSKOJ KLASIFIKACIJI</t>
  </si>
  <si>
    <t>2. RASHODI PO EKONOMSKOJ KLASIFIKACIJI</t>
  </si>
  <si>
    <t>3. RAČUN ZADUŽIVANJA/FINANCIRANJA PREMA EKONOMSKOJ KLASIFIKACIJI</t>
  </si>
  <si>
    <t>4. PRIHODI PREMA IZVORIMA FINANCIRANJA</t>
  </si>
  <si>
    <t>81</t>
  </si>
  <si>
    <t>91</t>
  </si>
  <si>
    <t>11</t>
  </si>
  <si>
    <t>52</t>
  </si>
  <si>
    <t>43</t>
  </si>
  <si>
    <t>5. RASHODI PREMA IZVORIMA FINANCIRANJA</t>
  </si>
  <si>
    <t>6. RASHODI PREMA FUNKCIJSKOJ KLASIFIKACIJI</t>
  </si>
  <si>
    <t>02</t>
  </si>
  <si>
    <t>Opće javne usluge</t>
  </si>
  <si>
    <t>Obrana</t>
  </si>
  <si>
    <t>Javni red i sigurnost</t>
  </si>
  <si>
    <t>Ekonomski poslovi</t>
  </si>
  <si>
    <t>Zaštita okoliša</t>
  </si>
  <si>
    <t>Usluge unaprjeđenja stanovanja i zajednice</t>
  </si>
  <si>
    <t>Zdravstvo</t>
  </si>
  <si>
    <t>Rekreacija, kultura i religija</t>
  </si>
  <si>
    <t>Obrazovanje</t>
  </si>
  <si>
    <t>Socijalna zaštita</t>
  </si>
  <si>
    <t>7. POSEBNI DIO PREMA ORGANIZACIJSKOJ KLASIFIKACIJI</t>
  </si>
  <si>
    <t>8. POSEBNI DIO PREMA PROGRAMSKOJ KLASIFIKACIJI</t>
  </si>
  <si>
    <t>T1005 03</t>
  </si>
  <si>
    <t>Aktivnost: Tekući projekt "PoKupi, iskoristi, očisti"</t>
  </si>
  <si>
    <t>363</t>
  </si>
  <si>
    <t>Pomoći unutar općeg proračuna</t>
  </si>
  <si>
    <t>T1005 04</t>
  </si>
  <si>
    <t>IZVRŠENJE 2017.</t>
  </si>
  <si>
    <t>PRORAČUN 2019.</t>
  </si>
  <si>
    <t>Aktivnost: Tekući projekt "Nabava spremnika za odvojeno prikupljanje komunalnog otpada"</t>
  </si>
  <si>
    <t>K1016 10</t>
  </si>
  <si>
    <t>Aktivnost: Kapitalni projekt "Zamjena krovišta na zgradi DVD-a Ribnik"</t>
  </si>
  <si>
    <t>PROJEKCIJA 2021.</t>
  </si>
  <si>
    <t>0620</t>
  </si>
  <si>
    <t>062</t>
  </si>
  <si>
    <t>Aktivnost: Kapitalni projekt "Građenje i opremanje vatrogasnog doma, društvenog doma i turističkog informativnog centra; Rekonstrukcija zgrade javne namjene (zgrada DVD-a Ribnik) u naselju Ribnik"</t>
  </si>
  <si>
    <t>Aktivnost: Razvoj ruralnog turizma - rad TZ</t>
  </si>
  <si>
    <t>PREDSJEDNIK OPĆINSKOG VIJEĆA:</t>
  </si>
  <si>
    <t>Nikola Dolinar</t>
  </si>
  <si>
    <t>1. REBALANS 2019.</t>
  </si>
  <si>
    <t>POVEĆANJE-SMANJENJE</t>
  </si>
  <si>
    <t>2. REBALANS 2019.</t>
  </si>
  <si>
    <t>INDEKS 7/5</t>
  </si>
  <si>
    <t>INDEKS 8/5</t>
  </si>
  <si>
    <t>Rashodi i izdaci Proračuna u iznosu od 7.713.000,00 kuna, raspoređuju se po nositeljima, korisnicima i potanjim namjenama u posebnom dijelu Proračuna kako slijedi: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</si>
</sst>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 x14ac:knownFonts="1">
    <font>
      <sz val="10"/>
      <name val="Arial"/>
    </font>
    <font>
      <sz val="9"/>
      <name val="Arial"/>
      <family val="2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9"/>
      <name val="Arial"/>
      <family val="2"/>
      <charset val="238"/>
    </font>
    <font>
      <b/>
      <sz val="9"/>
      <color rgb="FF00B0F0"/>
      <name val="Arial"/>
      <family val="2"/>
      <charset val="238"/>
    </font>
    <font>
      <sz val="9"/>
      <color rgb="FF00B0F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4"/>
      <name val="Arial"/>
      <family val="2"/>
      <charset val="238"/>
    </font>
    <font>
      <sz val="9"/>
      <color rgb="FF7030A0"/>
      <name val="Arial"/>
      <family val="2"/>
      <charset val="238"/>
    </font>
    <font>
      <sz val="9"/>
      <color theme="9"/>
      <name val="Arial"/>
      <family val="2"/>
      <charset val="238"/>
    </font>
    <font>
      <sz val="9"/>
      <color theme="5" tint="0.59999389629810485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sz val="9"/>
      <color theme="5" tint="0.39997558519241921"/>
      <name val="Arial"/>
      <family val="2"/>
      <charset val="238"/>
    </font>
    <font>
      <sz val="9"/>
      <color rgb="FF0070C0"/>
      <name val="Arial"/>
      <family val="2"/>
      <charset val="238"/>
    </font>
    <font>
      <sz val="9"/>
      <color rgb="FF00B050"/>
      <name val="Arial"/>
      <family val="2"/>
      <charset val="238"/>
    </font>
    <font>
      <sz val="9"/>
      <color theme="9" tint="-0.249977111117893"/>
      <name val="Arial"/>
      <family val="2"/>
      <charset val="238"/>
    </font>
    <font>
      <sz val="10"/>
      <color theme="7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00B0F0"/>
      <name val="Arial"/>
      <family val="2"/>
      <charset val="238"/>
    </font>
    <font>
      <sz val="10"/>
      <color rgb="FF00B0F0"/>
      <name val="Arial"/>
      <family val="2"/>
      <charset val="238"/>
    </font>
    <font>
      <sz val="10"/>
      <color rgb="FF7030A0"/>
      <name val="Arial"/>
      <family val="2"/>
      <charset val="238"/>
    </font>
    <font>
      <sz val="10"/>
      <color theme="5" tint="0.59999389629810485"/>
      <name val="Arial"/>
      <family val="2"/>
      <charset val="238"/>
    </font>
    <font>
      <sz val="10"/>
      <color theme="9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i/>
      <sz val="10"/>
      <name val="Arial"/>
      <family val="2"/>
      <charset val="238"/>
    </font>
    <font>
      <sz val="10"/>
      <color theme="4"/>
      <name val="Arial"/>
      <family val="2"/>
      <charset val="238"/>
    </font>
    <font>
      <b/>
      <sz val="10"/>
      <color theme="7"/>
      <name val="Arial"/>
      <family val="2"/>
      <charset val="238"/>
    </font>
    <font>
      <b/>
      <sz val="10"/>
      <color theme="4"/>
      <name val="Arial"/>
      <family val="2"/>
      <charset val="238"/>
    </font>
    <font>
      <b/>
      <sz val="9"/>
      <color theme="5" tint="0.59999389629810485"/>
      <name val="Arial"/>
      <family val="2"/>
      <charset val="238"/>
    </font>
    <font>
      <sz val="10"/>
      <color theme="5"/>
      <name val="Arial"/>
      <family val="2"/>
      <charset val="238"/>
    </font>
    <font>
      <sz val="10"/>
      <color theme="5" tint="-0.249977111117893"/>
      <name val="Arial"/>
      <family val="2"/>
      <charset val="238"/>
    </font>
    <font>
      <sz val="10"/>
      <color rgb="FF0070C0"/>
      <name val="Arial"/>
      <family val="2"/>
      <charset val="238"/>
    </font>
    <font>
      <sz val="9"/>
      <color theme="7"/>
      <name val="Arial"/>
      <family val="2"/>
    </font>
    <font>
      <sz val="10"/>
      <name val="Arial"/>
      <family val="2"/>
    </font>
    <font>
      <sz val="9"/>
      <color theme="7"/>
      <name val="Arial"/>
      <family val="2"/>
      <charset val="238"/>
    </font>
    <font>
      <sz val="10"/>
      <color rgb="FF0099FF"/>
      <name val="Arial"/>
      <family val="2"/>
      <charset val="238"/>
    </font>
    <font>
      <b/>
      <sz val="10"/>
      <color theme="5" tint="0.39997558519241921"/>
      <name val="Arial"/>
      <family val="2"/>
      <charset val="238"/>
    </font>
    <font>
      <b/>
      <sz val="8"/>
      <name val="Arial"/>
      <family val="2"/>
      <charset val="238"/>
    </font>
    <font>
      <sz val="8"/>
      <color rgb="FF00B0F0"/>
      <name val="Arial"/>
      <family val="2"/>
      <charset val="238"/>
    </font>
    <font>
      <b/>
      <sz val="9"/>
      <name val="Arial"/>
      <family val="2"/>
    </font>
    <font>
      <sz val="9"/>
      <color rgb="FF00B0F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9"/>
      <color rgb="FF0070C0"/>
      <name val="Arial"/>
      <family val="2"/>
    </font>
    <font>
      <b/>
      <sz val="9"/>
      <color rgb="FF00B0F0"/>
      <name val="Arial"/>
      <family val="2"/>
    </font>
    <font>
      <sz val="9"/>
      <color theme="5" tint="-0.249977111117893"/>
      <name val="Arial"/>
      <family val="2"/>
    </font>
    <font>
      <sz val="9"/>
      <color theme="5"/>
      <name val="Arial"/>
      <family val="2"/>
    </font>
    <font>
      <sz val="9"/>
      <color theme="4"/>
      <name val="Arial"/>
      <family val="2"/>
    </font>
    <font>
      <sz val="9"/>
      <color rgb="FF00B050"/>
      <name val="Arial"/>
      <family val="2"/>
    </font>
    <font>
      <sz val="9"/>
      <color theme="9"/>
      <name val="Arial"/>
      <family val="2"/>
    </font>
    <font>
      <sz val="9"/>
      <color theme="3" tint="0.39997558519241921"/>
      <name val="Arial"/>
      <family val="2"/>
    </font>
    <font>
      <b/>
      <sz val="9"/>
      <color theme="7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2">
    <xf numFmtId="0" fontId="0" fillId="0" borderId="0" xfId="0"/>
    <xf numFmtId="0" fontId="1" fillId="0" borderId="0" xfId="0" applyFont="1" applyAlignment="1"/>
    <xf numFmtId="0" fontId="6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49" fontId="3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/>
    <xf numFmtId="49" fontId="4" fillId="0" borderId="0" xfId="0" applyNumberFormat="1" applyFont="1" applyAlignment="1"/>
    <xf numFmtId="0" fontId="4" fillId="0" borderId="0" xfId="0" applyFont="1" applyAlignment="1">
      <alignment wrapText="1"/>
    </xf>
    <xf numFmtId="49" fontId="3" fillId="0" borderId="0" xfId="0" applyNumberFormat="1" applyFont="1" applyAlignment="1"/>
    <xf numFmtId="49" fontId="3" fillId="0" borderId="0" xfId="0" applyNumberFormat="1" applyFont="1" applyAlignment="1">
      <alignment horizontal="left"/>
    </xf>
    <xf numFmtId="4" fontId="4" fillId="0" borderId="0" xfId="0" applyNumberFormat="1" applyFont="1" applyAlignment="1"/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9" fillId="0" borderId="0" xfId="0" applyFont="1" applyAlignment="1"/>
    <xf numFmtId="49" fontId="9" fillId="0" borderId="0" xfId="0" applyNumberFormat="1" applyFont="1" applyAlignment="1"/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0" fontId="11" fillId="0" borderId="0" xfId="0" applyFont="1" applyAlignment="1"/>
    <xf numFmtId="49" fontId="11" fillId="0" borderId="0" xfId="0" applyNumberFormat="1" applyFont="1" applyAlignment="1"/>
    <xf numFmtId="49" fontId="12" fillId="0" borderId="0" xfId="0" applyNumberFormat="1" applyFont="1" applyAlignment="1"/>
    <xf numFmtId="0" fontId="13" fillId="0" borderId="0" xfId="0" applyFont="1" applyAlignment="1"/>
    <xf numFmtId="49" fontId="13" fillId="0" borderId="0" xfId="0" applyNumberFormat="1" applyFont="1" applyAlignment="1"/>
    <xf numFmtId="49" fontId="14" fillId="0" borderId="0" xfId="0" applyNumberFormat="1" applyFont="1" applyAlignment="1">
      <alignment horizontal="left"/>
    </xf>
    <xf numFmtId="0" fontId="14" fillId="0" borderId="0" xfId="0" applyFont="1" applyAlignment="1"/>
    <xf numFmtId="49" fontId="14" fillId="0" borderId="0" xfId="0" applyNumberFormat="1" applyFont="1" applyAlignment="1"/>
    <xf numFmtId="49" fontId="15" fillId="0" borderId="0" xfId="0" applyNumberFormat="1" applyFont="1" applyAlignment="1">
      <alignment horizontal="left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17" fillId="0" borderId="0" xfId="0" applyNumberFormat="1" applyFont="1" applyAlignment="1">
      <alignment horizontal="left"/>
    </xf>
    <xf numFmtId="0" fontId="17" fillId="0" borderId="0" xfId="0" applyFont="1" applyAlignment="1"/>
    <xf numFmtId="49" fontId="18" fillId="0" borderId="0" xfId="0" applyNumberFormat="1" applyFont="1" applyAlignment="1">
      <alignment horizontal="left"/>
    </xf>
    <xf numFmtId="49" fontId="18" fillId="0" borderId="0" xfId="0" applyNumberFormat="1" applyFont="1" applyAlignment="1"/>
    <xf numFmtId="0" fontId="16" fillId="0" borderId="0" xfId="0" applyFont="1" applyAlignment="1"/>
    <xf numFmtId="0" fontId="17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10" fillId="0" borderId="0" xfId="0" applyNumberFormat="1" applyFont="1" applyAlignment="1"/>
    <xf numFmtId="0" fontId="1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3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22" fillId="0" borderId="0" xfId="0" applyFont="1"/>
    <xf numFmtId="4" fontId="24" fillId="0" borderId="0" xfId="0" applyNumberFormat="1" applyFont="1" applyAlignment="1">
      <alignment wrapText="1"/>
    </xf>
    <xf numFmtId="4" fontId="22" fillId="0" borderId="0" xfId="0" applyNumberFormat="1" applyFont="1" applyAlignment="1">
      <alignment wrapText="1"/>
    </xf>
    <xf numFmtId="49" fontId="25" fillId="0" borderId="0" xfId="0" applyNumberFormat="1" applyFont="1" applyAlignment="1">
      <alignment horizontal="left"/>
    </xf>
    <xf numFmtId="0" fontId="25" fillId="0" borderId="0" xfId="0" applyFont="1" applyAlignment="1">
      <alignment wrapText="1"/>
    </xf>
    <xf numFmtId="49" fontId="21" fillId="0" borderId="0" xfId="0" applyNumberFormat="1" applyFont="1" applyAlignment="1">
      <alignment horizontal="left"/>
    </xf>
    <xf numFmtId="0" fontId="21" fillId="0" borderId="0" xfId="0" applyFont="1" applyAlignment="1">
      <alignment wrapText="1"/>
    </xf>
    <xf numFmtId="4" fontId="22" fillId="0" borderId="0" xfId="0" applyNumberFormat="1" applyFo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6" fillId="0" borderId="0" xfId="0" applyFont="1" applyAlignment="1">
      <alignment wrapText="1"/>
    </xf>
    <xf numFmtId="49" fontId="22" fillId="0" borderId="0" xfId="0" applyNumberFormat="1" applyFont="1" applyAlignment="1">
      <alignment horizontal="left" wrapText="1"/>
    </xf>
    <xf numFmtId="49" fontId="21" fillId="0" borderId="0" xfId="0" applyNumberFormat="1" applyFont="1" applyAlignment="1"/>
    <xf numFmtId="49" fontId="20" fillId="0" borderId="0" xfId="0" applyNumberFormat="1" applyFont="1" applyAlignment="1"/>
    <xf numFmtId="4" fontId="20" fillId="0" borderId="0" xfId="0" applyNumberFormat="1" applyFont="1"/>
    <xf numFmtId="49" fontId="22" fillId="0" borderId="0" xfId="0" applyNumberFormat="1" applyFont="1" applyAlignment="1"/>
    <xf numFmtId="4" fontId="20" fillId="0" borderId="0" xfId="0" applyNumberFormat="1" applyFont="1" applyAlignment="1">
      <alignment wrapText="1"/>
    </xf>
    <xf numFmtId="49" fontId="20" fillId="0" borderId="0" xfId="0" applyNumberFormat="1" applyFont="1" applyAlignment="1">
      <alignment horizontal="left"/>
    </xf>
    <xf numFmtId="4" fontId="21" fillId="0" borderId="0" xfId="0" applyNumberFormat="1" applyFont="1"/>
    <xf numFmtId="49" fontId="20" fillId="0" borderId="0" xfId="0" applyNumberFormat="1" applyFont="1" applyAlignment="1">
      <alignment horizontal="center" wrapText="1"/>
    </xf>
    <xf numFmtId="49" fontId="22" fillId="0" borderId="0" xfId="0" applyNumberFormat="1" applyFont="1" applyAlignment="1">
      <alignment horizontal="right" wrapText="1"/>
    </xf>
    <xf numFmtId="49" fontId="22" fillId="0" borderId="0" xfId="0" applyNumberFormat="1" applyFont="1" applyAlignment="1">
      <alignment horizontal="center"/>
    </xf>
    <xf numFmtId="0" fontId="22" fillId="0" borderId="0" xfId="0" applyFont="1" applyAlignment="1"/>
    <xf numFmtId="0" fontId="24" fillId="0" borderId="0" xfId="0" applyFont="1" applyAlignment="1"/>
    <xf numFmtId="4" fontId="22" fillId="0" borderId="0" xfId="0" applyNumberFormat="1" applyFont="1" applyAlignment="1"/>
    <xf numFmtId="0" fontId="27" fillId="0" borderId="0" xfId="0" applyFont="1" applyAlignment="1"/>
    <xf numFmtId="0" fontId="27" fillId="0" borderId="0" xfId="0" applyFont="1" applyAlignment="1">
      <alignment wrapText="1"/>
    </xf>
    <xf numFmtId="0" fontId="28" fillId="0" borderId="0" xfId="0" applyFont="1" applyAlignment="1"/>
    <xf numFmtId="4" fontId="23" fillId="0" borderId="0" xfId="0" applyNumberFormat="1" applyFont="1" applyAlignment="1">
      <alignment wrapText="1"/>
    </xf>
    <xf numFmtId="0" fontId="29" fillId="0" borderId="0" xfId="0" applyFont="1" applyAlignment="1"/>
    <xf numFmtId="0" fontId="29" fillId="0" borderId="0" xfId="0" applyFont="1" applyAlignment="1">
      <alignment wrapText="1"/>
    </xf>
    <xf numFmtId="4" fontId="29" fillId="0" borderId="0" xfId="0" applyNumberFormat="1" applyFont="1" applyAlignment="1">
      <alignment wrapText="1"/>
    </xf>
    <xf numFmtId="0" fontId="30" fillId="0" borderId="0" xfId="0" applyFont="1" applyAlignment="1"/>
    <xf numFmtId="0" fontId="30" fillId="0" borderId="0" xfId="0" applyFont="1" applyAlignment="1">
      <alignment wrapText="1"/>
    </xf>
    <xf numFmtId="0" fontId="20" fillId="0" borderId="0" xfId="0" applyFont="1" applyAlignment="1"/>
    <xf numFmtId="0" fontId="28" fillId="0" borderId="0" xfId="0" applyFont="1" applyAlignment="1">
      <alignment wrapText="1"/>
    </xf>
    <xf numFmtId="4" fontId="20" fillId="0" borderId="0" xfId="0" applyNumberFormat="1" applyFont="1" applyAlignment="1"/>
    <xf numFmtId="4" fontId="22" fillId="0" borderId="0" xfId="0" applyNumberFormat="1" applyFont="1" applyAlignment="1">
      <alignment horizontal="right"/>
    </xf>
    <xf numFmtId="4" fontId="20" fillId="0" borderId="0" xfId="0" applyNumberFormat="1" applyFont="1" applyAlignment="1">
      <alignment horizontal="right"/>
    </xf>
    <xf numFmtId="4" fontId="22" fillId="0" borderId="0" xfId="0" applyNumberFormat="1" applyFont="1" applyAlignment="1">
      <alignment horizontal="right" wrapText="1"/>
    </xf>
    <xf numFmtId="4" fontId="20" fillId="0" borderId="0" xfId="0" applyNumberFormat="1" applyFont="1" applyAlignment="1">
      <alignment horizontal="right" wrapText="1"/>
    </xf>
    <xf numFmtId="4" fontId="23" fillId="0" borderId="0" xfId="0" applyNumberFormat="1" applyFont="1" applyAlignment="1">
      <alignment horizontal="right" wrapText="1"/>
    </xf>
    <xf numFmtId="4" fontId="29" fillId="0" borderId="0" xfId="0" applyNumberFormat="1" applyFont="1" applyAlignment="1">
      <alignment horizontal="right" wrapText="1"/>
    </xf>
    <xf numFmtId="3" fontId="22" fillId="0" borderId="0" xfId="0" applyNumberFormat="1" applyFont="1" applyAlignment="1">
      <alignment horizontal="center" wrapText="1"/>
    </xf>
    <xf numFmtId="49" fontId="31" fillId="0" borderId="0" xfId="0" applyNumberFormat="1" applyFont="1" applyAlignment="1">
      <alignment horizontal="left"/>
    </xf>
    <xf numFmtId="0" fontId="31" fillId="0" borderId="0" xfId="0" applyFont="1" applyAlignment="1">
      <alignment wrapText="1"/>
    </xf>
    <xf numFmtId="49" fontId="32" fillId="0" borderId="0" xfId="0" applyNumberFormat="1" applyFont="1" applyAlignment="1">
      <alignment horizontal="left"/>
    </xf>
    <xf numFmtId="0" fontId="32" fillId="0" borderId="0" xfId="0" applyFont="1" applyAlignment="1">
      <alignment wrapText="1"/>
    </xf>
    <xf numFmtId="4" fontId="33" fillId="0" borderId="0" xfId="0" applyNumberFormat="1" applyFont="1" applyAlignment="1">
      <alignment horizontal="right" wrapTex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10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4" fontId="32" fillId="0" borderId="0" xfId="0" applyNumberFormat="1" applyFont="1" applyAlignment="1">
      <alignment wrapText="1"/>
    </xf>
    <xf numFmtId="4" fontId="32" fillId="0" borderId="0" xfId="0" applyNumberFormat="1" applyFont="1"/>
    <xf numFmtId="4" fontId="34" fillId="0" borderId="0" xfId="0" applyNumberFormat="1" applyFont="1"/>
    <xf numFmtId="0" fontId="34" fillId="0" borderId="0" xfId="0" applyFont="1" applyAlignment="1">
      <alignment wrapText="1"/>
    </xf>
    <xf numFmtId="0" fontId="32" fillId="0" borderId="0" xfId="0" applyFont="1" applyAlignment="1">
      <alignment horizontal="left"/>
    </xf>
    <xf numFmtId="49" fontId="32" fillId="0" borderId="0" xfId="0" applyNumberFormat="1" applyFont="1" applyAlignment="1">
      <alignment horizontal="right" wrapText="1"/>
    </xf>
    <xf numFmtId="49" fontId="32" fillId="0" borderId="0" xfId="0" applyNumberFormat="1" applyFont="1" applyAlignment="1">
      <alignment horizontal="center"/>
    </xf>
    <xf numFmtId="0" fontId="32" fillId="0" borderId="0" xfId="0" applyFont="1" applyAlignment="1"/>
    <xf numFmtId="4" fontId="32" fillId="0" borderId="0" xfId="0" applyNumberFormat="1" applyFont="1" applyAlignment="1"/>
    <xf numFmtId="3" fontId="34" fillId="0" borderId="0" xfId="0" applyNumberFormat="1" applyFont="1" applyAlignment="1">
      <alignment horizontal="center" wrapText="1"/>
    </xf>
    <xf numFmtId="4" fontId="32" fillId="0" borderId="0" xfId="0" applyNumberFormat="1" applyFont="1" applyAlignment="1">
      <alignment horizontal="right" wrapText="1"/>
    </xf>
    <xf numFmtId="4" fontId="34" fillId="0" borderId="0" xfId="0" applyNumberFormat="1" applyFont="1" applyAlignment="1">
      <alignment horizontal="right" wrapText="1"/>
    </xf>
    <xf numFmtId="3" fontId="32" fillId="0" borderId="0" xfId="0" applyNumberFormat="1" applyFont="1" applyAlignment="1">
      <alignment horizontal="center" wrapText="1"/>
    </xf>
    <xf numFmtId="4" fontId="34" fillId="0" borderId="0" xfId="0" applyNumberFormat="1" applyFont="1" applyAlignment="1">
      <alignment horizontal="center" wrapText="1"/>
    </xf>
    <xf numFmtId="4" fontId="3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/>
    <xf numFmtId="0" fontId="10" fillId="0" borderId="0" xfId="0" applyFont="1" applyAlignment="1">
      <alignment horizontal="center"/>
    </xf>
    <xf numFmtId="4" fontId="19" fillId="0" borderId="0" xfId="0" applyNumberFormat="1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35" fillId="0" borderId="0" xfId="0" applyFont="1" applyAlignment="1"/>
    <xf numFmtId="4" fontId="21" fillId="0" borderId="0" xfId="0" applyNumberFormat="1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36" fillId="0" borderId="0" xfId="0" applyFont="1" applyAlignment="1">
      <alignment wrapText="1"/>
    </xf>
    <xf numFmtId="0" fontId="37" fillId="0" borderId="0" xfId="0" applyFont="1" applyAlignment="1">
      <alignment wrapText="1"/>
    </xf>
    <xf numFmtId="4" fontId="37" fillId="0" borderId="0" xfId="0" applyNumberFormat="1" applyFont="1" applyAlignment="1">
      <alignment horizontal="right" wrapText="1"/>
    </xf>
    <xf numFmtId="4" fontId="37" fillId="0" borderId="0" xfId="0" applyNumberFormat="1" applyFont="1" applyAlignment="1">
      <alignment horizontal="right"/>
    </xf>
    <xf numFmtId="4" fontId="36" fillId="0" borderId="0" xfId="0" applyNumberFormat="1" applyFont="1" applyAlignment="1"/>
    <xf numFmtId="4" fontId="36" fillId="0" borderId="0" xfId="0" applyNumberFormat="1" applyFont="1" applyAlignment="1">
      <alignment wrapText="1"/>
    </xf>
    <xf numFmtId="0" fontId="36" fillId="0" borderId="0" xfId="0" applyFont="1" applyAlignment="1">
      <alignment horizontal="center"/>
    </xf>
    <xf numFmtId="49" fontId="36" fillId="0" borderId="0" xfId="0" applyNumberFormat="1" applyFont="1" applyAlignment="1">
      <alignment horizontal="left"/>
    </xf>
    <xf numFmtId="4" fontId="36" fillId="0" borderId="0" xfId="0" applyNumberFormat="1" applyFont="1" applyAlignment="1">
      <alignment horizontal="right" wrapText="1"/>
    </xf>
    <xf numFmtId="49" fontId="36" fillId="0" borderId="0" xfId="0" applyNumberFormat="1" applyFont="1" applyAlignment="1">
      <alignment horizontal="center"/>
    </xf>
    <xf numFmtId="49" fontId="36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9" fontId="20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0" fillId="0" borderId="0" xfId="0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" fontId="0" fillId="0" borderId="0" xfId="0" applyNumberForma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22" fillId="0" borderId="0" xfId="0" applyFont="1" applyAlignment="1">
      <alignment wrapText="1"/>
    </xf>
    <xf numFmtId="4" fontId="36" fillId="0" borderId="0" xfId="0" applyNumberFormat="1" applyFont="1" applyAlignment="1">
      <alignment horizontal="right"/>
    </xf>
    <xf numFmtId="0" fontId="4" fillId="0" borderId="0" xfId="0" applyFont="1" applyAlignment="1"/>
    <xf numFmtId="0" fontId="19" fillId="0" borderId="0" xfId="0" applyFont="1" applyAlignment="1">
      <alignment wrapText="1"/>
    </xf>
    <xf numFmtId="0" fontId="19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2" fillId="0" borderId="0" xfId="0" applyFont="1" applyAlignment="1">
      <alignment wrapText="1"/>
    </xf>
    <xf numFmtId="4" fontId="38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8" fillId="0" borderId="0" xfId="0" applyFont="1" applyAlignment="1">
      <alignment vertical="center" wrapText="1"/>
    </xf>
    <xf numFmtId="0" fontId="38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39" fillId="0" borderId="0" xfId="0" applyFont="1" applyAlignment="1"/>
    <xf numFmtId="0" fontId="39" fillId="0" borderId="0" xfId="0" applyFont="1" applyAlignment="1">
      <alignment horizontal="center"/>
    </xf>
    <xf numFmtId="49" fontId="20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" fontId="40" fillId="0" borderId="0" xfId="0" applyNumberFormat="1" applyFont="1" applyAlignment="1">
      <alignment horizontal="right" wrapText="1"/>
    </xf>
    <xf numFmtId="49" fontId="1" fillId="0" borderId="0" xfId="0" applyNumberFormat="1" applyFont="1" applyAlignment="1"/>
    <xf numFmtId="49" fontId="40" fillId="0" borderId="0" xfId="0" applyNumberFormat="1" applyFont="1" applyAlignment="1">
      <alignment horizontal="left"/>
    </xf>
    <xf numFmtId="0" fontId="40" fillId="0" borderId="0" xfId="0" applyFont="1" applyAlignment="1">
      <alignment wrapText="1"/>
    </xf>
    <xf numFmtId="0" fontId="41" fillId="0" borderId="0" xfId="0" applyFont="1" applyAlignment="1">
      <alignment horizontal="center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22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49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3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2" fillId="0" borderId="0" xfId="0" applyFont="1" applyAlignment="1">
      <alignment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22" fillId="0" borderId="0" xfId="0" applyFont="1" applyAlignment="1">
      <alignment wrapText="1"/>
    </xf>
    <xf numFmtId="0" fontId="0" fillId="0" borderId="0" xfId="0" applyAlignment="1">
      <alignment wrapText="1"/>
    </xf>
    <xf numFmtId="0" fontId="22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0" fillId="0" borderId="0" xfId="0" applyAlignment="1">
      <alignment wrapText="1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4" fillId="0" borderId="0" xfId="0" applyFont="1" applyAlignment="1">
      <alignment horizontal="center" wrapText="1"/>
    </xf>
    <xf numFmtId="0" fontId="44" fillId="0" borderId="0" xfId="0" applyFont="1" applyAlignment="1">
      <alignment horizontal="center"/>
    </xf>
    <xf numFmtId="0" fontId="2" fillId="0" borderId="0" xfId="0" applyFont="1"/>
    <xf numFmtId="4" fontId="2" fillId="0" borderId="0" xfId="0" applyNumberFormat="1" applyFont="1"/>
    <xf numFmtId="0" fontId="45" fillId="0" borderId="0" xfId="0" applyFont="1"/>
    <xf numFmtId="49" fontId="44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/>
    <xf numFmtId="0" fontId="46" fillId="0" borderId="0" xfId="0" applyFont="1" applyAlignment="1">
      <alignment horizontal="center" wrapText="1"/>
    </xf>
    <xf numFmtId="49" fontId="46" fillId="0" borderId="0" xfId="0" applyNumberFormat="1" applyFont="1" applyAlignment="1">
      <alignment horizontal="center"/>
    </xf>
    <xf numFmtId="0" fontId="1" fillId="0" borderId="0" xfId="0" applyFont="1"/>
    <xf numFmtId="4" fontId="1" fillId="0" borderId="0" xfId="0" applyNumberFormat="1" applyFont="1" applyAlignment="1">
      <alignment wrapText="1"/>
    </xf>
    <xf numFmtId="4" fontId="1" fillId="0" borderId="0" xfId="0" applyNumberFormat="1" applyFont="1"/>
    <xf numFmtId="0" fontId="47" fillId="0" borderId="0" xfId="0" applyFont="1"/>
    <xf numFmtId="4" fontId="48" fillId="0" borderId="0" xfId="0" applyNumberFormat="1" applyFont="1"/>
    <xf numFmtId="4" fontId="46" fillId="0" borderId="0" xfId="0" applyNumberFormat="1" applyFont="1"/>
    <xf numFmtId="4" fontId="49" fillId="0" borderId="0" xfId="0" applyNumberFormat="1" applyFont="1"/>
    <xf numFmtId="4" fontId="46" fillId="0" borderId="0" xfId="0" applyNumberFormat="1" applyFont="1" applyAlignment="1">
      <alignment wrapText="1"/>
    </xf>
    <xf numFmtId="4" fontId="50" fillId="0" borderId="0" xfId="0" applyNumberFormat="1" applyFont="1"/>
    <xf numFmtId="0" fontId="51" fillId="0" borderId="0" xfId="0" applyFont="1"/>
    <xf numFmtId="4" fontId="48" fillId="0" borderId="0" xfId="0" applyNumberFormat="1" applyFont="1" applyAlignment="1">
      <alignment wrapText="1"/>
    </xf>
    <xf numFmtId="4" fontId="52" fillId="0" borderId="0" xfId="0" applyNumberFormat="1" applyFont="1" applyAlignment="1">
      <alignment horizontal="right" wrapText="1"/>
    </xf>
    <xf numFmtId="4" fontId="52" fillId="0" borderId="0" xfId="0" applyNumberFormat="1" applyFont="1" applyAlignment="1">
      <alignment horizontal="right"/>
    </xf>
    <xf numFmtId="0" fontId="1" fillId="0" borderId="0" xfId="0" applyFont="1" applyAlignment="1">
      <alignment wrapText="1"/>
    </xf>
    <xf numFmtId="4" fontId="53" fillId="0" borderId="0" xfId="0" applyNumberFormat="1" applyFont="1" applyAlignment="1">
      <alignment horizontal="right"/>
    </xf>
    <xf numFmtId="4" fontId="53" fillId="0" borderId="0" xfId="0" applyNumberFormat="1" applyFont="1" applyAlignment="1">
      <alignment horizontal="right" wrapText="1"/>
    </xf>
    <xf numFmtId="49" fontId="46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/>
    </xf>
    <xf numFmtId="4" fontId="54" fillId="0" borderId="0" xfId="0" applyNumberFormat="1" applyFont="1" applyAlignment="1"/>
    <xf numFmtId="4" fontId="39" fillId="0" borderId="0" xfId="0" applyNumberFormat="1" applyFont="1" applyAlignment="1">
      <alignment wrapText="1"/>
    </xf>
    <xf numFmtId="4" fontId="53" fillId="0" borderId="0" xfId="0" applyNumberFormat="1" applyFont="1" applyAlignment="1"/>
    <xf numFmtId="4" fontId="1" fillId="0" borderId="0" xfId="0" applyNumberFormat="1" applyFont="1" applyAlignment="1"/>
    <xf numFmtId="4" fontId="55" fillId="0" borderId="0" xfId="0" applyNumberFormat="1" applyFont="1" applyAlignment="1">
      <alignment wrapText="1"/>
    </xf>
    <xf numFmtId="4" fontId="56" fillId="0" borderId="0" xfId="0" applyNumberFormat="1" applyFont="1" applyAlignment="1">
      <alignment wrapText="1"/>
    </xf>
    <xf numFmtId="4" fontId="1" fillId="0" borderId="0" xfId="0" applyNumberFormat="1" applyFont="1" applyAlignment="1">
      <alignment horizontal="right"/>
    </xf>
    <xf numFmtId="4" fontId="50" fillId="0" borderId="0" xfId="0" applyNumberFormat="1" applyFont="1" applyAlignment="1"/>
    <xf numFmtId="3" fontId="1" fillId="0" borderId="0" xfId="0" applyNumberFormat="1" applyFont="1" applyAlignment="1">
      <alignment horizontal="center" wrapText="1"/>
    </xf>
    <xf numFmtId="4" fontId="1" fillId="0" borderId="0" xfId="0" applyNumberFormat="1" applyFont="1" applyAlignment="1">
      <alignment horizontal="right" wrapText="1"/>
    </xf>
    <xf numFmtId="4" fontId="57" fillId="0" borderId="0" xfId="0" applyNumberFormat="1" applyFont="1" applyAlignment="1"/>
    <xf numFmtId="4" fontId="50" fillId="0" borderId="0" xfId="0" applyNumberFormat="1" applyFont="1" applyAlignment="1">
      <alignment horizontal="right" wrapText="1"/>
    </xf>
    <xf numFmtId="4" fontId="46" fillId="0" borderId="0" xfId="0" applyNumberFormat="1" applyFont="1" applyAlignment="1">
      <alignment horizontal="center" wrapText="1"/>
    </xf>
    <xf numFmtId="4" fontId="55" fillId="0" borderId="0" xfId="0" applyNumberFormat="1" applyFont="1" applyAlignment="1">
      <alignment horizontal="right" wrapText="1"/>
    </xf>
    <xf numFmtId="3" fontId="46" fillId="0" borderId="0" xfId="0" applyNumberFormat="1" applyFont="1" applyAlignment="1">
      <alignment horizontal="center" wrapText="1"/>
    </xf>
    <xf numFmtId="4" fontId="56" fillId="0" borderId="0" xfId="0" applyNumberFormat="1" applyFont="1" applyAlignment="1">
      <alignment horizontal="right" wrapText="1"/>
    </xf>
    <xf numFmtId="4" fontId="50" fillId="0" borderId="0" xfId="0" applyNumberFormat="1" applyFont="1" applyAlignment="1">
      <alignment wrapText="1"/>
    </xf>
    <xf numFmtId="4" fontId="46" fillId="0" borderId="0" xfId="0" applyNumberFormat="1" applyFont="1" applyAlignment="1">
      <alignment horizontal="right" wrapText="1"/>
    </xf>
    <xf numFmtId="4" fontId="53" fillId="0" borderId="0" xfId="0" applyNumberFormat="1" applyFont="1" applyAlignment="1">
      <alignment wrapText="1"/>
    </xf>
    <xf numFmtId="4" fontId="54" fillId="0" borderId="0" xfId="0" applyNumberFormat="1" applyFont="1" applyAlignment="1">
      <alignment horizontal="right" wrapText="1"/>
    </xf>
    <xf numFmtId="4" fontId="39" fillId="0" borderId="0" xfId="0" applyNumberFormat="1" applyFont="1" applyAlignment="1">
      <alignment horizontal="right" wrapText="1"/>
    </xf>
    <xf numFmtId="4" fontId="1" fillId="0" borderId="0" xfId="0" applyNumberFormat="1" applyFont="1" applyAlignment="1">
      <alignment horizontal="center" wrapText="1"/>
    </xf>
    <xf numFmtId="4" fontId="58" fillId="0" borderId="0" xfId="0" applyNumberFormat="1" applyFont="1" applyAlignment="1">
      <alignment horizontal="right" wrapText="1"/>
    </xf>
    <xf numFmtId="0" fontId="54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46" fillId="0" borderId="0" xfId="0" applyFont="1" applyAlignment="1">
      <alignment horizontal="center"/>
    </xf>
    <xf numFmtId="49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22" fillId="0" borderId="0" xfId="0" applyNumberFormat="1" applyFont="1" applyAlignment="1">
      <alignment horizontal="left" wrapText="1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3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9" fillId="0" borderId="0" xfId="0" applyFont="1" applyAlignment="1">
      <alignment wrapText="1"/>
    </xf>
    <xf numFmtId="0" fontId="19" fillId="0" borderId="0" xfId="0" applyFont="1" applyAlignment="1"/>
    <xf numFmtId="0" fontId="22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77"/>
  <sheetViews>
    <sheetView tabSelected="1" topLeftCell="I1" zoomScaleNormal="100" workbookViewId="0">
      <selection activeCell="Y7" sqref="Y7"/>
    </sheetView>
  </sheetViews>
  <sheetFormatPr defaultRowHeight="12.75" x14ac:dyDescent="0.2"/>
  <cols>
    <col min="1" max="1" width="9" style="5" customWidth="1"/>
    <col min="2" max="2" width="4" style="5" customWidth="1"/>
    <col min="3" max="3" width="3" style="5" customWidth="1"/>
    <col min="4" max="4" width="4" style="5" customWidth="1"/>
    <col min="5" max="5" width="3.7109375" style="5" customWidth="1"/>
    <col min="6" max="6" width="3.5703125" style="5" customWidth="1"/>
    <col min="7" max="7" width="3.42578125" style="5" customWidth="1"/>
    <col min="8" max="11" width="3.5703125" style="5" customWidth="1"/>
    <col min="12" max="12" width="7.42578125" style="5" customWidth="1"/>
    <col min="13" max="13" width="6.7109375" style="72" customWidth="1"/>
    <col min="14" max="14" width="27.140625" style="84" customWidth="1"/>
    <col min="15" max="15" width="12.140625" style="122" customWidth="1"/>
    <col min="16" max="20" width="12.28515625" style="122" customWidth="1"/>
    <col min="21" max="21" width="11.42578125" style="390" customWidth="1"/>
    <col min="22" max="22" width="11.5703125" style="390" customWidth="1"/>
    <col min="23" max="23" width="6.28515625" style="382" customWidth="1"/>
    <col min="24" max="24" width="5.5703125" style="382" customWidth="1"/>
  </cols>
  <sheetData>
    <row r="1" spans="1:25" ht="38.25" x14ac:dyDescent="0.2">
      <c r="A1" s="3"/>
      <c r="B1" s="446" t="s">
        <v>36</v>
      </c>
      <c r="C1" s="447"/>
      <c r="D1" s="447"/>
      <c r="E1" s="447"/>
      <c r="F1" s="447"/>
      <c r="G1" s="447"/>
      <c r="H1" s="447"/>
      <c r="I1" s="436"/>
      <c r="J1" s="436"/>
      <c r="K1" s="200"/>
      <c r="L1" s="22"/>
      <c r="M1" s="69" t="s">
        <v>37</v>
      </c>
      <c r="N1" s="70" t="s">
        <v>38</v>
      </c>
      <c r="O1" s="69" t="s">
        <v>389</v>
      </c>
      <c r="P1" s="310" t="s">
        <v>354</v>
      </c>
      <c r="Q1" s="353" t="s">
        <v>390</v>
      </c>
      <c r="R1" s="368" t="s">
        <v>401</v>
      </c>
      <c r="S1" s="372" t="s">
        <v>403</v>
      </c>
      <c r="T1" s="368" t="s">
        <v>402</v>
      </c>
      <c r="U1" s="388" t="s">
        <v>345</v>
      </c>
      <c r="V1" s="388" t="s">
        <v>394</v>
      </c>
      <c r="W1" s="380" t="s">
        <v>404</v>
      </c>
      <c r="X1" s="380" t="s">
        <v>405</v>
      </c>
      <c r="Y1" s="69"/>
    </row>
    <row r="2" spans="1:25" x14ac:dyDescent="0.2">
      <c r="A2" s="3"/>
      <c r="B2" s="22">
        <v>1</v>
      </c>
      <c r="C2" s="22">
        <v>2</v>
      </c>
      <c r="D2" s="22">
        <v>3</v>
      </c>
      <c r="E2" s="22">
        <v>4</v>
      </c>
      <c r="F2" s="22">
        <v>5</v>
      </c>
      <c r="G2" s="22">
        <v>6</v>
      </c>
      <c r="H2" s="22">
        <v>7</v>
      </c>
      <c r="I2" s="202">
        <v>8</v>
      </c>
      <c r="J2" s="202">
        <v>9</v>
      </c>
      <c r="K2" s="202"/>
      <c r="L2" s="22"/>
      <c r="M2" s="71"/>
      <c r="N2" s="70"/>
      <c r="O2" s="94" t="s">
        <v>285</v>
      </c>
      <c r="P2" s="94" t="s">
        <v>286</v>
      </c>
      <c r="Q2" s="94" t="s">
        <v>57</v>
      </c>
      <c r="R2" s="94" t="s">
        <v>77</v>
      </c>
      <c r="S2" s="94" t="s">
        <v>34</v>
      </c>
      <c r="T2" s="94" t="s">
        <v>35</v>
      </c>
      <c r="U2" s="389" t="s">
        <v>52</v>
      </c>
      <c r="V2" s="389" t="s">
        <v>99</v>
      </c>
      <c r="W2" s="381">
        <v>9</v>
      </c>
      <c r="X2" s="381">
        <v>10</v>
      </c>
    </row>
    <row r="3" spans="1:25" x14ac:dyDescent="0.2">
      <c r="O3" s="238"/>
      <c r="P3" s="311"/>
      <c r="Q3" s="352"/>
      <c r="R3" s="369"/>
      <c r="S3" s="374"/>
      <c r="T3" s="369"/>
    </row>
    <row r="4" spans="1:25" x14ac:dyDescent="0.2">
      <c r="A4" s="5" t="s">
        <v>98</v>
      </c>
      <c r="N4" s="73" t="s">
        <v>109</v>
      </c>
      <c r="O4" s="238"/>
      <c r="P4" s="311"/>
      <c r="Q4" s="352"/>
      <c r="R4" s="369"/>
      <c r="S4" s="374"/>
      <c r="T4" s="369"/>
    </row>
    <row r="5" spans="1:25" x14ac:dyDescent="0.2">
      <c r="N5" s="73"/>
      <c r="O5" s="238"/>
      <c r="P5" s="311"/>
      <c r="Q5" s="352"/>
      <c r="R5" s="369"/>
      <c r="S5" s="374"/>
      <c r="T5" s="369"/>
    </row>
    <row r="6" spans="1:25" x14ac:dyDescent="0.2">
      <c r="N6" s="73"/>
      <c r="O6" s="238"/>
      <c r="P6" s="311"/>
      <c r="Q6" s="352"/>
      <c r="R6" s="369"/>
      <c r="S6" s="374"/>
      <c r="T6" s="369"/>
    </row>
    <row r="7" spans="1:25" ht="25.5" x14ac:dyDescent="0.2">
      <c r="N7" s="73" t="s">
        <v>343</v>
      </c>
      <c r="O7" s="77">
        <f t="shared" ref="O7:P7" si="0">SUM(O15+O16+O23)</f>
        <v>1917783.7399999998</v>
      </c>
      <c r="P7" s="77">
        <f t="shared" si="0"/>
        <v>6590790.8300000001</v>
      </c>
      <c r="Q7" s="77">
        <f t="shared" ref="Q7:V7" si="1">SUM(Q15+Q16+Q23)</f>
        <v>5906000</v>
      </c>
      <c r="R7" s="77">
        <f t="shared" ref="R7:S7" si="2">SUM(R15+R16+R23)</f>
        <v>5993790.8300000001</v>
      </c>
      <c r="S7" s="77">
        <f t="shared" si="2"/>
        <v>7493790.8300000001</v>
      </c>
      <c r="T7" s="77">
        <f>S7-R7</f>
        <v>1500000</v>
      </c>
      <c r="U7" s="391">
        <f t="shared" si="1"/>
        <v>2490000</v>
      </c>
      <c r="V7" s="391">
        <f t="shared" si="1"/>
        <v>2521000</v>
      </c>
      <c r="W7" s="383">
        <f>U7/S7*100</f>
        <v>33.227508700025993</v>
      </c>
      <c r="X7" s="383">
        <f>V7/S7*100</f>
        <v>33.641184511150811</v>
      </c>
    </row>
    <row r="8" spans="1:25" x14ac:dyDescent="0.2">
      <c r="N8" s="73"/>
      <c r="O8" s="82"/>
      <c r="P8" s="82"/>
      <c r="Q8" s="82"/>
      <c r="R8" s="82"/>
      <c r="S8" s="82"/>
      <c r="T8" s="82"/>
    </row>
    <row r="9" spans="1:25" ht="25.5" x14ac:dyDescent="0.2">
      <c r="N9" s="73" t="s">
        <v>305</v>
      </c>
      <c r="O9" s="77">
        <f t="shared" ref="O9:P9" si="3">SUM(O17+O18+O24)</f>
        <v>2221141.4500000002</v>
      </c>
      <c r="P9" s="77">
        <f t="shared" si="3"/>
        <v>6810000</v>
      </c>
      <c r="Q9" s="77">
        <f t="shared" ref="Q9:V9" si="4">SUM(Q17+Q18+Q24)</f>
        <v>6013000</v>
      </c>
      <c r="R9" s="77">
        <f t="shared" ref="R9:S9" si="5">SUM(R17+R18+R24)</f>
        <v>6213000</v>
      </c>
      <c r="S9" s="77">
        <f t="shared" si="5"/>
        <v>7713000</v>
      </c>
      <c r="T9" s="77">
        <f>S9-R9</f>
        <v>1500000</v>
      </c>
      <c r="U9" s="391">
        <f t="shared" si="4"/>
        <v>2590000</v>
      </c>
      <c r="V9" s="391">
        <f t="shared" si="4"/>
        <v>2721000</v>
      </c>
      <c r="W9" s="383">
        <f>U9/S9*100</f>
        <v>33.579670685855049</v>
      </c>
      <c r="X9" s="383">
        <f t="shared" ref="X9:X29" si="6">V9/S9*100</f>
        <v>35.2781019058732</v>
      </c>
    </row>
    <row r="10" spans="1:25" x14ac:dyDescent="0.2">
      <c r="N10" s="73"/>
      <c r="O10" s="82"/>
      <c r="P10" s="82"/>
      <c r="Q10" s="82"/>
      <c r="R10" s="82"/>
      <c r="S10" s="82"/>
      <c r="T10" s="77"/>
      <c r="W10" s="383"/>
      <c r="X10" s="383"/>
    </row>
    <row r="11" spans="1:25" s="204" customForma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282"/>
      <c r="N11" s="73" t="s">
        <v>342</v>
      </c>
      <c r="O11" s="82">
        <f t="shared" ref="O11:P11" si="7">O7-O9</f>
        <v>-303357.71000000043</v>
      </c>
      <c r="P11" s="82">
        <f t="shared" si="7"/>
        <v>-219209.16999999993</v>
      </c>
      <c r="Q11" s="82">
        <f t="shared" ref="Q11:V11" si="8">Q7-Q9</f>
        <v>-107000</v>
      </c>
      <c r="R11" s="82">
        <f t="shared" ref="R11:S11" si="9">R7-R9</f>
        <v>-219209.16999999993</v>
      </c>
      <c r="S11" s="82">
        <f t="shared" si="9"/>
        <v>-219209.16999999993</v>
      </c>
      <c r="T11" s="77">
        <f>S11-R11</f>
        <v>0</v>
      </c>
      <c r="U11" s="392">
        <f t="shared" si="8"/>
        <v>-100000</v>
      </c>
      <c r="V11" s="392">
        <f t="shared" si="8"/>
        <v>-200000</v>
      </c>
      <c r="W11" s="383">
        <f>U11/S11*100</f>
        <v>45.618529553302913</v>
      </c>
      <c r="X11" s="383">
        <f t="shared" si="6"/>
        <v>91.237059106605827</v>
      </c>
    </row>
    <row r="12" spans="1:25" x14ac:dyDescent="0.2">
      <c r="N12" s="73"/>
      <c r="O12" s="82"/>
      <c r="P12" s="82"/>
      <c r="Q12" s="82"/>
      <c r="R12" s="82"/>
      <c r="S12" s="82"/>
      <c r="T12" s="77"/>
      <c r="W12" s="383"/>
      <c r="X12" s="383"/>
    </row>
    <row r="13" spans="1:25" x14ac:dyDescent="0.2">
      <c r="M13" s="78" t="s">
        <v>39</v>
      </c>
      <c r="N13" s="79"/>
      <c r="O13" s="82"/>
      <c r="P13" s="82"/>
      <c r="Q13" s="82"/>
      <c r="R13" s="82"/>
      <c r="S13" s="82"/>
      <c r="T13" s="77"/>
      <c r="W13" s="383"/>
      <c r="X13" s="383"/>
    </row>
    <row r="14" spans="1:25" x14ac:dyDescent="0.2">
      <c r="M14" s="78"/>
      <c r="N14" s="79"/>
      <c r="O14" s="82"/>
      <c r="P14" s="82"/>
      <c r="Q14" s="82"/>
      <c r="R14" s="82"/>
      <c r="S14" s="82"/>
      <c r="T14" s="77"/>
      <c r="W14" s="383"/>
      <c r="X14" s="383"/>
    </row>
    <row r="15" spans="1:25" x14ac:dyDescent="0.2">
      <c r="M15" s="80" t="s">
        <v>35</v>
      </c>
      <c r="N15" s="81" t="s">
        <v>22</v>
      </c>
      <c r="O15" s="77">
        <f t="shared" ref="O15" si="10">SUM(O37)</f>
        <v>1915383.7399999998</v>
      </c>
      <c r="P15" s="77">
        <f t="shared" ref="P15" si="11">SUM(P37)</f>
        <v>6590190.8300000001</v>
      </c>
      <c r="Q15" s="77">
        <f t="shared" ref="Q15:V15" si="12">SUM(Q37)</f>
        <v>5906000</v>
      </c>
      <c r="R15" s="77">
        <f t="shared" ref="R15:S15" si="13">SUM(R37)</f>
        <v>5993790.8300000001</v>
      </c>
      <c r="S15" s="77">
        <f t="shared" si="13"/>
        <v>5793790.8300000001</v>
      </c>
      <c r="T15" s="77">
        <f t="shared" ref="T15:T18" si="14">S15-R15</f>
        <v>-200000</v>
      </c>
      <c r="U15" s="391">
        <f t="shared" si="12"/>
        <v>2470000</v>
      </c>
      <c r="V15" s="391">
        <f t="shared" si="12"/>
        <v>2501000</v>
      </c>
      <c r="W15" s="383">
        <f t="shared" ref="W15:W18" si="15">U15/S15*100</f>
        <v>42.63184627257246</v>
      </c>
      <c r="X15" s="383">
        <f t="shared" si="6"/>
        <v>43.166901833078427</v>
      </c>
    </row>
    <row r="16" spans="1:25" ht="25.5" x14ac:dyDescent="0.2">
      <c r="M16" s="80" t="s">
        <v>52</v>
      </c>
      <c r="N16" s="81" t="s">
        <v>28</v>
      </c>
      <c r="O16" s="77">
        <f t="shared" ref="O16" si="16">SUM(O59)</f>
        <v>2400</v>
      </c>
      <c r="P16" s="77">
        <f t="shared" ref="P16" si="17">SUM(P59)</f>
        <v>600</v>
      </c>
      <c r="Q16" s="77">
        <f t="shared" ref="Q16:V16" si="18">SUM(Q59)</f>
        <v>0</v>
      </c>
      <c r="R16" s="77">
        <f t="shared" ref="R16:S16" si="19">SUM(R59)</f>
        <v>0</v>
      </c>
      <c r="S16" s="77">
        <f t="shared" si="19"/>
        <v>0</v>
      </c>
      <c r="T16" s="77">
        <f t="shared" si="14"/>
        <v>0</v>
      </c>
      <c r="U16" s="391">
        <f t="shared" si="18"/>
        <v>20000</v>
      </c>
      <c r="V16" s="391">
        <f t="shared" si="18"/>
        <v>20000</v>
      </c>
      <c r="W16" s="383">
        <v>0</v>
      </c>
      <c r="X16" s="383">
        <v>0</v>
      </c>
    </row>
    <row r="17" spans="1:24" x14ac:dyDescent="0.2">
      <c r="M17" s="80" t="s">
        <v>57</v>
      </c>
      <c r="N17" s="81" t="s">
        <v>117</v>
      </c>
      <c r="O17" s="77">
        <f t="shared" ref="O17" si="20">SUM(O68)</f>
        <v>1136708.5900000001</v>
      </c>
      <c r="P17" s="77">
        <f t="shared" ref="P17" si="21">SUM(P68)</f>
        <v>1889800</v>
      </c>
      <c r="Q17" s="77">
        <f t="shared" ref="Q17:V17" si="22">SUM(Q68)</f>
        <v>1529000</v>
      </c>
      <c r="R17" s="77">
        <f t="shared" ref="R17:S17" si="23">SUM(R68)</f>
        <v>1583000</v>
      </c>
      <c r="S17" s="77">
        <f t="shared" si="23"/>
        <v>1583000</v>
      </c>
      <c r="T17" s="77">
        <f t="shared" si="14"/>
        <v>0</v>
      </c>
      <c r="U17" s="391">
        <f t="shared" si="22"/>
        <v>1519300</v>
      </c>
      <c r="V17" s="391">
        <f t="shared" si="22"/>
        <v>1494300</v>
      </c>
      <c r="W17" s="383">
        <f t="shared" si="15"/>
        <v>95.975994946304482</v>
      </c>
      <c r="X17" s="383">
        <f t="shared" si="6"/>
        <v>94.396715097915347</v>
      </c>
    </row>
    <row r="18" spans="1:24" ht="25.5" x14ac:dyDescent="0.2">
      <c r="M18" s="80" t="s">
        <v>77</v>
      </c>
      <c r="N18" s="81" t="s">
        <v>171</v>
      </c>
      <c r="O18" s="77">
        <f t="shared" ref="O18" si="24">SUM(O99)</f>
        <v>1084432.8599999999</v>
      </c>
      <c r="P18" s="77">
        <f t="shared" ref="P18" si="25">SUM(P99)</f>
        <v>4920200</v>
      </c>
      <c r="Q18" s="77">
        <f t="shared" ref="Q18:V18" si="26">SUM(Q99)</f>
        <v>4484000</v>
      </c>
      <c r="R18" s="77">
        <f t="shared" ref="R18:S18" si="27">SUM(R99)</f>
        <v>4630000</v>
      </c>
      <c r="S18" s="77">
        <f t="shared" si="27"/>
        <v>6130000</v>
      </c>
      <c r="T18" s="77">
        <f t="shared" si="14"/>
        <v>1500000</v>
      </c>
      <c r="U18" s="391">
        <f t="shared" si="26"/>
        <v>870700</v>
      </c>
      <c r="V18" s="391">
        <f t="shared" si="26"/>
        <v>1026700</v>
      </c>
      <c r="W18" s="383">
        <f t="shared" si="15"/>
        <v>14.203915171288745</v>
      </c>
      <c r="X18" s="383">
        <f t="shared" si="6"/>
        <v>16.74877650897227</v>
      </c>
    </row>
    <row r="19" spans="1:24" x14ac:dyDescent="0.2">
      <c r="M19" s="80"/>
      <c r="N19" s="81"/>
      <c r="O19" s="135"/>
      <c r="P19" s="135"/>
      <c r="Q19" s="135"/>
      <c r="R19" s="135"/>
      <c r="S19" s="135"/>
      <c r="T19" s="77"/>
      <c r="W19" s="383"/>
      <c r="X19" s="383"/>
    </row>
    <row r="20" spans="1:24" x14ac:dyDescent="0.2">
      <c r="M20" s="80"/>
      <c r="N20" s="81"/>
      <c r="O20" s="135"/>
      <c r="P20" s="135"/>
      <c r="Q20" s="135"/>
      <c r="R20" s="135"/>
      <c r="S20" s="135"/>
      <c r="T20" s="77"/>
      <c r="W20" s="383"/>
      <c r="X20" s="383"/>
    </row>
    <row r="21" spans="1:24" x14ac:dyDescent="0.2">
      <c r="M21" s="78" t="s">
        <v>90</v>
      </c>
      <c r="N21" s="79"/>
      <c r="O21" s="135"/>
      <c r="P21" s="135"/>
      <c r="Q21" s="135"/>
      <c r="R21" s="135"/>
      <c r="S21" s="135"/>
      <c r="T21" s="77"/>
      <c r="W21" s="383"/>
      <c r="X21" s="383"/>
    </row>
    <row r="22" spans="1:24" x14ac:dyDescent="0.2">
      <c r="M22" s="83"/>
      <c r="O22" s="135"/>
      <c r="P22" s="135"/>
      <c r="Q22" s="135"/>
      <c r="R22" s="135"/>
      <c r="S22" s="135"/>
      <c r="T22" s="77"/>
      <c r="W22" s="383"/>
      <c r="X22" s="383"/>
    </row>
    <row r="23" spans="1:24" s="204" customFormat="1" ht="25.5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80" t="s">
        <v>99</v>
      </c>
      <c r="N23" s="81" t="s">
        <v>295</v>
      </c>
      <c r="O23" s="77">
        <f t="shared" ref="O23" si="28">SUM(O112)</f>
        <v>0</v>
      </c>
      <c r="P23" s="77">
        <f t="shared" ref="P23" si="29">SUM(P112)</f>
        <v>0</v>
      </c>
      <c r="Q23" s="77">
        <f t="shared" ref="Q23:V23" si="30">SUM(Q112)</f>
        <v>0</v>
      </c>
      <c r="R23" s="77">
        <f t="shared" ref="R23:S23" si="31">SUM(R112)</f>
        <v>0</v>
      </c>
      <c r="S23" s="77">
        <f t="shared" si="31"/>
        <v>1700000</v>
      </c>
      <c r="T23" s="77">
        <f t="shared" ref="T23:T24" si="32">S23-R23</f>
        <v>1700000</v>
      </c>
      <c r="U23" s="392">
        <f t="shared" si="30"/>
        <v>0</v>
      </c>
      <c r="V23" s="392">
        <f t="shared" si="30"/>
        <v>0</v>
      </c>
      <c r="W23" s="383">
        <f t="shared" ref="W23" si="33">U23/S23*100</f>
        <v>0</v>
      </c>
      <c r="X23" s="383">
        <f t="shared" si="6"/>
        <v>0</v>
      </c>
    </row>
    <row r="24" spans="1:24" s="5" customFormat="1" ht="25.5" x14ac:dyDescent="0.2">
      <c r="M24" s="80" t="s">
        <v>34</v>
      </c>
      <c r="N24" s="81" t="s">
        <v>87</v>
      </c>
      <c r="O24" s="77">
        <f t="shared" ref="O24" si="34">SUM(O117)</f>
        <v>0</v>
      </c>
      <c r="P24" s="77">
        <f t="shared" ref="P24" si="35">SUM(P117)</f>
        <v>0</v>
      </c>
      <c r="Q24" s="77">
        <f t="shared" ref="Q24:R24" si="36">SUM(Q117)</f>
        <v>0</v>
      </c>
      <c r="R24" s="77">
        <f t="shared" si="36"/>
        <v>0</v>
      </c>
      <c r="S24" s="77">
        <f t="shared" ref="S24" si="37">SUM(S117)</f>
        <v>0</v>
      </c>
      <c r="T24" s="77">
        <f t="shared" si="32"/>
        <v>0</v>
      </c>
      <c r="U24" s="391">
        <f>SUM(U117)</f>
        <v>200000</v>
      </c>
      <c r="V24" s="391">
        <f>SUM(V117)</f>
        <v>200000</v>
      </c>
      <c r="W24" s="383">
        <v>0</v>
      </c>
      <c r="X24" s="383">
        <v>0</v>
      </c>
    </row>
    <row r="25" spans="1:24" s="5" customFormat="1" x14ac:dyDescent="0.2">
      <c r="M25" s="80"/>
      <c r="N25" s="81"/>
      <c r="O25" s="135"/>
      <c r="P25" s="135"/>
      <c r="Q25" s="135"/>
      <c r="R25" s="135"/>
      <c r="S25" s="135"/>
      <c r="T25" s="135"/>
      <c r="U25" s="390"/>
      <c r="V25" s="390"/>
      <c r="W25" s="383"/>
      <c r="X25" s="383"/>
    </row>
    <row r="26" spans="1:24" s="5" customFormat="1" x14ac:dyDescent="0.2">
      <c r="M26" s="80"/>
      <c r="N26" s="81"/>
      <c r="O26" s="135"/>
      <c r="P26" s="135"/>
      <c r="Q26" s="135"/>
      <c r="R26" s="135"/>
      <c r="S26" s="135"/>
      <c r="T26" s="135"/>
      <c r="U26" s="390"/>
      <c r="V26" s="390"/>
      <c r="W26" s="383"/>
      <c r="X26" s="383"/>
    </row>
    <row r="27" spans="1:24" s="5" customFormat="1" x14ac:dyDescent="0.2">
      <c r="M27" s="78" t="s">
        <v>344</v>
      </c>
      <c r="N27" s="85"/>
      <c r="O27" s="135"/>
      <c r="P27" s="135"/>
      <c r="Q27" s="135"/>
      <c r="R27" s="135"/>
      <c r="S27" s="135"/>
      <c r="T27" s="135"/>
      <c r="U27" s="390"/>
      <c r="V27" s="390"/>
      <c r="W27" s="383"/>
      <c r="X27" s="383"/>
    </row>
    <row r="28" spans="1:24" s="5" customFormat="1" x14ac:dyDescent="0.2">
      <c r="M28" s="78"/>
      <c r="N28" s="85"/>
      <c r="O28" s="135"/>
      <c r="P28" s="135"/>
      <c r="Q28" s="135"/>
      <c r="R28" s="135"/>
      <c r="S28" s="135"/>
      <c r="T28" s="135"/>
      <c r="U28" s="390"/>
      <c r="V28" s="390"/>
      <c r="W28" s="383"/>
      <c r="X28" s="383"/>
    </row>
    <row r="29" spans="1:24" s="5" customFormat="1" x14ac:dyDescent="0.2">
      <c r="M29" s="80" t="s">
        <v>96</v>
      </c>
      <c r="N29" s="81" t="s">
        <v>97</v>
      </c>
      <c r="O29" s="77">
        <f t="shared" ref="O29:S29" si="38">SUM(O128)</f>
        <v>522566.88</v>
      </c>
      <c r="P29" s="77">
        <f t="shared" si="38"/>
        <v>219209.17</v>
      </c>
      <c r="Q29" s="77">
        <f t="shared" si="38"/>
        <v>107000</v>
      </c>
      <c r="R29" s="77">
        <f t="shared" si="38"/>
        <v>219209.17</v>
      </c>
      <c r="S29" s="77">
        <f t="shared" si="38"/>
        <v>219209.17</v>
      </c>
      <c r="T29" s="77">
        <f t="shared" ref="T29" si="39">S29-R29</f>
        <v>0</v>
      </c>
      <c r="U29" s="392">
        <f t="shared" ref="U29:V29" si="40">SUM(U128)</f>
        <v>100000</v>
      </c>
      <c r="V29" s="392">
        <f t="shared" si="40"/>
        <v>200000</v>
      </c>
      <c r="W29" s="383">
        <f t="shared" ref="W29" si="41">U29/S29*100</f>
        <v>45.618529553302899</v>
      </c>
      <c r="X29" s="383">
        <f t="shared" si="6"/>
        <v>91.237059106605798</v>
      </c>
    </row>
    <row r="30" spans="1:24" s="5" customFormat="1" x14ac:dyDescent="0.2">
      <c r="M30" s="78"/>
      <c r="N30" s="85"/>
      <c r="O30" s="122"/>
      <c r="P30" s="122"/>
      <c r="Q30" s="122"/>
      <c r="R30" s="122"/>
      <c r="S30" s="122"/>
      <c r="T30" s="122"/>
      <c r="U30" s="390"/>
      <c r="V30" s="390"/>
      <c r="W30" s="382"/>
      <c r="X30" s="382"/>
    </row>
    <row r="31" spans="1:24" s="5" customFormat="1" x14ac:dyDescent="0.2">
      <c r="M31" s="78"/>
      <c r="N31" s="85"/>
      <c r="O31" s="122"/>
      <c r="P31" s="122"/>
      <c r="Q31" s="122"/>
      <c r="R31" s="122"/>
      <c r="S31" s="122"/>
      <c r="T31" s="122"/>
      <c r="U31" s="390"/>
      <c r="V31" s="390"/>
      <c r="W31" s="382"/>
      <c r="X31" s="382"/>
    </row>
    <row r="32" spans="1:24" s="5" customFormat="1" x14ac:dyDescent="0.2">
      <c r="M32" s="78"/>
      <c r="N32" s="85"/>
      <c r="O32" s="122"/>
      <c r="P32" s="122"/>
      <c r="Q32" s="122"/>
      <c r="R32" s="122"/>
      <c r="S32" s="122"/>
      <c r="T32" s="122"/>
      <c r="U32" s="390"/>
      <c r="V32" s="390"/>
      <c r="W32" s="382"/>
      <c r="X32" s="382"/>
    </row>
    <row r="33" spans="2:24" s="3" customFormat="1" ht="38.25" x14ac:dyDescent="0.2">
      <c r="B33" s="446" t="s">
        <v>36</v>
      </c>
      <c r="C33" s="447"/>
      <c r="D33" s="447"/>
      <c r="E33" s="447"/>
      <c r="F33" s="447"/>
      <c r="G33" s="447"/>
      <c r="H33" s="447"/>
      <c r="I33" s="436"/>
      <c r="J33" s="436"/>
      <c r="K33" s="200"/>
      <c r="L33" s="4"/>
      <c r="M33" s="69" t="s">
        <v>37</v>
      </c>
      <c r="N33" s="70" t="s">
        <v>38</v>
      </c>
      <c r="O33" s="353" t="s">
        <v>389</v>
      </c>
      <c r="P33" s="312" t="s">
        <v>354</v>
      </c>
      <c r="Q33" s="353" t="s">
        <v>390</v>
      </c>
      <c r="R33" s="368" t="s">
        <v>401</v>
      </c>
      <c r="S33" s="372" t="s">
        <v>403</v>
      </c>
      <c r="T33" s="368" t="s">
        <v>402</v>
      </c>
      <c r="U33" s="388" t="s">
        <v>345</v>
      </c>
      <c r="V33" s="388" t="s">
        <v>394</v>
      </c>
      <c r="W33" s="380" t="s">
        <v>404</v>
      </c>
      <c r="X33" s="380" t="s">
        <v>405</v>
      </c>
    </row>
    <row r="34" spans="2:24" s="3" customFormat="1" x14ac:dyDescent="0.2">
      <c r="B34" s="4">
        <v>1</v>
      </c>
      <c r="C34" s="4">
        <v>2</v>
      </c>
      <c r="D34" s="4">
        <v>3</v>
      </c>
      <c r="E34" s="4">
        <v>4</v>
      </c>
      <c r="F34" s="4">
        <v>5</v>
      </c>
      <c r="G34" s="4">
        <v>6</v>
      </c>
      <c r="H34" s="4">
        <v>7</v>
      </c>
      <c r="I34" s="202">
        <v>8</v>
      </c>
      <c r="J34" s="202">
        <v>9</v>
      </c>
      <c r="K34" s="202"/>
      <c r="L34" s="4"/>
      <c r="M34" s="71"/>
      <c r="N34" s="70"/>
      <c r="O34" s="94" t="s">
        <v>285</v>
      </c>
      <c r="P34" s="94" t="s">
        <v>286</v>
      </c>
      <c r="Q34" s="94" t="s">
        <v>57</v>
      </c>
      <c r="R34" s="94" t="s">
        <v>77</v>
      </c>
      <c r="S34" s="94" t="s">
        <v>34</v>
      </c>
      <c r="T34" s="94" t="s">
        <v>35</v>
      </c>
      <c r="U34" s="389" t="s">
        <v>52</v>
      </c>
      <c r="V34" s="389" t="s">
        <v>99</v>
      </c>
      <c r="W34" s="381">
        <v>9</v>
      </c>
      <c r="X34" s="381">
        <v>10</v>
      </c>
    </row>
    <row r="35" spans="2:24" s="6" customFormat="1" x14ac:dyDescent="0.2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8" t="s">
        <v>360</v>
      </c>
      <c r="N35" s="79"/>
      <c r="O35" s="75"/>
      <c r="P35" s="75"/>
      <c r="Q35" s="75"/>
      <c r="R35" s="75"/>
      <c r="S35" s="75"/>
      <c r="T35" s="75"/>
      <c r="U35" s="393"/>
      <c r="V35" s="393"/>
      <c r="W35" s="384"/>
      <c r="X35" s="384"/>
    </row>
    <row r="36" spans="2:24" s="5" customFormat="1" x14ac:dyDescent="0.2">
      <c r="B36" s="4"/>
      <c r="C36" s="4"/>
      <c r="D36" s="4"/>
      <c r="E36" s="4"/>
      <c r="F36" s="4"/>
      <c r="G36" s="4"/>
      <c r="H36" s="4"/>
      <c r="I36" s="202"/>
      <c r="J36" s="202"/>
      <c r="K36" s="202"/>
      <c r="L36" s="4"/>
      <c r="M36" s="86"/>
      <c r="N36" s="70"/>
      <c r="O36" s="75"/>
      <c r="P36" s="75"/>
      <c r="Q36" s="75"/>
      <c r="R36" s="75"/>
      <c r="S36" s="75"/>
      <c r="T36" s="75"/>
      <c r="U36" s="390"/>
      <c r="V36" s="390"/>
      <c r="W36" s="382"/>
      <c r="X36" s="382"/>
    </row>
    <row r="37" spans="2:24" s="8" customFormat="1" x14ac:dyDescent="0.2">
      <c r="B37" s="9"/>
      <c r="M37" s="87" t="s">
        <v>35</v>
      </c>
      <c r="N37" s="81" t="s">
        <v>22</v>
      </c>
      <c r="O37" s="168">
        <f t="shared" ref="O37:P37" si="42">SUM(O38+O42+O48+O52+O56)</f>
        <v>1915383.7399999998</v>
      </c>
      <c r="P37" s="168">
        <f t="shared" si="42"/>
        <v>6590190.8300000001</v>
      </c>
      <c r="Q37" s="168">
        <f t="shared" ref="Q37:R37" si="43">SUM(Q38+Q42+Q48+Q52+Q56)</f>
        <v>5906000</v>
      </c>
      <c r="R37" s="168">
        <f t="shared" si="43"/>
        <v>5993790.8300000001</v>
      </c>
      <c r="S37" s="168">
        <f t="shared" ref="S37" si="44">SUM(S38+S42+S48+S52+S56)</f>
        <v>5793790.8300000001</v>
      </c>
      <c r="T37" s="77">
        <f t="shared" ref="T37:T99" si="45">S37-R37</f>
        <v>-200000</v>
      </c>
      <c r="U37" s="394">
        <f>SUM(U38:U56)</f>
        <v>2470000</v>
      </c>
      <c r="V37" s="394">
        <f>SUM(V38:V56)</f>
        <v>2501000</v>
      </c>
      <c r="W37" s="383">
        <f t="shared" ref="W37:W38" si="46">U37/S37*100</f>
        <v>42.63184627257246</v>
      </c>
      <c r="X37" s="383">
        <f t="shared" ref="X37:X38" si="47">V37/S37*100</f>
        <v>43.166901833078427</v>
      </c>
    </row>
    <row r="38" spans="2:24" s="3" customFormat="1" x14ac:dyDescent="0.2">
      <c r="B38" s="9">
        <v>11</v>
      </c>
      <c r="M38" s="88" t="s">
        <v>40</v>
      </c>
      <c r="N38" s="70" t="s">
        <v>10</v>
      </c>
      <c r="O38" s="91">
        <f t="shared" ref="O38" si="48">SUM(O39+O40+O41)</f>
        <v>446797.42</v>
      </c>
      <c r="P38" s="91">
        <f t="shared" ref="P38" si="49">SUM(P39+P40+P41)</f>
        <v>870000</v>
      </c>
      <c r="Q38" s="91">
        <f t="shared" ref="Q38:R38" si="50">SUM(Q39+Q40+Q41)</f>
        <v>870000</v>
      </c>
      <c r="R38" s="91">
        <f t="shared" si="50"/>
        <v>870000</v>
      </c>
      <c r="S38" s="91">
        <f t="shared" ref="S38" si="51">SUM(S39+S40+S41)</f>
        <v>870000</v>
      </c>
      <c r="T38" s="77">
        <f t="shared" si="45"/>
        <v>0</v>
      </c>
      <c r="U38" s="395">
        <v>880000</v>
      </c>
      <c r="V38" s="395">
        <v>880000</v>
      </c>
      <c r="W38" s="383">
        <f t="shared" si="46"/>
        <v>101.14942528735634</v>
      </c>
      <c r="X38" s="383">
        <f t="shared" si="47"/>
        <v>101.14942528735634</v>
      </c>
    </row>
    <row r="39" spans="2:24" s="5" customFormat="1" x14ac:dyDescent="0.2">
      <c r="B39" s="4">
        <v>11</v>
      </c>
      <c r="M39" s="90" t="s">
        <v>41</v>
      </c>
      <c r="N39" s="84" t="s">
        <v>11</v>
      </c>
      <c r="O39" s="77">
        <v>349947.12</v>
      </c>
      <c r="P39" s="77">
        <v>800000</v>
      </c>
      <c r="Q39" s="77">
        <v>800000</v>
      </c>
      <c r="R39" s="77">
        <v>800000</v>
      </c>
      <c r="S39" s="77">
        <v>800000</v>
      </c>
      <c r="T39" s="77">
        <f t="shared" si="45"/>
        <v>0</v>
      </c>
      <c r="U39" s="392"/>
      <c r="V39" s="392"/>
      <c r="W39" s="383"/>
      <c r="X39" s="383"/>
    </row>
    <row r="40" spans="2:24" s="5" customFormat="1" x14ac:dyDescent="0.2">
      <c r="B40" s="4">
        <v>11</v>
      </c>
      <c r="M40" s="90" t="s">
        <v>42</v>
      </c>
      <c r="N40" s="84" t="s">
        <v>12</v>
      </c>
      <c r="O40" s="77">
        <v>80667.070000000007</v>
      </c>
      <c r="P40" s="77">
        <v>50000</v>
      </c>
      <c r="Q40" s="77">
        <v>50000</v>
      </c>
      <c r="R40" s="77">
        <v>50000</v>
      </c>
      <c r="S40" s="77">
        <v>50000</v>
      </c>
      <c r="T40" s="77">
        <f t="shared" si="45"/>
        <v>0</v>
      </c>
      <c r="U40" s="392"/>
      <c r="V40" s="392"/>
      <c r="W40" s="383"/>
      <c r="X40" s="383"/>
    </row>
    <row r="41" spans="2:24" s="5" customFormat="1" x14ac:dyDescent="0.2">
      <c r="B41" s="4">
        <v>11</v>
      </c>
      <c r="M41" s="90" t="s">
        <v>43</v>
      </c>
      <c r="N41" s="84" t="s">
        <v>16</v>
      </c>
      <c r="O41" s="77">
        <v>16183.23</v>
      </c>
      <c r="P41" s="77">
        <v>20000</v>
      </c>
      <c r="Q41" s="77">
        <v>20000</v>
      </c>
      <c r="R41" s="77">
        <v>20000</v>
      </c>
      <c r="S41" s="77">
        <v>20000</v>
      </c>
      <c r="T41" s="77">
        <f t="shared" si="45"/>
        <v>0</v>
      </c>
      <c r="U41" s="392"/>
      <c r="V41" s="392"/>
      <c r="W41" s="383"/>
      <c r="X41" s="383"/>
    </row>
    <row r="42" spans="2:24" s="3" customFormat="1" ht="38.25" x14ac:dyDescent="0.2">
      <c r="F42" s="9">
        <v>52</v>
      </c>
      <c r="M42" s="88" t="s">
        <v>44</v>
      </c>
      <c r="N42" s="70" t="s">
        <v>320</v>
      </c>
      <c r="O42" s="91">
        <f>SUM(O43:O46)</f>
        <v>1291947.2699999998</v>
      </c>
      <c r="P42" s="91">
        <f>SUM(P43:P46)</f>
        <v>5440190.8300000001</v>
      </c>
      <c r="Q42" s="91">
        <f>SUM(Q43:Q46)</f>
        <v>4750000</v>
      </c>
      <c r="R42" s="91">
        <f>SUM(R43:R46)</f>
        <v>4837790.83</v>
      </c>
      <c r="S42" s="91">
        <f>SUM(S43:S46)</f>
        <v>4637790.83</v>
      </c>
      <c r="T42" s="77">
        <f t="shared" si="45"/>
        <v>-200000</v>
      </c>
      <c r="U42" s="395">
        <v>1350000</v>
      </c>
      <c r="V42" s="395">
        <v>1321000</v>
      </c>
      <c r="W42" s="383">
        <f t="shared" ref="W42" si="52">U42/S42*100</f>
        <v>29.108686645965015</v>
      </c>
      <c r="X42" s="383">
        <f t="shared" ref="X42" si="53">V42/S42*100</f>
        <v>28.483388932829467</v>
      </c>
    </row>
    <row r="43" spans="2:24" s="5" customFormat="1" ht="38.25" x14ac:dyDescent="0.2">
      <c r="F43" s="228">
        <v>52</v>
      </c>
      <c r="M43" s="90" t="s">
        <v>303</v>
      </c>
      <c r="N43" s="229" t="s">
        <v>304</v>
      </c>
      <c r="O43" s="77">
        <v>0</v>
      </c>
      <c r="P43" s="77">
        <v>0</v>
      </c>
      <c r="Q43" s="77">
        <v>0</v>
      </c>
      <c r="R43" s="77">
        <v>0</v>
      </c>
      <c r="S43" s="77">
        <v>0</v>
      </c>
      <c r="T43" s="77">
        <f t="shared" si="45"/>
        <v>0</v>
      </c>
      <c r="U43" s="392"/>
      <c r="V43" s="392"/>
      <c r="W43" s="383"/>
      <c r="X43" s="383"/>
    </row>
    <row r="44" spans="2:24" s="5" customFormat="1" ht="24" customHeight="1" x14ac:dyDescent="0.2">
      <c r="F44" s="4">
        <v>52</v>
      </c>
      <c r="M44" s="90" t="s">
        <v>45</v>
      </c>
      <c r="N44" s="229" t="s">
        <v>319</v>
      </c>
      <c r="O44" s="77">
        <v>1190046.6299999999</v>
      </c>
      <c r="P44" s="77">
        <v>1090190.83</v>
      </c>
      <c r="Q44" s="77">
        <v>800000</v>
      </c>
      <c r="R44" s="77">
        <v>1000000</v>
      </c>
      <c r="S44" s="77">
        <v>800000</v>
      </c>
      <c r="T44" s="77">
        <f t="shared" si="45"/>
        <v>-200000</v>
      </c>
      <c r="U44" s="392"/>
      <c r="V44" s="392"/>
      <c r="W44" s="383"/>
      <c r="X44" s="383"/>
    </row>
    <row r="45" spans="2:24" s="5" customFormat="1" ht="25.5" x14ac:dyDescent="0.2">
      <c r="F45" s="4">
        <v>52</v>
      </c>
      <c r="M45" s="90" t="s">
        <v>46</v>
      </c>
      <c r="N45" s="229" t="s">
        <v>318</v>
      </c>
      <c r="O45" s="77">
        <v>39900.639999999999</v>
      </c>
      <c r="P45" s="77">
        <v>550000</v>
      </c>
      <c r="Q45" s="77">
        <v>150000</v>
      </c>
      <c r="R45" s="77">
        <v>37790.83</v>
      </c>
      <c r="S45" s="77">
        <v>37790.83</v>
      </c>
      <c r="T45" s="77">
        <f t="shared" si="45"/>
        <v>0</v>
      </c>
      <c r="U45" s="392"/>
      <c r="V45" s="392"/>
      <c r="W45" s="383"/>
      <c r="X45" s="383"/>
    </row>
    <row r="46" spans="2:24" s="5" customFormat="1" ht="25.5" x14ac:dyDescent="0.2">
      <c r="F46" s="284">
        <v>52</v>
      </c>
      <c r="M46" s="90" t="s">
        <v>346</v>
      </c>
      <c r="N46" s="283" t="s">
        <v>353</v>
      </c>
      <c r="O46" s="77">
        <v>62000</v>
      </c>
      <c r="P46" s="77">
        <v>3800000</v>
      </c>
      <c r="Q46" s="77">
        <v>3800000</v>
      </c>
      <c r="R46" s="77">
        <v>3800000</v>
      </c>
      <c r="S46" s="77">
        <v>3800000</v>
      </c>
      <c r="T46" s="77">
        <f t="shared" si="45"/>
        <v>0</v>
      </c>
      <c r="U46" s="392"/>
      <c r="V46" s="392"/>
      <c r="W46" s="383"/>
      <c r="X46" s="383"/>
    </row>
    <row r="47" spans="2:24" s="5" customFormat="1" x14ac:dyDescent="0.2">
      <c r="F47" s="284"/>
      <c r="M47" s="90"/>
      <c r="N47" s="283"/>
      <c r="O47" s="77"/>
      <c r="P47" s="77"/>
      <c r="Q47" s="77"/>
      <c r="R47" s="77"/>
      <c r="S47" s="77"/>
      <c r="T47" s="77">
        <f t="shared" si="45"/>
        <v>0</v>
      </c>
      <c r="U47" s="392"/>
      <c r="V47" s="392"/>
      <c r="W47" s="383"/>
      <c r="X47" s="383"/>
    </row>
    <row r="48" spans="2:24" s="3" customFormat="1" x14ac:dyDescent="0.2">
      <c r="D48" s="9">
        <v>31</v>
      </c>
      <c r="H48" s="9"/>
      <c r="I48" s="9"/>
      <c r="J48" s="9"/>
      <c r="K48" s="9"/>
      <c r="L48" s="9"/>
      <c r="M48" s="88" t="s">
        <v>47</v>
      </c>
      <c r="N48" s="70" t="s">
        <v>13</v>
      </c>
      <c r="O48" s="91">
        <f t="shared" ref="O48" si="54">SUM(O50+O51)</f>
        <v>21461.16</v>
      </c>
      <c r="P48" s="91">
        <f t="shared" ref="P48:Q48" si="55">SUM(P50+P51)</f>
        <v>55000</v>
      </c>
      <c r="Q48" s="91">
        <f t="shared" si="55"/>
        <v>55000</v>
      </c>
      <c r="R48" s="91">
        <f t="shared" ref="R48:S48" si="56">SUM(R50+R51)</f>
        <v>55000</v>
      </c>
      <c r="S48" s="91">
        <f t="shared" si="56"/>
        <v>55000</v>
      </c>
      <c r="T48" s="77">
        <f t="shared" si="45"/>
        <v>0</v>
      </c>
      <c r="U48" s="395">
        <v>30000</v>
      </c>
      <c r="V48" s="395">
        <v>30000</v>
      </c>
      <c r="W48" s="383">
        <f t="shared" ref="W48" si="57">U48/S48*100</f>
        <v>54.54545454545454</v>
      </c>
      <c r="X48" s="383">
        <f t="shared" ref="X48" si="58">V48/S48*100</f>
        <v>54.54545454545454</v>
      </c>
    </row>
    <row r="49" spans="4:24" s="5" customFormat="1" x14ac:dyDescent="0.2">
      <c r="D49" s="202"/>
      <c r="H49" s="4"/>
      <c r="I49" s="202"/>
      <c r="J49" s="202"/>
      <c r="K49" s="202"/>
      <c r="L49" s="4"/>
      <c r="M49" s="90"/>
      <c r="N49" s="84"/>
      <c r="O49" s="77"/>
      <c r="P49" s="77"/>
      <c r="Q49" s="77"/>
      <c r="R49" s="77"/>
      <c r="S49" s="77"/>
      <c r="T49" s="77">
        <f t="shared" si="45"/>
        <v>0</v>
      </c>
      <c r="U49" s="392"/>
      <c r="V49" s="392"/>
      <c r="W49" s="383"/>
      <c r="X49" s="383"/>
    </row>
    <row r="50" spans="4:24" s="5" customFormat="1" x14ac:dyDescent="0.2">
      <c r="D50" s="202">
        <v>31</v>
      </c>
      <c r="H50" s="4"/>
      <c r="I50" s="202"/>
      <c r="J50" s="202"/>
      <c r="K50" s="202"/>
      <c r="L50" s="4"/>
      <c r="M50" s="90" t="s">
        <v>48</v>
      </c>
      <c r="N50" s="84" t="s">
        <v>14</v>
      </c>
      <c r="O50" s="77">
        <v>346.38</v>
      </c>
      <c r="P50" s="77">
        <v>5000</v>
      </c>
      <c r="Q50" s="77">
        <v>5000</v>
      </c>
      <c r="R50" s="77">
        <v>5000</v>
      </c>
      <c r="S50" s="77">
        <v>5000</v>
      </c>
      <c r="T50" s="77">
        <f t="shared" si="45"/>
        <v>0</v>
      </c>
      <c r="U50" s="392"/>
      <c r="V50" s="392"/>
      <c r="W50" s="383"/>
      <c r="X50" s="383"/>
    </row>
    <row r="51" spans="4:24" s="10" customFormat="1" ht="25.5" x14ac:dyDescent="0.2">
      <c r="D51" s="202">
        <v>31</v>
      </c>
      <c r="H51" s="4"/>
      <c r="I51" s="202"/>
      <c r="J51" s="202"/>
      <c r="K51" s="202"/>
      <c r="L51" s="4"/>
      <c r="M51" s="90" t="s">
        <v>49</v>
      </c>
      <c r="N51" s="84" t="s">
        <v>23</v>
      </c>
      <c r="O51" s="77">
        <v>21114.78</v>
      </c>
      <c r="P51" s="77">
        <v>50000</v>
      </c>
      <c r="Q51" s="77">
        <v>50000</v>
      </c>
      <c r="R51" s="77">
        <v>50000</v>
      </c>
      <c r="S51" s="77">
        <v>50000</v>
      </c>
      <c r="T51" s="77">
        <f t="shared" si="45"/>
        <v>0</v>
      </c>
      <c r="U51" s="392"/>
      <c r="V51" s="392"/>
      <c r="W51" s="383"/>
      <c r="X51" s="383"/>
    </row>
    <row r="52" spans="4:24" s="3" customFormat="1" ht="51" x14ac:dyDescent="0.2">
      <c r="E52" s="9">
        <v>43</v>
      </c>
      <c r="M52" s="88" t="s">
        <v>50</v>
      </c>
      <c r="N52" s="70" t="s">
        <v>55</v>
      </c>
      <c r="O52" s="91">
        <f t="shared" ref="O52:P52" si="59">SUM(O53:O55)</f>
        <v>155177.89000000001</v>
      </c>
      <c r="P52" s="91">
        <f t="shared" si="59"/>
        <v>215000</v>
      </c>
      <c r="Q52" s="91">
        <f t="shared" ref="Q52:R52" si="60">SUM(Q53:Q55)</f>
        <v>221000</v>
      </c>
      <c r="R52" s="91">
        <f t="shared" si="60"/>
        <v>221000</v>
      </c>
      <c r="S52" s="91">
        <f t="shared" ref="S52" si="61">SUM(S53:S55)</f>
        <v>221000</v>
      </c>
      <c r="T52" s="77">
        <f t="shared" si="45"/>
        <v>0</v>
      </c>
      <c r="U52" s="395">
        <v>190000</v>
      </c>
      <c r="V52" s="395">
        <v>250000</v>
      </c>
      <c r="W52" s="383">
        <f t="shared" ref="W52" si="62">U52/S52*100</f>
        <v>85.972850678733039</v>
      </c>
      <c r="X52" s="383">
        <f t="shared" ref="X52" si="63">V52/S52*100</f>
        <v>113.12217194570135</v>
      </c>
    </row>
    <row r="53" spans="4:24" s="5" customFormat="1" ht="25.5" x14ac:dyDescent="0.2">
      <c r="E53" s="68">
        <v>43</v>
      </c>
      <c r="M53" s="90" t="s">
        <v>220</v>
      </c>
      <c r="N53" s="84" t="s">
        <v>221</v>
      </c>
      <c r="O53" s="77">
        <v>1518.1</v>
      </c>
      <c r="P53" s="77">
        <v>5000</v>
      </c>
      <c r="Q53" s="77">
        <v>5000</v>
      </c>
      <c r="R53" s="77">
        <v>5000</v>
      </c>
      <c r="S53" s="77">
        <v>5000</v>
      </c>
      <c r="T53" s="77">
        <f t="shared" si="45"/>
        <v>0</v>
      </c>
      <c r="U53" s="392"/>
      <c r="V53" s="392"/>
      <c r="W53" s="383"/>
      <c r="X53" s="383"/>
    </row>
    <row r="54" spans="4:24" s="5" customFormat="1" x14ac:dyDescent="0.2">
      <c r="E54" s="4">
        <v>43</v>
      </c>
      <c r="M54" s="90" t="s">
        <v>51</v>
      </c>
      <c r="N54" s="84" t="s">
        <v>15</v>
      </c>
      <c r="O54" s="77">
        <v>83346.509999999995</v>
      </c>
      <c r="P54" s="77">
        <v>120000</v>
      </c>
      <c r="Q54" s="77">
        <v>126000</v>
      </c>
      <c r="R54" s="77">
        <v>126000</v>
      </c>
      <c r="S54" s="77">
        <v>126000</v>
      </c>
      <c r="T54" s="77">
        <f t="shared" si="45"/>
        <v>0</v>
      </c>
      <c r="U54" s="392"/>
      <c r="V54" s="392"/>
      <c r="W54" s="383"/>
      <c r="X54" s="383"/>
    </row>
    <row r="55" spans="4:24" s="5" customFormat="1" x14ac:dyDescent="0.2">
      <c r="E55" s="59">
        <v>43</v>
      </c>
      <c r="M55" s="90" t="s">
        <v>212</v>
      </c>
      <c r="N55" s="84" t="s">
        <v>213</v>
      </c>
      <c r="O55" s="77">
        <v>70313.279999999999</v>
      </c>
      <c r="P55" s="77">
        <v>90000</v>
      </c>
      <c r="Q55" s="77">
        <v>90000</v>
      </c>
      <c r="R55" s="77">
        <v>90000</v>
      </c>
      <c r="S55" s="77">
        <v>90000</v>
      </c>
      <c r="T55" s="77">
        <f t="shared" si="45"/>
        <v>0</v>
      </c>
      <c r="U55" s="392"/>
      <c r="V55" s="392"/>
      <c r="W55" s="383"/>
      <c r="X55" s="383"/>
    </row>
    <row r="56" spans="4:24" s="3" customFormat="1" ht="51" x14ac:dyDescent="0.2">
      <c r="G56" s="9">
        <v>61</v>
      </c>
      <c r="M56" s="88" t="s">
        <v>158</v>
      </c>
      <c r="N56" s="70" t="s">
        <v>161</v>
      </c>
      <c r="O56" s="91">
        <f t="shared" ref="O56:S56" si="64">SUM(O57)</f>
        <v>0</v>
      </c>
      <c r="P56" s="91">
        <f t="shared" si="64"/>
        <v>10000</v>
      </c>
      <c r="Q56" s="91">
        <f t="shared" si="64"/>
        <v>10000</v>
      </c>
      <c r="R56" s="91">
        <f t="shared" si="64"/>
        <v>10000</v>
      </c>
      <c r="S56" s="91">
        <f t="shared" si="64"/>
        <v>10000</v>
      </c>
      <c r="T56" s="77">
        <f t="shared" si="45"/>
        <v>0</v>
      </c>
      <c r="U56" s="395">
        <v>20000</v>
      </c>
      <c r="V56" s="395">
        <v>20000</v>
      </c>
      <c r="W56" s="383">
        <f t="shared" ref="W56" si="65">U56/S56*100</f>
        <v>200</v>
      </c>
      <c r="X56" s="383">
        <f t="shared" ref="X56" si="66">V56/S56*100</f>
        <v>200</v>
      </c>
    </row>
    <row r="57" spans="4:24" s="5" customFormat="1" ht="25.5" x14ac:dyDescent="0.2">
      <c r="G57" s="39">
        <v>61</v>
      </c>
      <c r="M57" s="90" t="s">
        <v>159</v>
      </c>
      <c r="N57" s="84" t="s">
        <v>160</v>
      </c>
      <c r="O57" s="77">
        <v>0</v>
      </c>
      <c r="P57" s="77">
        <v>10000</v>
      </c>
      <c r="Q57" s="77">
        <v>10000</v>
      </c>
      <c r="R57" s="77">
        <v>10000</v>
      </c>
      <c r="S57" s="77">
        <v>10000</v>
      </c>
      <c r="T57" s="77">
        <f t="shared" si="45"/>
        <v>0</v>
      </c>
      <c r="U57" s="392"/>
      <c r="V57" s="392"/>
      <c r="W57" s="383"/>
      <c r="X57" s="383"/>
    </row>
    <row r="58" spans="4:24" s="5" customFormat="1" x14ac:dyDescent="0.2">
      <c r="G58" s="259"/>
      <c r="M58" s="90"/>
      <c r="N58" s="260"/>
      <c r="O58" s="77"/>
      <c r="P58" s="77"/>
      <c r="Q58" s="77"/>
      <c r="R58" s="77"/>
      <c r="S58" s="77"/>
      <c r="T58" s="77"/>
      <c r="U58" s="392"/>
      <c r="V58" s="392"/>
      <c r="W58" s="383"/>
      <c r="X58" s="383"/>
    </row>
    <row r="59" spans="4:24" s="8" customFormat="1" ht="25.5" x14ac:dyDescent="0.2">
      <c r="H59" s="9">
        <v>71</v>
      </c>
      <c r="M59" s="87" t="s">
        <v>52</v>
      </c>
      <c r="N59" s="81" t="s">
        <v>28</v>
      </c>
      <c r="O59" s="168">
        <f t="shared" ref="O59" si="67">SUM(O60+O62)</f>
        <v>2400</v>
      </c>
      <c r="P59" s="168">
        <f t="shared" ref="P59:Q59" si="68">SUM(P60+P62)</f>
        <v>600</v>
      </c>
      <c r="Q59" s="168">
        <f t="shared" si="68"/>
        <v>0</v>
      </c>
      <c r="R59" s="168">
        <f t="shared" ref="R59:S59" si="69">SUM(R60+R62)</f>
        <v>0</v>
      </c>
      <c r="S59" s="168">
        <f t="shared" si="69"/>
        <v>0</v>
      </c>
      <c r="T59" s="77">
        <f t="shared" si="45"/>
        <v>0</v>
      </c>
      <c r="U59" s="396">
        <f>SUM(U60+U62)</f>
        <v>20000</v>
      </c>
      <c r="V59" s="396">
        <f>SUM(V60+V62)</f>
        <v>20000</v>
      </c>
      <c r="W59" s="383">
        <v>0</v>
      </c>
      <c r="X59" s="383">
        <v>0</v>
      </c>
    </row>
    <row r="60" spans="4:24" s="5" customFormat="1" ht="38.25" x14ac:dyDescent="0.2">
      <c r="H60" s="342">
        <v>71</v>
      </c>
      <c r="M60" s="88" t="s">
        <v>53</v>
      </c>
      <c r="N60" s="70" t="s">
        <v>56</v>
      </c>
      <c r="O60" s="91">
        <f t="shared" ref="O60:S60" si="70">SUM(O61)</f>
        <v>0</v>
      </c>
      <c r="P60" s="91">
        <f t="shared" si="70"/>
        <v>0</v>
      </c>
      <c r="Q60" s="91">
        <f t="shared" si="70"/>
        <v>0</v>
      </c>
      <c r="R60" s="91">
        <f t="shared" si="70"/>
        <v>0</v>
      </c>
      <c r="S60" s="91">
        <f t="shared" si="70"/>
        <v>0</v>
      </c>
      <c r="T60" s="77">
        <f t="shared" si="45"/>
        <v>0</v>
      </c>
      <c r="U60" s="395">
        <v>10000</v>
      </c>
      <c r="V60" s="395">
        <v>10000</v>
      </c>
      <c r="W60" s="383">
        <v>0</v>
      </c>
      <c r="X60" s="383">
        <v>0</v>
      </c>
    </row>
    <row r="61" spans="4:24" s="5" customFormat="1" ht="25.5" x14ac:dyDescent="0.2">
      <c r="H61" s="342">
        <v>71</v>
      </c>
      <c r="M61" s="90" t="s">
        <v>54</v>
      </c>
      <c r="N61" s="84" t="s">
        <v>29</v>
      </c>
      <c r="O61" s="77">
        <v>0</v>
      </c>
      <c r="P61" s="77">
        <v>0</v>
      </c>
      <c r="Q61" s="77">
        <v>0</v>
      </c>
      <c r="R61" s="77">
        <v>0</v>
      </c>
      <c r="S61" s="77">
        <v>0</v>
      </c>
      <c r="T61" s="77">
        <f t="shared" si="45"/>
        <v>0</v>
      </c>
      <c r="U61" s="391"/>
      <c r="V61" s="391"/>
      <c r="W61" s="383"/>
      <c r="X61" s="383"/>
    </row>
    <row r="62" spans="4:24" s="3" customFormat="1" ht="38.25" x14ac:dyDescent="0.2">
      <c r="H62" s="9">
        <v>71</v>
      </c>
      <c r="M62" s="88" t="s">
        <v>214</v>
      </c>
      <c r="N62" s="70" t="s">
        <v>217</v>
      </c>
      <c r="O62" s="91">
        <f t="shared" ref="O62:S62" si="71">SUM(+O63)</f>
        <v>2400</v>
      </c>
      <c r="P62" s="91">
        <f t="shared" si="71"/>
        <v>600</v>
      </c>
      <c r="Q62" s="91">
        <f t="shared" si="71"/>
        <v>0</v>
      </c>
      <c r="R62" s="91">
        <f t="shared" si="71"/>
        <v>0</v>
      </c>
      <c r="S62" s="91">
        <f t="shared" si="71"/>
        <v>0</v>
      </c>
      <c r="T62" s="77">
        <f t="shared" si="45"/>
        <v>0</v>
      </c>
      <c r="U62" s="397">
        <v>10000</v>
      </c>
      <c r="V62" s="397">
        <v>10000</v>
      </c>
      <c r="W62" s="383">
        <v>0</v>
      </c>
      <c r="X62" s="383">
        <v>0</v>
      </c>
    </row>
    <row r="63" spans="4:24" s="5" customFormat="1" ht="25.5" x14ac:dyDescent="0.2">
      <c r="H63" s="342">
        <v>71</v>
      </c>
      <c r="M63" s="90" t="s">
        <v>215</v>
      </c>
      <c r="N63" s="84" t="s">
        <v>218</v>
      </c>
      <c r="O63" s="77">
        <v>2400</v>
      </c>
      <c r="P63" s="77">
        <v>600</v>
      </c>
      <c r="Q63" s="77">
        <v>0</v>
      </c>
      <c r="R63" s="77">
        <v>0</v>
      </c>
      <c r="S63" s="77">
        <v>0</v>
      </c>
      <c r="T63" s="77">
        <f t="shared" si="45"/>
        <v>0</v>
      </c>
      <c r="U63" s="392"/>
      <c r="V63" s="392"/>
      <c r="W63" s="383"/>
      <c r="X63" s="383"/>
    </row>
    <row r="64" spans="4:24" s="5" customFormat="1" x14ac:dyDescent="0.2">
      <c r="M64" s="90"/>
      <c r="N64" s="340"/>
      <c r="O64" s="77"/>
      <c r="P64" s="77"/>
      <c r="Q64" s="77"/>
      <c r="R64" s="77"/>
      <c r="S64" s="77"/>
      <c r="T64" s="77"/>
      <c r="U64" s="392"/>
      <c r="V64" s="392"/>
      <c r="W64" s="383"/>
      <c r="X64" s="383"/>
    </row>
    <row r="65" spans="8:24" s="5" customFormat="1" x14ac:dyDescent="0.2">
      <c r="M65" s="90"/>
      <c r="N65" s="340"/>
      <c r="O65" s="77"/>
      <c r="P65" s="77"/>
      <c r="Q65" s="77"/>
      <c r="R65" s="77"/>
      <c r="S65" s="77"/>
      <c r="T65" s="77"/>
      <c r="U65" s="392"/>
      <c r="V65" s="392"/>
      <c r="W65" s="383"/>
      <c r="X65" s="383"/>
    </row>
    <row r="66" spans="8:24" s="5" customFormat="1" x14ac:dyDescent="0.2">
      <c r="M66" s="78" t="s">
        <v>361</v>
      </c>
      <c r="N66" s="84"/>
      <c r="O66" s="135"/>
      <c r="P66" s="135"/>
      <c r="Q66" s="135"/>
      <c r="R66" s="135"/>
      <c r="S66" s="135"/>
      <c r="T66" s="77"/>
      <c r="U66" s="392"/>
      <c r="V66" s="392"/>
      <c r="W66" s="383"/>
      <c r="X66" s="383"/>
    </row>
    <row r="67" spans="8:24" s="5" customFormat="1" x14ac:dyDescent="0.2">
      <c r="M67" s="90"/>
      <c r="N67" s="340"/>
      <c r="O67" s="135"/>
      <c r="P67" s="135"/>
      <c r="Q67" s="135"/>
      <c r="R67" s="135"/>
      <c r="S67" s="135"/>
      <c r="T67" s="77"/>
      <c r="U67" s="392"/>
      <c r="V67" s="392"/>
      <c r="W67" s="383"/>
      <c r="X67" s="383"/>
    </row>
    <row r="68" spans="8:24" s="8" customFormat="1" x14ac:dyDescent="0.2">
      <c r="M68" s="80" t="s">
        <v>57</v>
      </c>
      <c r="N68" s="81" t="s">
        <v>117</v>
      </c>
      <c r="O68" s="93">
        <f t="shared" ref="O68:P68" si="72">SUM(O70+O75+O82+O84+O87+O91+O94)</f>
        <v>1136708.5900000001</v>
      </c>
      <c r="P68" s="93">
        <f t="shared" si="72"/>
        <v>1889800</v>
      </c>
      <c r="Q68" s="93">
        <f t="shared" ref="Q68:R68" si="73">SUM(Q70+Q75+Q82+Q84+Q87+Q91+Q94)</f>
        <v>1529000</v>
      </c>
      <c r="R68" s="93">
        <f t="shared" si="73"/>
        <v>1583000</v>
      </c>
      <c r="S68" s="93">
        <f t="shared" ref="S68" si="74">SUM(S70+S75+S82+S84+S87+S91+S94)</f>
        <v>1583000</v>
      </c>
      <c r="T68" s="77">
        <f t="shared" si="45"/>
        <v>0</v>
      </c>
      <c r="U68" s="396">
        <f>SUM(U70+U75+U82+U84+U87+U91+U94)</f>
        <v>1519300</v>
      </c>
      <c r="V68" s="396">
        <f>SUM(V70:V94)</f>
        <v>1494300</v>
      </c>
      <c r="W68" s="383">
        <f t="shared" ref="W68:W70" si="75">U68/S68*100</f>
        <v>95.975994946304482</v>
      </c>
      <c r="X68" s="383">
        <f t="shared" ref="X68:X87" si="76">V68/S68*100</f>
        <v>94.396715097915347</v>
      </c>
    </row>
    <row r="69" spans="8:24" s="3" customFormat="1" x14ac:dyDescent="0.2">
      <c r="M69" s="92"/>
      <c r="N69" s="70"/>
      <c r="O69" s="137"/>
      <c r="P69" s="137"/>
      <c r="Q69" s="137"/>
      <c r="R69" s="137"/>
      <c r="S69" s="137"/>
      <c r="T69" s="77"/>
      <c r="U69" s="392"/>
      <c r="V69" s="392"/>
      <c r="W69" s="383"/>
      <c r="X69" s="383"/>
    </row>
    <row r="70" spans="8:24" s="5" customFormat="1" x14ac:dyDescent="0.2">
      <c r="H70" s="3"/>
      <c r="I70" s="3"/>
      <c r="J70" s="3"/>
      <c r="K70" s="3"/>
      <c r="L70" s="3"/>
      <c r="M70" s="92" t="s">
        <v>58</v>
      </c>
      <c r="N70" s="70" t="s">
        <v>0</v>
      </c>
      <c r="O70" s="89">
        <f t="shared" ref="O70" si="77">SUM(O71:O73)</f>
        <v>199275.78</v>
      </c>
      <c r="P70" s="89">
        <f t="shared" ref="P70:Q70" si="78">SUM(P71:P73)</f>
        <v>181500</v>
      </c>
      <c r="Q70" s="89">
        <f t="shared" si="78"/>
        <v>207500</v>
      </c>
      <c r="R70" s="89">
        <f t="shared" ref="R70:S70" si="79">SUM(R71:R73)</f>
        <v>247000</v>
      </c>
      <c r="S70" s="89">
        <f t="shared" si="79"/>
        <v>247000</v>
      </c>
      <c r="T70" s="77">
        <f t="shared" si="45"/>
        <v>0</v>
      </c>
      <c r="U70" s="395">
        <f>SUM(U214+U236)</f>
        <v>220000</v>
      </c>
      <c r="V70" s="395">
        <f>SUM(V214+V236)</f>
        <v>220000</v>
      </c>
      <c r="W70" s="383">
        <f t="shared" si="75"/>
        <v>89.068825910931167</v>
      </c>
      <c r="X70" s="383">
        <f t="shared" si="76"/>
        <v>89.068825910931167</v>
      </c>
    </row>
    <row r="71" spans="8:24" s="5" customFormat="1" x14ac:dyDescent="0.2">
      <c r="M71" s="83" t="s">
        <v>59</v>
      </c>
      <c r="N71" s="229" t="s">
        <v>321</v>
      </c>
      <c r="O71" s="82">
        <f t="shared" ref="O71:O73" si="80">SUM(O215+O237)</f>
        <v>163631.23000000001</v>
      </c>
      <c r="P71" s="82">
        <f t="shared" ref="P71" si="81">SUM(P215+P237)</f>
        <v>150000</v>
      </c>
      <c r="Q71" s="82">
        <f t="shared" ref="Q71:R71" si="82">SUM(Q215+Q237)</f>
        <v>151000</v>
      </c>
      <c r="R71" s="82">
        <f t="shared" si="82"/>
        <v>175000</v>
      </c>
      <c r="S71" s="82">
        <f t="shared" ref="S71" si="83">SUM(S215+S237)</f>
        <v>175000</v>
      </c>
      <c r="T71" s="77">
        <f t="shared" si="45"/>
        <v>0</v>
      </c>
      <c r="U71" s="394"/>
      <c r="V71" s="394"/>
      <c r="W71" s="383"/>
      <c r="X71" s="383"/>
    </row>
    <row r="72" spans="8:24" s="5" customFormat="1" x14ac:dyDescent="0.2">
      <c r="M72" s="83" t="s">
        <v>60</v>
      </c>
      <c r="N72" s="84" t="s">
        <v>1</v>
      </c>
      <c r="O72" s="82">
        <f t="shared" si="80"/>
        <v>7500</v>
      </c>
      <c r="P72" s="82">
        <f t="shared" ref="P72" si="84">SUM(P216+P238)</f>
        <v>6000</v>
      </c>
      <c r="Q72" s="82">
        <f t="shared" ref="Q72:R72" si="85">SUM(Q216+Q238)</f>
        <v>30500</v>
      </c>
      <c r="R72" s="82">
        <f t="shared" si="85"/>
        <v>40000</v>
      </c>
      <c r="S72" s="82">
        <f t="shared" ref="S72" si="86">SUM(S216+S238)</f>
        <v>40000</v>
      </c>
      <c r="T72" s="77">
        <f t="shared" si="45"/>
        <v>0</v>
      </c>
      <c r="U72" s="392"/>
      <c r="V72" s="392"/>
      <c r="W72" s="383"/>
      <c r="X72" s="383"/>
    </row>
    <row r="73" spans="8:24" s="5" customFormat="1" x14ac:dyDescent="0.2">
      <c r="M73" s="83" t="s">
        <v>61</v>
      </c>
      <c r="N73" s="84" t="s">
        <v>2</v>
      </c>
      <c r="O73" s="82">
        <f t="shared" si="80"/>
        <v>28144.55</v>
      </c>
      <c r="P73" s="82">
        <f t="shared" ref="P73" si="87">SUM(P217+P239)</f>
        <v>25500</v>
      </c>
      <c r="Q73" s="82">
        <f t="shared" ref="Q73:R73" si="88">SUM(Q217+Q239)</f>
        <v>26000</v>
      </c>
      <c r="R73" s="82">
        <f t="shared" si="88"/>
        <v>32000</v>
      </c>
      <c r="S73" s="82">
        <f t="shared" ref="S73" si="89">SUM(S217+S239)</f>
        <v>32000</v>
      </c>
      <c r="T73" s="77">
        <f t="shared" si="45"/>
        <v>0</v>
      </c>
      <c r="U73" s="392"/>
      <c r="V73" s="392"/>
      <c r="W73" s="383"/>
      <c r="X73" s="383"/>
    </row>
    <row r="74" spans="8:24" s="5" customFormat="1" x14ac:dyDescent="0.2">
      <c r="M74" s="83"/>
      <c r="N74" s="84"/>
      <c r="O74" s="89"/>
      <c r="P74" s="89"/>
      <c r="Q74" s="89"/>
      <c r="R74" s="89"/>
      <c r="S74" s="89"/>
      <c r="T74" s="77"/>
      <c r="U74" s="392"/>
      <c r="V74" s="392"/>
      <c r="W74" s="383"/>
      <c r="X74" s="383"/>
    </row>
    <row r="75" spans="8:24" s="5" customFormat="1" x14ac:dyDescent="0.2">
      <c r="H75" s="3"/>
      <c r="I75" s="3"/>
      <c r="J75" s="3"/>
      <c r="K75" s="3"/>
      <c r="L75" s="3"/>
      <c r="M75" s="92" t="s">
        <v>62</v>
      </c>
      <c r="N75" s="70" t="s">
        <v>3</v>
      </c>
      <c r="O75" s="89">
        <f t="shared" ref="O75" si="90">SUM(O76:O80)</f>
        <v>780750.76</v>
      </c>
      <c r="P75" s="89">
        <f t="shared" ref="P75:Q75" si="91">SUM(P76:P80)</f>
        <v>1332700</v>
      </c>
      <c r="Q75" s="89">
        <f t="shared" si="91"/>
        <v>996900</v>
      </c>
      <c r="R75" s="89">
        <f t="shared" ref="R75:S75" si="92">SUM(R76:R80)</f>
        <v>994400</v>
      </c>
      <c r="S75" s="89">
        <f t="shared" si="92"/>
        <v>994400</v>
      </c>
      <c r="T75" s="77">
        <f t="shared" si="45"/>
        <v>0</v>
      </c>
      <c r="U75" s="395">
        <f>SUM(U218+U240+U252+U262+U280+U290+U305+U318+U330+U343+U371+U385+U395+U552+U538+U620+U633+U667+U682+U698)</f>
        <v>962000</v>
      </c>
      <c r="V75" s="395">
        <f>SUM(V218+V240+V252+V262+V280+V290+V305+V318+V330+V343+V371+V385+V395+V552+V538+V620+V633+V667+V682+V698)</f>
        <v>937000</v>
      </c>
      <c r="W75" s="383">
        <f t="shared" ref="W75" si="93">U75/S75*100</f>
        <v>96.74175382139984</v>
      </c>
      <c r="X75" s="383">
        <f t="shared" si="76"/>
        <v>94.227674979887368</v>
      </c>
    </row>
    <row r="76" spans="8:24" s="5" customFormat="1" ht="25.5" x14ac:dyDescent="0.2">
      <c r="M76" s="83" t="s">
        <v>63</v>
      </c>
      <c r="N76" s="84" t="s">
        <v>4</v>
      </c>
      <c r="O76" s="82">
        <f>SUM(O219+O241)</f>
        <v>15518.24</v>
      </c>
      <c r="P76" s="82">
        <f>SUM(P219+P241)</f>
        <v>23500</v>
      </c>
      <c r="Q76" s="82">
        <f>SUM(Q219+Q241)</f>
        <v>23500</v>
      </c>
      <c r="R76" s="82">
        <f>SUM(R219+R241)</f>
        <v>40000</v>
      </c>
      <c r="S76" s="82">
        <f>SUM(S219+S241)</f>
        <v>40000</v>
      </c>
      <c r="T76" s="77">
        <f t="shared" si="45"/>
        <v>0</v>
      </c>
      <c r="U76" s="392"/>
      <c r="V76" s="392"/>
      <c r="W76" s="383"/>
      <c r="X76" s="383"/>
    </row>
    <row r="77" spans="8:24" s="5" customFormat="1" x14ac:dyDescent="0.2">
      <c r="M77" s="83" t="s">
        <v>64</v>
      </c>
      <c r="N77" s="84" t="s">
        <v>5</v>
      </c>
      <c r="O77" s="82">
        <f>SUM(O220+O242+O306+O319)</f>
        <v>76591.98000000001</v>
      </c>
      <c r="P77" s="82">
        <f>SUM(P220+P242+P306+P319)</f>
        <v>106000</v>
      </c>
      <c r="Q77" s="82">
        <f>SUM(Q220+Q242+Q306+Q319)</f>
        <v>108000</v>
      </c>
      <c r="R77" s="82">
        <f>SUM(R220+R242+R306+R319)</f>
        <v>105000</v>
      </c>
      <c r="S77" s="82">
        <f>SUM(S220+S242+S306+S319)</f>
        <v>105000</v>
      </c>
      <c r="T77" s="77">
        <f t="shared" si="45"/>
        <v>0</v>
      </c>
      <c r="U77" s="392"/>
      <c r="V77" s="392"/>
      <c r="W77" s="383"/>
      <c r="X77" s="383"/>
    </row>
    <row r="78" spans="8:24" s="5" customFormat="1" x14ac:dyDescent="0.2">
      <c r="M78" s="83" t="s">
        <v>65</v>
      </c>
      <c r="N78" s="84" t="s">
        <v>6</v>
      </c>
      <c r="O78" s="82">
        <f>SUM(O221+O253+O281+O291+O307+O320+O331+O344+O386+O396+O539+O621+O683+O699)</f>
        <v>584456.24</v>
      </c>
      <c r="P78" s="82">
        <f>SUM(P221+P243+P253+P281+P291+P307+P320+P331+P344+P386+P396+P539+P621+P634+P648+P668+P683+P699)</f>
        <v>1018000</v>
      </c>
      <c r="Q78" s="82">
        <f>SUM(Q221+Q243+Q253+Q281+Q291+Q307+Q320+Q331+Q344+Q386+Q396+Q418+Q539+Q621+Q634+Q648+Q668+Q683+Q699)</f>
        <v>743000</v>
      </c>
      <c r="R78" s="82">
        <f>SUM(R221+R243+R253+R281+R291+R307+R320+R331+R344+R386+R396+R418+R539+R621+R634+R648+R668+R683+R699)</f>
        <v>722000</v>
      </c>
      <c r="S78" s="82">
        <f>SUM(S221+S243+S253+S281+S291+S307+S320+S331+S344+S386+S396+S418+S539+S621+S634+S648+S668+S683+S699)</f>
        <v>722000</v>
      </c>
      <c r="T78" s="77">
        <f t="shared" si="45"/>
        <v>0</v>
      </c>
      <c r="U78" s="392"/>
      <c r="V78" s="392"/>
      <c r="W78" s="383"/>
      <c r="X78" s="383"/>
    </row>
    <row r="79" spans="8:24" s="5" customFormat="1" ht="25.5" x14ac:dyDescent="0.2">
      <c r="M79" s="83" t="s">
        <v>177</v>
      </c>
      <c r="N79" s="84" t="s">
        <v>157</v>
      </c>
      <c r="O79" s="82">
        <f>SUM(O244+O254)</f>
        <v>35756.639999999999</v>
      </c>
      <c r="P79" s="82">
        <f>SUM(P244+P254)</f>
        <v>50000</v>
      </c>
      <c r="Q79" s="82">
        <f>SUM(Q254)</f>
        <v>50000</v>
      </c>
      <c r="R79" s="82">
        <f>SUM(R254)</f>
        <v>50000</v>
      </c>
      <c r="S79" s="82">
        <f>SUM(S254)</f>
        <v>50000</v>
      </c>
      <c r="T79" s="77">
        <f t="shared" si="45"/>
        <v>0</v>
      </c>
      <c r="U79" s="392"/>
      <c r="V79" s="392"/>
      <c r="W79" s="383"/>
      <c r="X79" s="383"/>
    </row>
    <row r="80" spans="8:24" s="5" customFormat="1" ht="25.5" x14ac:dyDescent="0.2">
      <c r="M80" s="83" t="s">
        <v>66</v>
      </c>
      <c r="N80" s="84" t="s">
        <v>7</v>
      </c>
      <c r="O80" s="82">
        <f>SUM(O222+O263+O372)</f>
        <v>68427.66</v>
      </c>
      <c r="P80" s="82">
        <f>SUM(P222+P263+P372+P635+P649)</f>
        <v>135200</v>
      </c>
      <c r="Q80" s="82">
        <f>SUM(Q222+Q263+Q372+Q553+Q635+Q649)</f>
        <v>72400</v>
      </c>
      <c r="R80" s="82">
        <f>SUM(R222+R263+R372+R553+R635+R649)</f>
        <v>77400</v>
      </c>
      <c r="S80" s="82">
        <f>SUM(S222+S263+S372+S553+S635+S649)</f>
        <v>77400</v>
      </c>
      <c r="T80" s="77">
        <f t="shared" si="45"/>
        <v>0</v>
      </c>
      <c r="U80" s="392"/>
      <c r="V80" s="392"/>
      <c r="W80" s="383"/>
      <c r="X80" s="383"/>
    </row>
    <row r="81" spans="8:24" s="5" customFormat="1" x14ac:dyDescent="0.2">
      <c r="M81" s="83"/>
      <c r="N81" s="84"/>
      <c r="O81" s="89"/>
      <c r="P81" s="89"/>
      <c r="Q81" s="89"/>
      <c r="R81" s="89"/>
      <c r="S81" s="89"/>
      <c r="T81" s="77">
        <f t="shared" si="45"/>
        <v>0</v>
      </c>
      <c r="U81" s="392"/>
      <c r="V81" s="392"/>
      <c r="W81" s="383"/>
      <c r="X81" s="383"/>
    </row>
    <row r="82" spans="8:24" s="5" customFormat="1" x14ac:dyDescent="0.2">
      <c r="H82" s="3"/>
      <c r="I82" s="3"/>
      <c r="J82" s="3"/>
      <c r="K82" s="3"/>
      <c r="L82" s="3"/>
      <c r="M82" s="92" t="s">
        <v>67</v>
      </c>
      <c r="N82" s="70" t="s">
        <v>18</v>
      </c>
      <c r="O82" s="89">
        <f t="shared" ref="O82:S82" si="94">SUM(O83)</f>
        <v>16507.64</v>
      </c>
      <c r="P82" s="89">
        <f t="shared" si="94"/>
        <v>50000</v>
      </c>
      <c r="Q82" s="89">
        <f t="shared" si="94"/>
        <v>50000</v>
      </c>
      <c r="R82" s="89">
        <f t="shared" si="94"/>
        <v>50000</v>
      </c>
      <c r="S82" s="89">
        <f t="shared" si="94"/>
        <v>50000</v>
      </c>
      <c r="T82" s="77">
        <f t="shared" si="45"/>
        <v>0</v>
      </c>
      <c r="U82" s="395">
        <f>SUM(U223)</f>
        <v>30000</v>
      </c>
      <c r="V82" s="395">
        <f>SUM(V223)</f>
        <v>30000</v>
      </c>
      <c r="W82" s="383">
        <f t="shared" ref="W82:W84" si="95">U82/S82*100</f>
        <v>60</v>
      </c>
      <c r="X82" s="383">
        <f t="shared" si="76"/>
        <v>60</v>
      </c>
    </row>
    <row r="83" spans="8:24" s="5" customFormat="1" x14ac:dyDescent="0.2">
      <c r="M83" s="83" t="s">
        <v>68</v>
      </c>
      <c r="N83" s="84" t="s">
        <v>19</v>
      </c>
      <c r="O83" s="82">
        <f>SUM(O224)</f>
        <v>16507.64</v>
      </c>
      <c r="P83" s="82">
        <f>SUM(P224)</f>
        <v>50000</v>
      </c>
      <c r="Q83" s="82">
        <f>SUM(Q224)</f>
        <v>50000</v>
      </c>
      <c r="R83" s="82">
        <f>SUM(R224)</f>
        <v>50000</v>
      </c>
      <c r="S83" s="82">
        <f>SUM(S224)</f>
        <v>50000</v>
      </c>
      <c r="T83" s="77">
        <f t="shared" si="45"/>
        <v>0</v>
      </c>
      <c r="U83" s="392"/>
      <c r="V83" s="392"/>
      <c r="W83" s="383"/>
      <c r="X83" s="383"/>
    </row>
    <row r="84" spans="8:24" s="5" customFormat="1" x14ac:dyDescent="0.2">
      <c r="H84" s="3"/>
      <c r="I84" s="3"/>
      <c r="J84" s="3"/>
      <c r="K84" s="3"/>
      <c r="L84" s="3"/>
      <c r="M84" s="92" t="s">
        <v>69</v>
      </c>
      <c r="N84" s="70" t="s">
        <v>17</v>
      </c>
      <c r="O84" s="89">
        <f t="shared" ref="O84:S84" si="96">SUM(O85:O85)</f>
        <v>12780</v>
      </c>
      <c r="P84" s="89">
        <f t="shared" si="96"/>
        <v>50000</v>
      </c>
      <c r="Q84" s="89">
        <f t="shared" si="96"/>
        <v>30000</v>
      </c>
      <c r="R84" s="89">
        <f t="shared" si="96"/>
        <v>30000</v>
      </c>
      <c r="S84" s="89">
        <f t="shared" si="96"/>
        <v>30000</v>
      </c>
      <c r="T84" s="77">
        <f t="shared" si="45"/>
        <v>0</v>
      </c>
      <c r="U84" s="395">
        <f>SUM(U357)</f>
        <v>50000</v>
      </c>
      <c r="V84" s="395">
        <f>SUM(V357)</f>
        <v>50000</v>
      </c>
      <c r="W84" s="383">
        <f t="shared" si="95"/>
        <v>166.66666666666669</v>
      </c>
      <c r="X84" s="383">
        <f t="shared" si="76"/>
        <v>166.66666666666669</v>
      </c>
    </row>
    <row r="85" spans="8:24" s="5" customFormat="1" ht="51" x14ac:dyDescent="0.2">
      <c r="M85" s="83" t="s">
        <v>70</v>
      </c>
      <c r="N85" s="229" t="s">
        <v>129</v>
      </c>
      <c r="O85" s="82">
        <f>SUM(O358)</f>
        <v>12780</v>
      </c>
      <c r="P85" s="82">
        <f>SUM(P358)</f>
        <v>50000</v>
      </c>
      <c r="Q85" s="82">
        <f>SUM(Q358)</f>
        <v>30000</v>
      </c>
      <c r="R85" s="82">
        <f>SUM(R358)</f>
        <v>30000</v>
      </c>
      <c r="S85" s="82">
        <f>SUM(S358)</f>
        <v>30000</v>
      </c>
      <c r="T85" s="77">
        <f t="shared" si="45"/>
        <v>0</v>
      </c>
      <c r="U85" s="398"/>
      <c r="V85" s="392"/>
      <c r="W85" s="383"/>
      <c r="X85" s="383"/>
    </row>
    <row r="86" spans="8:24" s="5" customFormat="1" x14ac:dyDescent="0.2">
      <c r="M86" s="83"/>
      <c r="N86" s="84"/>
      <c r="O86" s="89"/>
      <c r="P86" s="89"/>
      <c r="Q86" s="89"/>
      <c r="R86" s="89"/>
      <c r="S86" s="89"/>
      <c r="T86" s="77"/>
      <c r="U86" s="392"/>
      <c r="V86" s="392"/>
      <c r="W86" s="383"/>
      <c r="X86" s="383"/>
    </row>
    <row r="87" spans="8:24" s="3" customFormat="1" ht="25.5" x14ac:dyDescent="0.2">
      <c r="M87" s="92" t="s">
        <v>263</v>
      </c>
      <c r="N87" s="70" t="s">
        <v>283</v>
      </c>
      <c r="O87" s="89">
        <f t="shared" ref="O87:P87" si="97">SUM(O89)</f>
        <v>1500</v>
      </c>
      <c r="P87" s="89">
        <f t="shared" si="97"/>
        <v>0</v>
      </c>
      <c r="Q87" s="89">
        <f>SUM(Q88:Q89)</f>
        <v>6000</v>
      </c>
      <c r="R87" s="89">
        <f>SUM(R88:R89)</f>
        <v>6000</v>
      </c>
      <c r="S87" s="89">
        <f>SUM(S88:S89)</f>
        <v>6000</v>
      </c>
      <c r="T87" s="77">
        <f t="shared" si="45"/>
        <v>0</v>
      </c>
      <c r="U87" s="395">
        <f>SUM(U469+U605)</f>
        <v>0</v>
      </c>
      <c r="V87" s="395">
        <f>SUM(V469+V605)</f>
        <v>0</v>
      </c>
      <c r="W87" s="383">
        <f t="shared" ref="W87" si="98">U87/S87*100</f>
        <v>0</v>
      </c>
      <c r="X87" s="383">
        <f t="shared" si="76"/>
        <v>0</v>
      </c>
    </row>
    <row r="88" spans="8:24" s="3" customFormat="1" x14ac:dyDescent="0.2">
      <c r="M88" s="350" t="s">
        <v>386</v>
      </c>
      <c r="N88" s="97" t="s">
        <v>387</v>
      </c>
      <c r="O88" s="82">
        <v>0</v>
      </c>
      <c r="P88" s="82">
        <v>0</v>
      </c>
      <c r="Q88" s="82">
        <f>SUM(Q407)</f>
        <v>6000</v>
      </c>
      <c r="R88" s="82">
        <f>SUM(R407)</f>
        <v>6000</v>
      </c>
      <c r="S88" s="82">
        <f>SUM(S407)</f>
        <v>6000</v>
      </c>
      <c r="T88" s="77">
        <f t="shared" si="45"/>
        <v>0</v>
      </c>
      <c r="U88" s="395"/>
      <c r="V88" s="395"/>
      <c r="W88" s="383"/>
      <c r="X88" s="383"/>
    </row>
    <row r="89" spans="8:24" s="5" customFormat="1" ht="25.5" x14ac:dyDescent="0.2">
      <c r="M89" s="165" t="s">
        <v>262</v>
      </c>
      <c r="N89" s="84" t="s">
        <v>282</v>
      </c>
      <c r="O89" s="82">
        <f t="shared" ref="O89:P89" si="99">SUM(O470+O606)</f>
        <v>1500</v>
      </c>
      <c r="P89" s="82">
        <f t="shared" si="99"/>
        <v>0</v>
      </c>
      <c r="Q89" s="82">
        <f t="shared" ref="Q89:R89" si="100">SUM(Q470+Q606)</f>
        <v>0</v>
      </c>
      <c r="R89" s="82">
        <f t="shared" si="100"/>
        <v>0</v>
      </c>
      <c r="S89" s="82">
        <f t="shared" ref="S89" si="101">SUM(S470+S606)</f>
        <v>0</v>
      </c>
      <c r="T89" s="77">
        <f t="shared" si="45"/>
        <v>0</v>
      </c>
      <c r="U89" s="392"/>
      <c r="V89" s="392"/>
      <c r="W89" s="383"/>
      <c r="X89" s="383"/>
    </row>
    <row r="90" spans="8:24" s="5" customFormat="1" x14ac:dyDescent="0.2">
      <c r="M90" s="165"/>
      <c r="N90" s="84"/>
      <c r="O90" s="89"/>
      <c r="P90" s="89"/>
      <c r="Q90" s="89"/>
      <c r="R90" s="89"/>
      <c r="S90" s="89"/>
      <c r="T90" s="77"/>
      <c r="U90" s="392"/>
      <c r="V90" s="392"/>
      <c r="W90" s="383"/>
      <c r="X90" s="383"/>
    </row>
    <row r="91" spans="8:24" s="3" customFormat="1" ht="38.25" x14ac:dyDescent="0.2">
      <c r="M91" s="92" t="s">
        <v>71</v>
      </c>
      <c r="N91" s="70" t="s">
        <v>25</v>
      </c>
      <c r="O91" s="89">
        <f t="shared" ref="O91:S91" si="102">SUM(O92)</f>
        <v>50980.729999999996</v>
      </c>
      <c r="P91" s="89">
        <f t="shared" si="102"/>
        <v>131000</v>
      </c>
      <c r="Q91" s="89">
        <f t="shared" si="102"/>
        <v>144000</v>
      </c>
      <c r="R91" s="89">
        <f t="shared" si="102"/>
        <v>159000</v>
      </c>
      <c r="S91" s="89">
        <f t="shared" si="102"/>
        <v>159000</v>
      </c>
      <c r="T91" s="77">
        <f t="shared" si="45"/>
        <v>0</v>
      </c>
      <c r="U91" s="395">
        <f>SUM(U432+U446+U457+U485+U500+U513+U522)</f>
        <v>121000</v>
      </c>
      <c r="V91" s="395">
        <f>SUM(V432+V446+V457+V485+V500+V513+V522)</f>
        <v>121000</v>
      </c>
      <c r="W91" s="383">
        <f t="shared" ref="W91" si="103">U91/S91*100</f>
        <v>76.100628930817621</v>
      </c>
      <c r="X91" s="383">
        <f t="shared" ref="X91:X105" si="104">V91/S91*100</f>
        <v>76.100628930817621</v>
      </c>
    </row>
    <row r="92" spans="8:24" s="5" customFormat="1" ht="25.5" x14ac:dyDescent="0.2">
      <c r="M92" s="83" t="s">
        <v>72</v>
      </c>
      <c r="N92" s="84" t="s">
        <v>26</v>
      </c>
      <c r="O92" s="82">
        <f>SUM(O433+O447+O458+O486+O501+O514+O523)</f>
        <v>50980.729999999996</v>
      </c>
      <c r="P92" s="82">
        <f>SUM(P433+P447+P458+P486+P501+P514+P523)</f>
        <v>131000</v>
      </c>
      <c r="Q92" s="82">
        <f>SUM(Q433+Q447+Q458+Q486+Q501+Q514+Q523)</f>
        <v>144000</v>
      </c>
      <c r="R92" s="82">
        <f>SUM(R433+R447+R458+R486+R501+R514+R523)</f>
        <v>159000</v>
      </c>
      <c r="S92" s="82">
        <f>SUM(S433+S447+S458+S486+S501+S514+S523)</f>
        <v>159000</v>
      </c>
      <c r="T92" s="77">
        <f t="shared" si="45"/>
        <v>0</v>
      </c>
      <c r="U92" s="395"/>
      <c r="V92" s="395"/>
      <c r="W92" s="383"/>
      <c r="X92" s="383"/>
    </row>
    <row r="93" spans="8:24" s="5" customFormat="1" x14ac:dyDescent="0.2">
      <c r="M93" s="83"/>
      <c r="N93" s="84"/>
      <c r="O93" s="136"/>
      <c r="P93" s="136"/>
      <c r="Q93" s="136"/>
      <c r="R93" s="136"/>
      <c r="S93" s="136"/>
      <c r="T93" s="77"/>
      <c r="U93" s="395"/>
      <c r="V93" s="395"/>
      <c r="W93" s="383"/>
      <c r="X93" s="383"/>
    </row>
    <row r="94" spans="8:24" s="5" customFormat="1" x14ac:dyDescent="0.2">
      <c r="H94" s="3"/>
      <c r="I94" s="3"/>
      <c r="J94" s="3"/>
      <c r="K94" s="3"/>
      <c r="L94" s="3"/>
      <c r="M94" s="92" t="s">
        <v>73</v>
      </c>
      <c r="N94" s="70" t="s">
        <v>138</v>
      </c>
      <c r="O94" s="89">
        <f t="shared" ref="O94:P94" si="105">SUM(O95:O97)</f>
        <v>74913.679999999993</v>
      </c>
      <c r="P94" s="89">
        <f t="shared" si="105"/>
        <v>144600</v>
      </c>
      <c r="Q94" s="89">
        <f t="shared" ref="Q94:R94" si="106">SUM(Q95:Q97)</f>
        <v>94600</v>
      </c>
      <c r="R94" s="89">
        <f t="shared" si="106"/>
        <v>96600</v>
      </c>
      <c r="S94" s="89">
        <f t="shared" ref="S94" si="107">SUM(S95:S97)</f>
        <v>96600</v>
      </c>
      <c r="T94" s="77">
        <f t="shared" si="45"/>
        <v>0</v>
      </c>
      <c r="U94" s="395">
        <f>SUM(U225+U271+U471+U540+U554+U567+U580+U592+U607)</f>
        <v>136300</v>
      </c>
      <c r="V94" s="395">
        <f>SUM(V225+V271+V471+V540+V554+V567+V580+V592+V607)</f>
        <v>136300</v>
      </c>
      <c r="W94" s="383">
        <f t="shared" ref="W94" si="108">U94/S94*100</f>
        <v>141.09730848861284</v>
      </c>
      <c r="X94" s="383">
        <f t="shared" si="104"/>
        <v>141.09730848861284</v>
      </c>
    </row>
    <row r="95" spans="8:24" s="5" customFormat="1" x14ac:dyDescent="0.2">
      <c r="M95" s="83" t="s">
        <v>74</v>
      </c>
      <c r="N95" s="84" t="s">
        <v>8</v>
      </c>
      <c r="O95" s="82">
        <f>SUM(O272+O541+O555+O568+O581)</f>
        <v>54913.68</v>
      </c>
      <c r="P95" s="82">
        <f>SUM(P272+P472+P541+P555+P568+P581+P608)</f>
        <v>92600</v>
      </c>
      <c r="Q95" s="82">
        <f>SUM(Q272+Q472+Q541+Q555+Q568+Q581+Q608)</f>
        <v>67600</v>
      </c>
      <c r="R95" s="82">
        <f>SUM(R272+R472+R541+R555+R568+R581+R608)</f>
        <v>69600</v>
      </c>
      <c r="S95" s="82">
        <f>SUM(S272+S472+S541+S555+S568+S581+S608)</f>
        <v>69600</v>
      </c>
      <c r="T95" s="77">
        <f t="shared" si="45"/>
        <v>0</v>
      </c>
      <c r="U95" s="392"/>
      <c r="V95" s="392"/>
      <c r="W95" s="383"/>
      <c r="X95" s="383"/>
    </row>
    <row r="96" spans="8:24" s="5" customFormat="1" x14ac:dyDescent="0.2">
      <c r="M96" s="83" t="s">
        <v>75</v>
      </c>
      <c r="N96" s="84" t="s">
        <v>31</v>
      </c>
      <c r="O96" s="82">
        <f>SUM(O542+O569+O593)</f>
        <v>20000</v>
      </c>
      <c r="P96" s="82">
        <f>SUM(P542+P593)</f>
        <v>50000</v>
      </c>
      <c r="Q96" s="82">
        <f>SUM(Q542+Q593)</f>
        <v>25000</v>
      </c>
      <c r="R96" s="82">
        <f>SUM(R542+R593)</f>
        <v>25000</v>
      </c>
      <c r="S96" s="82">
        <f>SUM(S542+S593)</f>
        <v>25000</v>
      </c>
      <c r="T96" s="77">
        <f t="shared" si="45"/>
        <v>0</v>
      </c>
      <c r="U96" s="392"/>
      <c r="V96" s="392"/>
      <c r="W96" s="383"/>
      <c r="X96" s="383"/>
    </row>
    <row r="97" spans="8:24" s="5" customFormat="1" x14ac:dyDescent="0.2">
      <c r="M97" s="165" t="s">
        <v>76</v>
      </c>
      <c r="N97" s="84" t="s">
        <v>32</v>
      </c>
      <c r="O97" s="82">
        <f>SUM(O226)</f>
        <v>0</v>
      </c>
      <c r="P97" s="82">
        <f>SUM(P226)</f>
        <v>2000</v>
      </c>
      <c r="Q97" s="82">
        <f>SUM(Q226)</f>
        <v>2000</v>
      </c>
      <c r="R97" s="82">
        <f>SUM(R226)</f>
        <v>2000</v>
      </c>
      <c r="S97" s="82">
        <f>SUM(S226)</f>
        <v>2000</v>
      </c>
      <c r="T97" s="77">
        <f t="shared" si="45"/>
        <v>0</v>
      </c>
      <c r="U97" s="392"/>
      <c r="V97" s="392"/>
      <c r="W97" s="383"/>
      <c r="X97" s="383"/>
    </row>
    <row r="98" spans="8:24" s="5" customFormat="1" x14ac:dyDescent="0.2">
      <c r="M98" s="252"/>
      <c r="N98" s="253"/>
      <c r="O98" s="82"/>
      <c r="P98" s="82"/>
      <c r="Q98" s="82"/>
      <c r="R98" s="82"/>
      <c r="S98" s="82"/>
      <c r="T98" s="77"/>
      <c r="U98" s="392"/>
      <c r="V98" s="392"/>
      <c r="W98" s="383"/>
      <c r="X98" s="383"/>
    </row>
    <row r="99" spans="8:24" s="8" customFormat="1" ht="25.5" x14ac:dyDescent="0.2">
      <c r="M99" s="80" t="s">
        <v>77</v>
      </c>
      <c r="N99" s="81" t="s">
        <v>171</v>
      </c>
      <c r="O99" s="93">
        <f t="shared" ref="O99:P99" si="109">SUM(O101+O105)</f>
        <v>1084432.8599999999</v>
      </c>
      <c r="P99" s="93">
        <f t="shared" si="109"/>
        <v>4920200</v>
      </c>
      <c r="Q99" s="93">
        <f t="shared" ref="Q99:R99" si="110">SUM(Q101+Q105)</f>
        <v>4484000</v>
      </c>
      <c r="R99" s="93">
        <f t="shared" si="110"/>
        <v>4630000</v>
      </c>
      <c r="S99" s="93">
        <f t="shared" ref="S99" si="111">SUM(S101+S105)</f>
        <v>6130000</v>
      </c>
      <c r="T99" s="77">
        <f t="shared" si="45"/>
        <v>1500000</v>
      </c>
      <c r="U99" s="396">
        <f>SUM(U101+U105)</f>
        <v>870700</v>
      </c>
      <c r="V99" s="396">
        <f>SUM(V101+V105)</f>
        <v>1026700</v>
      </c>
      <c r="W99" s="383">
        <f t="shared" ref="W99:W101" si="112">U99/S99*100</f>
        <v>14.203915171288745</v>
      </c>
      <c r="X99" s="383">
        <f t="shared" si="104"/>
        <v>16.74877650897227</v>
      </c>
    </row>
    <row r="100" spans="8:24" s="3" customFormat="1" x14ac:dyDescent="0.2">
      <c r="M100" s="92"/>
      <c r="N100" s="70"/>
      <c r="O100" s="137"/>
      <c r="P100" s="137"/>
      <c r="Q100" s="137"/>
      <c r="R100" s="137"/>
      <c r="S100" s="137"/>
      <c r="T100" s="77"/>
      <c r="U100" s="395"/>
      <c r="V100" s="395"/>
      <c r="W100" s="383"/>
      <c r="X100" s="383"/>
    </row>
    <row r="101" spans="8:24" s="3" customFormat="1" ht="38.25" x14ac:dyDescent="0.2">
      <c r="M101" s="92" t="s">
        <v>78</v>
      </c>
      <c r="N101" s="70" t="s">
        <v>172</v>
      </c>
      <c r="O101" s="89">
        <f t="shared" ref="O101" si="113">SUM(O102:O103)</f>
        <v>37500</v>
      </c>
      <c r="P101" s="89">
        <f t="shared" ref="P101:Q101" si="114">SUM(P102:P103)</f>
        <v>45300</v>
      </c>
      <c r="Q101" s="89">
        <f t="shared" si="114"/>
        <v>20000</v>
      </c>
      <c r="R101" s="89">
        <f t="shared" ref="R101:S101" si="115">SUM(R102:R103)</f>
        <v>20000</v>
      </c>
      <c r="S101" s="89">
        <f t="shared" si="115"/>
        <v>20000</v>
      </c>
      <c r="T101" s="77">
        <f t="shared" ref="T101:T159" si="116">S101-R101</f>
        <v>0</v>
      </c>
      <c r="U101" s="395">
        <f>SUM(U701)</f>
        <v>100000</v>
      </c>
      <c r="V101" s="395">
        <f>SUM(V701)</f>
        <v>100000</v>
      </c>
      <c r="W101" s="383">
        <f t="shared" si="112"/>
        <v>500</v>
      </c>
      <c r="X101" s="383">
        <f t="shared" si="104"/>
        <v>500</v>
      </c>
    </row>
    <row r="102" spans="8:24" s="5" customFormat="1" ht="25.5" x14ac:dyDescent="0.2">
      <c r="M102" s="83" t="s">
        <v>79</v>
      </c>
      <c r="N102" s="84" t="s">
        <v>30</v>
      </c>
      <c r="O102" s="82">
        <f t="shared" ref="O102:O103" si="117">SUM(O702)</f>
        <v>0</v>
      </c>
      <c r="P102" s="82">
        <f>SUM(P652+P702)</f>
        <v>45300</v>
      </c>
      <c r="Q102" s="82">
        <f>SUM(Q652+Q702)</f>
        <v>20000</v>
      </c>
      <c r="R102" s="82">
        <f>SUM(R652+R702)</f>
        <v>20000</v>
      </c>
      <c r="S102" s="82">
        <f>SUM(S652+S702)</f>
        <v>20000</v>
      </c>
      <c r="T102" s="77">
        <f t="shared" si="116"/>
        <v>0</v>
      </c>
      <c r="U102" s="395"/>
      <c r="V102" s="395"/>
      <c r="W102" s="383"/>
      <c r="X102" s="383"/>
    </row>
    <row r="103" spans="8:24" s="5" customFormat="1" x14ac:dyDescent="0.2">
      <c r="M103" s="83" t="s">
        <v>80</v>
      </c>
      <c r="N103" s="84" t="s">
        <v>33</v>
      </c>
      <c r="O103" s="82">
        <f t="shared" si="117"/>
        <v>37500</v>
      </c>
      <c r="P103" s="82">
        <f t="shared" ref="P103" si="118">SUM(P703)</f>
        <v>0</v>
      </c>
      <c r="Q103" s="82">
        <f t="shared" ref="Q103:R103" si="119">SUM(Q703)</f>
        <v>0</v>
      </c>
      <c r="R103" s="82">
        <f t="shared" si="119"/>
        <v>0</v>
      </c>
      <c r="S103" s="82">
        <f t="shared" ref="S103" si="120">SUM(S703)</f>
        <v>0</v>
      </c>
      <c r="T103" s="77">
        <f t="shared" si="116"/>
        <v>0</v>
      </c>
      <c r="U103" s="395"/>
      <c r="V103" s="395"/>
      <c r="W103" s="383"/>
      <c r="X103" s="383"/>
    </row>
    <row r="104" spans="8:24" s="5" customFormat="1" x14ac:dyDescent="0.2">
      <c r="M104" s="83"/>
      <c r="N104" s="84"/>
      <c r="O104" s="89"/>
      <c r="P104" s="89"/>
      <c r="Q104" s="89"/>
      <c r="R104" s="89"/>
      <c r="S104" s="89"/>
      <c r="T104" s="77"/>
      <c r="U104" s="395"/>
      <c r="V104" s="395"/>
      <c r="W104" s="383"/>
      <c r="X104" s="383"/>
    </row>
    <row r="105" spans="8:24" s="5" customFormat="1" ht="38.25" x14ac:dyDescent="0.2">
      <c r="H105" s="3"/>
      <c r="I105" s="3"/>
      <c r="J105" s="3"/>
      <c r="K105" s="3"/>
      <c r="L105" s="3"/>
      <c r="M105" s="92" t="s">
        <v>81</v>
      </c>
      <c r="N105" s="70" t="s">
        <v>9</v>
      </c>
      <c r="O105" s="89">
        <f t="shared" ref="O105" si="121">SUM(O106:O108)</f>
        <v>1046932.86</v>
      </c>
      <c r="P105" s="89">
        <f t="shared" ref="P105" si="122">SUM(P106:P108)</f>
        <v>4874900</v>
      </c>
      <c r="Q105" s="89">
        <f t="shared" ref="Q105:R105" si="123">SUM(Q106:Q108)</f>
        <v>4464000</v>
      </c>
      <c r="R105" s="89">
        <f t="shared" si="123"/>
        <v>4610000</v>
      </c>
      <c r="S105" s="89">
        <f t="shared" ref="S105" si="124">SUM(S106:S108)</f>
        <v>6110000</v>
      </c>
      <c r="T105" s="77">
        <f t="shared" si="116"/>
        <v>1500000</v>
      </c>
      <c r="U105" s="395">
        <f>SUM(U671+U704+U720+U732+U745+U757+U770+U785+U797+U811+U825)</f>
        <v>770700</v>
      </c>
      <c r="V105" s="395">
        <f>SUM(V671+V704+V720+V732+V745+V757+V770+V785+V797+V811+V825)</f>
        <v>926700</v>
      </c>
      <c r="W105" s="383">
        <f t="shared" ref="W105" si="125">U105/S105*100</f>
        <v>12.613747954173485</v>
      </c>
      <c r="X105" s="383">
        <f t="shared" si="104"/>
        <v>15.166939443535188</v>
      </c>
    </row>
    <row r="106" spans="8:24" s="5" customFormat="1" x14ac:dyDescent="0.2">
      <c r="M106" s="83" t="s">
        <v>82</v>
      </c>
      <c r="N106" s="229" t="s">
        <v>173</v>
      </c>
      <c r="O106" s="82">
        <f>SUM(O672+O721+O733+O746+O758+O771+O786+O812+O826)</f>
        <v>1006561.23</v>
      </c>
      <c r="P106" s="82">
        <f>SUM(P672+P705+P721+P733+P746+P758+P771+P786+P798+P812+P826)</f>
        <v>4854900</v>
      </c>
      <c r="Q106" s="82">
        <f>SUM(Q672+Q705+Q721+Q733+Q746+Q758+Q771+Q786+Q798+Q812+Q826+Q838)</f>
        <v>4454000</v>
      </c>
      <c r="R106" s="82">
        <f>SUM(R672+R705+R721+R733+R746+R758+R771+R786+R798+R812+R826+R838)</f>
        <v>4580000</v>
      </c>
      <c r="S106" s="82">
        <f>SUM(S672+S705+S721+S733+S746+S758+S771+S786+S798+S812+S826+S838)</f>
        <v>6080000</v>
      </c>
      <c r="T106" s="77">
        <f t="shared" si="116"/>
        <v>1500000</v>
      </c>
      <c r="U106" s="392"/>
      <c r="V106" s="392"/>
      <c r="W106" s="383"/>
      <c r="X106" s="383"/>
    </row>
    <row r="107" spans="8:24" s="5" customFormat="1" x14ac:dyDescent="0.2">
      <c r="M107" s="83" t="s">
        <v>83</v>
      </c>
      <c r="N107" s="84" t="s">
        <v>21</v>
      </c>
      <c r="O107" s="82">
        <f t="shared" ref="O107:O108" si="126">SUM(O813)</f>
        <v>13577.25</v>
      </c>
      <c r="P107" s="82">
        <f t="shared" ref="P107" si="127">SUM(P813)</f>
        <v>10000</v>
      </c>
      <c r="Q107" s="82">
        <f t="shared" ref="Q107:R107" si="128">SUM(Q813)</f>
        <v>5000</v>
      </c>
      <c r="R107" s="82">
        <f t="shared" si="128"/>
        <v>25000</v>
      </c>
      <c r="S107" s="82">
        <f t="shared" ref="S107" si="129">SUM(S813)</f>
        <v>25000</v>
      </c>
      <c r="T107" s="77">
        <f t="shared" si="116"/>
        <v>0</v>
      </c>
      <c r="U107" s="392"/>
      <c r="V107" s="392"/>
      <c r="W107" s="383"/>
      <c r="X107" s="383"/>
    </row>
    <row r="108" spans="8:24" s="5" customFormat="1" ht="25.5" x14ac:dyDescent="0.2">
      <c r="M108" s="83" t="s">
        <v>84</v>
      </c>
      <c r="N108" s="84" t="s">
        <v>24</v>
      </c>
      <c r="O108" s="82">
        <f t="shared" si="126"/>
        <v>26794.38</v>
      </c>
      <c r="P108" s="82">
        <f t="shared" ref="P108" si="130">SUM(P814)</f>
        <v>10000</v>
      </c>
      <c r="Q108" s="82">
        <f t="shared" ref="Q108:R108" si="131">SUM(Q814)</f>
        <v>5000</v>
      </c>
      <c r="R108" s="82">
        <f t="shared" si="131"/>
        <v>5000</v>
      </c>
      <c r="S108" s="82">
        <f t="shared" ref="S108" si="132">SUM(S814)</f>
        <v>5000</v>
      </c>
      <c r="T108" s="77">
        <f t="shared" si="116"/>
        <v>0</v>
      </c>
      <c r="U108" s="392"/>
      <c r="V108" s="392"/>
      <c r="W108" s="383"/>
      <c r="X108" s="383"/>
    </row>
    <row r="109" spans="8:24" s="5" customFormat="1" x14ac:dyDescent="0.2">
      <c r="M109" s="307"/>
      <c r="N109" s="308"/>
      <c r="O109" s="82"/>
      <c r="P109" s="82"/>
      <c r="Q109" s="82"/>
      <c r="R109" s="82"/>
      <c r="S109" s="82"/>
      <c r="T109" s="77"/>
      <c r="U109" s="392"/>
      <c r="V109" s="392"/>
      <c r="W109" s="383"/>
      <c r="X109" s="383"/>
    </row>
    <row r="110" spans="8:24" s="5" customFormat="1" x14ac:dyDescent="0.2">
      <c r="M110" s="78" t="s">
        <v>362</v>
      </c>
      <c r="N110" s="308"/>
      <c r="O110" s="82"/>
      <c r="P110" s="82"/>
      <c r="Q110" s="82"/>
      <c r="R110" s="82"/>
      <c r="S110" s="82"/>
      <c r="T110" s="77"/>
      <c r="U110" s="392"/>
      <c r="V110" s="392"/>
      <c r="W110" s="383"/>
      <c r="X110" s="383"/>
    </row>
    <row r="111" spans="8:24" s="2" customFormat="1" x14ac:dyDescent="0.2">
      <c r="N111" s="79"/>
      <c r="O111" s="138"/>
      <c r="P111" s="138"/>
      <c r="Q111" s="138"/>
      <c r="R111" s="138"/>
      <c r="S111" s="138"/>
      <c r="T111" s="77"/>
      <c r="U111" s="399"/>
      <c r="V111" s="399"/>
      <c r="W111" s="383"/>
      <c r="X111" s="383"/>
    </row>
    <row r="112" spans="8:24" s="5" customFormat="1" ht="25.5" x14ac:dyDescent="0.2">
      <c r="I112" s="202">
        <v>81</v>
      </c>
      <c r="M112" s="80" t="s">
        <v>99</v>
      </c>
      <c r="N112" s="81" t="s">
        <v>295</v>
      </c>
      <c r="O112" s="76">
        <f>SUM(O113+O115)</f>
        <v>0</v>
      </c>
      <c r="P112" s="76">
        <f>SUM(P115)</f>
        <v>0</v>
      </c>
      <c r="Q112" s="76">
        <f>SUM(Q115)</f>
        <v>0</v>
      </c>
      <c r="R112" s="76">
        <f>SUM(R115)</f>
        <v>0</v>
      </c>
      <c r="S112" s="76">
        <f>SUM(S115)</f>
        <v>1700000</v>
      </c>
      <c r="T112" s="77">
        <f t="shared" si="116"/>
        <v>1700000</v>
      </c>
      <c r="U112" s="394">
        <v>0</v>
      </c>
      <c r="V112" s="394">
        <v>0</v>
      </c>
      <c r="W112" s="383">
        <f t="shared" ref="W112" si="133">U112/S112*100</f>
        <v>0</v>
      </c>
      <c r="X112" s="383">
        <f t="shared" ref="X112" si="134">V112/S112*100</f>
        <v>0</v>
      </c>
    </row>
    <row r="113" spans="4:24" s="5" customFormat="1" ht="25.5" x14ac:dyDescent="0.2">
      <c r="I113" s="276"/>
      <c r="M113" s="280" t="s">
        <v>334</v>
      </c>
      <c r="N113" s="70" t="s">
        <v>336</v>
      </c>
      <c r="O113" s="91">
        <f>SUM(O114)</f>
        <v>0</v>
      </c>
      <c r="P113" s="77">
        <v>0</v>
      </c>
      <c r="Q113" s="77">
        <v>0</v>
      </c>
      <c r="R113" s="77">
        <v>0</v>
      </c>
      <c r="S113" s="77">
        <v>0</v>
      </c>
      <c r="T113" s="77">
        <f t="shared" si="116"/>
        <v>0</v>
      </c>
      <c r="U113" s="392"/>
      <c r="V113" s="392"/>
      <c r="W113" s="383"/>
      <c r="X113" s="383"/>
    </row>
    <row r="114" spans="4:24" s="5" customFormat="1" ht="38.25" x14ac:dyDescent="0.2">
      <c r="I114" s="276"/>
      <c r="M114" s="278" t="s">
        <v>335</v>
      </c>
      <c r="N114" s="279" t="s">
        <v>337</v>
      </c>
      <c r="O114" s="77">
        <v>0</v>
      </c>
      <c r="P114" s="77">
        <v>0</v>
      </c>
      <c r="Q114" s="77">
        <v>0</v>
      </c>
      <c r="R114" s="77">
        <v>0</v>
      </c>
      <c r="S114" s="77">
        <v>0</v>
      </c>
      <c r="T114" s="77">
        <f t="shared" si="116"/>
        <v>0</v>
      </c>
      <c r="U114" s="392"/>
      <c r="V114" s="392"/>
      <c r="W114" s="383"/>
      <c r="X114" s="383"/>
    </row>
    <row r="115" spans="4:24" s="3" customFormat="1" x14ac:dyDescent="0.2">
      <c r="I115" s="9">
        <v>81</v>
      </c>
      <c r="M115" s="198" t="s">
        <v>296</v>
      </c>
      <c r="N115" s="70" t="s">
        <v>298</v>
      </c>
      <c r="O115" s="91">
        <f t="shared" ref="O115:S115" si="135">SUM(O116)</f>
        <v>0</v>
      </c>
      <c r="P115" s="91">
        <f t="shared" si="135"/>
        <v>0</v>
      </c>
      <c r="Q115" s="91">
        <f t="shared" si="135"/>
        <v>0</v>
      </c>
      <c r="R115" s="91">
        <f t="shared" si="135"/>
        <v>0</v>
      </c>
      <c r="S115" s="91">
        <f t="shared" si="135"/>
        <v>1700000</v>
      </c>
      <c r="T115" s="77">
        <f t="shared" si="116"/>
        <v>1700000</v>
      </c>
      <c r="U115" s="395">
        <v>0</v>
      </c>
      <c r="V115" s="395">
        <v>0</v>
      </c>
      <c r="W115" s="383">
        <f t="shared" ref="W115" si="136">U115/S115*100</f>
        <v>0</v>
      </c>
      <c r="X115" s="383">
        <f t="shared" ref="X115" si="137">V115/S115*100</f>
        <v>0</v>
      </c>
    </row>
    <row r="116" spans="4:24" s="5" customFormat="1" ht="38.25" x14ac:dyDescent="0.2">
      <c r="I116" s="202">
        <v>81</v>
      </c>
      <c r="M116" s="199" t="s">
        <v>297</v>
      </c>
      <c r="N116" s="201" t="s">
        <v>299</v>
      </c>
      <c r="O116" s="77">
        <v>0</v>
      </c>
      <c r="P116" s="77">
        <v>0</v>
      </c>
      <c r="Q116" s="77">
        <v>0</v>
      </c>
      <c r="R116" s="77">
        <v>0</v>
      </c>
      <c r="S116" s="77">
        <v>1700000</v>
      </c>
      <c r="T116" s="77">
        <f t="shared" si="116"/>
        <v>1700000</v>
      </c>
      <c r="U116" s="390"/>
      <c r="V116" s="390"/>
      <c r="W116" s="383"/>
      <c r="X116" s="383"/>
    </row>
    <row r="117" spans="4:24" s="8" customFormat="1" ht="25.5" x14ac:dyDescent="0.2">
      <c r="M117" s="80" t="s">
        <v>34</v>
      </c>
      <c r="N117" s="81" t="s">
        <v>87</v>
      </c>
      <c r="O117" s="93">
        <f t="shared" ref="O117:P117" si="138">SUM(O118+O120)</f>
        <v>0</v>
      </c>
      <c r="P117" s="93">
        <f t="shared" si="138"/>
        <v>0</v>
      </c>
      <c r="Q117" s="93">
        <f t="shared" ref="Q117:R117" si="139">SUM(Q118+Q120)</f>
        <v>0</v>
      </c>
      <c r="R117" s="93">
        <f t="shared" si="139"/>
        <v>0</v>
      </c>
      <c r="S117" s="93">
        <f t="shared" ref="S117" si="140">SUM(S118+S120)</f>
        <v>0</v>
      </c>
      <c r="T117" s="77">
        <f t="shared" si="116"/>
        <v>0</v>
      </c>
      <c r="U117" s="400">
        <f>SUM(U118+U120)</f>
        <v>200000</v>
      </c>
      <c r="V117" s="400">
        <f>SUM(V118+V120)</f>
        <v>200000</v>
      </c>
      <c r="W117" s="383">
        <v>0</v>
      </c>
      <c r="X117" s="383">
        <v>0</v>
      </c>
    </row>
    <row r="118" spans="4:24" s="3" customFormat="1" ht="25.5" x14ac:dyDescent="0.2">
      <c r="M118" s="92" t="s">
        <v>85</v>
      </c>
      <c r="N118" s="70" t="s">
        <v>88</v>
      </c>
      <c r="O118" s="89">
        <f t="shared" ref="O118:V118" si="141">SUM(O119)</f>
        <v>0</v>
      </c>
      <c r="P118" s="89">
        <f t="shared" si="141"/>
        <v>0</v>
      </c>
      <c r="Q118" s="89">
        <f t="shared" si="141"/>
        <v>0</v>
      </c>
      <c r="R118" s="89">
        <f t="shared" si="141"/>
        <v>0</v>
      </c>
      <c r="S118" s="89">
        <f t="shared" si="141"/>
        <v>0</v>
      </c>
      <c r="T118" s="77">
        <f t="shared" si="116"/>
        <v>0</v>
      </c>
      <c r="U118" s="397">
        <f t="shared" si="141"/>
        <v>0</v>
      </c>
      <c r="V118" s="397">
        <f t="shared" si="141"/>
        <v>0</v>
      </c>
      <c r="W118" s="383">
        <v>0</v>
      </c>
      <c r="X118" s="383">
        <v>0</v>
      </c>
    </row>
    <row r="119" spans="4:24" s="5" customFormat="1" ht="38.25" x14ac:dyDescent="0.2">
      <c r="M119" s="83" t="s">
        <v>86</v>
      </c>
      <c r="N119" s="84" t="s">
        <v>89</v>
      </c>
      <c r="O119" s="82">
        <v>0</v>
      </c>
      <c r="P119" s="82">
        <v>0</v>
      </c>
      <c r="Q119" s="82">
        <v>0</v>
      </c>
      <c r="R119" s="82">
        <v>0</v>
      </c>
      <c r="S119" s="82">
        <v>0</v>
      </c>
      <c r="T119" s="77">
        <f t="shared" si="116"/>
        <v>0</v>
      </c>
      <c r="U119" s="391"/>
      <c r="V119" s="391"/>
      <c r="W119" s="383"/>
      <c r="X119" s="383"/>
    </row>
    <row r="120" spans="4:24" s="3" customFormat="1" ht="25.5" x14ac:dyDescent="0.2">
      <c r="M120" s="198" t="s">
        <v>300</v>
      </c>
      <c r="N120" s="70" t="s">
        <v>302</v>
      </c>
      <c r="O120" s="89">
        <f t="shared" ref="O120:S120" si="142">SUM(O121)</f>
        <v>0</v>
      </c>
      <c r="P120" s="89">
        <f t="shared" si="142"/>
        <v>0</v>
      </c>
      <c r="Q120" s="89">
        <f t="shared" si="142"/>
        <v>0</v>
      </c>
      <c r="R120" s="89">
        <f t="shared" si="142"/>
        <v>0</v>
      </c>
      <c r="S120" s="89">
        <f t="shared" si="142"/>
        <v>0</v>
      </c>
      <c r="T120" s="77">
        <f t="shared" si="116"/>
        <v>0</v>
      </c>
      <c r="U120" s="397">
        <f>SUM(U121)</f>
        <v>200000</v>
      </c>
      <c r="V120" s="397">
        <f>SUM(V121)</f>
        <v>200000</v>
      </c>
      <c r="W120" s="383">
        <v>0</v>
      </c>
      <c r="X120" s="383">
        <v>0</v>
      </c>
    </row>
    <row r="121" spans="4:24" s="5" customFormat="1" ht="51" x14ac:dyDescent="0.2">
      <c r="M121" s="199" t="s">
        <v>301</v>
      </c>
      <c r="N121" s="229" t="s">
        <v>322</v>
      </c>
      <c r="O121" s="82">
        <v>0</v>
      </c>
      <c r="P121" s="82">
        <v>0</v>
      </c>
      <c r="Q121" s="82">
        <v>0</v>
      </c>
      <c r="R121" s="82">
        <v>0</v>
      </c>
      <c r="S121" s="82">
        <v>0</v>
      </c>
      <c r="T121" s="77">
        <f t="shared" si="116"/>
        <v>0</v>
      </c>
      <c r="U121" s="391">
        <f>SUM(U773)</f>
        <v>200000</v>
      </c>
      <c r="V121" s="391">
        <f>SUM(V773)</f>
        <v>200000</v>
      </c>
      <c r="W121" s="383"/>
      <c r="X121" s="383"/>
    </row>
    <row r="122" spans="4:24" s="5" customFormat="1" x14ac:dyDescent="0.2">
      <c r="M122" s="307"/>
      <c r="N122" s="308"/>
      <c r="O122" s="82"/>
      <c r="P122" s="82"/>
      <c r="Q122" s="82"/>
      <c r="R122" s="82"/>
      <c r="S122" s="82"/>
      <c r="T122" s="77"/>
      <c r="U122" s="391"/>
      <c r="V122" s="391"/>
      <c r="W122" s="383"/>
      <c r="X122" s="383"/>
    </row>
    <row r="123" spans="4:24" s="5" customFormat="1" x14ac:dyDescent="0.2">
      <c r="M123" s="307"/>
      <c r="N123" s="308"/>
      <c r="O123" s="82"/>
      <c r="P123" s="82"/>
      <c r="Q123" s="82"/>
      <c r="R123" s="82"/>
      <c r="S123" s="82"/>
      <c r="T123" s="77"/>
      <c r="U123" s="391"/>
      <c r="V123" s="391"/>
      <c r="W123" s="383"/>
      <c r="X123" s="383"/>
    </row>
    <row r="124" spans="4:24" s="5" customFormat="1" x14ac:dyDescent="0.2">
      <c r="M124" s="78" t="s">
        <v>91</v>
      </c>
      <c r="N124" s="85"/>
      <c r="O124" s="135"/>
      <c r="P124" s="135"/>
      <c r="Q124" s="135"/>
      <c r="R124" s="135"/>
      <c r="S124" s="135"/>
      <c r="T124" s="77"/>
      <c r="U124" s="391"/>
      <c r="V124" s="390"/>
      <c r="W124" s="383"/>
      <c r="X124" s="383"/>
    </row>
    <row r="125" spans="4:24" s="6" customFormat="1" x14ac:dyDescent="0.2">
      <c r="N125" s="85"/>
      <c r="O125" s="136"/>
      <c r="P125" s="136"/>
      <c r="Q125" s="136"/>
      <c r="R125" s="136"/>
      <c r="S125" s="136"/>
      <c r="T125" s="77"/>
      <c r="U125" s="393"/>
      <c r="V125" s="393"/>
      <c r="W125" s="383"/>
      <c r="X125" s="383"/>
    </row>
    <row r="126" spans="4:24" s="8" customFormat="1" x14ac:dyDescent="0.2">
      <c r="D126" s="3"/>
      <c r="H126" s="3"/>
      <c r="I126" s="3"/>
      <c r="J126" s="9">
        <v>91</v>
      </c>
      <c r="K126" s="3"/>
      <c r="M126" s="80" t="s">
        <v>96</v>
      </c>
      <c r="N126" s="81" t="s">
        <v>97</v>
      </c>
      <c r="O126" s="93">
        <f t="shared" ref="O126:U127" si="143">SUM(O127)</f>
        <v>522566.88</v>
      </c>
      <c r="P126" s="93">
        <f t="shared" si="143"/>
        <v>219209.17</v>
      </c>
      <c r="Q126" s="93">
        <f t="shared" si="143"/>
        <v>107000</v>
      </c>
      <c r="R126" s="93">
        <f t="shared" si="143"/>
        <v>219209.17</v>
      </c>
      <c r="S126" s="93">
        <f t="shared" si="143"/>
        <v>219209.17</v>
      </c>
      <c r="T126" s="77">
        <f t="shared" si="116"/>
        <v>0</v>
      </c>
      <c r="U126" s="396">
        <f t="shared" si="143"/>
        <v>100000</v>
      </c>
      <c r="V126" s="396">
        <f t="shared" ref="V126" si="144">SUM(V127)</f>
        <v>200000</v>
      </c>
      <c r="W126" s="383">
        <f t="shared" ref="W126:W128" si="145">U126/S126*100</f>
        <v>45.618529553302899</v>
      </c>
      <c r="X126" s="383">
        <f t="shared" ref="X126:X128" si="146">V126/S126*100</f>
        <v>91.237059106605798</v>
      </c>
    </row>
    <row r="127" spans="4:24" s="3" customFormat="1" x14ac:dyDescent="0.2">
      <c r="J127" s="9">
        <v>91</v>
      </c>
      <c r="M127" s="92" t="s">
        <v>92</v>
      </c>
      <c r="N127" s="70" t="s">
        <v>94</v>
      </c>
      <c r="O127" s="89">
        <f t="shared" ref="O127:S127" si="147">SUM(O128)</f>
        <v>522566.88</v>
      </c>
      <c r="P127" s="89">
        <f t="shared" si="147"/>
        <v>219209.17</v>
      </c>
      <c r="Q127" s="89">
        <f t="shared" si="147"/>
        <v>107000</v>
      </c>
      <c r="R127" s="89">
        <f t="shared" si="147"/>
        <v>219209.17</v>
      </c>
      <c r="S127" s="89">
        <f t="shared" si="147"/>
        <v>219209.17</v>
      </c>
      <c r="T127" s="77">
        <f t="shared" si="116"/>
        <v>0</v>
      </c>
      <c r="U127" s="395">
        <f t="shared" si="143"/>
        <v>100000</v>
      </c>
      <c r="V127" s="395">
        <f t="shared" ref="V127" si="148">SUM(V128)</f>
        <v>200000</v>
      </c>
      <c r="W127" s="383">
        <f t="shared" si="145"/>
        <v>45.618529553302899</v>
      </c>
      <c r="X127" s="383">
        <f t="shared" si="146"/>
        <v>91.237059106605798</v>
      </c>
    </row>
    <row r="128" spans="4:24" s="5" customFormat="1" x14ac:dyDescent="0.2">
      <c r="J128" s="202">
        <v>91</v>
      </c>
      <c r="M128" s="83" t="s">
        <v>93</v>
      </c>
      <c r="N128" s="84" t="s">
        <v>95</v>
      </c>
      <c r="O128" s="82">
        <v>522566.88</v>
      </c>
      <c r="P128" s="82">
        <v>219209.17</v>
      </c>
      <c r="Q128" s="82">
        <v>107000</v>
      </c>
      <c r="R128" s="82">
        <v>219209.17</v>
      </c>
      <c r="S128" s="82">
        <v>219209.17</v>
      </c>
      <c r="T128" s="77">
        <f t="shared" si="116"/>
        <v>0</v>
      </c>
      <c r="U128" s="395">
        <v>100000</v>
      </c>
      <c r="V128" s="395">
        <v>200000</v>
      </c>
      <c r="W128" s="383">
        <f t="shared" si="145"/>
        <v>45.618529553302899</v>
      </c>
      <c r="X128" s="383">
        <f t="shared" si="146"/>
        <v>91.237059106605798</v>
      </c>
    </row>
    <row r="129" spans="1:24" s="5" customFormat="1" x14ac:dyDescent="0.2">
      <c r="J129" s="309"/>
      <c r="M129" s="307"/>
      <c r="N129" s="308"/>
      <c r="O129" s="82"/>
      <c r="P129" s="82"/>
      <c r="Q129" s="82"/>
      <c r="R129" s="82"/>
      <c r="S129" s="82"/>
      <c r="T129" s="77"/>
      <c r="U129" s="395"/>
      <c r="V129" s="395"/>
      <c r="W129" s="383"/>
      <c r="X129" s="383"/>
    </row>
    <row r="130" spans="1:24" s="5" customFormat="1" x14ac:dyDescent="0.2">
      <c r="J130" s="309"/>
      <c r="M130" s="307"/>
      <c r="N130" s="308"/>
      <c r="O130" s="82"/>
      <c r="P130" s="82"/>
      <c r="Q130" s="82"/>
      <c r="R130" s="82"/>
      <c r="S130" s="82"/>
      <c r="T130" s="77"/>
      <c r="U130" s="395"/>
      <c r="V130" s="395"/>
      <c r="W130" s="383"/>
      <c r="X130" s="383"/>
    </row>
    <row r="131" spans="1:24" s="5" customFormat="1" x14ac:dyDescent="0.2">
      <c r="J131" s="309"/>
      <c r="M131" s="307"/>
      <c r="N131" s="308"/>
      <c r="O131" s="82"/>
      <c r="P131" s="82"/>
      <c r="Q131" s="82"/>
      <c r="R131" s="82"/>
      <c r="S131" s="82"/>
      <c r="T131" s="77"/>
      <c r="U131" s="395"/>
      <c r="V131" s="395"/>
      <c r="W131" s="383"/>
      <c r="X131" s="383"/>
    </row>
    <row r="132" spans="1:24" s="5" customFormat="1" x14ac:dyDescent="0.2">
      <c r="J132" s="309"/>
      <c r="M132" s="78" t="s">
        <v>363</v>
      </c>
      <c r="N132" s="308"/>
      <c r="O132" s="82"/>
      <c r="P132" s="82"/>
      <c r="Q132" s="82"/>
      <c r="R132" s="82"/>
      <c r="S132" s="82"/>
      <c r="T132" s="77"/>
      <c r="U132" s="395"/>
      <c r="V132" s="395"/>
      <c r="W132" s="383"/>
      <c r="X132" s="383"/>
    </row>
    <row r="133" spans="1:24" s="5" customFormat="1" x14ac:dyDescent="0.2">
      <c r="J133" s="234"/>
      <c r="M133" s="236"/>
      <c r="N133" s="237"/>
      <c r="O133" s="82"/>
      <c r="P133" s="82"/>
      <c r="Q133" s="82"/>
      <c r="R133" s="82"/>
      <c r="S133" s="82"/>
      <c r="T133" s="77"/>
      <c r="U133" s="395"/>
      <c r="V133" s="395"/>
      <c r="W133" s="383"/>
      <c r="X133" s="383"/>
    </row>
    <row r="134" spans="1:24" s="5" customFormat="1" x14ac:dyDescent="0.2">
      <c r="A134" s="445" t="s">
        <v>36</v>
      </c>
      <c r="B134" s="445"/>
      <c r="C134" s="445"/>
      <c r="D134" s="445"/>
      <c r="M134" s="92"/>
      <c r="N134" s="84"/>
      <c r="O134" s="182"/>
      <c r="P134" s="182"/>
      <c r="Q134" s="182"/>
      <c r="R134" s="182"/>
      <c r="S134" s="182"/>
      <c r="T134" s="77"/>
      <c r="U134" s="390"/>
      <c r="V134" s="390"/>
      <c r="W134" s="383"/>
      <c r="X134" s="383"/>
    </row>
    <row r="135" spans="1:24" s="5" customFormat="1" x14ac:dyDescent="0.2">
      <c r="H135" s="177"/>
      <c r="I135" s="202"/>
      <c r="J135" s="202"/>
      <c r="K135" s="202"/>
      <c r="L135" s="202">
        <v>11</v>
      </c>
      <c r="M135" s="179" t="s">
        <v>100</v>
      </c>
      <c r="N135" s="84"/>
      <c r="O135" s="183">
        <f t="shared" ref="O135" si="149">SUM(O38)</f>
        <v>446797.42</v>
      </c>
      <c r="P135" s="183">
        <f t="shared" ref="P135" si="150">SUM(P38)</f>
        <v>870000</v>
      </c>
      <c r="Q135" s="183">
        <f t="shared" ref="Q135:R135" si="151">SUM(Q38)</f>
        <v>870000</v>
      </c>
      <c r="R135" s="183">
        <f t="shared" si="151"/>
        <v>870000</v>
      </c>
      <c r="S135" s="183">
        <f t="shared" ref="S135" si="152">SUM(S38)</f>
        <v>870000</v>
      </c>
      <c r="T135" s="77">
        <f t="shared" si="116"/>
        <v>0</v>
      </c>
      <c r="U135" s="401">
        <f>SUM(U38)</f>
        <v>880000</v>
      </c>
      <c r="V135" s="401">
        <f>SUM(V38)</f>
        <v>880000</v>
      </c>
      <c r="W135" s="383">
        <f t="shared" ref="W135:W144" si="153">U135/S135*100</f>
        <v>101.14942528735634</v>
      </c>
      <c r="X135" s="383">
        <f t="shared" ref="X135:X144" si="154">V135/S135*100</f>
        <v>101.14942528735634</v>
      </c>
    </row>
    <row r="136" spans="1:24" s="5" customFormat="1" x14ac:dyDescent="0.2">
      <c r="H136" s="177"/>
      <c r="I136" s="202"/>
      <c r="J136" s="202"/>
      <c r="K136" s="202"/>
      <c r="L136" s="202">
        <v>21</v>
      </c>
      <c r="M136" s="179" t="s">
        <v>101</v>
      </c>
      <c r="N136" s="84"/>
      <c r="O136" s="183">
        <v>0</v>
      </c>
      <c r="P136" s="183">
        <v>0</v>
      </c>
      <c r="Q136" s="183">
        <v>0</v>
      </c>
      <c r="R136" s="183">
        <v>0</v>
      </c>
      <c r="S136" s="183">
        <v>0</v>
      </c>
      <c r="T136" s="77">
        <f t="shared" si="116"/>
        <v>0</v>
      </c>
      <c r="U136" s="401">
        <v>0</v>
      </c>
      <c r="V136" s="401">
        <v>0</v>
      </c>
      <c r="W136" s="383">
        <v>0</v>
      </c>
      <c r="X136" s="383">
        <v>0</v>
      </c>
    </row>
    <row r="137" spans="1:24" s="5" customFormat="1" x14ac:dyDescent="0.2">
      <c r="H137" s="177"/>
      <c r="I137" s="202"/>
      <c r="J137" s="202"/>
      <c r="K137" s="202"/>
      <c r="L137" s="202">
        <v>31</v>
      </c>
      <c r="M137" s="179" t="s">
        <v>102</v>
      </c>
      <c r="N137" s="84"/>
      <c r="O137" s="183">
        <f>SUM(O48)</f>
        <v>21461.16</v>
      </c>
      <c r="P137" s="183">
        <f>SUM(P48)</f>
        <v>55000</v>
      </c>
      <c r="Q137" s="183">
        <f>SUM(Q48)</f>
        <v>55000</v>
      </c>
      <c r="R137" s="183">
        <f>SUM(R48)</f>
        <v>55000</v>
      </c>
      <c r="S137" s="183">
        <f>SUM(S48)</f>
        <v>55000</v>
      </c>
      <c r="T137" s="77">
        <f t="shared" si="116"/>
        <v>0</v>
      </c>
      <c r="U137" s="401">
        <f>SUM(U48)</f>
        <v>30000</v>
      </c>
      <c r="V137" s="401">
        <f>SUM(V48)</f>
        <v>30000</v>
      </c>
      <c r="W137" s="383">
        <f t="shared" si="153"/>
        <v>54.54545454545454</v>
      </c>
      <c r="X137" s="383">
        <f t="shared" si="154"/>
        <v>54.54545454545454</v>
      </c>
    </row>
    <row r="138" spans="1:24" s="5" customFormat="1" x14ac:dyDescent="0.2">
      <c r="H138" s="177"/>
      <c r="I138" s="202"/>
      <c r="J138" s="202"/>
      <c r="K138" s="202"/>
      <c r="L138" s="202">
        <v>43</v>
      </c>
      <c r="M138" s="179" t="s">
        <v>103</v>
      </c>
      <c r="N138" s="84"/>
      <c r="O138" s="183">
        <f>SUM(O52)</f>
        <v>155177.89000000001</v>
      </c>
      <c r="P138" s="183">
        <f>SUM(P52)</f>
        <v>215000</v>
      </c>
      <c r="Q138" s="183">
        <f>SUM(Q52)</f>
        <v>221000</v>
      </c>
      <c r="R138" s="183">
        <f>SUM(R52)</f>
        <v>221000</v>
      </c>
      <c r="S138" s="183">
        <f>SUM(S52)</f>
        <v>221000</v>
      </c>
      <c r="T138" s="77">
        <f t="shared" si="116"/>
        <v>0</v>
      </c>
      <c r="U138" s="401">
        <f>SUM(U52)</f>
        <v>190000</v>
      </c>
      <c r="V138" s="401">
        <f>SUM(V52)</f>
        <v>250000</v>
      </c>
      <c r="W138" s="383">
        <f t="shared" si="153"/>
        <v>85.972850678733039</v>
      </c>
      <c r="X138" s="383">
        <f t="shared" si="154"/>
        <v>113.12217194570135</v>
      </c>
    </row>
    <row r="139" spans="1:24" s="5" customFormat="1" x14ac:dyDescent="0.2">
      <c r="H139" s="177"/>
      <c r="I139" s="202"/>
      <c r="J139" s="202"/>
      <c r="K139" s="202"/>
      <c r="L139" s="202">
        <v>52</v>
      </c>
      <c r="M139" s="179" t="s">
        <v>104</v>
      </c>
      <c r="N139" s="84"/>
      <c r="O139" s="183">
        <f t="shared" ref="O139" si="155">SUM(O42)</f>
        <v>1291947.2699999998</v>
      </c>
      <c r="P139" s="183">
        <f t="shared" ref="P139" si="156">SUM(P42)</f>
        <v>5440190.8300000001</v>
      </c>
      <c r="Q139" s="183">
        <f t="shared" ref="Q139:R139" si="157">SUM(Q42)</f>
        <v>4750000</v>
      </c>
      <c r="R139" s="183">
        <f t="shared" si="157"/>
        <v>4837790.83</v>
      </c>
      <c r="S139" s="183">
        <f t="shared" ref="S139" si="158">SUM(S42)</f>
        <v>4637790.83</v>
      </c>
      <c r="T139" s="77">
        <f t="shared" si="116"/>
        <v>-200000</v>
      </c>
      <c r="U139" s="401">
        <f>SUM(U42)</f>
        <v>1350000</v>
      </c>
      <c r="V139" s="401">
        <f>SUM(V42)</f>
        <v>1321000</v>
      </c>
      <c r="W139" s="383">
        <f t="shared" si="153"/>
        <v>29.108686645965015</v>
      </c>
      <c r="X139" s="383">
        <f t="shared" si="154"/>
        <v>28.483388932829467</v>
      </c>
    </row>
    <row r="140" spans="1:24" s="5" customFormat="1" x14ac:dyDescent="0.2">
      <c r="H140" s="177"/>
      <c r="I140" s="202"/>
      <c r="J140" s="202"/>
      <c r="K140" s="202"/>
      <c r="L140" s="202">
        <v>61</v>
      </c>
      <c r="M140" s="179" t="s">
        <v>105</v>
      </c>
      <c r="N140" s="84"/>
      <c r="O140" s="183">
        <f t="shared" ref="O140" si="159">SUM(O56)</f>
        <v>0</v>
      </c>
      <c r="P140" s="183">
        <f t="shared" ref="P140" si="160">SUM(P56)</f>
        <v>10000</v>
      </c>
      <c r="Q140" s="183">
        <f t="shared" ref="Q140:R140" si="161">SUM(Q56)</f>
        <v>10000</v>
      </c>
      <c r="R140" s="183">
        <f t="shared" si="161"/>
        <v>10000</v>
      </c>
      <c r="S140" s="183">
        <f t="shared" ref="S140" si="162">SUM(S56)</f>
        <v>10000</v>
      </c>
      <c r="T140" s="77">
        <f t="shared" si="116"/>
        <v>0</v>
      </c>
      <c r="U140" s="401">
        <f>SUM(U56)</f>
        <v>20000</v>
      </c>
      <c r="V140" s="401">
        <f>SUM(V56)</f>
        <v>20000</v>
      </c>
      <c r="W140" s="383">
        <f t="shared" si="153"/>
        <v>200</v>
      </c>
      <c r="X140" s="383">
        <f t="shared" si="154"/>
        <v>200</v>
      </c>
    </row>
    <row r="141" spans="1:24" s="5" customFormat="1" ht="24.75" customHeight="1" x14ac:dyDescent="0.2">
      <c r="H141" s="177"/>
      <c r="I141" s="202"/>
      <c r="J141" s="202"/>
      <c r="K141" s="202"/>
      <c r="L141" s="202">
        <v>71</v>
      </c>
      <c r="M141" s="437" t="s">
        <v>106</v>
      </c>
      <c r="N141" s="438"/>
      <c r="O141" s="183">
        <f t="shared" ref="O141" si="163">SUM(O59)</f>
        <v>2400</v>
      </c>
      <c r="P141" s="183">
        <f t="shared" ref="P141" si="164">SUM(P59)</f>
        <v>600</v>
      </c>
      <c r="Q141" s="183">
        <f t="shared" ref="Q141:R141" si="165">SUM(Q59)</f>
        <v>0</v>
      </c>
      <c r="R141" s="183">
        <f t="shared" si="165"/>
        <v>0</v>
      </c>
      <c r="S141" s="183">
        <f t="shared" ref="S141" si="166">SUM(S59)</f>
        <v>0</v>
      </c>
      <c r="T141" s="77">
        <f t="shared" si="116"/>
        <v>0</v>
      </c>
      <c r="U141" s="401">
        <f>SUM(U59)</f>
        <v>20000</v>
      </c>
      <c r="V141" s="401">
        <f>SUM(V59)</f>
        <v>20000</v>
      </c>
      <c r="W141" s="383">
        <v>0</v>
      </c>
      <c r="X141" s="383">
        <v>0</v>
      </c>
    </row>
    <row r="142" spans="1:24" s="11" customFormat="1" x14ac:dyDescent="0.2">
      <c r="H142" s="12"/>
      <c r="I142" s="12"/>
      <c r="J142" s="12"/>
      <c r="K142" s="12"/>
      <c r="L142" s="12" t="s">
        <v>364</v>
      </c>
      <c r="M142" s="439" t="s">
        <v>107</v>
      </c>
      <c r="N142" s="440"/>
      <c r="O142" s="184">
        <f t="shared" ref="O142" si="167">SUM(O112)</f>
        <v>0</v>
      </c>
      <c r="P142" s="184">
        <f t="shared" ref="P142" si="168">SUM(P112)</f>
        <v>0</v>
      </c>
      <c r="Q142" s="184">
        <f t="shared" ref="Q142:R142" si="169">SUM(Q112)</f>
        <v>0</v>
      </c>
      <c r="R142" s="184">
        <f t="shared" si="169"/>
        <v>0</v>
      </c>
      <c r="S142" s="184">
        <f t="shared" ref="S142" si="170">SUM(S112)</f>
        <v>1700000</v>
      </c>
      <c r="T142" s="77">
        <f t="shared" si="116"/>
        <v>1700000</v>
      </c>
      <c r="U142" s="402">
        <v>0</v>
      </c>
      <c r="V142" s="402">
        <v>0</v>
      </c>
      <c r="W142" s="383">
        <f t="shared" si="153"/>
        <v>0</v>
      </c>
      <c r="X142" s="383">
        <f t="shared" si="154"/>
        <v>0</v>
      </c>
    </row>
    <row r="143" spans="1:24" s="11" customFormat="1" x14ac:dyDescent="0.2">
      <c r="H143" s="12"/>
      <c r="I143" s="12"/>
      <c r="J143" s="12"/>
      <c r="K143" s="12"/>
      <c r="L143" s="12" t="s">
        <v>365</v>
      </c>
      <c r="M143" s="192" t="s">
        <v>293</v>
      </c>
      <c r="N143" s="193"/>
      <c r="O143" s="184">
        <f t="shared" ref="O143" si="171">SUM(O128)</f>
        <v>522566.88</v>
      </c>
      <c r="P143" s="184">
        <f t="shared" ref="P143" si="172">SUM(P128)</f>
        <v>219209.17</v>
      </c>
      <c r="Q143" s="184">
        <f t="shared" ref="Q143:V143" si="173">SUM(Q128)</f>
        <v>107000</v>
      </c>
      <c r="R143" s="184">
        <f t="shared" ref="R143:S143" si="174">SUM(R128)</f>
        <v>219209.17</v>
      </c>
      <c r="S143" s="184">
        <f t="shared" si="174"/>
        <v>219209.17</v>
      </c>
      <c r="T143" s="77">
        <f t="shared" si="116"/>
        <v>0</v>
      </c>
      <c r="U143" s="402">
        <f t="shared" si="173"/>
        <v>100000</v>
      </c>
      <c r="V143" s="402">
        <f t="shared" si="173"/>
        <v>200000</v>
      </c>
      <c r="W143" s="383">
        <f t="shared" si="153"/>
        <v>45.618529553302899</v>
      </c>
      <c r="X143" s="383">
        <f t="shared" si="154"/>
        <v>91.237059106605798</v>
      </c>
    </row>
    <row r="144" spans="1:24" s="11" customFormat="1" x14ac:dyDescent="0.2">
      <c r="H144" s="12"/>
      <c r="I144" s="12"/>
      <c r="J144" s="12"/>
      <c r="K144" s="12"/>
      <c r="L144" s="12"/>
      <c r="M144" s="434" t="s">
        <v>288</v>
      </c>
      <c r="N144" s="435"/>
      <c r="O144" s="184">
        <f t="shared" ref="O144" si="175">SUM(O135:O143)</f>
        <v>2440350.6199999996</v>
      </c>
      <c r="P144" s="184">
        <f t="shared" ref="P144" si="176">SUM(P135:P143)</f>
        <v>6810000</v>
      </c>
      <c r="Q144" s="184">
        <f t="shared" ref="Q144:V144" si="177">SUM(Q135:Q143)</f>
        <v>6013000</v>
      </c>
      <c r="R144" s="184">
        <f t="shared" ref="R144:S144" si="178">SUM(R135:R143)</f>
        <v>6213000</v>
      </c>
      <c r="S144" s="184">
        <f t="shared" si="178"/>
        <v>7713000</v>
      </c>
      <c r="T144" s="77">
        <f t="shared" si="116"/>
        <v>1500000</v>
      </c>
      <c r="U144" s="402">
        <f t="shared" si="177"/>
        <v>2590000</v>
      </c>
      <c r="V144" s="402">
        <f t="shared" si="177"/>
        <v>2721000</v>
      </c>
      <c r="W144" s="383">
        <f t="shared" si="153"/>
        <v>33.579670685855049</v>
      </c>
      <c r="X144" s="383">
        <f t="shared" si="154"/>
        <v>35.2781019058732</v>
      </c>
    </row>
    <row r="145" spans="1:24" s="11" customFormat="1" x14ac:dyDescent="0.2">
      <c r="H145" s="12"/>
      <c r="I145" s="12"/>
      <c r="J145" s="12"/>
      <c r="K145" s="12"/>
      <c r="L145" s="12"/>
      <c r="M145" s="337"/>
      <c r="N145" s="338"/>
      <c r="O145" s="184"/>
      <c r="P145" s="184"/>
      <c r="Q145" s="184"/>
      <c r="R145" s="184"/>
      <c r="S145" s="184"/>
      <c r="T145" s="77"/>
      <c r="U145" s="402"/>
      <c r="V145" s="402"/>
      <c r="W145" s="383"/>
      <c r="X145" s="383"/>
    </row>
    <row r="146" spans="1:24" s="11" customFormat="1" x14ac:dyDescent="0.2">
      <c r="H146" s="12"/>
      <c r="I146" s="12"/>
      <c r="J146" s="12"/>
      <c r="K146" s="12"/>
      <c r="L146" s="12"/>
      <c r="M146" s="337"/>
      <c r="N146" s="338"/>
      <c r="O146" s="184"/>
      <c r="P146" s="184"/>
      <c r="Q146" s="184"/>
      <c r="R146" s="184"/>
      <c r="S146" s="184"/>
      <c r="T146" s="77"/>
      <c r="U146" s="402"/>
      <c r="V146" s="402"/>
      <c r="W146" s="383"/>
      <c r="X146" s="383"/>
    </row>
    <row r="147" spans="1:24" s="11" customFormat="1" x14ac:dyDescent="0.2">
      <c r="H147" s="12"/>
      <c r="I147" s="12"/>
      <c r="J147" s="12"/>
      <c r="K147" s="12"/>
      <c r="L147" s="12"/>
      <c r="M147" s="78" t="s">
        <v>369</v>
      </c>
      <c r="N147" s="338"/>
      <c r="O147" s="184"/>
      <c r="P147" s="184"/>
      <c r="Q147" s="184"/>
      <c r="R147" s="184"/>
      <c r="S147" s="184"/>
      <c r="T147" s="77"/>
      <c r="U147" s="402"/>
      <c r="V147" s="402"/>
      <c r="W147" s="383"/>
      <c r="X147" s="383"/>
    </row>
    <row r="148" spans="1:24" s="11" customFormat="1" x14ac:dyDescent="0.2">
      <c r="H148" s="12"/>
      <c r="I148" s="12"/>
      <c r="J148" s="12"/>
      <c r="K148" s="12"/>
      <c r="L148" s="12"/>
      <c r="M148" s="337"/>
      <c r="N148" s="338"/>
      <c r="O148" s="184"/>
      <c r="P148" s="184"/>
      <c r="Q148" s="184"/>
      <c r="R148" s="184"/>
      <c r="S148" s="184"/>
      <c r="T148" s="77"/>
      <c r="U148" s="402"/>
      <c r="V148" s="402"/>
      <c r="W148" s="383"/>
      <c r="X148" s="383"/>
    </row>
    <row r="149" spans="1:24" s="11" customFormat="1" x14ac:dyDescent="0.2">
      <c r="A149" s="445" t="s">
        <v>36</v>
      </c>
      <c r="B149" s="445"/>
      <c r="C149" s="445"/>
      <c r="D149" s="445"/>
      <c r="E149" s="336"/>
      <c r="F149" s="336"/>
      <c r="G149" s="336"/>
      <c r="H149" s="336"/>
      <c r="I149" s="336"/>
      <c r="J149" s="336"/>
      <c r="K149" s="336"/>
      <c r="L149" s="342"/>
      <c r="M149" s="335"/>
      <c r="N149" s="340"/>
      <c r="O149" s="338"/>
      <c r="P149" s="338"/>
      <c r="Q149" s="351"/>
      <c r="R149" s="371"/>
      <c r="S149" s="373"/>
      <c r="T149" s="77"/>
      <c r="U149" s="403"/>
      <c r="V149" s="404"/>
      <c r="W149" s="383"/>
      <c r="X149" s="383"/>
    </row>
    <row r="150" spans="1:24" s="11" customFormat="1" x14ac:dyDescent="0.2">
      <c r="A150" s="336"/>
      <c r="B150" s="342"/>
      <c r="C150" s="336"/>
      <c r="D150" s="342"/>
      <c r="E150" s="336"/>
      <c r="F150" s="336"/>
      <c r="G150" s="336"/>
      <c r="H150" s="336"/>
      <c r="I150" s="336"/>
      <c r="J150" s="336"/>
      <c r="K150" s="336"/>
      <c r="L150" s="342">
        <v>11</v>
      </c>
      <c r="M150" s="335" t="s">
        <v>100</v>
      </c>
      <c r="N150" s="340"/>
      <c r="O150" s="230">
        <f>SUM(O209+O231+O249+O259+O268+O277+O286+O353+O367+O381+O391+O428+O442+O454+O465+O481+O496+O509+O532+O549+O576+O588+O602+O726)</f>
        <v>446797.42</v>
      </c>
      <c r="P150" s="230">
        <f>SUM(P209+P231+P249+P259+P268+P277+P286+P353+P367+P381+P391+P428+P442+P454+P465+P481+P496+P509+P532+P549+P576+P588+P602+P726)</f>
        <v>870000</v>
      </c>
      <c r="Q150" s="230">
        <f>SUM(Q209+Q231+Q249+Q259+Q268+Q277+Q286+Q300+Q314+Q325+Q338+Q353+Q367+Q381+Q391+Q402+Q413+Q428+Q442+Q454+Q465+Q481+Q496+Q509+Q532+Q549+Q576+Q588+Q602+Q726+Q806)</f>
        <v>870000</v>
      </c>
      <c r="R150" s="230">
        <f>SUM(R209+R231+R249+R259+R268+R277+R286+R300+R314+R325+R338+R353+R367+R381+R391+R402+R413+R428+R442+R454+R465+R481+R496+R509+R532+R549+R576+R588+R602+R726+R806)</f>
        <v>870000</v>
      </c>
      <c r="S150" s="230">
        <f>SUM(S209+S231+S249+S259+S268+S277+S286+S300+S314+S325+S338+S353+S367+S381+S391+S402+S413+S428+S442+S454+S465+S481+S496+S509+S532+S549+S576+S588+S602+S726+S806)</f>
        <v>870000</v>
      </c>
      <c r="T150" s="77">
        <f t="shared" si="116"/>
        <v>0</v>
      </c>
      <c r="U150" s="404">
        <f>SUM(U209+U231+U249+U259+U268+U277+U286+U300+U314+U325+U338+U353+U367+U381+U391+U402+U413+U428+U442+U454+U465+U481+U496+U509+U532+U549+U576+U588+U602+U726+U806)</f>
        <v>880000</v>
      </c>
      <c r="V150" s="404">
        <f>SUM(V209+V231+V249+V259+V268+V277+V286+V300+V314+V325+V338+V353+V367+V381+V391+V402+V413+V428+V442+V454+V465+V481+V496+V509+V532+V549+V576+V588+V602+V726+V806)</f>
        <v>880000</v>
      </c>
      <c r="W150" s="383">
        <f t="shared" ref="W150:W159" si="179">U150/S150*100</f>
        <v>101.14942528735634</v>
      </c>
      <c r="X150" s="383">
        <f t="shared" ref="X150:X159" si="180">V150/S150*100</f>
        <v>101.14942528735634</v>
      </c>
    </row>
    <row r="151" spans="1:24" s="11" customFormat="1" x14ac:dyDescent="0.2">
      <c r="A151" s="336"/>
      <c r="B151" s="342"/>
      <c r="C151" s="336"/>
      <c r="D151" s="342"/>
      <c r="E151" s="336"/>
      <c r="F151" s="336"/>
      <c r="G151" s="336"/>
      <c r="H151" s="336"/>
      <c r="I151" s="336"/>
      <c r="J151" s="336"/>
      <c r="K151" s="336"/>
      <c r="L151" s="342">
        <v>21</v>
      </c>
      <c r="M151" s="335" t="s">
        <v>101</v>
      </c>
      <c r="N151" s="340"/>
      <c r="O151" s="230">
        <v>0</v>
      </c>
      <c r="P151" s="230">
        <v>0</v>
      </c>
      <c r="Q151" s="230">
        <v>0</v>
      </c>
      <c r="R151" s="230">
        <v>0</v>
      </c>
      <c r="S151" s="230">
        <v>0</v>
      </c>
      <c r="T151" s="77">
        <f t="shared" si="116"/>
        <v>0</v>
      </c>
      <c r="U151" s="404">
        <v>0</v>
      </c>
      <c r="V151" s="404">
        <v>0</v>
      </c>
      <c r="W151" s="383">
        <v>0</v>
      </c>
      <c r="X151" s="383">
        <v>0</v>
      </c>
    </row>
    <row r="152" spans="1:24" s="11" customFormat="1" x14ac:dyDescent="0.2">
      <c r="A152" s="336"/>
      <c r="B152" s="342"/>
      <c r="C152" s="336"/>
      <c r="D152" s="342"/>
      <c r="E152" s="336"/>
      <c r="F152" s="336"/>
      <c r="G152" s="336"/>
      <c r="H152" s="336"/>
      <c r="I152" s="336"/>
      <c r="J152" s="336"/>
      <c r="K152" s="336"/>
      <c r="L152" s="342">
        <v>31</v>
      </c>
      <c r="M152" s="335" t="s">
        <v>102</v>
      </c>
      <c r="N152" s="340"/>
      <c r="O152" s="230">
        <f t="shared" ref="O152:P152" si="181">SUM(O429+O533+O692+O715)</f>
        <v>21461.16</v>
      </c>
      <c r="P152" s="230">
        <f t="shared" si="181"/>
        <v>55000</v>
      </c>
      <c r="Q152" s="230">
        <f t="shared" ref="Q152:U152" si="182">SUM(Q429+Q533+Q692+Q715)</f>
        <v>55000</v>
      </c>
      <c r="R152" s="230">
        <f t="shared" ref="R152:S152" si="183">SUM(R429+R533+R692+R715)</f>
        <v>55000</v>
      </c>
      <c r="S152" s="230">
        <f t="shared" si="183"/>
        <v>55000</v>
      </c>
      <c r="T152" s="77">
        <f t="shared" si="116"/>
        <v>0</v>
      </c>
      <c r="U152" s="404">
        <f t="shared" si="182"/>
        <v>30000</v>
      </c>
      <c r="V152" s="404">
        <f t="shared" ref="V152" si="184">SUM(V429+V533+V692+V715)</f>
        <v>30000</v>
      </c>
      <c r="W152" s="383">
        <f t="shared" si="179"/>
        <v>54.54545454545454</v>
      </c>
      <c r="X152" s="383">
        <f t="shared" si="180"/>
        <v>54.54545454545454</v>
      </c>
    </row>
    <row r="153" spans="1:24" s="11" customFormat="1" x14ac:dyDescent="0.2">
      <c r="A153" s="336"/>
      <c r="B153" s="342"/>
      <c r="C153" s="336"/>
      <c r="D153" s="12"/>
      <c r="E153" s="336"/>
      <c r="F153" s="336"/>
      <c r="G153" s="336"/>
      <c r="H153" s="336"/>
      <c r="I153" s="336"/>
      <c r="J153" s="336"/>
      <c r="K153" s="336"/>
      <c r="L153" s="342">
        <v>43</v>
      </c>
      <c r="M153" s="335" t="s">
        <v>103</v>
      </c>
      <c r="N153" s="340"/>
      <c r="O153" s="230">
        <f>SUM(O301+O315+O326+O339+O382+O403+O677+O727+O740+O753+O807)</f>
        <v>155177.88999999998</v>
      </c>
      <c r="P153" s="230">
        <f>SUM(P301+P315+P326+P339+P382+P677+P727+P740+P753+P807)</f>
        <v>215000</v>
      </c>
      <c r="Q153" s="230">
        <f>SUM(Q301+Q315+Q326+Q339+Q382+Q403+Q677+Q727+Q740+Q753+Q807)</f>
        <v>221000</v>
      </c>
      <c r="R153" s="230">
        <f>SUM(R301+R315+R326+R339+R382+R403+R677+R727+R740+R753+R807)</f>
        <v>221000</v>
      </c>
      <c r="S153" s="230">
        <f>SUM(S301+S315+S326+S339+S382+S403+S677+S727+S740+S753+S807)</f>
        <v>221000</v>
      </c>
      <c r="T153" s="77">
        <f t="shared" si="116"/>
        <v>0</v>
      </c>
      <c r="U153" s="404">
        <f>SUM(U301+U315+U326+U339+U382+U677+U727+U740+U753+U807)</f>
        <v>190000</v>
      </c>
      <c r="V153" s="404">
        <f>SUM(V301+V315+V326+V339+V382+V677+V727+V740+V753+V807)</f>
        <v>250000</v>
      </c>
      <c r="W153" s="383">
        <f t="shared" si="179"/>
        <v>85.972850678733039</v>
      </c>
      <c r="X153" s="383">
        <f t="shared" si="180"/>
        <v>113.12217194570135</v>
      </c>
    </row>
    <row r="154" spans="1:24" s="11" customFormat="1" x14ac:dyDescent="0.2">
      <c r="A154" s="336"/>
      <c r="B154" s="342"/>
      <c r="C154" s="336"/>
      <c r="D154" s="12"/>
      <c r="E154" s="336"/>
      <c r="F154" s="336"/>
      <c r="G154" s="336"/>
      <c r="H154" s="336"/>
      <c r="I154" s="336"/>
      <c r="J154" s="336"/>
      <c r="K154" s="336"/>
      <c r="L154" s="342">
        <v>52</v>
      </c>
      <c r="M154" s="335" t="s">
        <v>104</v>
      </c>
      <c r="N154" s="340"/>
      <c r="O154" s="230">
        <f>SUM(O210+O232+O287+O354+O519+O534+O629+O643+O663+O678+O694+O716+O728+O741+O754+O765+O781+O793+O821)</f>
        <v>1147235.5899999999</v>
      </c>
      <c r="P154" s="230">
        <f>SUM(P210+P232+P287+P354+P519+P534+P629+P643+P663+P678+P694+P716+P728+P741+P754+P765+P781+P793+P821)</f>
        <v>5440190.8300000001</v>
      </c>
      <c r="Q154" s="230">
        <f>SUM(Q210+Q232+Q287+Q354+Q519+Q534+Q629+Q643+Q663+Q678+Q694+Q716+Q728+Q741+Q754+Q765+Q781+Q793+Q821+Q833)</f>
        <v>4750000</v>
      </c>
      <c r="R154" s="230">
        <f>SUM(R210+R232+R287+R354+R519+R534+R629+R643+R663+R678+R694+R716+R728+R741+R754+R765+R781+R793+R821+R833)</f>
        <v>4837790.83</v>
      </c>
      <c r="S154" s="230">
        <f>SUM(S210+S232+S287+S354+S519+S534+S629+S643+S663+S678+S694+S716+S728+S741+S754+S765+S781+S793+S821+S833)</f>
        <v>4637790.83</v>
      </c>
      <c r="T154" s="77">
        <f t="shared" si="116"/>
        <v>-200000</v>
      </c>
      <c r="U154" s="404">
        <f>SUM(U210+U232+U287+U354+U519+U534+U629+U643+U663+U678+U694+U716+U728+U741+U754+U765+U781+U793+U821)</f>
        <v>1350000</v>
      </c>
      <c r="V154" s="404">
        <f>SUM(V210+V232+V287+V354+V519+V534+V629+V643+V663+V678+V694+V716+V728+V741+V754+V765+V781+V793+V821)</f>
        <v>1321000</v>
      </c>
      <c r="W154" s="383">
        <f t="shared" si="179"/>
        <v>29.108686645965015</v>
      </c>
      <c r="X154" s="383">
        <f t="shared" si="180"/>
        <v>28.483388932829467</v>
      </c>
    </row>
    <row r="155" spans="1:24" s="11" customFormat="1" x14ac:dyDescent="0.2">
      <c r="A155" s="5"/>
      <c r="B155" s="342"/>
      <c r="C155" s="5"/>
      <c r="D155" s="5"/>
      <c r="E155" s="5"/>
      <c r="F155" s="5"/>
      <c r="G155" s="5"/>
      <c r="H155" s="5"/>
      <c r="I155" s="5"/>
      <c r="J155" s="5"/>
      <c r="K155" s="5"/>
      <c r="L155" s="342">
        <v>61</v>
      </c>
      <c r="M155" s="335" t="s">
        <v>105</v>
      </c>
      <c r="N155" s="340"/>
      <c r="O155" s="230">
        <f>SUM(O662)</f>
        <v>0</v>
      </c>
      <c r="P155" s="230">
        <f>SUM(P662)</f>
        <v>10000</v>
      </c>
      <c r="Q155" s="230">
        <f>SUM(Q662)</f>
        <v>10000</v>
      </c>
      <c r="R155" s="230">
        <f>SUM(R662)</f>
        <v>10000</v>
      </c>
      <c r="S155" s="230">
        <f>SUM(S662)</f>
        <v>10000</v>
      </c>
      <c r="T155" s="77">
        <f t="shared" si="116"/>
        <v>0</v>
      </c>
      <c r="U155" s="404">
        <f t="shared" ref="U155" si="185">SUM(U662)</f>
        <v>20000</v>
      </c>
      <c r="V155" s="404">
        <f t="shared" ref="V155" si="186">SUM(V662)</f>
        <v>20000</v>
      </c>
      <c r="W155" s="383">
        <f t="shared" si="179"/>
        <v>200</v>
      </c>
      <c r="X155" s="383">
        <f t="shared" si="180"/>
        <v>200</v>
      </c>
    </row>
    <row r="156" spans="1:24" s="11" customFormat="1" ht="26.25" customHeight="1" x14ac:dyDescent="0.2">
      <c r="A156" s="5"/>
      <c r="B156" s="342"/>
      <c r="C156" s="5"/>
      <c r="D156" s="5"/>
      <c r="E156" s="5"/>
      <c r="F156" s="5"/>
      <c r="G156" s="5"/>
      <c r="H156" s="5"/>
      <c r="I156" s="5"/>
      <c r="J156" s="5"/>
      <c r="K156" s="5"/>
      <c r="L156" s="342">
        <v>71</v>
      </c>
      <c r="M156" s="437" t="s">
        <v>106</v>
      </c>
      <c r="N156" s="438"/>
      <c r="O156" s="189">
        <f>SUM(O392+O466+O693+O717+O729)</f>
        <v>2400</v>
      </c>
      <c r="P156" s="189">
        <f>SUM(P392+P466+P693+P717+P729)</f>
        <v>600</v>
      </c>
      <c r="Q156" s="189">
        <f>SUM(Q392+Q466+Q693+Q717+Q729)</f>
        <v>0</v>
      </c>
      <c r="R156" s="189">
        <f>SUM(R392+R466+R693+R717+R729)</f>
        <v>0</v>
      </c>
      <c r="S156" s="189">
        <f>SUM(S392+S466+S693+S717+S729)</f>
        <v>0</v>
      </c>
      <c r="T156" s="77">
        <f t="shared" si="116"/>
        <v>0</v>
      </c>
      <c r="U156" s="405">
        <f>SUM(U392+U466+U693+U717+U729)</f>
        <v>20000</v>
      </c>
      <c r="V156" s="405">
        <f>SUM(V392+V466+V693+V717+V729)</f>
        <v>20000</v>
      </c>
      <c r="W156" s="383">
        <v>0</v>
      </c>
      <c r="X156" s="383">
        <v>0</v>
      </c>
    </row>
    <row r="157" spans="1:24" s="11" customFormat="1" x14ac:dyDescent="0.2">
      <c r="A157" s="5"/>
      <c r="B157" s="12"/>
      <c r="C157" s="5"/>
      <c r="D157" s="5"/>
      <c r="E157" s="5"/>
      <c r="F157" s="5"/>
      <c r="G157" s="5"/>
      <c r="H157" s="5"/>
      <c r="I157" s="5"/>
      <c r="J157" s="5"/>
      <c r="K157" s="5"/>
      <c r="L157" s="12" t="s">
        <v>364</v>
      </c>
      <c r="M157" s="439" t="s">
        <v>107</v>
      </c>
      <c r="N157" s="440"/>
      <c r="O157" s="189">
        <v>0</v>
      </c>
      <c r="P157" s="189">
        <v>0</v>
      </c>
      <c r="Q157" s="189">
        <v>0</v>
      </c>
      <c r="R157" s="189">
        <v>0</v>
      </c>
      <c r="S157" s="189">
        <f>SUM(S766)</f>
        <v>1700000</v>
      </c>
      <c r="T157" s="77">
        <f t="shared" si="116"/>
        <v>1700000</v>
      </c>
      <c r="U157" s="405">
        <f>SUM(U766)</f>
        <v>0</v>
      </c>
      <c r="V157" s="405">
        <f>SUM(V766)</f>
        <v>0</v>
      </c>
      <c r="W157" s="383">
        <f t="shared" si="179"/>
        <v>0</v>
      </c>
      <c r="X157" s="383">
        <f t="shared" si="180"/>
        <v>0</v>
      </c>
    </row>
    <row r="158" spans="1:24" s="11" customFormat="1" x14ac:dyDescent="0.2">
      <c r="A158" s="5"/>
      <c r="B158" s="12"/>
      <c r="C158" s="5"/>
      <c r="D158" s="5"/>
      <c r="E158" s="5"/>
      <c r="F158" s="5"/>
      <c r="G158" s="5"/>
      <c r="H158" s="5"/>
      <c r="I158" s="5"/>
      <c r="J158" s="5"/>
      <c r="K158" s="5"/>
      <c r="L158" s="12" t="s">
        <v>365</v>
      </c>
      <c r="M158" s="335" t="s">
        <v>293</v>
      </c>
      <c r="N158" s="341"/>
      <c r="O158" s="189">
        <f>SUM(O211+O302+O327+O340+O368+O443+O482+O497+O510+O535+O564+O577+O589+O617+O664+O679+O695+O718+O742+O767+O782+O794+O808+O822)</f>
        <v>448069.39</v>
      </c>
      <c r="P158" s="189">
        <f>SUM(P211+P302+P327+P340+P368+P443+P482+P497+P510+P535+P564+P577+P589+P617+P664+P679+P695+P718+P742+P767+P782+P794+P808+P822)</f>
        <v>219209.17</v>
      </c>
      <c r="Q158" s="189">
        <f>SUM(Q211+Q302+Q327+Q340+Q368+Q443+Q482+Q497+Q510+Q535+Q564+Q577+Q589+Q617+Q630+Q644+Q664+Q679+Q695+Q718+Q742+Q767+Q782+Q794+Q808+Q822+Q834)</f>
        <v>107000</v>
      </c>
      <c r="R158" s="189">
        <f>SUM(R211+R302+R327+R340+R368+R443+R482+R497+R510+R535+R564+R577+R589+R617+R630+R644+R664+R679+R695+R718+R742+R767+R782+R794+R808+R822+R834)</f>
        <v>219209.16999999998</v>
      </c>
      <c r="S158" s="189">
        <f>SUM(S211+S302+S327+S340+S368+S443+S482+S497+S510+S535+S564+S577+S589+S617+S630+S644+S664+S679+S695+S718+S742+S767+S782+S794+S808+S822+S834)</f>
        <v>219209.16999999998</v>
      </c>
      <c r="T158" s="77">
        <f t="shared" si="116"/>
        <v>0</v>
      </c>
      <c r="U158" s="405">
        <f>SUM(U211+U302+U327+U340+U368+U443+U482+U497+U510+U535+U564+U577+U589+U617+U664+U679+U695+U718+U742+U767+U782+U794+U808+U822)</f>
        <v>100000</v>
      </c>
      <c r="V158" s="405">
        <f>SUM(V211+V302+V327+V340+V368+V443+V482+V497+V510+V535+V564+V577+V589+V617+V664+V679+V695+V718+V742+V767+V782+V794+V808+V822)</f>
        <v>200000</v>
      </c>
      <c r="W158" s="383">
        <f t="shared" si="179"/>
        <v>45.618529553302906</v>
      </c>
      <c r="X158" s="383">
        <f t="shared" si="180"/>
        <v>91.237059106605813</v>
      </c>
    </row>
    <row r="159" spans="1:24" s="11" customForma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434" t="s">
        <v>288</v>
      </c>
      <c r="M159" s="435"/>
      <c r="N159" s="436"/>
      <c r="O159" s="189">
        <f t="shared" ref="O159:P159" si="187">SUM(O150:O158)</f>
        <v>2221141.4499999997</v>
      </c>
      <c r="P159" s="189">
        <f t="shared" si="187"/>
        <v>6810000</v>
      </c>
      <c r="Q159" s="189">
        <f t="shared" ref="Q159:U159" si="188">SUM(Q150:Q158)</f>
        <v>6013000</v>
      </c>
      <c r="R159" s="189">
        <f t="shared" ref="R159:S159" si="189">SUM(R150:R158)</f>
        <v>6213000</v>
      </c>
      <c r="S159" s="189">
        <f t="shared" si="189"/>
        <v>7713000</v>
      </c>
      <c r="T159" s="77">
        <f t="shared" si="116"/>
        <v>1500000</v>
      </c>
      <c r="U159" s="405">
        <f t="shared" si="188"/>
        <v>2590000</v>
      </c>
      <c r="V159" s="405">
        <f t="shared" ref="V159" si="190">SUM(V150:V158)</f>
        <v>2721000</v>
      </c>
      <c r="W159" s="383">
        <f t="shared" si="179"/>
        <v>33.579670685855049</v>
      </c>
      <c r="X159" s="383">
        <f t="shared" si="180"/>
        <v>35.2781019058732</v>
      </c>
    </row>
    <row r="160" spans="1:24" s="11" customForma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337"/>
      <c r="M160" s="338"/>
      <c r="N160" s="339"/>
      <c r="O160" s="189"/>
      <c r="P160" s="189"/>
      <c r="Q160" s="189"/>
      <c r="R160" s="189"/>
      <c r="S160" s="189"/>
      <c r="T160" s="77"/>
      <c r="U160" s="405"/>
      <c r="V160" s="405"/>
      <c r="W160" s="383"/>
      <c r="X160" s="383"/>
    </row>
    <row r="161" spans="1:24" s="11" customForma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337"/>
      <c r="M161" s="338"/>
      <c r="N161" s="339"/>
      <c r="O161" s="189"/>
      <c r="P161" s="189"/>
      <c r="Q161" s="189"/>
      <c r="R161" s="189"/>
      <c r="S161" s="189"/>
      <c r="T161" s="77"/>
      <c r="U161" s="405"/>
      <c r="V161" s="405"/>
      <c r="W161" s="383"/>
      <c r="X161" s="383"/>
    </row>
    <row r="162" spans="1:24" s="11" customForma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337"/>
      <c r="M162" s="78" t="s">
        <v>370</v>
      </c>
      <c r="N162" s="339"/>
      <c r="O162" s="189"/>
      <c r="P162" s="189"/>
      <c r="Q162" s="189"/>
      <c r="R162" s="189"/>
      <c r="S162" s="189"/>
      <c r="T162" s="77"/>
      <c r="U162" s="405"/>
      <c r="V162" s="405"/>
      <c r="W162" s="383"/>
      <c r="X162" s="383"/>
    </row>
    <row r="163" spans="1:24" s="11" customForma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337"/>
      <c r="M163" s="338"/>
      <c r="N163" s="339"/>
      <c r="O163" s="189"/>
      <c r="P163" s="189"/>
      <c r="Q163" s="189"/>
      <c r="R163" s="189"/>
      <c r="S163" s="189"/>
      <c r="T163" s="77"/>
      <c r="U163" s="405"/>
      <c r="V163" s="405"/>
      <c r="W163" s="383"/>
      <c r="X163" s="383"/>
    </row>
    <row r="164" spans="1:24" s="11" customForma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337"/>
      <c r="M164" s="338"/>
      <c r="N164" s="339"/>
      <c r="O164" s="189"/>
      <c r="P164" s="189"/>
      <c r="Q164" s="189"/>
      <c r="R164" s="189"/>
      <c r="S164" s="189"/>
      <c r="T164" s="77"/>
      <c r="U164" s="405"/>
      <c r="V164" s="405"/>
      <c r="W164" s="383"/>
      <c r="X164" s="383"/>
    </row>
    <row r="165" spans="1:24" s="11" customForma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337" t="s">
        <v>112</v>
      </c>
      <c r="M165" s="335" t="s">
        <v>372</v>
      </c>
      <c r="N165" s="340"/>
      <c r="O165" s="189">
        <f>SUM(O204+O362+O801)</f>
        <v>811206.82</v>
      </c>
      <c r="P165" s="189">
        <f>SUM(P204+P362+P801)</f>
        <v>809800</v>
      </c>
      <c r="Q165" s="189">
        <f>SUM(Q204+Q362+Q801)</f>
        <v>838000</v>
      </c>
      <c r="R165" s="189">
        <f>SUM(R204+R362+R801)</f>
        <v>870000</v>
      </c>
      <c r="S165" s="189">
        <f>SUM(S204+S362+S801)</f>
        <v>870000</v>
      </c>
      <c r="T165" s="77">
        <f t="shared" ref="T165:T175" si="191">S165-R165</f>
        <v>0</v>
      </c>
      <c r="U165" s="405">
        <f>SUM(U204+U362+U801)</f>
        <v>857000</v>
      </c>
      <c r="V165" s="405">
        <f>SUM(V204+V362+V801)</f>
        <v>832000</v>
      </c>
      <c r="W165" s="383">
        <f t="shared" ref="W165:W175" si="192">U165/S165*100</f>
        <v>98.505747126436788</v>
      </c>
      <c r="X165" s="383">
        <f t="shared" ref="X165:X175" si="193">V165/S165*100</f>
        <v>95.632183908045974</v>
      </c>
    </row>
    <row r="166" spans="1:24" s="11" customForma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337" t="s">
        <v>371</v>
      </c>
      <c r="M166" s="335" t="s">
        <v>373</v>
      </c>
      <c r="N166" s="340"/>
      <c r="O166" s="189">
        <v>0</v>
      </c>
      <c r="P166" s="189">
        <v>0</v>
      </c>
      <c r="Q166" s="189">
        <v>0</v>
      </c>
      <c r="R166" s="189">
        <v>0</v>
      </c>
      <c r="S166" s="189">
        <v>0</v>
      </c>
      <c r="T166" s="77">
        <f t="shared" si="191"/>
        <v>0</v>
      </c>
      <c r="U166" s="405">
        <v>0</v>
      </c>
      <c r="V166" s="405">
        <v>0</v>
      </c>
      <c r="W166" s="383">
        <v>0</v>
      </c>
      <c r="X166" s="383">
        <v>0</v>
      </c>
    </row>
    <row r="167" spans="1:24" s="11" customForma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337" t="s">
        <v>194</v>
      </c>
      <c r="M167" s="335" t="s">
        <v>374</v>
      </c>
      <c r="N167" s="340"/>
      <c r="O167" s="189">
        <f>SUM(O527+O544)</f>
        <v>47300.800000000003</v>
      </c>
      <c r="P167" s="189">
        <f t="shared" ref="P167:V167" si="194">SUM(P527+P544)</f>
        <v>105000</v>
      </c>
      <c r="Q167" s="189">
        <f t="shared" si="194"/>
        <v>67000</v>
      </c>
      <c r="R167" s="189">
        <f t="shared" ref="R167:S167" si="195">SUM(R527+R544)</f>
        <v>67000</v>
      </c>
      <c r="S167" s="189">
        <f t="shared" si="195"/>
        <v>67000</v>
      </c>
      <c r="T167" s="77">
        <f t="shared" si="191"/>
        <v>0</v>
      </c>
      <c r="U167" s="405">
        <f t="shared" si="194"/>
        <v>81300</v>
      </c>
      <c r="V167" s="405">
        <f t="shared" si="194"/>
        <v>81300</v>
      </c>
      <c r="W167" s="383">
        <f t="shared" si="192"/>
        <v>121.34328358208954</v>
      </c>
      <c r="X167" s="383">
        <f t="shared" si="193"/>
        <v>121.34328358208954</v>
      </c>
    </row>
    <row r="168" spans="1:24" s="11" customForma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337" t="s">
        <v>153</v>
      </c>
      <c r="M168" s="335" t="s">
        <v>375</v>
      </c>
      <c r="N168" s="340"/>
      <c r="O168" s="189">
        <f>SUM(O333+O348+O657+O687+O710+O788+O816)</f>
        <v>329367.28999999998</v>
      </c>
      <c r="P168" s="189">
        <f>SUM(P333+P348+P657+P687+P710+P788+P816)</f>
        <v>1210300</v>
      </c>
      <c r="Q168" s="189">
        <f>SUM(Q333+Q348+Q657+Q687+Q710+Q788+Q816)</f>
        <v>460000</v>
      </c>
      <c r="R168" s="189">
        <f>SUM(R333+R348+R657+R687+R710+R788+R816)</f>
        <v>740000</v>
      </c>
      <c r="S168" s="189">
        <f>SUM(S333+S348+S657+S687+S710+S788+S816)</f>
        <v>740000</v>
      </c>
      <c r="T168" s="77">
        <f t="shared" si="191"/>
        <v>0</v>
      </c>
      <c r="U168" s="405">
        <f>SUM(U333+U348+U657+U687+U710+U788+U816)</f>
        <v>900700</v>
      </c>
      <c r="V168" s="405">
        <f>SUM(V333+V348+V657+V687+V710+V788+V816)</f>
        <v>866700</v>
      </c>
      <c r="W168" s="383">
        <f t="shared" si="192"/>
        <v>121.71621621621622</v>
      </c>
      <c r="X168" s="383">
        <f t="shared" si="193"/>
        <v>117.12162162162163</v>
      </c>
    </row>
    <row r="169" spans="1:24" s="11" customForma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337" t="s">
        <v>154</v>
      </c>
      <c r="M169" s="335" t="s">
        <v>376</v>
      </c>
      <c r="N169" s="340"/>
      <c r="O169" s="189">
        <f>SUM(O309+O376+O612)</f>
        <v>71503.08</v>
      </c>
      <c r="P169" s="189">
        <f>SUM(P309+P376+P612)</f>
        <v>105000</v>
      </c>
      <c r="Q169" s="189">
        <f>SUM(Q309+Q376+Q612)</f>
        <v>161000</v>
      </c>
      <c r="R169" s="189">
        <f>SUM(R309+R376+R612)</f>
        <v>161000</v>
      </c>
      <c r="S169" s="189">
        <f>SUM(S309+S376+S612)</f>
        <v>161000</v>
      </c>
      <c r="T169" s="77">
        <f t="shared" si="191"/>
        <v>0</v>
      </c>
      <c r="U169" s="405">
        <f>SUM(U309+U376+U612)</f>
        <v>95000</v>
      </c>
      <c r="V169" s="405">
        <f>SUM(V309+V376+V612)</f>
        <v>95000</v>
      </c>
      <c r="W169" s="383">
        <f t="shared" si="192"/>
        <v>59.006211180124225</v>
      </c>
      <c r="X169" s="383">
        <f t="shared" si="193"/>
        <v>59.006211180124225</v>
      </c>
    </row>
    <row r="170" spans="1:24" s="11" customFormat="1" ht="27" customHeigh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337" t="s">
        <v>174</v>
      </c>
      <c r="M170" s="437" t="s">
        <v>377</v>
      </c>
      <c r="N170" s="443"/>
      <c r="O170" s="189">
        <f>SUM(O295+O735+O748+O760+O776)</f>
        <v>900369.47</v>
      </c>
      <c r="P170" s="189">
        <f>SUM(P295+P735+P748+P760+P776)</f>
        <v>3974900</v>
      </c>
      <c r="Q170" s="189">
        <f>SUM(Q295+Q735+Q748+Q760+Q776+Q828)</f>
        <v>4269000</v>
      </c>
      <c r="R170" s="189">
        <f>SUM(R295+R735+R748+R760+R776+R828)</f>
        <v>4135000</v>
      </c>
      <c r="S170" s="189">
        <f>SUM(S295+S735+S748+S760+S776+S828)</f>
        <v>5635000</v>
      </c>
      <c r="T170" s="77">
        <f t="shared" si="191"/>
        <v>1500000</v>
      </c>
      <c r="U170" s="405">
        <f>SUM(U295+U735+U748+U760+U776)</f>
        <v>485000</v>
      </c>
      <c r="V170" s="405">
        <f>SUM(V295+V735+V748+V760+V776)</f>
        <v>675000</v>
      </c>
      <c r="W170" s="383">
        <f t="shared" si="192"/>
        <v>8.6069210292812777</v>
      </c>
      <c r="X170" s="383">
        <f t="shared" si="193"/>
        <v>11.978704525288377</v>
      </c>
    </row>
    <row r="171" spans="1:24" s="11" customForma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337" t="s">
        <v>196</v>
      </c>
      <c r="M171" s="437" t="s">
        <v>378</v>
      </c>
      <c r="N171" s="438"/>
      <c r="O171" s="189">
        <f>SUM(O597)</f>
        <v>0</v>
      </c>
      <c r="P171" s="189">
        <f t="shared" ref="P171:V171" si="196">SUM(P597)</f>
        <v>5000</v>
      </c>
      <c r="Q171" s="189">
        <f t="shared" si="196"/>
        <v>5000</v>
      </c>
      <c r="R171" s="189">
        <f t="shared" ref="R171:S171" si="197">SUM(R597)</f>
        <v>5000</v>
      </c>
      <c r="S171" s="189">
        <f t="shared" si="197"/>
        <v>5000</v>
      </c>
      <c r="T171" s="77">
        <f t="shared" si="191"/>
        <v>0</v>
      </c>
      <c r="U171" s="405">
        <f t="shared" si="196"/>
        <v>5000</v>
      </c>
      <c r="V171" s="405">
        <f t="shared" si="196"/>
        <v>5000</v>
      </c>
      <c r="W171" s="383">
        <f t="shared" si="192"/>
        <v>100</v>
      </c>
      <c r="X171" s="383">
        <f t="shared" si="193"/>
        <v>100</v>
      </c>
    </row>
    <row r="172" spans="1:24" s="11" customForma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337" t="s">
        <v>195</v>
      </c>
      <c r="M172" s="439" t="s">
        <v>379</v>
      </c>
      <c r="N172" s="440"/>
      <c r="O172" s="189">
        <f>SUM(O559+O583+O624+O638)</f>
        <v>6000</v>
      </c>
      <c r="P172" s="189">
        <f t="shared" ref="P172:V172" si="198">SUM(P559+P583+P624+P638)</f>
        <v>460000</v>
      </c>
      <c r="Q172" s="189">
        <f t="shared" si="198"/>
        <v>60000</v>
      </c>
      <c r="R172" s="189">
        <f t="shared" ref="R172:S172" si="199">SUM(R559+R583+R624+R638)</f>
        <v>65000</v>
      </c>
      <c r="S172" s="189">
        <f t="shared" si="199"/>
        <v>65000</v>
      </c>
      <c r="T172" s="77">
        <f t="shared" si="191"/>
        <v>0</v>
      </c>
      <c r="U172" s="405">
        <f t="shared" si="198"/>
        <v>35000</v>
      </c>
      <c r="V172" s="405">
        <f t="shared" si="198"/>
        <v>35000</v>
      </c>
      <c r="W172" s="383">
        <f t="shared" si="192"/>
        <v>53.846153846153847</v>
      </c>
      <c r="X172" s="383">
        <f t="shared" si="193"/>
        <v>53.846153846153847</v>
      </c>
    </row>
    <row r="173" spans="1:24" s="11" customForma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337" t="s">
        <v>193</v>
      </c>
      <c r="M173" s="335" t="s">
        <v>380</v>
      </c>
      <c r="N173" s="341"/>
      <c r="O173" s="189">
        <f>SUM(O423+O437+O449+O460+O476)</f>
        <v>41040.729999999996</v>
      </c>
      <c r="P173" s="189">
        <f t="shared" ref="P173:V173" si="200">SUM(P423+P437+P449+P460+P476)</f>
        <v>100000</v>
      </c>
      <c r="Q173" s="189">
        <f t="shared" si="200"/>
        <v>115000</v>
      </c>
      <c r="R173" s="189">
        <f t="shared" ref="R173:S173" si="201">SUM(R423+R437+R449+R460+R476)</f>
        <v>130000</v>
      </c>
      <c r="S173" s="189">
        <f t="shared" si="201"/>
        <v>130000</v>
      </c>
      <c r="T173" s="77">
        <f t="shared" si="191"/>
        <v>0</v>
      </c>
      <c r="U173" s="405">
        <f t="shared" si="200"/>
        <v>100000</v>
      </c>
      <c r="V173" s="405">
        <f t="shared" si="200"/>
        <v>100000</v>
      </c>
      <c r="W173" s="383">
        <f t="shared" si="192"/>
        <v>76.923076923076934</v>
      </c>
      <c r="X173" s="383">
        <f t="shared" si="193"/>
        <v>76.923076923076934</v>
      </c>
    </row>
    <row r="174" spans="1:24" s="11" customForma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337" t="s">
        <v>192</v>
      </c>
      <c r="M174" s="450" t="s">
        <v>381</v>
      </c>
      <c r="N174" s="451"/>
      <c r="O174" s="189">
        <f>SUM(O491+O503+O571)</f>
        <v>14353.26</v>
      </c>
      <c r="P174" s="189">
        <f t="shared" ref="P174:V174" si="202">SUM(P491+P503+P571)</f>
        <v>40000</v>
      </c>
      <c r="Q174" s="189">
        <f t="shared" si="202"/>
        <v>38000</v>
      </c>
      <c r="R174" s="189">
        <f t="shared" ref="R174:S174" si="203">SUM(R491+R503+R571)</f>
        <v>40000</v>
      </c>
      <c r="S174" s="189">
        <f t="shared" si="203"/>
        <v>40000</v>
      </c>
      <c r="T174" s="77">
        <f t="shared" si="191"/>
        <v>0</v>
      </c>
      <c r="U174" s="405">
        <f t="shared" si="202"/>
        <v>31000</v>
      </c>
      <c r="V174" s="405">
        <f t="shared" si="202"/>
        <v>31000</v>
      </c>
      <c r="W174" s="383">
        <f t="shared" si="192"/>
        <v>77.5</v>
      </c>
      <c r="X174" s="383">
        <f t="shared" si="193"/>
        <v>77.5</v>
      </c>
    </row>
    <row r="175" spans="1:24" s="11" customForma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434" t="s">
        <v>288</v>
      </c>
      <c r="M175" s="435"/>
      <c r="N175" s="436"/>
      <c r="O175" s="189">
        <f>SUM(O165:O174)</f>
        <v>2221141.4499999997</v>
      </c>
      <c r="P175" s="189">
        <f t="shared" ref="P175:V175" si="204">SUM(P165:P174)</f>
        <v>6810000</v>
      </c>
      <c r="Q175" s="189">
        <f t="shared" si="204"/>
        <v>6013000</v>
      </c>
      <c r="R175" s="189">
        <f t="shared" ref="R175:S175" si="205">SUM(R165:R174)</f>
        <v>6213000</v>
      </c>
      <c r="S175" s="189">
        <f t="shared" si="205"/>
        <v>7713000</v>
      </c>
      <c r="T175" s="77">
        <f t="shared" si="191"/>
        <v>1500000</v>
      </c>
      <c r="U175" s="405">
        <f t="shared" si="204"/>
        <v>2590000</v>
      </c>
      <c r="V175" s="405">
        <f t="shared" si="204"/>
        <v>2721000</v>
      </c>
      <c r="W175" s="383">
        <f t="shared" si="192"/>
        <v>33.579670685855049</v>
      </c>
      <c r="X175" s="383">
        <f t="shared" si="193"/>
        <v>35.2781019058732</v>
      </c>
    </row>
    <row r="176" spans="1:24" s="11" customFormat="1" x14ac:dyDescent="0.2">
      <c r="H176" s="12"/>
      <c r="I176" s="12"/>
      <c r="J176" s="12"/>
      <c r="K176" s="12"/>
      <c r="L176" s="12"/>
      <c r="M176" s="337"/>
      <c r="N176" s="338"/>
      <c r="O176" s="184"/>
      <c r="P176" s="184"/>
      <c r="Q176" s="184"/>
      <c r="R176" s="184"/>
      <c r="S176" s="184"/>
      <c r="T176" s="184"/>
      <c r="U176" s="402"/>
      <c r="V176" s="402"/>
      <c r="W176" s="383"/>
      <c r="X176" s="383"/>
    </row>
    <row r="177" spans="1:24" s="11" customFormat="1" x14ac:dyDescent="0.2">
      <c r="H177" s="12"/>
      <c r="I177" s="12"/>
      <c r="J177" s="12"/>
      <c r="K177" s="12"/>
      <c r="L177" s="12"/>
      <c r="M177" s="337"/>
      <c r="N177" s="338"/>
      <c r="O177" s="184"/>
      <c r="P177" s="184"/>
      <c r="Q177" s="184"/>
      <c r="R177" s="184"/>
      <c r="S177" s="184"/>
      <c r="T177" s="184"/>
      <c r="U177" s="402"/>
      <c r="V177" s="402"/>
      <c r="W177" s="383"/>
      <c r="X177" s="383"/>
    </row>
    <row r="178" spans="1:24" s="11" customFormat="1" x14ac:dyDescent="0.2">
      <c r="H178" s="12"/>
      <c r="I178" s="12"/>
      <c r="J178" s="12"/>
      <c r="K178" s="12"/>
      <c r="L178" s="12"/>
      <c r="M178" s="179"/>
      <c r="N178" s="180"/>
      <c r="O178" s="139"/>
      <c r="P178" s="139"/>
      <c r="Q178" s="139"/>
      <c r="R178" s="139"/>
      <c r="S178" s="139"/>
      <c r="T178" s="139"/>
      <c r="U178" s="406"/>
      <c r="V178" s="406"/>
      <c r="W178" s="385"/>
      <c r="X178" s="385"/>
    </row>
    <row r="179" spans="1:24" s="11" customFormat="1" x14ac:dyDescent="0.2">
      <c r="M179" s="94"/>
      <c r="N179" s="95" t="s">
        <v>20</v>
      </c>
      <c r="O179" s="140"/>
      <c r="P179" s="140"/>
      <c r="Q179" s="140"/>
      <c r="R179" s="140"/>
      <c r="S179" s="140"/>
      <c r="T179" s="140"/>
      <c r="U179" s="406"/>
      <c r="V179" s="406"/>
      <c r="W179" s="385"/>
      <c r="X179" s="385"/>
    </row>
    <row r="180" spans="1:24" s="13" customFormat="1" x14ac:dyDescent="0.2">
      <c r="H180" s="14"/>
      <c r="I180" s="49"/>
      <c r="J180" s="49"/>
      <c r="K180" s="49"/>
      <c r="L180" s="14"/>
      <c r="M180" s="96"/>
      <c r="N180" s="96"/>
      <c r="O180" s="141"/>
      <c r="P180" s="141"/>
      <c r="Q180" s="141"/>
      <c r="R180" s="141"/>
      <c r="S180" s="141"/>
      <c r="T180" s="141"/>
      <c r="U180" s="407"/>
      <c r="V180" s="407"/>
      <c r="W180" s="386"/>
      <c r="X180" s="386"/>
    </row>
    <row r="181" spans="1:24" s="15" customFormat="1" x14ac:dyDescent="0.2">
      <c r="B181" s="16" t="s">
        <v>406</v>
      </c>
      <c r="C181" s="16"/>
      <c r="E181" s="17"/>
      <c r="F181" s="17"/>
      <c r="H181" s="20"/>
      <c r="I181" s="20"/>
      <c r="J181" s="20"/>
      <c r="K181" s="20"/>
      <c r="L181" s="20"/>
      <c r="M181" s="97"/>
      <c r="N181" s="97"/>
      <c r="O181" s="142"/>
      <c r="P181" s="142"/>
      <c r="Q181" s="142"/>
      <c r="R181" s="142"/>
      <c r="S181" s="142"/>
      <c r="T181" s="142"/>
      <c r="U181" s="1"/>
      <c r="V181" s="1"/>
      <c r="W181" s="387"/>
      <c r="X181" s="387"/>
    </row>
    <row r="182" spans="1:24" s="15" customFormat="1" x14ac:dyDescent="0.2">
      <c r="I182" s="203"/>
      <c r="J182" s="203"/>
      <c r="K182" s="203"/>
      <c r="M182" s="97"/>
      <c r="N182" s="84"/>
      <c r="O182" s="122"/>
      <c r="P182" s="122"/>
      <c r="Q182" s="122"/>
      <c r="R182" s="122"/>
      <c r="S182" s="122"/>
      <c r="T182" s="122"/>
      <c r="U182" s="1"/>
      <c r="V182" s="1"/>
      <c r="W182" s="387"/>
      <c r="X182" s="387"/>
    </row>
    <row r="183" spans="1:24" s="15" customFormat="1" ht="56.25" x14ac:dyDescent="0.2">
      <c r="A183" s="40" t="s">
        <v>108</v>
      </c>
      <c r="B183" s="446" t="s">
        <v>36</v>
      </c>
      <c r="C183" s="447"/>
      <c r="D183" s="447"/>
      <c r="E183" s="447"/>
      <c r="F183" s="447"/>
      <c r="G183" s="447"/>
      <c r="H183" s="447"/>
      <c r="I183" s="202"/>
      <c r="J183" s="202"/>
      <c r="K183" s="202"/>
      <c r="L183" s="58" t="s">
        <v>211</v>
      </c>
      <c r="M183" s="69" t="s">
        <v>37</v>
      </c>
      <c r="N183" s="70" t="s">
        <v>38</v>
      </c>
      <c r="O183" s="353" t="s">
        <v>389</v>
      </c>
      <c r="P183" s="312" t="s">
        <v>354</v>
      </c>
      <c r="Q183" s="353" t="s">
        <v>390</v>
      </c>
      <c r="R183" s="368" t="s">
        <v>401</v>
      </c>
      <c r="S183" s="372" t="s">
        <v>403</v>
      </c>
      <c r="T183" s="368" t="s">
        <v>402</v>
      </c>
      <c r="U183" s="388" t="s">
        <v>345</v>
      </c>
      <c r="V183" s="388" t="s">
        <v>394</v>
      </c>
      <c r="W183" s="380" t="s">
        <v>404</v>
      </c>
      <c r="X183" s="380" t="s">
        <v>405</v>
      </c>
    </row>
    <row r="184" spans="1:24" s="15" customFormat="1" x14ac:dyDescent="0.2">
      <c r="B184" s="4">
        <v>1</v>
      </c>
      <c r="C184" s="4">
        <v>2</v>
      </c>
      <c r="D184" s="4">
        <v>3</v>
      </c>
      <c r="E184" s="4">
        <v>4</v>
      </c>
      <c r="F184" s="4">
        <v>5</v>
      </c>
      <c r="G184" s="4">
        <v>6</v>
      </c>
      <c r="H184" s="4">
        <v>7</v>
      </c>
      <c r="I184" s="202">
        <v>8</v>
      </c>
      <c r="J184" s="202">
        <v>9</v>
      </c>
      <c r="K184" s="202"/>
      <c r="L184" s="4"/>
      <c r="M184" s="97"/>
      <c r="N184" s="84"/>
      <c r="O184" s="94" t="s">
        <v>285</v>
      </c>
      <c r="P184" s="94" t="s">
        <v>286</v>
      </c>
      <c r="Q184" s="94" t="s">
        <v>57</v>
      </c>
      <c r="R184" s="94" t="s">
        <v>77</v>
      </c>
      <c r="S184" s="94" t="s">
        <v>34</v>
      </c>
      <c r="T184" s="94" t="s">
        <v>35</v>
      </c>
      <c r="U184" s="389" t="s">
        <v>52</v>
      </c>
      <c r="V184" s="389" t="s">
        <v>99</v>
      </c>
      <c r="W184" s="381">
        <v>9</v>
      </c>
      <c r="X184" s="381">
        <v>10</v>
      </c>
    </row>
    <row r="185" spans="1:24" s="15" customFormat="1" x14ac:dyDescent="0.2">
      <c r="I185" s="203"/>
      <c r="J185" s="203"/>
      <c r="K185" s="203"/>
      <c r="M185" s="97"/>
      <c r="N185" s="84"/>
      <c r="O185" s="122"/>
      <c r="P185" s="122"/>
      <c r="Q185" s="122"/>
      <c r="R185" s="122"/>
      <c r="S185" s="122"/>
      <c r="T185" s="122"/>
      <c r="U185" s="1"/>
      <c r="V185" s="1"/>
      <c r="W185" s="387"/>
      <c r="X185" s="387"/>
    </row>
    <row r="186" spans="1:24" s="15" customFormat="1" x14ac:dyDescent="0.2">
      <c r="I186" s="203"/>
      <c r="J186" s="203"/>
      <c r="K186" s="203"/>
      <c r="L186" s="16"/>
      <c r="M186" s="97"/>
      <c r="N186" s="441" t="s">
        <v>382</v>
      </c>
      <c r="O186" s="442"/>
      <c r="P186" s="443"/>
      <c r="Q186" s="443"/>
      <c r="R186" s="370"/>
      <c r="S186" s="375"/>
      <c r="T186" s="370"/>
      <c r="U186" s="1"/>
      <c r="V186" s="1"/>
      <c r="W186" s="387"/>
      <c r="X186" s="387"/>
    </row>
    <row r="187" spans="1:24" s="15" customFormat="1" x14ac:dyDescent="0.2">
      <c r="I187" s="203"/>
      <c r="J187" s="203"/>
      <c r="K187" s="203"/>
      <c r="L187" s="16"/>
      <c r="M187" s="97"/>
      <c r="N187" s="73"/>
      <c r="O187" s="122"/>
      <c r="P187" s="122"/>
      <c r="Q187" s="122"/>
      <c r="R187" s="122"/>
      <c r="S187" s="122"/>
      <c r="T187" s="122"/>
      <c r="U187" s="1"/>
      <c r="V187" s="1"/>
      <c r="W187" s="387"/>
      <c r="X187" s="387"/>
    </row>
    <row r="188" spans="1:24" s="25" customFormat="1" ht="25.5" x14ac:dyDescent="0.2">
      <c r="A188" s="24" t="s">
        <v>110</v>
      </c>
      <c r="L188" s="26"/>
      <c r="M188" s="98"/>
      <c r="N188" s="74" t="s">
        <v>222</v>
      </c>
      <c r="O188" s="76">
        <f t="shared" ref="O188:P188" si="206">SUM(O190)</f>
        <v>2221141.4499999997</v>
      </c>
      <c r="P188" s="76">
        <f t="shared" si="206"/>
        <v>6810000</v>
      </c>
      <c r="Q188" s="76">
        <f t="shared" ref="Q188:V188" si="207">SUM(Q190)</f>
        <v>6013000</v>
      </c>
      <c r="R188" s="76">
        <f t="shared" ref="R188:S188" si="208">SUM(R190)</f>
        <v>6213000</v>
      </c>
      <c r="S188" s="76">
        <f t="shared" si="208"/>
        <v>7713000</v>
      </c>
      <c r="T188" s="77">
        <f t="shared" ref="T188:T251" si="209">S188-R188</f>
        <v>1500000</v>
      </c>
      <c r="U188" s="400">
        <f t="shared" si="207"/>
        <v>2590000</v>
      </c>
      <c r="V188" s="400">
        <f t="shared" si="207"/>
        <v>2721000</v>
      </c>
      <c r="W188" s="383">
        <f t="shared" ref="W188:W249" si="210">U188/S188*100</f>
        <v>33.579670685855049</v>
      </c>
      <c r="X188" s="383">
        <f t="shared" ref="X188:X249" si="211">V188/S188*100</f>
        <v>35.2781019058732</v>
      </c>
    </row>
    <row r="189" spans="1:24" s="15" customFormat="1" x14ac:dyDescent="0.2">
      <c r="A189" s="21"/>
      <c r="I189" s="203"/>
      <c r="J189" s="203"/>
      <c r="K189" s="203"/>
      <c r="L189" s="16"/>
      <c r="M189" s="97"/>
      <c r="N189" s="84"/>
      <c r="O189" s="143"/>
      <c r="P189" s="143"/>
      <c r="Q189" s="143"/>
      <c r="R189" s="143"/>
      <c r="S189" s="143"/>
      <c r="T189" s="143"/>
      <c r="U189" s="408"/>
      <c r="V189" s="408"/>
      <c r="W189" s="383"/>
      <c r="X189" s="387"/>
    </row>
    <row r="190" spans="1:24" s="29" customFormat="1" ht="25.5" x14ac:dyDescent="0.2">
      <c r="A190" s="28" t="s">
        <v>111</v>
      </c>
      <c r="L190" s="30"/>
      <c r="M190" s="100"/>
      <c r="N190" s="101" t="s">
        <v>223</v>
      </c>
      <c r="O190" s="158">
        <f>SUM(O202+O293+O346+O360+O374+O421+O435+O474+O489+O525+O557+O595+O610+O655+O685+O708)</f>
        <v>2221141.4499999997</v>
      </c>
      <c r="P190" s="158">
        <f>SUM(P202+P293+P346+P360+P374+P421+P435+P474+P489+P525+P557+P595+P610+P655+P685+P708)</f>
        <v>6810000</v>
      </c>
      <c r="Q190" s="158">
        <f>SUM(Q202+Q293+Q346+Q360+Q374+Q421+Q435+Q474+Q489+Q525+Q557+Q595+Q610+Q655+Q685+Q708)</f>
        <v>6013000</v>
      </c>
      <c r="R190" s="158">
        <f>SUM(R202+R293+R346+R360+R374+R421+R435+R474+R489+R525+R557+R595+R610+R655+R685+R708)</f>
        <v>6213000</v>
      </c>
      <c r="S190" s="158">
        <f>SUM(S202+S293+S346+S360+S374+S421+S435+S474+S489+S525+S557+S595+S610+S655+S685+S708)</f>
        <v>7713000</v>
      </c>
      <c r="T190" s="77">
        <f t="shared" si="209"/>
        <v>1500000</v>
      </c>
      <c r="U190" s="409">
        <f>SUM(U202+U293+U346+U360+U374+U421+U435+U474+U489+U525+U557+U595+U610+U655+U685+U708)</f>
        <v>2590000</v>
      </c>
      <c r="V190" s="409">
        <f>SUM(V202+V293+V346+V360+V374+V421+V435+V474+V489+V525+V557+V595+V610+V655+V685+V708)</f>
        <v>2721000</v>
      </c>
      <c r="W190" s="383">
        <f t="shared" si="210"/>
        <v>33.579670685855049</v>
      </c>
      <c r="X190" s="383">
        <f t="shared" si="211"/>
        <v>35.2781019058732</v>
      </c>
    </row>
    <row r="191" spans="1:24" s="29" customFormat="1" x14ac:dyDescent="0.2">
      <c r="A191" s="28"/>
      <c r="L191" s="30"/>
      <c r="M191" s="100"/>
      <c r="N191" s="101"/>
      <c r="O191" s="158"/>
      <c r="P191" s="158"/>
      <c r="Q191" s="158"/>
      <c r="R191" s="158"/>
      <c r="S191" s="158"/>
      <c r="T191" s="77"/>
      <c r="U191" s="409"/>
      <c r="V191" s="409"/>
      <c r="W191" s="383"/>
      <c r="X191" s="383"/>
    </row>
    <row r="192" spans="1:24" s="29" customFormat="1" x14ac:dyDescent="0.2">
      <c r="A192" s="28"/>
      <c r="L192" s="30"/>
      <c r="M192" s="100"/>
      <c r="N192" s="101"/>
      <c r="O192" s="158"/>
      <c r="P192" s="158"/>
      <c r="Q192" s="158"/>
      <c r="R192" s="158"/>
      <c r="S192" s="158"/>
      <c r="T192" s="77"/>
      <c r="U192" s="409"/>
      <c r="V192" s="409"/>
      <c r="W192" s="383"/>
      <c r="X192" s="383"/>
    </row>
    <row r="193" spans="1:24" s="29" customFormat="1" x14ac:dyDescent="0.2">
      <c r="A193" s="28"/>
      <c r="L193" s="30"/>
      <c r="M193" s="100"/>
      <c r="N193" s="441" t="s">
        <v>383</v>
      </c>
      <c r="O193" s="442"/>
      <c r="P193" s="443"/>
      <c r="Q193" s="158"/>
      <c r="R193" s="158"/>
      <c r="S193" s="158"/>
      <c r="T193" s="77"/>
      <c r="U193" s="409"/>
      <c r="V193" s="409"/>
      <c r="W193" s="383"/>
      <c r="X193" s="383"/>
    </row>
    <row r="194" spans="1:24" s="29" customFormat="1" x14ac:dyDescent="0.2">
      <c r="A194" s="28"/>
      <c r="L194" s="30"/>
      <c r="M194" s="100"/>
      <c r="N194" s="343"/>
      <c r="O194" s="70"/>
      <c r="P194" s="158"/>
      <c r="Q194" s="158"/>
      <c r="R194" s="158"/>
      <c r="S194" s="158"/>
      <c r="T194" s="77"/>
      <c r="U194" s="409"/>
      <c r="V194" s="409"/>
      <c r="W194" s="383"/>
      <c r="X194" s="383"/>
    </row>
    <row r="195" spans="1:24" s="29" customFormat="1" ht="25.5" x14ac:dyDescent="0.2">
      <c r="A195" s="28"/>
      <c r="L195" s="30"/>
      <c r="M195" s="100"/>
      <c r="N195" s="74" t="s">
        <v>222</v>
      </c>
      <c r="O195" s="76">
        <f t="shared" ref="O195:P195" si="212">SUM(O197)</f>
        <v>2221141.4499999997</v>
      </c>
      <c r="P195" s="76">
        <f t="shared" si="212"/>
        <v>6810000</v>
      </c>
      <c r="Q195" s="76">
        <f t="shared" ref="Q195:V195" si="213">SUM(Q197)</f>
        <v>6013000</v>
      </c>
      <c r="R195" s="76">
        <f t="shared" ref="R195:S195" si="214">SUM(R197)</f>
        <v>6213000</v>
      </c>
      <c r="S195" s="76">
        <f t="shared" si="214"/>
        <v>7713000</v>
      </c>
      <c r="T195" s="77">
        <f t="shared" si="209"/>
        <v>1500000</v>
      </c>
      <c r="U195" s="400">
        <f t="shared" si="213"/>
        <v>2590000</v>
      </c>
      <c r="V195" s="400">
        <f t="shared" si="213"/>
        <v>2721000</v>
      </c>
      <c r="W195" s="383">
        <f t="shared" si="210"/>
        <v>33.579670685855049</v>
      </c>
      <c r="X195" s="383">
        <f t="shared" si="211"/>
        <v>35.2781019058732</v>
      </c>
    </row>
    <row r="196" spans="1:24" s="29" customFormat="1" x14ac:dyDescent="0.2">
      <c r="A196" s="28"/>
      <c r="L196" s="30"/>
      <c r="M196" s="100"/>
      <c r="N196" s="340"/>
      <c r="O196" s="143"/>
      <c r="P196" s="143"/>
      <c r="Q196" s="143"/>
      <c r="R196" s="143"/>
      <c r="S196" s="143"/>
      <c r="T196" s="77"/>
      <c r="U196" s="408"/>
      <c r="V196" s="408"/>
      <c r="W196" s="383"/>
      <c r="X196" s="383"/>
    </row>
    <row r="197" spans="1:24" s="29" customFormat="1" ht="25.5" x14ac:dyDescent="0.2">
      <c r="A197" s="28"/>
      <c r="L197" s="30"/>
      <c r="M197" s="100"/>
      <c r="N197" s="101" t="s">
        <v>223</v>
      </c>
      <c r="O197" s="158">
        <f>SUM(O202+O293+O346+O360+O374+O421+O435+O474+O489+O525+O557+O595+O610+O655+O685+O708)</f>
        <v>2221141.4499999997</v>
      </c>
      <c r="P197" s="158">
        <f>SUM(P202+P293+P346+P360+P374+P421+P435+P474+P489+P525+P557+P595+P610+P655+P685+P708)</f>
        <v>6810000</v>
      </c>
      <c r="Q197" s="158">
        <f>SUM(Q202+Q293+Q346+Q360+Q374+Q421+Q435+Q474+Q489+Q525+Q557+Q595+Q610+Q655+Q685+Q708)</f>
        <v>6013000</v>
      </c>
      <c r="R197" s="158">
        <f>SUM(R202+R293+R346+R360+R374+R421+R435+R474+R489+R525+R557+R595+R610+R655+R685+R708)</f>
        <v>6213000</v>
      </c>
      <c r="S197" s="158">
        <f>SUM(S202+S293+S346+S360+S374+S421+S435+S474+S489+S525+S557+S595+S610+S655+S685+S708)</f>
        <v>7713000</v>
      </c>
      <c r="T197" s="77">
        <f t="shared" si="209"/>
        <v>1500000</v>
      </c>
      <c r="U197" s="409">
        <f>SUM(U202+U293+U346+U360+U374+U421+U435+U474+U489+U525+U557+U595+U610+U655+U685+U708)</f>
        <v>2590000</v>
      </c>
      <c r="V197" s="409">
        <f>SUM(V202+V293+V346+V360+V374+V421+V435+V474+V489+V525+V557+V595+V610+V655+V685+V708)</f>
        <v>2721000</v>
      </c>
      <c r="W197" s="383">
        <f t="shared" si="210"/>
        <v>33.579670685855049</v>
      </c>
      <c r="X197" s="383">
        <f t="shared" si="211"/>
        <v>35.2781019058732</v>
      </c>
    </row>
    <row r="198" spans="1:24" s="29" customFormat="1" x14ac:dyDescent="0.2">
      <c r="A198" s="28"/>
      <c r="L198" s="30"/>
      <c r="M198" s="100"/>
      <c r="N198" s="101"/>
      <c r="O198" s="158"/>
      <c r="P198" s="158"/>
      <c r="Q198" s="158"/>
      <c r="R198" s="158"/>
      <c r="S198" s="158"/>
      <c r="T198" s="77"/>
      <c r="U198" s="409"/>
      <c r="V198" s="409"/>
      <c r="W198" s="383"/>
      <c r="X198" s="383"/>
    </row>
    <row r="199" spans="1:24" s="29" customFormat="1" x14ac:dyDescent="0.2">
      <c r="A199" s="28"/>
      <c r="L199" s="30"/>
      <c r="M199" s="100"/>
      <c r="N199" s="101"/>
      <c r="O199" s="158"/>
      <c r="P199" s="158"/>
      <c r="Q199" s="158"/>
      <c r="R199" s="158"/>
      <c r="S199" s="158"/>
      <c r="T199" s="77"/>
      <c r="U199" s="409"/>
      <c r="V199" s="409"/>
      <c r="W199" s="383"/>
      <c r="X199" s="383"/>
    </row>
    <row r="200" spans="1:24" s="15" customFormat="1" x14ac:dyDescent="0.2">
      <c r="A200" s="23"/>
      <c r="I200" s="203"/>
      <c r="J200" s="203"/>
      <c r="K200" s="203"/>
      <c r="L200" s="16"/>
      <c r="M200" s="97"/>
      <c r="N200" s="181" t="s">
        <v>289</v>
      </c>
      <c r="O200" s="185">
        <f>SUM(O208+O230+O248+O258+O267+O276+O285+O299+O313+O324+O337+O352+O366+O380+O390+O427+O441+O453+O464+O480+O495+O508+O518+O531+O548+O563+O575+O587+O601+O616+O661+O676+O691+O714+O725+O739+O752+O764+O780+O805+O820)</f>
        <v>2221141.4499999997</v>
      </c>
      <c r="P200" s="185">
        <f>SUM(P208+P230+P248+P258+P267+P276+P285+P299+P313+P324+P337+P352+P366+P380+P390+P427+P441+P453+P464+P480+P495+P508+P518+P531+P548+P563+P575+P587+P601+P616+P628+P642+P661+P676+P691+P714+P725+P739+P752+P764+P780+P792+P805+P820)</f>
        <v>6810000</v>
      </c>
      <c r="Q200" s="185">
        <f>SUM(Q208+Q230+Q248+Q258+Q267+Q276+Q285+Q299+Q313+Q324+Q337+Q352+Q366+Q380+Q390+Q401+Q412+Q427+Q441+Q453+Q464+Q480+Q495+Q508+Q518+Q531+Q548+Q563+Q575+Q587+Q601+Q616+Q628+Q642+Q661+Q676+Q691+Q714+Q725+Q739+Q752+Q764+Q780+Q792+Q805+Q820+Q832)</f>
        <v>6013000</v>
      </c>
      <c r="R200" s="185">
        <f>SUM(R208+R230+R248+R258+R267+R276+R285+R299+R313+R324+R337+R352+R366+R380+R390+R401+R412+R427+R441+R453+R464+R480+R495+R508+R518+R531+R548+R563+R575+R587+R601+R616+R628+R642+R661+R676+R691+R714+R725+R739+R752+R764+R780+R792+R805+R820+R832)</f>
        <v>6213000</v>
      </c>
      <c r="S200" s="185">
        <f>SUM(S208+S230+S248+S258+S267+S276+S285+S299+S313+S324+S337+S352+S366+S380+S390+S401+S412+S427+S441+S453+S464+S480+S495+S508+S518+S531+S548+S563+S575+S587+S601+S616+S628+S642+S661+S676+S691+S714+S725+S739+S752+S764+S780+S792+S805+S820+S832)</f>
        <v>7713000</v>
      </c>
      <c r="T200" s="77">
        <f t="shared" si="209"/>
        <v>1500000</v>
      </c>
      <c r="U200" s="410">
        <f>SUM(U208+U230+U248+U258+U267+U276+U285+U299+U313+U324+U337+U352+U366+U380+U390+U427+U441+U453+U464+U480+U495+U508+U518+U531+U548+U563+U575+U587+U601+U616+U628+U661+U676+U691+U714+U725+U739+U752+U764+U780+U792+U805+U820)</f>
        <v>2590000</v>
      </c>
      <c r="V200" s="410">
        <f>SUM(V208+V230+V248+V258+V267+V276+V285+V299+V313+V324+V337+V352+V366+V380+V390+V427+V441+V453+V464+V480+V495+V508+V518+V531+V548+V563+V575+V587+V601+V616+V628+V661+V676+V691+V714+V725+V739+V752+V764+V780+V792+V805+V820)</f>
        <v>2721000</v>
      </c>
      <c r="W200" s="383">
        <f t="shared" si="210"/>
        <v>33.579670685855049</v>
      </c>
      <c r="X200" s="383">
        <f t="shared" si="211"/>
        <v>35.2781019058732</v>
      </c>
    </row>
    <row r="201" spans="1:24" s="178" customFormat="1" x14ac:dyDescent="0.2">
      <c r="A201" s="49"/>
      <c r="I201" s="203"/>
      <c r="J201" s="203"/>
      <c r="K201" s="203"/>
      <c r="L201" s="16"/>
      <c r="M201" s="97"/>
      <c r="N201" s="84"/>
      <c r="O201" s="143"/>
      <c r="P201" s="143"/>
      <c r="Q201" s="143"/>
      <c r="R201" s="143"/>
      <c r="S201" s="143"/>
      <c r="T201" s="77"/>
      <c r="U201" s="411"/>
      <c r="V201" s="411"/>
      <c r="W201" s="383"/>
      <c r="X201" s="383"/>
    </row>
    <row r="202" spans="1:24" s="32" customFormat="1" ht="25.5" x14ac:dyDescent="0.2">
      <c r="A202" s="50" t="s">
        <v>114</v>
      </c>
      <c r="B202" s="55">
        <v>1</v>
      </c>
      <c r="D202" s="55"/>
      <c r="F202" s="55">
        <v>5</v>
      </c>
      <c r="J202" s="55">
        <v>9</v>
      </c>
      <c r="L202" s="33"/>
      <c r="M202" s="102"/>
      <c r="N202" s="73" t="s">
        <v>235</v>
      </c>
      <c r="O202" s="103">
        <f t="shared" ref="O202:P202" si="215">SUM(O204)</f>
        <v>769285.19</v>
      </c>
      <c r="P202" s="103">
        <f t="shared" si="215"/>
        <v>778600</v>
      </c>
      <c r="Q202" s="103">
        <f t="shared" ref="Q202:V202" si="216">SUM(Q204)</f>
        <v>806600</v>
      </c>
      <c r="R202" s="103">
        <f t="shared" ref="R202:S202" si="217">SUM(R204)</f>
        <v>838600</v>
      </c>
      <c r="S202" s="103">
        <f t="shared" si="217"/>
        <v>838600</v>
      </c>
      <c r="T202" s="77">
        <f t="shared" si="209"/>
        <v>0</v>
      </c>
      <c r="U202" s="412">
        <f t="shared" si="216"/>
        <v>825000</v>
      </c>
      <c r="V202" s="412">
        <f t="shared" si="216"/>
        <v>800000</v>
      </c>
      <c r="W202" s="383">
        <f t="shared" si="210"/>
        <v>98.37824946339137</v>
      </c>
      <c r="X202" s="383">
        <f t="shared" si="211"/>
        <v>95.397090388743138</v>
      </c>
    </row>
    <row r="203" spans="1:24" s="32" customFormat="1" x14ac:dyDescent="0.2">
      <c r="A203" s="50"/>
      <c r="B203" s="55"/>
      <c r="L203" s="33"/>
      <c r="M203" s="102"/>
      <c r="N203" s="73"/>
      <c r="O203" s="135"/>
      <c r="P203" s="135"/>
      <c r="Q203" s="135"/>
      <c r="R203" s="135"/>
      <c r="S203" s="135"/>
      <c r="T203" s="77"/>
      <c r="U203" s="412"/>
      <c r="V203" s="412"/>
      <c r="W203" s="383"/>
      <c r="X203" s="383"/>
    </row>
    <row r="204" spans="1:24" s="32" customFormat="1" ht="25.5" x14ac:dyDescent="0.2">
      <c r="A204" s="52" t="s">
        <v>112</v>
      </c>
      <c r="B204" s="151"/>
      <c r="C204" s="151"/>
      <c r="D204" s="151"/>
      <c r="E204" s="151"/>
      <c r="F204" s="151"/>
      <c r="G204" s="151"/>
      <c r="H204" s="151"/>
      <c r="I204" s="203"/>
      <c r="J204" s="203"/>
      <c r="K204" s="203"/>
      <c r="L204" s="31" t="s">
        <v>113</v>
      </c>
      <c r="M204" s="104"/>
      <c r="N204" s="105" t="s">
        <v>119</v>
      </c>
      <c r="O204" s="106">
        <f t="shared" ref="O204" si="218">SUM(O206+O228+O246+O256+O265+O274+O283)</f>
        <v>769285.19</v>
      </c>
      <c r="P204" s="106">
        <f t="shared" ref="P204" si="219">SUM(P206+P228+P246+P256+P265+P274+P283)</f>
        <v>778600</v>
      </c>
      <c r="Q204" s="106">
        <f t="shared" ref="Q204:U204" si="220">SUM(Q206+Q228+Q246+Q256+Q265+Q274+Q283)</f>
        <v>806600</v>
      </c>
      <c r="R204" s="106">
        <f t="shared" ref="R204:S204" si="221">SUM(R206+R228+R246+R256+R265+R274+R283)</f>
        <v>838600</v>
      </c>
      <c r="S204" s="106">
        <f t="shared" si="221"/>
        <v>838600</v>
      </c>
      <c r="T204" s="77">
        <f t="shared" si="209"/>
        <v>0</v>
      </c>
      <c r="U204" s="413">
        <f t="shared" si="220"/>
        <v>825000</v>
      </c>
      <c r="V204" s="413">
        <f>SUM(V206+V228+V246+V256+V265+V274+V283)</f>
        <v>800000</v>
      </c>
      <c r="W204" s="383">
        <f t="shared" si="210"/>
        <v>98.37824946339137</v>
      </c>
      <c r="X204" s="383">
        <f t="shared" si="211"/>
        <v>95.397090388743138</v>
      </c>
    </row>
    <row r="205" spans="1:24" s="32" customFormat="1" x14ac:dyDescent="0.2">
      <c r="A205" s="52"/>
      <c r="B205" s="151"/>
      <c r="C205" s="151"/>
      <c r="D205" s="151"/>
      <c r="E205" s="151"/>
      <c r="F205" s="151"/>
      <c r="G205" s="151"/>
      <c r="H205" s="151"/>
      <c r="I205" s="203"/>
      <c r="J205" s="203"/>
      <c r="K205" s="203"/>
      <c r="L205" s="31"/>
      <c r="M205" s="104"/>
      <c r="N205" s="105"/>
      <c r="O205" s="135"/>
      <c r="P205" s="135"/>
      <c r="Q205" s="135"/>
      <c r="R205" s="135"/>
      <c r="S205" s="135"/>
      <c r="T205" s="77"/>
      <c r="U205" s="413"/>
      <c r="V205" s="413"/>
      <c r="W205" s="383"/>
      <c r="X205" s="383"/>
    </row>
    <row r="206" spans="1:24" s="32" customFormat="1" ht="25.5" x14ac:dyDescent="0.2">
      <c r="A206" s="27" t="s">
        <v>115</v>
      </c>
      <c r="B206" s="151"/>
      <c r="C206" s="151"/>
      <c r="D206" s="151"/>
      <c r="E206" s="151"/>
      <c r="F206" s="151"/>
      <c r="G206" s="151"/>
      <c r="H206" s="151"/>
      <c r="I206" s="203"/>
      <c r="J206" s="203"/>
      <c r="K206" s="203"/>
      <c r="L206" s="36" t="s">
        <v>143</v>
      </c>
      <c r="M206" s="107"/>
      <c r="N206" s="108" t="s">
        <v>226</v>
      </c>
      <c r="O206" s="143">
        <f t="shared" ref="O206" si="222">SUM(O213)</f>
        <v>522119.47</v>
      </c>
      <c r="P206" s="143">
        <f t="shared" ref="P206" si="223">SUM(P213)</f>
        <v>455500</v>
      </c>
      <c r="Q206" s="143">
        <f t="shared" ref="Q206:R206" si="224">SUM(Q213)</f>
        <v>477500</v>
      </c>
      <c r="R206" s="143">
        <f t="shared" si="224"/>
        <v>578000</v>
      </c>
      <c r="S206" s="143">
        <f t="shared" ref="S206" si="225">SUM(S213)</f>
        <v>578000</v>
      </c>
      <c r="T206" s="77">
        <f t="shared" si="209"/>
        <v>0</v>
      </c>
      <c r="U206" s="408">
        <f>SUM(U214+U218+U223+U225)</f>
        <v>446500</v>
      </c>
      <c r="V206" s="408">
        <f>SUM(V214+V218+V223+V225)</f>
        <v>446500</v>
      </c>
      <c r="W206" s="383">
        <f t="shared" si="210"/>
        <v>77.249134948096881</v>
      </c>
      <c r="X206" s="383">
        <f t="shared" si="211"/>
        <v>77.249134948096881</v>
      </c>
    </row>
    <row r="207" spans="1:24" s="32" customFormat="1" x14ac:dyDescent="0.2">
      <c r="A207" s="27"/>
      <c r="B207" s="178"/>
      <c r="C207" s="178"/>
      <c r="D207" s="178"/>
      <c r="E207" s="178"/>
      <c r="F207" s="178"/>
      <c r="G207" s="178"/>
      <c r="H207" s="178"/>
      <c r="I207" s="203"/>
      <c r="J207" s="203"/>
      <c r="K207" s="203"/>
      <c r="L207" s="36"/>
      <c r="M207" s="107"/>
      <c r="N207" s="108"/>
      <c r="O207" s="143"/>
      <c r="P207" s="143"/>
      <c r="Q207" s="143"/>
      <c r="R207" s="143"/>
      <c r="S207" s="143"/>
      <c r="T207" s="77"/>
      <c r="U207" s="408"/>
      <c r="V207" s="408"/>
      <c r="W207" s="383"/>
      <c r="X207" s="383"/>
    </row>
    <row r="208" spans="1:24" s="32" customFormat="1" x14ac:dyDescent="0.2">
      <c r="A208" s="27"/>
      <c r="B208" s="178"/>
      <c r="C208" s="178"/>
      <c r="D208" s="178"/>
      <c r="E208" s="178"/>
      <c r="F208" s="178"/>
      <c r="G208" s="178"/>
      <c r="H208" s="178"/>
      <c r="I208" s="203"/>
      <c r="J208" s="203"/>
      <c r="K208" s="203"/>
      <c r="L208" s="36"/>
      <c r="M208" s="107"/>
      <c r="N208" s="181" t="s">
        <v>289</v>
      </c>
      <c r="O208" s="185">
        <f>SUM(O209:O211)</f>
        <v>522119.47</v>
      </c>
      <c r="P208" s="185">
        <f>SUM(P209:P210)</f>
        <v>455500</v>
      </c>
      <c r="Q208" s="185">
        <f>SUM(Q209:Q211)</f>
        <v>477500</v>
      </c>
      <c r="R208" s="185">
        <f>SUM(R209:R211)</f>
        <v>578000</v>
      </c>
      <c r="S208" s="185">
        <f>SUM(S209:S211)</f>
        <v>578000</v>
      </c>
      <c r="T208" s="77">
        <f t="shared" si="209"/>
        <v>0</v>
      </c>
      <c r="U208" s="410">
        <f>SUM(U209:U211)</f>
        <v>446500</v>
      </c>
      <c r="V208" s="410">
        <f>SUM(V209:V211)</f>
        <v>446500</v>
      </c>
      <c r="W208" s="383">
        <f t="shared" si="210"/>
        <v>77.249134948096881</v>
      </c>
      <c r="X208" s="383">
        <f t="shared" si="211"/>
        <v>77.249134948096881</v>
      </c>
    </row>
    <row r="209" spans="1:24" s="32" customFormat="1" x14ac:dyDescent="0.2">
      <c r="A209" s="49"/>
      <c r="B209" s="151"/>
      <c r="C209" s="151"/>
      <c r="D209" s="151"/>
      <c r="E209" s="151"/>
      <c r="F209" s="151"/>
      <c r="G209" s="151"/>
      <c r="H209" s="151"/>
      <c r="I209" s="203"/>
      <c r="J209" s="203"/>
      <c r="K209" s="203"/>
      <c r="L209" s="16"/>
      <c r="M209" s="187">
        <v>11</v>
      </c>
      <c r="N209" s="181" t="s">
        <v>290</v>
      </c>
      <c r="O209" s="185">
        <v>171290.38</v>
      </c>
      <c r="P209" s="185">
        <v>326900</v>
      </c>
      <c r="Q209" s="185">
        <v>220900</v>
      </c>
      <c r="R209" s="185">
        <v>242400</v>
      </c>
      <c r="S209" s="185">
        <v>242400</v>
      </c>
      <c r="T209" s="77">
        <f t="shared" si="209"/>
        <v>0</v>
      </c>
      <c r="U209" s="410">
        <v>298200</v>
      </c>
      <c r="V209" s="410">
        <v>356500</v>
      </c>
      <c r="W209" s="383">
        <f t="shared" si="210"/>
        <v>123.01980198019803</v>
      </c>
      <c r="X209" s="383">
        <f t="shared" si="211"/>
        <v>147.07095709570956</v>
      </c>
    </row>
    <row r="210" spans="1:24" s="32" customFormat="1" x14ac:dyDescent="0.2">
      <c r="A210" s="49"/>
      <c r="B210" s="248"/>
      <c r="C210" s="248"/>
      <c r="D210" s="248"/>
      <c r="E210" s="248"/>
      <c r="F210" s="248"/>
      <c r="G210" s="248"/>
      <c r="H210" s="248"/>
      <c r="I210" s="248"/>
      <c r="J210" s="248"/>
      <c r="K210" s="248"/>
      <c r="L210" s="16"/>
      <c r="M210" s="187">
        <v>52</v>
      </c>
      <c r="N210" s="181" t="s">
        <v>104</v>
      </c>
      <c r="O210" s="185">
        <v>317839.78999999998</v>
      </c>
      <c r="P210" s="185">
        <v>128600</v>
      </c>
      <c r="Q210" s="185">
        <v>231500</v>
      </c>
      <c r="R210" s="185">
        <v>310500</v>
      </c>
      <c r="S210" s="185">
        <v>253290.83</v>
      </c>
      <c r="T210" s="77">
        <f t="shared" si="209"/>
        <v>-57209.170000000013</v>
      </c>
      <c r="U210" s="410">
        <v>148300</v>
      </c>
      <c r="V210" s="410">
        <v>90000</v>
      </c>
      <c r="W210" s="383">
        <f t="shared" si="210"/>
        <v>58.549296869531361</v>
      </c>
      <c r="X210" s="383">
        <f t="shared" si="211"/>
        <v>35.532277264044659</v>
      </c>
    </row>
    <row r="211" spans="1:24" s="32" customFormat="1" x14ac:dyDescent="0.2">
      <c r="A211" s="49"/>
      <c r="B211" s="277"/>
      <c r="C211" s="277"/>
      <c r="D211" s="277"/>
      <c r="E211" s="277"/>
      <c r="F211" s="277"/>
      <c r="G211" s="277"/>
      <c r="H211" s="277"/>
      <c r="I211" s="277"/>
      <c r="J211" s="277"/>
      <c r="K211" s="277"/>
      <c r="L211" s="16"/>
      <c r="M211" s="187">
        <v>91</v>
      </c>
      <c r="N211" s="181" t="s">
        <v>294</v>
      </c>
      <c r="O211" s="189">
        <v>32989.300000000003</v>
      </c>
      <c r="P211" s="185">
        <v>0</v>
      </c>
      <c r="Q211" s="185">
        <v>25100</v>
      </c>
      <c r="R211" s="185">
        <v>25100</v>
      </c>
      <c r="S211" s="185">
        <v>82309.17</v>
      </c>
      <c r="T211" s="77">
        <f t="shared" si="209"/>
        <v>57209.17</v>
      </c>
      <c r="U211" s="410">
        <v>0</v>
      </c>
      <c r="V211" s="410">
        <v>0</v>
      </c>
      <c r="W211" s="383">
        <f t="shared" si="210"/>
        <v>0</v>
      </c>
      <c r="X211" s="383">
        <f t="shared" si="211"/>
        <v>0</v>
      </c>
    </row>
    <row r="212" spans="1:24" s="32" customFormat="1" x14ac:dyDescent="0.2">
      <c r="A212" s="49"/>
      <c r="B212" s="178"/>
      <c r="C212" s="178"/>
      <c r="D212" s="178"/>
      <c r="E212" s="178"/>
      <c r="F212" s="178"/>
      <c r="G212" s="178"/>
      <c r="H212" s="178"/>
      <c r="I212" s="203"/>
      <c r="J212" s="203"/>
      <c r="K212" s="203"/>
      <c r="L212" s="16"/>
      <c r="M212" s="180"/>
      <c r="N212" s="84"/>
      <c r="O212" s="143"/>
      <c r="P212" s="143"/>
      <c r="Q212" s="143"/>
      <c r="R212" s="143"/>
      <c r="S212" s="143"/>
      <c r="T212" s="77"/>
      <c r="U212" s="411"/>
      <c r="V212" s="411"/>
      <c r="W212" s="383"/>
      <c r="X212" s="383"/>
    </row>
    <row r="213" spans="1:24" s="32" customFormat="1" x14ac:dyDescent="0.2">
      <c r="A213" s="49"/>
      <c r="B213" s="150">
        <v>1</v>
      </c>
      <c r="C213" s="151"/>
      <c r="D213" s="151"/>
      <c r="E213" s="151"/>
      <c r="F213" s="276">
        <v>5</v>
      </c>
      <c r="G213" s="151"/>
      <c r="H213" s="151"/>
      <c r="I213" s="203"/>
      <c r="J213" s="276">
        <v>9</v>
      </c>
      <c r="K213" s="203"/>
      <c r="L213" s="16" t="s">
        <v>143</v>
      </c>
      <c r="M213" s="152">
        <v>3</v>
      </c>
      <c r="N213" s="84" t="s">
        <v>117</v>
      </c>
      <c r="O213" s="99">
        <f t="shared" ref="O213:P213" si="226">SUM(O214+O218+O223+O225)</f>
        <v>522119.47</v>
      </c>
      <c r="P213" s="99">
        <f t="shared" si="226"/>
        <v>455500</v>
      </c>
      <c r="Q213" s="99">
        <f t="shared" ref="Q213:R213" si="227">SUM(Q214+Q218+Q223+Q225)</f>
        <v>477500</v>
      </c>
      <c r="R213" s="99">
        <f t="shared" si="227"/>
        <v>578000</v>
      </c>
      <c r="S213" s="99">
        <f t="shared" ref="S213" si="228">SUM(S214+S218+S223+S225)</f>
        <v>578000</v>
      </c>
      <c r="T213" s="77">
        <f t="shared" si="209"/>
        <v>0</v>
      </c>
      <c r="U213" s="411"/>
      <c r="V213" s="411"/>
      <c r="W213" s="383"/>
      <c r="X213" s="383"/>
    </row>
    <row r="214" spans="1:24" s="32" customFormat="1" x14ac:dyDescent="0.2">
      <c r="A214" s="19"/>
      <c r="B214" s="150">
        <v>1</v>
      </c>
      <c r="C214" s="38"/>
      <c r="D214" s="38"/>
      <c r="E214" s="38"/>
      <c r="F214" s="276">
        <v>5</v>
      </c>
      <c r="G214" s="38"/>
      <c r="H214" s="38"/>
      <c r="I214" s="38"/>
      <c r="J214" s="276">
        <v>9</v>
      </c>
      <c r="K214" s="38"/>
      <c r="L214" s="16" t="s">
        <v>143</v>
      </c>
      <c r="M214" s="71">
        <v>31</v>
      </c>
      <c r="N214" s="70" t="s">
        <v>0</v>
      </c>
      <c r="O214" s="111">
        <f t="shared" ref="O214" si="229">SUM(O215:O217)</f>
        <v>193759.05000000002</v>
      </c>
      <c r="P214" s="111">
        <f t="shared" ref="P214:Q214" si="230">SUM(P215:P217)</f>
        <v>144500</v>
      </c>
      <c r="Q214" s="111">
        <f t="shared" si="230"/>
        <v>166500</v>
      </c>
      <c r="R214" s="111">
        <f t="shared" ref="R214:S214" si="231">SUM(R215:R217)</f>
        <v>247000</v>
      </c>
      <c r="S214" s="111">
        <f t="shared" si="231"/>
        <v>247000</v>
      </c>
      <c r="T214" s="77">
        <f t="shared" si="209"/>
        <v>0</v>
      </c>
      <c r="U214" s="411">
        <v>150000</v>
      </c>
      <c r="V214" s="411">
        <v>150000</v>
      </c>
      <c r="W214" s="383">
        <f t="shared" si="210"/>
        <v>60.728744939271252</v>
      </c>
      <c r="X214" s="383">
        <f t="shared" si="211"/>
        <v>60.728744939271252</v>
      </c>
    </row>
    <row r="215" spans="1:24" s="32" customFormat="1" x14ac:dyDescent="0.2">
      <c r="A215" s="49"/>
      <c r="B215" s="150">
        <v>1</v>
      </c>
      <c r="C215" s="151"/>
      <c r="D215" s="151"/>
      <c r="E215" s="151"/>
      <c r="F215" s="276">
        <v>5</v>
      </c>
      <c r="G215" s="151"/>
      <c r="H215" s="151"/>
      <c r="I215" s="203"/>
      <c r="J215" s="276">
        <v>9</v>
      </c>
      <c r="K215" s="203"/>
      <c r="L215" s="16" t="s">
        <v>143</v>
      </c>
      <c r="M215" s="152">
        <v>311</v>
      </c>
      <c r="N215" s="84" t="s">
        <v>123</v>
      </c>
      <c r="O215" s="112">
        <v>161057.23000000001</v>
      </c>
      <c r="P215" s="112">
        <v>120000</v>
      </c>
      <c r="Q215" s="112">
        <v>120000</v>
      </c>
      <c r="R215" s="112">
        <v>175000</v>
      </c>
      <c r="S215" s="112">
        <v>175000</v>
      </c>
      <c r="T215" s="77">
        <f t="shared" si="209"/>
        <v>0</v>
      </c>
      <c r="U215" s="414"/>
      <c r="V215" s="414"/>
      <c r="W215" s="383"/>
      <c r="X215" s="383"/>
    </row>
    <row r="216" spans="1:24" s="32" customFormat="1" x14ac:dyDescent="0.2">
      <c r="A216" s="49"/>
      <c r="B216" s="150">
        <v>1</v>
      </c>
      <c r="C216" s="151"/>
      <c r="D216" s="151"/>
      <c r="E216" s="151"/>
      <c r="F216" s="276">
        <v>5</v>
      </c>
      <c r="G216" s="151"/>
      <c r="H216" s="151"/>
      <c r="I216" s="203"/>
      <c r="J216" s="276">
        <v>9</v>
      </c>
      <c r="K216" s="203"/>
      <c r="L216" s="16" t="s">
        <v>143</v>
      </c>
      <c r="M216" s="152">
        <v>312</v>
      </c>
      <c r="N216" s="84" t="s">
        <v>1</v>
      </c>
      <c r="O216" s="112">
        <v>5000</v>
      </c>
      <c r="P216" s="112">
        <v>2500</v>
      </c>
      <c r="Q216" s="112">
        <v>24500</v>
      </c>
      <c r="R216" s="112">
        <v>40000</v>
      </c>
      <c r="S216" s="112">
        <v>40000</v>
      </c>
      <c r="T216" s="77">
        <f t="shared" si="209"/>
        <v>0</v>
      </c>
      <c r="U216" s="414"/>
      <c r="V216" s="414"/>
      <c r="W216" s="383"/>
      <c r="X216" s="383"/>
    </row>
    <row r="217" spans="1:24" s="32" customFormat="1" x14ac:dyDescent="0.2">
      <c r="A217" s="49"/>
      <c r="B217" s="150">
        <v>1</v>
      </c>
      <c r="C217" s="151"/>
      <c r="D217" s="151"/>
      <c r="E217" s="151"/>
      <c r="F217" s="276">
        <v>5</v>
      </c>
      <c r="G217" s="151"/>
      <c r="H217" s="151"/>
      <c r="I217" s="203"/>
      <c r="J217" s="276">
        <v>9</v>
      </c>
      <c r="K217" s="203"/>
      <c r="L217" s="16" t="s">
        <v>143</v>
      </c>
      <c r="M217" s="152">
        <v>313</v>
      </c>
      <c r="N217" s="84" t="s">
        <v>2</v>
      </c>
      <c r="O217" s="112">
        <v>27701.82</v>
      </c>
      <c r="P217" s="112">
        <v>22000</v>
      </c>
      <c r="Q217" s="112">
        <v>22000</v>
      </c>
      <c r="R217" s="112">
        <v>32000</v>
      </c>
      <c r="S217" s="112">
        <v>32000</v>
      </c>
      <c r="T217" s="77">
        <f t="shared" si="209"/>
        <v>0</v>
      </c>
      <c r="U217" s="414"/>
      <c r="V217" s="414"/>
      <c r="W217" s="383"/>
      <c r="X217" s="383"/>
    </row>
    <row r="218" spans="1:24" s="32" customFormat="1" x14ac:dyDescent="0.2">
      <c r="A218" s="19"/>
      <c r="B218" s="150">
        <v>1</v>
      </c>
      <c r="C218" s="38"/>
      <c r="D218" s="38"/>
      <c r="E218" s="38"/>
      <c r="F218" s="276">
        <v>5</v>
      </c>
      <c r="G218" s="38"/>
      <c r="H218" s="38"/>
      <c r="I218" s="38"/>
      <c r="J218" s="276">
        <v>9</v>
      </c>
      <c r="K218" s="38"/>
      <c r="L218" s="16" t="s">
        <v>143</v>
      </c>
      <c r="M218" s="71">
        <v>32</v>
      </c>
      <c r="N218" s="70" t="s">
        <v>3</v>
      </c>
      <c r="O218" s="113">
        <f t="shared" ref="O218" si="232">SUM(O219:O222)</f>
        <v>311852.77999999997</v>
      </c>
      <c r="P218" s="113">
        <f t="shared" ref="P218:Q218" si="233">SUM(P219:P222)</f>
        <v>259000</v>
      </c>
      <c r="Q218" s="113">
        <f t="shared" si="233"/>
        <v>259000</v>
      </c>
      <c r="R218" s="113">
        <f t="shared" ref="R218:S218" si="234">SUM(R219:R222)</f>
        <v>279000</v>
      </c>
      <c r="S218" s="113">
        <f t="shared" si="234"/>
        <v>279000</v>
      </c>
      <c r="T218" s="77">
        <f t="shared" si="209"/>
        <v>0</v>
      </c>
      <c r="U218" s="414">
        <v>250000</v>
      </c>
      <c r="V218" s="414">
        <v>250000</v>
      </c>
      <c r="W218" s="383">
        <f t="shared" si="210"/>
        <v>89.605734767025098</v>
      </c>
      <c r="X218" s="383">
        <f t="shared" si="211"/>
        <v>89.605734767025098</v>
      </c>
    </row>
    <row r="219" spans="1:24" s="32" customFormat="1" ht="25.5" x14ac:dyDescent="0.2">
      <c r="A219" s="49"/>
      <c r="B219" s="150">
        <v>1</v>
      </c>
      <c r="C219" s="151"/>
      <c r="D219" s="151"/>
      <c r="E219" s="151"/>
      <c r="F219" s="276">
        <v>5</v>
      </c>
      <c r="G219" s="151"/>
      <c r="H219" s="151"/>
      <c r="I219" s="203"/>
      <c r="J219" s="276">
        <v>9</v>
      </c>
      <c r="K219" s="203"/>
      <c r="L219" s="16" t="s">
        <v>143</v>
      </c>
      <c r="M219" s="152">
        <v>321</v>
      </c>
      <c r="N219" s="84" t="s">
        <v>4</v>
      </c>
      <c r="O219" s="112">
        <v>15434</v>
      </c>
      <c r="P219" s="112">
        <v>20000</v>
      </c>
      <c r="Q219" s="112">
        <v>20000</v>
      </c>
      <c r="R219" s="112">
        <v>40000</v>
      </c>
      <c r="S219" s="112">
        <v>40000</v>
      </c>
      <c r="T219" s="77">
        <f t="shared" si="209"/>
        <v>0</v>
      </c>
      <c r="U219" s="414"/>
      <c r="V219" s="414"/>
      <c r="W219" s="383"/>
      <c r="X219" s="383"/>
    </row>
    <row r="220" spans="1:24" s="32" customFormat="1" x14ac:dyDescent="0.2">
      <c r="A220" s="151"/>
      <c r="B220" s="150">
        <v>1</v>
      </c>
      <c r="C220" s="151"/>
      <c r="D220" s="150"/>
      <c r="E220" s="151"/>
      <c r="F220" s="276">
        <v>5</v>
      </c>
      <c r="G220" s="151"/>
      <c r="H220" s="151"/>
      <c r="I220" s="203"/>
      <c r="J220" s="276">
        <v>9</v>
      </c>
      <c r="K220" s="203"/>
      <c r="L220" s="16" t="s">
        <v>143</v>
      </c>
      <c r="M220" s="152">
        <v>322</v>
      </c>
      <c r="N220" s="97" t="s">
        <v>118</v>
      </c>
      <c r="O220" s="112">
        <v>34470.720000000001</v>
      </c>
      <c r="P220" s="112">
        <v>40000</v>
      </c>
      <c r="Q220" s="112">
        <v>40000</v>
      </c>
      <c r="R220" s="112">
        <v>40000</v>
      </c>
      <c r="S220" s="112">
        <v>40000</v>
      </c>
      <c r="T220" s="77">
        <f t="shared" si="209"/>
        <v>0</v>
      </c>
      <c r="U220" s="414"/>
      <c r="V220" s="414"/>
      <c r="W220" s="383"/>
      <c r="X220" s="383"/>
    </row>
    <row r="221" spans="1:24" s="32" customFormat="1" x14ac:dyDescent="0.2">
      <c r="A221" s="151"/>
      <c r="B221" s="150">
        <v>1</v>
      </c>
      <c r="C221" s="151"/>
      <c r="D221" s="150"/>
      <c r="E221" s="151"/>
      <c r="F221" s="276">
        <v>5</v>
      </c>
      <c r="G221" s="151"/>
      <c r="H221" s="151"/>
      <c r="I221" s="203"/>
      <c r="J221" s="276">
        <v>9</v>
      </c>
      <c r="K221" s="203"/>
      <c r="L221" s="16" t="s">
        <v>143</v>
      </c>
      <c r="M221" s="152">
        <v>323</v>
      </c>
      <c r="N221" s="97" t="s">
        <v>6</v>
      </c>
      <c r="O221" s="112">
        <v>205928.99</v>
      </c>
      <c r="P221" s="112">
        <v>150000</v>
      </c>
      <c r="Q221" s="112">
        <v>150000</v>
      </c>
      <c r="R221" s="112">
        <v>150000</v>
      </c>
      <c r="S221" s="112">
        <v>150000</v>
      </c>
      <c r="T221" s="77">
        <f t="shared" si="209"/>
        <v>0</v>
      </c>
      <c r="U221" s="414"/>
      <c r="V221" s="414"/>
      <c r="W221" s="383"/>
      <c r="X221" s="383"/>
    </row>
    <row r="222" spans="1:24" s="32" customFormat="1" ht="25.5" x14ac:dyDescent="0.2">
      <c r="A222" s="151"/>
      <c r="B222" s="150">
        <v>1</v>
      </c>
      <c r="C222" s="151"/>
      <c r="D222" s="150"/>
      <c r="E222" s="151"/>
      <c r="F222" s="276">
        <v>5</v>
      </c>
      <c r="G222" s="151"/>
      <c r="H222" s="151"/>
      <c r="I222" s="203"/>
      <c r="J222" s="276">
        <v>9</v>
      </c>
      <c r="K222" s="203"/>
      <c r="L222" s="16" t="s">
        <v>143</v>
      </c>
      <c r="M222" s="152">
        <v>329</v>
      </c>
      <c r="N222" s="84" t="s">
        <v>7</v>
      </c>
      <c r="O222" s="112">
        <v>56019.07</v>
      </c>
      <c r="P222" s="112">
        <v>49000</v>
      </c>
      <c r="Q222" s="112">
        <v>49000</v>
      </c>
      <c r="R222" s="112">
        <v>49000</v>
      </c>
      <c r="S222" s="112">
        <v>49000</v>
      </c>
      <c r="T222" s="77">
        <f t="shared" si="209"/>
        <v>0</v>
      </c>
      <c r="U222" s="414"/>
      <c r="V222" s="414"/>
      <c r="W222" s="383"/>
      <c r="X222" s="383"/>
    </row>
    <row r="223" spans="1:24" s="32" customFormat="1" x14ac:dyDescent="0.2">
      <c r="A223" s="38"/>
      <c r="B223" s="150">
        <v>1</v>
      </c>
      <c r="C223" s="38"/>
      <c r="D223" s="38"/>
      <c r="E223" s="38"/>
      <c r="F223" s="276">
        <v>5</v>
      </c>
      <c r="G223" s="38"/>
      <c r="H223" s="38"/>
      <c r="I223" s="38"/>
      <c r="J223" s="276">
        <v>9</v>
      </c>
      <c r="K223" s="38"/>
      <c r="L223" s="16" t="s">
        <v>143</v>
      </c>
      <c r="M223" s="71">
        <v>34</v>
      </c>
      <c r="N223" s="109" t="s">
        <v>18</v>
      </c>
      <c r="O223" s="113">
        <f t="shared" ref="O223:S223" si="235">SUM(O224)</f>
        <v>16507.64</v>
      </c>
      <c r="P223" s="113">
        <f t="shared" si="235"/>
        <v>50000</v>
      </c>
      <c r="Q223" s="113">
        <f t="shared" si="235"/>
        <v>50000</v>
      </c>
      <c r="R223" s="113">
        <f t="shared" si="235"/>
        <v>50000</v>
      </c>
      <c r="S223" s="113">
        <f t="shared" si="235"/>
        <v>50000</v>
      </c>
      <c r="T223" s="77">
        <f t="shared" si="209"/>
        <v>0</v>
      </c>
      <c r="U223" s="414">
        <v>30000</v>
      </c>
      <c r="V223" s="414">
        <v>30000</v>
      </c>
      <c r="W223" s="383">
        <f t="shared" si="210"/>
        <v>60</v>
      </c>
      <c r="X223" s="383">
        <f t="shared" si="211"/>
        <v>60</v>
      </c>
    </row>
    <row r="224" spans="1:24" s="32" customFormat="1" x14ac:dyDescent="0.2">
      <c r="A224" s="151"/>
      <c r="B224" s="150">
        <v>1</v>
      </c>
      <c r="C224" s="151"/>
      <c r="D224" s="151"/>
      <c r="E224" s="151"/>
      <c r="F224" s="276">
        <v>5</v>
      </c>
      <c r="G224" s="151"/>
      <c r="H224" s="151"/>
      <c r="I224" s="203"/>
      <c r="J224" s="276">
        <v>9</v>
      </c>
      <c r="K224" s="203"/>
      <c r="L224" s="16" t="s">
        <v>143</v>
      </c>
      <c r="M224" s="152">
        <v>343</v>
      </c>
      <c r="N224" s="84" t="s">
        <v>19</v>
      </c>
      <c r="O224" s="112">
        <v>16507.64</v>
      </c>
      <c r="P224" s="112">
        <v>50000</v>
      </c>
      <c r="Q224" s="112">
        <v>50000</v>
      </c>
      <c r="R224" s="112">
        <v>50000</v>
      </c>
      <c r="S224" s="112">
        <v>50000</v>
      </c>
      <c r="T224" s="77">
        <f t="shared" si="209"/>
        <v>0</v>
      </c>
      <c r="U224" s="414"/>
      <c r="V224" s="414"/>
      <c r="W224" s="383"/>
      <c r="X224" s="383"/>
    </row>
    <row r="225" spans="1:24" s="167" customFormat="1" x14ac:dyDescent="0.2">
      <c r="A225" s="38"/>
      <c r="B225" s="9"/>
      <c r="C225" s="38"/>
      <c r="D225" s="38"/>
      <c r="E225" s="38"/>
      <c r="F225" s="38"/>
      <c r="G225" s="38"/>
      <c r="H225" s="38"/>
      <c r="I225" s="38"/>
      <c r="J225" s="38"/>
      <c r="K225" s="38"/>
      <c r="L225" s="18"/>
      <c r="M225" s="71">
        <v>38</v>
      </c>
      <c r="N225" s="70" t="s">
        <v>284</v>
      </c>
      <c r="O225" s="113">
        <f t="shared" ref="O225:S225" si="236">SUM(O226)</f>
        <v>0</v>
      </c>
      <c r="P225" s="113">
        <f t="shared" si="236"/>
        <v>2000</v>
      </c>
      <c r="Q225" s="113">
        <f t="shared" si="236"/>
        <v>2000</v>
      </c>
      <c r="R225" s="113">
        <f t="shared" si="236"/>
        <v>2000</v>
      </c>
      <c r="S225" s="113">
        <f t="shared" si="236"/>
        <v>2000</v>
      </c>
      <c r="T225" s="77">
        <f t="shared" si="209"/>
        <v>0</v>
      </c>
      <c r="U225" s="414">
        <v>16500</v>
      </c>
      <c r="V225" s="414">
        <v>16500</v>
      </c>
      <c r="W225" s="383">
        <f t="shared" si="210"/>
        <v>825</v>
      </c>
      <c r="X225" s="383">
        <f t="shared" si="211"/>
        <v>825</v>
      </c>
    </row>
    <row r="226" spans="1:24" s="32" customFormat="1" x14ac:dyDescent="0.2">
      <c r="A226" s="164"/>
      <c r="B226" s="163"/>
      <c r="C226" s="164"/>
      <c r="D226" s="164"/>
      <c r="E226" s="164"/>
      <c r="F226" s="164"/>
      <c r="G226" s="164"/>
      <c r="H226" s="164"/>
      <c r="I226" s="203"/>
      <c r="J226" s="203"/>
      <c r="K226" s="203"/>
      <c r="L226" s="16" t="s">
        <v>143</v>
      </c>
      <c r="M226" s="166">
        <v>383</v>
      </c>
      <c r="N226" s="84" t="s">
        <v>32</v>
      </c>
      <c r="O226" s="112">
        <v>0</v>
      </c>
      <c r="P226" s="112">
        <v>2000</v>
      </c>
      <c r="Q226" s="112">
        <v>2000</v>
      </c>
      <c r="R226" s="112">
        <v>2000</v>
      </c>
      <c r="S226" s="112">
        <v>2000</v>
      </c>
      <c r="T226" s="77">
        <f t="shared" si="209"/>
        <v>0</v>
      </c>
      <c r="U226" s="414"/>
      <c r="V226" s="414"/>
      <c r="W226" s="383"/>
      <c r="X226" s="383"/>
    </row>
    <row r="227" spans="1:24" s="32" customFormat="1" x14ac:dyDescent="0.2">
      <c r="A227" s="151"/>
      <c r="B227" s="151"/>
      <c r="C227" s="151"/>
      <c r="D227" s="151"/>
      <c r="E227" s="151"/>
      <c r="F227" s="151"/>
      <c r="G227" s="151"/>
      <c r="H227" s="151"/>
      <c r="I227" s="203"/>
      <c r="J227" s="203"/>
      <c r="K227" s="203"/>
      <c r="L227" s="16"/>
      <c r="M227" s="97"/>
      <c r="N227" s="84"/>
      <c r="O227" s="143"/>
      <c r="P227" s="143"/>
      <c r="Q227" s="143"/>
      <c r="R227" s="143"/>
      <c r="S227" s="143"/>
      <c r="T227" s="77"/>
      <c r="U227" s="411"/>
      <c r="V227" s="411"/>
      <c r="W227" s="383"/>
      <c r="X227" s="383"/>
    </row>
    <row r="228" spans="1:24" s="32" customFormat="1" ht="38.25" x14ac:dyDescent="0.2">
      <c r="A228" s="27" t="s">
        <v>120</v>
      </c>
      <c r="B228" s="151"/>
      <c r="C228" s="151"/>
      <c r="D228" s="151"/>
      <c r="E228" s="151"/>
      <c r="F228" s="151"/>
      <c r="G228" s="151"/>
      <c r="H228" s="151"/>
      <c r="I228" s="203"/>
      <c r="J228" s="203"/>
      <c r="K228" s="203"/>
      <c r="L228" s="36" t="s">
        <v>143</v>
      </c>
      <c r="M228" s="107"/>
      <c r="N228" s="108" t="s">
        <v>306</v>
      </c>
      <c r="O228" s="143">
        <f t="shared" ref="O228" si="237">SUM(O235)</f>
        <v>7835.32</v>
      </c>
      <c r="P228" s="143">
        <f t="shared" ref="P228" si="238">SUM(P235)</f>
        <v>42500</v>
      </c>
      <c r="Q228" s="143">
        <f t="shared" ref="Q228:R228" si="239">SUM(Q235)</f>
        <v>48500</v>
      </c>
      <c r="R228" s="143">
        <f t="shared" si="239"/>
        <v>0</v>
      </c>
      <c r="S228" s="143">
        <f t="shared" ref="S228" si="240">SUM(S235)</f>
        <v>0</v>
      </c>
      <c r="T228" s="77">
        <f t="shared" si="209"/>
        <v>0</v>
      </c>
      <c r="U228" s="415">
        <f>SUM(U236+U240)</f>
        <v>95000</v>
      </c>
      <c r="V228" s="415">
        <f>SUM(V236+V240)</f>
        <v>95000</v>
      </c>
      <c r="W228" s="383">
        <v>0</v>
      </c>
      <c r="X228" s="383">
        <v>0</v>
      </c>
    </row>
    <row r="229" spans="1:24" s="32" customFormat="1" x14ac:dyDescent="0.2">
      <c r="A229" s="27"/>
      <c r="B229" s="178"/>
      <c r="C229" s="178"/>
      <c r="D229" s="178"/>
      <c r="E229" s="178"/>
      <c r="F229" s="178"/>
      <c r="G229" s="178"/>
      <c r="H229" s="178"/>
      <c r="I229" s="203"/>
      <c r="J229" s="203"/>
      <c r="K229" s="203"/>
      <c r="L229" s="36"/>
      <c r="M229" s="107"/>
      <c r="N229" s="108"/>
      <c r="O229" s="143"/>
      <c r="P229" s="143"/>
      <c r="Q229" s="143"/>
      <c r="R229" s="143"/>
      <c r="S229" s="143"/>
      <c r="T229" s="77"/>
      <c r="U229" s="415"/>
      <c r="V229" s="415"/>
      <c r="W229" s="383"/>
      <c r="X229" s="383"/>
    </row>
    <row r="230" spans="1:24" s="32" customFormat="1" x14ac:dyDescent="0.2">
      <c r="A230" s="27"/>
      <c r="B230" s="178"/>
      <c r="C230" s="178"/>
      <c r="D230" s="178"/>
      <c r="E230" s="178"/>
      <c r="F230" s="178"/>
      <c r="G230" s="178"/>
      <c r="H230" s="178"/>
      <c r="I230" s="203"/>
      <c r="J230" s="203"/>
      <c r="K230" s="203"/>
      <c r="L230" s="36"/>
      <c r="M230" s="107"/>
      <c r="N230" s="181" t="s">
        <v>289</v>
      </c>
      <c r="O230" s="185">
        <f t="shared" ref="O230" si="241">SUM(O231:O232)</f>
        <v>7835.32</v>
      </c>
      <c r="P230" s="185">
        <f t="shared" ref="P230" si="242">SUM(P231:P232)</f>
        <v>42500</v>
      </c>
      <c r="Q230" s="185">
        <f t="shared" ref="Q230:R230" si="243">SUM(Q231:Q232)</f>
        <v>48500</v>
      </c>
      <c r="R230" s="185">
        <f t="shared" si="243"/>
        <v>0</v>
      </c>
      <c r="S230" s="185">
        <f t="shared" ref="S230" si="244">SUM(S231:S232)</f>
        <v>0</v>
      </c>
      <c r="T230" s="77">
        <f t="shared" si="209"/>
        <v>0</v>
      </c>
      <c r="U230" s="410">
        <f t="shared" ref="U230:V230" si="245">SUM(U231:U232)</f>
        <v>95000</v>
      </c>
      <c r="V230" s="410">
        <f t="shared" si="245"/>
        <v>95000</v>
      </c>
      <c r="W230" s="383">
        <v>0</v>
      </c>
      <c r="X230" s="383">
        <v>0</v>
      </c>
    </row>
    <row r="231" spans="1:24" s="32" customFormat="1" x14ac:dyDescent="0.2">
      <c r="A231" s="27"/>
      <c r="B231" s="178"/>
      <c r="C231" s="178"/>
      <c r="D231" s="178"/>
      <c r="E231" s="178"/>
      <c r="F231" s="178"/>
      <c r="G231" s="178"/>
      <c r="H231" s="178"/>
      <c r="I231" s="203"/>
      <c r="J231" s="203"/>
      <c r="K231" s="203"/>
      <c r="L231" s="36"/>
      <c r="M231" s="187">
        <v>11</v>
      </c>
      <c r="N231" s="181" t="s">
        <v>290</v>
      </c>
      <c r="O231" s="185">
        <v>0</v>
      </c>
      <c r="P231" s="185">
        <v>2500</v>
      </c>
      <c r="Q231" s="185">
        <v>8500</v>
      </c>
      <c r="R231" s="185">
        <v>0</v>
      </c>
      <c r="S231" s="185">
        <v>0</v>
      </c>
      <c r="T231" s="77">
        <f t="shared" si="209"/>
        <v>0</v>
      </c>
      <c r="U231" s="410">
        <v>0</v>
      </c>
      <c r="V231" s="410">
        <v>5000</v>
      </c>
      <c r="W231" s="383">
        <v>0</v>
      </c>
      <c r="X231" s="383">
        <v>0</v>
      </c>
    </row>
    <row r="232" spans="1:24" s="32" customFormat="1" x14ac:dyDescent="0.2">
      <c r="A232" s="27"/>
      <c r="B232" s="178"/>
      <c r="C232" s="178"/>
      <c r="D232" s="178"/>
      <c r="E232" s="178"/>
      <c r="F232" s="178"/>
      <c r="G232" s="178"/>
      <c r="H232" s="178"/>
      <c r="I232" s="203"/>
      <c r="J232" s="203"/>
      <c r="K232" s="203"/>
      <c r="L232" s="36"/>
      <c r="M232" s="187">
        <v>52</v>
      </c>
      <c r="N232" s="181" t="s">
        <v>104</v>
      </c>
      <c r="O232" s="185">
        <v>7835.32</v>
      </c>
      <c r="P232" s="185">
        <v>40000</v>
      </c>
      <c r="Q232" s="185">
        <v>40000</v>
      </c>
      <c r="R232" s="185">
        <v>0</v>
      </c>
      <c r="S232" s="185">
        <v>0</v>
      </c>
      <c r="T232" s="77">
        <f t="shared" si="209"/>
        <v>0</v>
      </c>
      <c r="U232" s="410">
        <v>95000</v>
      </c>
      <c r="V232" s="410">
        <v>90000</v>
      </c>
      <c r="W232" s="383">
        <v>0</v>
      </c>
      <c r="X232" s="383">
        <v>0</v>
      </c>
    </row>
    <row r="233" spans="1:24" s="32" customFormat="1" x14ac:dyDescent="0.2">
      <c r="A233" s="27"/>
      <c r="B233" s="336"/>
      <c r="C233" s="336"/>
      <c r="D233" s="336"/>
      <c r="E233" s="336"/>
      <c r="F233" s="336"/>
      <c r="G233" s="336"/>
      <c r="H233" s="336"/>
      <c r="I233" s="336"/>
      <c r="J233" s="336"/>
      <c r="K233" s="336"/>
      <c r="L233" s="36"/>
      <c r="M233" s="187">
        <v>91</v>
      </c>
      <c r="N233" s="181" t="s">
        <v>294</v>
      </c>
      <c r="O233" s="185">
        <v>0</v>
      </c>
      <c r="P233" s="185">
        <v>0</v>
      </c>
      <c r="Q233" s="185">
        <v>0</v>
      </c>
      <c r="R233" s="185">
        <v>0</v>
      </c>
      <c r="S233" s="185">
        <v>0</v>
      </c>
      <c r="T233" s="77">
        <f t="shared" si="209"/>
        <v>0</v>
      </c>
      <c r="U233" s="410"/>
      <c r="V233" s="410"/>
      <c r="W233" s="383"/>
      <c r="X233" s="383"/>
    </row>
    <row r="234" spans="1:24" s="32" customFormat="1" x14ac:dyDescent="0.2">
      <c r="A234" s="151"/>
      <c r="B234" s="151"/>
      <c r="C234" s="151"/>
      <c r="D234" s="151"/>
      <c r="E234" s="151"/>
      <c r="F234" s="151"/>
      <c r="G234" s="151"/>
      <c r="H234" s="151"/>
      <c r="I234" s="203"/>
      <c r="J234" s="203"/>
      <c r="K234" s="203"/>
      <c r="L234" s="16"/>
      <c r="M234" s="97"/>
      <c r="N234" s="84"/>
      <c r="O234" s="144"/>
      <c r="P234" s="144"/>
      <c r="Q234" s="144"/>
      <c r="R234" s="144"/>
      <c r="S234" s="144"/>
      <c r="T234" s="77"/>
      <c r="U234" s="416"/>
      <c r="V234" s="416"/>
      <c r="W234" s="383"/>
      <c r="X234" s="383"/>
    </row>
    <row r="235" spans="1:24" s="32" customFormat="1" x14ac:dyDescent="0.2">
      <c r="A235" s="151"/>
      <c r="B235" s="202">
        <v>1</v>
      </c>
      <c r="C235" s="151"/>
      <c r="D235" s="151"/>
      <c r="E235" s="150"/>
      <c r="F235" s="150">
        <v>5</v>
      </c>
      <c r="G235" s="151"/>
      <c r="H235" s="151"/>
      <c r="I235" s="203"/>
      <c r="J235" s="367">
        <v>9</v>
      </c>
      <c r="K235" s="203"/>
      <c r="L235" s="16" t="s">
        <v>143</v>
      </c>
      <c r="M235" s="152">
        <v>3</v>
      </c>
      <c r="N235" s="84" t="s">
        <v>117</v>
      </c>
      <c r="O235" s="114">
        <f t="shared" ref="O235" si="246">SUM(O236+O240)</f>
        <v>7835.32</v>
      </c>
      <c r="P235" s="114">
        <f t="shared" ref="P235:Q235" si="247">SUM(P236+P240)</f>
        <v>42500</v>
      </c>
      <c r="Q235" s="114">
        <f t="shared" si="247"/>
        <v>48500</v>
      </c>
      <c r="R235" s="114">
        <f t="shared" ref="R235:S235" si="248">SUM(R236+R240)</f>
        <v>0</v>
      </c>
      <c r="S235" s="114">
        <f t="shared" si="248"/>
        <v>0</v>
      </c>
      <c r="T235" s="77">
        <f t="shared" si="209"/>
        <v>0</v>
      </c>
      <c r="U235" s="417"/>
      <c r="V235" s="417"/>
      <c r="W235" s="383"/>
      <c r="X235" s="383"/>
    </row>
    <row r="236" spans="1:24" s="32" customFormat="1" x14ac:dyDescent="0.2">
      <c r="A236" s="151"/>
      <c r="B236" s="202">
        <v>1</v>
      </c>
      <c r="C236" s="151"/>
      <c r="D236" s="151"/>
      <c r="E236" s="151"/>
      <c r="F236" s="150">
        <v>5</v>
      </c>
      <c r="G236" s="151"/>
      <c r="H236" s="151"/>
      <c r="I236" s="203"/>
      <c r="J236" s="367">
        <v>9</v>
      </c>
      <c r="K236" s="203"/>
      <c r="L236" s="16" t="s">
        <v>143</v>
      </c>
      <c r="M236" s="71">
        <v>31</v>
      </c>
      <c r="N236" s="70" t="s">
        <v>0</v>
      </c>
      <c r="O236" s="115">
        <f t="shared" ref="O236" si="249">SUM(O237:O239)</f>
        <v>5516.73</v>
      </c>
      <c r="P236" s="115">
        <f t="shared" ref="P236:Q236" si="250">SUM(P237:P239)</f>
        <v>37000</v>
      </c>
      <c r="Q236" s="115">
        <f t="shared" si="250"/>
        <v>41000</v>
      </c>
      <c r="R236" s="115">
        <f t="shared" ref="R236:S236" si="251">SUM(R237:R239)</f>
        <v>0</v>
      </c>
      <c r="S236" s="115">
        <f t="shared" si="251"/>
        <v>0</v>
      </c>
      <c r="T236" s="77">
        <f t="shared" si="209"/>
        <v>0</v>
      </c>
      <c r="U236" s="417">
        <v>70000</v>
      </c>
      <c r="V236" s="417">
        <v>70000</v>
      </c>
      <c r="W236" s="383">
        <v>0</v>
      </c>
      <c r="X236" s="383">
        <v>0</v>
      </c>
    </row>
    <row r="237" spans="1:24" s="32" customFormat="1" x14ac:dyDescent="0.2">
      <c r="A237" s="151"/>
      <c r="B237" s="202">
        <v>1</v>
      </c>
      <c r="C237" s="151"/>
      <c r="D237" s="151"/>
      <c r="E237" s="151"/>
      <c r="F237" s="150">
        <v>5</v>
      </c>
      <c r="G237" s="151"/>
      <c r="H237" s="151"/>
      <c r="I237" s="203"/>
      <c r="J237" s="367">
        <v>9</v>
      </c>
      <c r="K237" s="203"/>
      <c r="L237" s="16" t="s">
        <v>143</v>
      </c>
      <c r="M237" s="152">
        <v>311</v>
      </c>
      <c r="N237" s="84" t="s">
        <v>123</v>
      </c>
      <c r="O237" s="114">
        <v>2574</v>
      </c>
      <c r="P237" s="114">
        <v>30000</v>
      </c>
      <c r="Q237" s="114">
        <v>31000</v>
      </c>
      <c r="R237" s="114">
        <v>0</v>
      </c>
      <c r="S237" s="114">
        <v>0</v>
      </c>
      <c r="T237" s="77">
        <f t="shared" si="209"/>
        <v>0</v>
      </c>
      <c r="U237" s="417"/>
      <c r="V237" s="417"/>
      <c r="W237" s="383"/>
      <c r="X237" s="383"/>
    </row>
    <row r="238" spans="1:24" s="32" customFormat="1" x14ac:dyDescent="0.2">
      <c r="A238" s="151"/>
      <c r="B238" s="202">
        <v>1</v>
      </c>
      <c r="C238" s="151"/>
      <c r="D238" s="151"/>
      <c r="E238" s="151"/>
      <c r="F238" s="150">
        <v>5</v>
      </c>
      <c r="G238" s="151"/>
      <c r="H238" s="151"/>
      <c r="I238" s="203"/>
      <c r="J238" s="367">
        <v>9</v>
      </c>
      <c r="K238" s="203"/>
      <c r="L238" s="16" t="s">
        <v>143</v>
      </c>
      <c r="M238" s="152">
        <v>312</v>
      </c>
      <c r="N238" s="84" t="s">
        <v>1</v>
      </c>
      <c r="O238" s="114">
        <v>2500</v>
      </c>
      <c r="P238" s="114">
        <v>3500</v>
      </c>
      <c r="Q238" s="114">
        <v>6000</v>
      </c>
      <c r="R238" s="114">
        <v>0</v>
      </c>
      <c r="S238" s="114">
        <v>0</v>
      </c>
      <c r="T238" s="77">
        <f t="shared" si="209"/>
        <v>0</v>
      </c>
      <c r="U238" s="417"/>
      <c r="V238" s="417"/>
      <c r="W238" s="383"/>
      <c r="X238" s="383"/>
    </row>
    <row r="239" spans="1:24" s="32" customFormat="1" x14ac:dyDescent="0.2">
      <c r="A239" s="151"/>
      <c r="B239" s="202">
        <v>1</v>
      </c>
      <c r="C239" s="151"/>
      <c r="D239" s="151"/>
      <c r="E239" s="151"/>
      <c r="F239" s="150">
        <v>5</v>
      </c>
      <c r="G239" s="151"/>
      <c r="H239" s="151"/>
      <c r="I239" s="203"/>
      <c r="J239" s="367">
        <v>9</v>
      </c>
      <c r="K239" s="203"/>
      <c r="L239" s="16" t="s">
        <v>143</v>
      </c>
      <c r="M239" s="152">
        <v>313</v>
      </c>
      <c r="N239" s="84" t="s">
        <v>2</v>
      </c>
      <c r="O239" s="114">
        <v>442.73</v>
      </c>
      <c r="P239" s="114">
        <v>3500</v>
      </c>
      <c r="Q239" s="114">
        <v>4000</v>
      </c>
      <c r="R239" s="114">
        <v>0</v>
      </c>
      <c r="S239" s="114">
        <v>0</v>
      </c>
      <c r="T239" s="77">
        <f t="shared" si="209"/>
        <v>0</v>
      </c>
      <c r="U239" s="417"/>
      <c r="V239" s="417"/>
      <c r="W239" s="383"/>
      <c r="X239" s="383"/>
    </row>
    <row r="240" spans="1:24" s="32" customFormat="1" x14ac:dyDescent="0.2">
      <c r="A240" s="151"/>
      <c r="B240" s="202">
        <v>1</v>
      </c>
      <c r="C240" s="151"/>
      <c r="D240" s="151"/>
      <c r="E240" s="151"/>
      <c r="F240" s="150">
        <v>5</v>
      </c>
      <c r="G240" s="151"/>
      <c r="H240" s="151"/>
      <c r="I240" s="203"/>
      <c r="J240" s="367">
        <v>9</v>
      </c>
      <c r="K240" s="203"/>
      <c r="L240" s="16" t="s">
        <v>143</v>
      </c>
      <c r="M240" s="71">
        <v>32</v>
      </c>
      <c r="N240" s="70" t="s">
        <v>3</v>
      </c>
      <c r="O240" s="115">
        <f t="shared" ref="O240:P240" si="252">SUM(O241:O244)</f>
        <v>2318.5899999999997</v>
      </c>
      <c r="P240" s="115">
        <f t="shared" si="252"/>
        <v>5500</v>
      </c>
      <c r="Q240" s="115">
        <f>SUM(Q241:Q243)</f>
        <v>7500</v>
      </c>
      <c r="R240" s="115">
        <f>SUM(R241:R243)</f>
        <v>0</v>
      </c>
      <c r="S240" s="115">
        <f>SUM(S241:S243)</f>
        <v>0</v>
      </c>
      <c r="T240" s="77">
        <f t="shared" si="209"/>
        <v>0</v>
      </c>
      <c r="U240" s="417">
        <v>25000</v>
      </c>
      <c r="V240" s="417">
        <v>25000</v>
      </c>
      <c r="W240" s="383">
        <v>0</v>
      </c>
      <c r="X240" s="383">
        <v>0</v>
      </c>
    </row>
    <row r="241" spans="1:24" s="32" customFormat="1" ht="25.5" x14ac:dyDescent="0.2">
      <c r="A241" s="151"/>
      <c r="B241" s="202">
        <v>1</v>
      </c>
      <c r="C241" s="151"/>
      <c r="D241" s="151"/>
      <c r="E241" s="151"/>
      <c r="F241" s="150">
        <v>5</v>
      </c>
      <c r="G241" s="151"/>
      <c r="H241" s="151"/>
      <c r="I241" s="203"/>
      <c r="J241" s="367">
        <v>9</v>
      </c>
      <c r="K241" s="203"/>
      <c r="L241" s="16" t="s">
        <v>143</v>
      </c>
      <c r="M241" s="152">
        <v>321</v>
      </c>
      <c r="N241" s="84" t="s">
        <v>4</v>
      </c>
      <c r="O241" s="114">
        <v>84.24</v>
      </c>
      <c r="P241" s="114">
        <v>3500</v>
      </c>
      <c r="Q241" s="114">
        <v>3500</v>
      </c>
      <c r="R241" s="114">
        <v>0</v>
      </c>
      <c r="S241" s="114">
        <v>0</v>
      </c>
      <c r="T241" s="77">
        <f t="shared" si="209"/>
        <v>0</v>
      </c>
      <c r="U241" s="417"/>
      <c r="V241" s="417"/>
      <c r="W241" s="383"/>
      <c r="X241" s="383"/>
    </row>
    <row r="242" spans="1:24" s="32" customFormat="1" x14ac:dyDescent="0.2">
      <c r="A242" s="151"/>
      <c r="B242" s="202">
        <v>1</v>
      </c>
      <c r="C242" s="151"/>
      <c r="D242" s="151"/>
      <c r="E242" s="151"/>
      <c r="F242" s="150">
        <v>5</v>
      </c>
      <c r="G242" s="151"/>
      <c r="H242" s="151"/>
      <c r="I242" s="203"/>
      <c r="J242" s="367">
        <v>9</v>
      </c>
      <c r="K242" s="203"/>
      <c r="L242" s="16" t="s">
        <v>143</v>
      </c>
      <c r="M242" s="152">
        <v>322</v>
      </c>
      <c r="N242" s="84" t="s">
        <v>118</v>
      </c>
      <c r="O242" s="114">
        <v>2234.35</v>
      </c>
      <c r="P242" s="114">
        <v>1000</v>
      </c>
      <c r="Q242" s="114">
        <v>3000</v>
      </c>
      <c r="R242" s="114">
        <v>0</v>
      </c>
      <c r="S242" s="114">
        <v>0</v>
      </c>
      <c r="T242" s="77">
        <f t="shared" si="209"/>
        <v>0</v>
      </c>
      <c r="U242" s="417"/>
      <c r="V242" s="417"/>
      <c r="W242" s="383"/>
      <c r="X242" s="383"/>
    </row>
    <row r="243" spans="1:24" s="32" customFormat="1" x14ac:dyDescent="0.2">
      <c r="A243" s="314"/>
      <c r="B243" s="313"/>
      <c r="C243" s="314"/>
      <c r="D243" s="314"/>
      <c r="E243" s="314"/>
      <c r="F243" s="313"/>
      <c r="G243" s="314"/>
      <c r="H243" s="314"/>
      <c r="I243" s="314"/>
      <c r="J243" s="314"/>
      <c r="K243" s="314"/>
      <c r="L243" s="16"/>
      <c r="M243" s="316">
        <v>323</v>
      </c>
      <c r="N243" s="97" t="s">
        <v>6</v>
      </c>
      <c r="O243" s="114">
        <v>0</v>
      </c>
      <c r="P243" s="114">
        <v>1000</v>
      </c>
      <c r="Q243" s="114">
        <v>1000</v>
      </c>
      <c r="R243" s="114">
        <v>0</v>
      </c>
      <c r="S243" s="114">
        <v>0</v>
      </c>
      <c r="T243" s="77">
        <f t="shared" si="209"/>
        <v>0</v>
      </c>
      <c r="U243" s="417"/>
      <c r="V243" s="417"/>
      <c r="W243" s="383"/>
      <c r="X243" s="383"/>
    </row>
    <row r="244" spans="1:24" s="32" customFormat="1" x14ac:dyDescent="0.2">
      <c r="A244" s="221"/>
      <c r="B244" s="220"/>
      <c r="C244" s="221"/>
      <c r="D244" s="221"/>
      <c r="E244" s="221"/>
      <c r="F244" s="220"/>
      <c r="G244" s="221"/>
      <c r="H244" s="221"/>
      <c r="I244" s="221"/>
      <c r="J244" s="221"/>
      <c r="K244" s="221"/>
      <c r="L244" s="16"/>
      <c r="M244" s="222"/>
      <c r="N244" s="223"/>
      <c r="O244" s="114"/>
      <c r="P244" s="114"/>
      <c r="Q244" s="114"/>
      <c r="R244" s="114"/>
      <c r="S244" s="114"/>
      <c r="T244" s="77"/>
      <c r="U244" s="417"/>
      <c r="V244" s="417"/>
      <c r="W244" s="383"/>
      <c r="X244" s="383"/>
    </row>
    <row r="245" spans="1:24" s="32" customFormat="1" x14ac:dyDescent="0.2">
      <c r="A245" s="151"/>
      <c r="B245" s="151"/>
      <c r="C245" s="151"/>
      <c r="D245" s="151"/>
      <c r="E245" s="151"/>
      <c r="F245" s="150"/>
      <c r="G245" s="151"/>
      <c r="H245" s="151"/>
      <c r="I245" s="203"/>
      <c r="J245" s="203"/>
      <c r="K245" s="203"/>
      <c r="L245" s="16"/>
      <c r="M245" s="152"/>
      <c r="N245" s="84"/>
      <c r="O245" s="145"/>
      <c r="P245" s="145"/>
      <c r="Q245" s="145"/>
      <c r="R245" s="145"/>
      <c r="S245" s="145"/>
      <c r="T245" s="77"/>
      <c r="U245" s="417"/>
      <c r="V245" s="417"/>
      <c r="W245" s="383"/>
      <c r="X245" s="383"/>
    </row>
    <row r="246" spans="1:24" s="32" customFormat="1" x14ac:dyDescent="0.2">
      <c r="A246" s="27" t="s">
        <v>236</v>
      </c>
      <c r="B246" s="151"/>
      <c r="C246" s="151"/>
      <c r="D246" s="151"/>
      <c r="E246" s="151"/>
      <c r="F246" s="151"/>
      <c r="G246" s="151"/>
      <c r="H246" s="151"/>
      <c r="I246" s="203"/>
      <c r="J246" s="203"/>
      <c r="K246" s="203"/>
      <c r="L246" s="36" t="s">
        <v>116</v>
      </c>
      <c r="M246" s="107"/>
      <c r="N246" s="108" t="s">
        <v>122</v>
      </c>
      <c r="O246" s="143">
        <f t="shared" ref="O246" si="253">SUM(O251)</f>
        <v>147095.76</v>
      </c>
      <c r="P246" s="143">
        <f t="shared" ref="P246:Q246" si="254">SUM(P251)</f>
        <v>175000</v>
      </c>
      <c r="Q246" s="143">
        <f t="shared" si="254"/>
        <v>175000</v>
      </c>
      <c r="R246" s="143">
        <f t="shared" ref="R246:S246" si="255">SUM(R251)</f>
        <v>175000</v>
      </c>
      <c r="S246" s="143">
        <f t="shared" si="255"/>
        <v>175000</v>
      </c>
      <c r="T246" s="77">
        <f t="shared" si="209"/>
        <v>0</v>
      </c>
      <c r="U246" s="415">
        <f>SUM(U252)</f>
        <v>160000</v>
      </c>
      <c r="V246" s="415">
        <f>SUM(V252)</f>
        <v>160000</v>
      </c>
      <c r="W246" s="383">
        <f t="shared" si="210"/>
        <v>91.428571428571431</v>
      </c>
      <c r="X246" s="383">
        <f t="shared" si="211"/>
        <v>91.428571428571431</v>
      </c>
    </row>
    <row r="247" spans="1:24" s="32" customFormat="1" x14ac:dyDescent="0.2">
      <c r="A247" s="49"/>
      <c r="B247" s="151"/>
      <c r="C247" s="151"/>
      <c r="D247" s="151"/>
      <c r="E247" s="151"/>
      <c r="F247" s="151"/>
      <c r="G247" s="151"/>
      <c r="H247" s="151"/>
      <c r="I247" s="203"/>
      <c r="J247" s="203"/>
      <c r="K247" s="203"/>
      <c r="L247" s="16"/>
      <c r="M247" s="152"/>
      <c r="N247" s="84"/>
      <c r="O247" s="143"/>
      <c r="P247" s="143"/>
      <c r="Q247" s="143"/>
      <c r="R247" s="143"/>
      <c r="S247" s="143"/>
      <c r="T247" s="77"/>
      <c r="U247" s="411"/>
      <c r="V247" s="411"/>
      <c r="W247" s="383"/>
      <c r="X247" s="383"/>
    </row>
    <row r="248" spans="1:24" s="32" customFormat="1" x14ac:dyDescent="0.2">
      <c r="A248" s="49"/>
      <c r="B248" s="178"/>
      <c r="C248" s="178"/>
      <c r="D248" s="178"/>
      <c r="E248" s="178"/>
      <c r="F248" s="178"/>
      <c r="G248" s="178"/>
      <c r="H248" s="178"/>
      <c r="I248" s="203"/>
      <c r="J248" s="203"/>
      <c r="K248" s="203"/>
      <c r="L248" s="16"/>
      <c r="M248" s="180"/>
      <c r="N248" s="181" t="s">
        <v>289</v>
      </c>
      <c r="O248" s="185">
        <f t="shared" ref="O248:V248" si="256">SUM(O249)</f>
        <v>147095.76</v>
      </c>
      <c r="P248" s="185">
        <f t="shared" si="256"/>
        <v>175000</v>
      </c>
      <c r="Q248" s="185">
        <f t="shared" si="256"/>
        <v>175000</v>
      </c>
      <c r="R248" s="185">
        <f t="shared" si="256"/>
        <v>175000</v>
      </c>
      <c r="S248" s="185">
        <f t="shared" si="256"/>
        <v>175000</v>
      </c>
      <c r="T248" s="77">
        <f t="shared" si="209"/>
        <v>0</v>
      </c>
      <c r="U248" s="410">
        <f t="shared" si="256"/>
        <v>160000</v>
      </c>
      <c r="V248" s="410">
        <f t="shared" si="256"/>
        <v>160000</v>
      </c>
      <c r="W248" s="383">
        <f t="shared" si="210"/>
        <v>91.428571428571431</v>
      </c>
      <c r="X248" s="383">
        <f t="shared" si="211"/>
        <v>91.428571428571431</v>
      </c>
    </row>
    <row r="249" spans="1:24" s="32" customFormat="1" x14ac:dyDescent="0.2">
      <c r="A249" s="49"/>
      <c r="B249" s="178"/>
      <c r="C249" s="178"/>
      <c r="D249" s="178"/>
      <c r="E249" s="178"/>
      <c r="F249" s="178"/>
      <c r="G249" s="178"/>
      <c r="H249" s="178"/>
      <c r="I249" s="203"/>
      <c r="J249" s="203"/>
      <c r="K249" s="203"/>
      <c r="L249" s="16"/>
      <c r="M249" s="187">
        <v>11</v>
      </c>
      <c r="N249" s="181" t="s">
        <v>290</v>
      </c>
      <c r="O249" s="185">
        <v>147095.76</v>
      </c>
      <c r="P249" s="185">
        <v>175000</v>
      </c>
      <c r="Q249" s="185">
        <v>175000</v>
      </c>
      <c r="R249" s="185">
        <v>175000</v>
      </c>
      <c r="S249" s="185">
        <v>175000</v>
      </c>
      <c r="T249" s="77">
        <f t="shared" si="209"/>
        <v>0</v>
      </c>
      <c r="U249" s="410">
        <v>160000</v>
      </c>
      <c r="V249" s="410">
        <v>160000</v>
      </c>
      <c r="W249" s="383">
        <f t="shared" si="210"/>
        <v>91.428571428571431</v>
      </c>
      <c r="X249" s="383">
        <f t="shared" si="211"/>
        <v>91.428571428571431</v>
      </c>
    </row>
    <row r="250" spans="1:24" s="32" customFormat="1" x14ac:dyDescent="0.2">
      <c r="A250" s="49"/>
      <c r="B250" s="178"/>
      <c r="C250" s="178"/>
      <c r="D250" s="178"/>
      <c r="E250" s="178"/>
      <c r="F250" s="178"/>
      <c r="G250" s="178"/>
      <c r="H250" s="178"/>
      <c r="I250" s="203"/>
      <c r="J250" s="203"/>
      <c r="K250" s="203"/>
      <c r="L250" s="16"/>
      <c r="M250" s="180"/>
      <c r="N250" s="84"/>
      <c r="O250" s="143"/>
      <c r="P250" s="143"/>
      <c r="Q250" s="143"/>
      <c r="R250" s="143"/>
      <c r="S250" s="143"/>
      <c r="T250" s="77"/>
      <c r="U250" s="411"/>
      <c r="V250" s="411"/>
      <c r="W250" s="383"/>
      <c r="X250" s="383"/>
    </row>
    <row r="251" spans="1:24" s="32" customFormat="1" x14ac:dyDescent="0.2">
      <c r="A251" s="49"/>
      <c r="B251" s="150">
        <v>1</v>
      </c>
      <c r="C251" s="151"/>
      <c r="D251" s="151"/>
      <c r="E251" s="151"/>
      <c r="F251" s="151"/>
      <c r="G251" s="151"/>
      <c r="H251" s="151"/>
      <c r="I251" s="203"/>
      <c r="J251" s="203"/>
      <c r="K251" s="203"/>
      <c r="L251" s="16" t="s">
        <v>116</v>
      </c>
      <c r="M251" s="152">
        <v>3</v>
      </c>
      <c r="N251" s="84" t="s">
        <v>117</v>
      </c>
      <c r="O251" s="77">
        <f t="shared" ref="O251:S251" si="257">SUM(O252)</f>
        <v>147095.76</v>
      </c>
      <c r="P251" s="77">
        <f t="shared" si="257"/>
        <v>175000</v>
      </c>
      <c r="Q251" s="77">
        <f t="shared" si="257"/>
        <v>175000</v>
      </c>
      <c r="R251" s="77">
        <f t="shared" si="257"/>
        <v>175000</v>
      </c>
      <c r="S251" s="77">
        <f t="shared" si="257"/>
        <v>175000</v>
      </c>
      <c r="T251" s="77">
        <f t="shared" si="209"/>
        <v>0</v>
      </c>
      <c r="U251" s="391"/>
      <c r="V251" s="391"/>
      <c r="W251" s="383"/>
      <c r="X251" s="383"/>
    </row>
    <row r="252" spans="1:24" s="32" customFormat="1" x14ac:dyDescent="0.2">
      <c r="A252" s="19"/>
      <c r="B252" s="150">
        <v>1</v>
      </c>
      <c r="C252" s="38"/>
      <c r="D252" s="38"/>
      <c r="E252" s="38"/>
      <c r="F252" s="38"/>
      <c r="G252" s="38"/>
      <c r="H252" s="38"/>
      <c r="I252" s="38"/>
      <c r="J252" s="38"/>
      <c r="K252" s="38"/>
      <c r="L252" s="18" t="s">
        <v>116</v>
      </c>
      <c r="M252" s="71">
        <v>32</v>
      </c>
      <c r="N252" s="70" t="s">
        <v>3</v>
      </c>
      <c r="O252" s="91">
        <f t="shared" ref="O252" si="258">SUM(O253:O254)</f>
        <v>147095.76</v>
      </c>
      <c r="P252" s="91">
        <f t="shared" ref="P252:Q252" si="259">SUM(P253:P254)</f>
        <v>175000</v>
      </c>
      <c r="Q252" s="91">
        <f t="shared" si="259"/>
        <v>175000</v>
      </c>
      <c r="R252" s="91">
        <f t="shared" ref="R252:S252" si="260">SUM(R253:R254)</f>
        <v>175000</v>
      </c>
      <c r="S252" s="91">
        <f t="shared" si="260"/>
        <v>175000</v>
      </c>
      <c r="T252" s="77">
        <f t="shared" ref="T252:T315" si="261">S252-R252</f>
        <v>0</v>
      </c>
      <c r="U252" s="391">
        <v>160000</v>
      </c>
      <c r="V252" s="391">
        <v>160000</v>
      </c>
      <c r="W252" s="383">
        <f t="shared" ref="W252:W315" si="262">U252/S252*100</f>
        <v>91.428571428571431</v>
      </c>
      <c r="X252" s="383">
        <f t="shared" ref="X252:X315" si="263">V252/S252*100</f>
        <v>91.428571428571431</v>
      </c>
    </row>
    <row r="253" spans="1:24" s="32" customFormat="1" x14ac:dyDescent="0.2">
      <c r="A253" s="49"/>
      <c r="B253" s="150">
        <v>1</v>
      </c>
      <c r="C253" s="151"/>
      <c r="D253" s="151"/>
      <c r="E253" s="151"/>
      <c r="F253" s="151"/>
      <c r="G253" s="151"/>
      <c r="H253" s="151"/>
      <c r="I253" s="203"/>
      <c r="J253" s="203"/>
      <c r="K253" s="203"/>
      <c r="L253" s="16" t="s">
        <v>116</v>
      </c>
      <c r="M253" s="152">
        <v>323</v>
      </c>
      <c r="N253" s="84" t="s">
        <v>6</v>
      </c>
      <c r="O253" s="77">
        <v>111339.12</v>
      </c>
      <c r="P253" s="77">
        <v>125000</v>
      </c>
      <c r="Q253" s="77">
        <v>125000</v>
      </c>
      <c r="R253" s="77">
        <v>125000</v>
      </c>
      <c r="S253" s="77">
        <v>125000</v>
      </c>
      <c r="T253" s="77">
        <f t="shared" si="261"/>
        <v>0</v>
      </c>
      <c r="U253" s="391"/>
      <c r="V253" s="391"/>
      <c r="W253" s="383"/>
      <c r="X253" s="383"/>
    </row>
    <row r="254" spans="1:24" s="32" customFormat="1" ht="25.5" x14ac:dyDescent="0.2">
      <c r="A254" s="49"/>
      <c r="B254" s="150">
        <v>1</v>
      </c>
      <c r="C254" s="151"/>
      <c r="D254" s="151"/>
      <c r="E254" s="151"/>
      <c r="F254" s="151"/>
      <c r="G254" s="151"/>
      <c r="H254" s="151"/>
      <c r="I254" s="203"/>
      <c r="J254" s="203"/>
      <c r="K254" s="203"/>
      <c r="L254" s="16" t="s">
        <v>116</v>
      </c>
      <c r="M254" s="152">
        <v>324</v>
      </c>
      <c r="N254" s="84" t="s">
        <v>157</v>
      </c>
      <c r="O254" s="77">
        <v>35756.639999999999</v>
      </c>
      <c r="P254" s="77">
        <v>50000</v>
      </c>
      <c r="Q254" s="77">
        <v>50000</v>
      </c>
      <c r="R254" s="77">
        <v>50000</v>
      </c>
      <c r="S254" s="77">
        <v>50000</v>
      </c>
      <c r="T254" s="77">
        <f t="shared" si="261"/>
        <v>0</v>
      </c>
      <c r="U254" s="391"/>
      <c r="V254" s="391"/>
      <c r="W254" s="383"/>
      <c r="X254" s="383"/>
    </row>
    <row r="255" spans="1:24" s="32" customFormat="1" x14ac:dyDescent="0.2">
      <c r="A255" s="151"/>
      <c r="B255" s="151"/>
      <c r="C255" s="151"/>
      <c r="D255" s="151"/>
      <c r="E255" s="151"/>
      <c r="F255" s="150"/>
      <c r="G255" s="151"/>
      <c r="H255" s="151"/>
      <c r="I255" s="203"/>
      <c r="J255" s="203"/>
      <c r="K255" s="203"/>
      <c r="L255" s="16"/>
      <c r="M255" s="152"/>
      <c r="N255" s="84"/>
      <c r="O255" s="145"/>
      <c r="P255" s="145"/>
      <c r="Q255" s="145"/>
      <c r="R255" s="145"/>
      <c r="S255" s="145"/>
      <c r="T255" s="77"/>
      <c r="U255" s="417"/>
      <c r="V255" s="417"/>
      <c r="W255" s="383"/>
      <c r="X255" s="383"/>
    </row>
    <row r="256" spans="1:24" s="35" customFormat="1" ht="25.5" x14ac:dyDescent="0.2">
      <c r="A256" s="34" t="s">
        <v>237</v>
      </c>
      <c r="L256" s="36" t="s">
        <v>116</v>
      </c>
      <c r="M256" s="107"/>
      <c r="N256" s="108" t="s">
        <v>225</v>
      </c>
      <c r="O256" s="143">
        <f t="shared" ref="O256" si="264">SUM(O261)</f>
        <v>10858.59</v>
      </c>
      <c r="P256" s="143">
        <f t="shared" ref="P256:Q256" si="265">SUM(P261)</f>
        <v>15000</v>
      </c>
      <c r="Q256" s="143">
        <f t="shared" si="265"/>
        <v>15000</v>
      </c>
      <c r="R256" s="143">
        <f t="shared" ref="R256:S256" si="266">SUM(R261)</f>
        <v>15000</v>
      </c>
      <c r="S256" s="143">
        <f t="shared" si="266"/>
        <v>15000</v>
      </c>
      <c r="T256" s="77">
        <f t="shared" si="261"/>
        <v>0</v>
      </c>
      <c r="U256" s="418">
        <f>SUM(U262)</f>
        <v>20000</v>
      </c>
      <c r="V256" s="418">
        <f>SUM(V262)</f>
        <v>25000</v>
      </c>
      <c r="W256" s="383">
        <f t="shared" si="262"/>
        <v>133.33333333333331</v>
      </c>
      <c r="X256" s="383">
        <f t="shared" si="263"/>
        <v>166.66666666666669</v>
      </c>
    </row>
    <row r="257" spans="1:24" s="35" customFormat="1" x14ac:dyDescent="0.2">
      <c r="A257" s="34"/>
      <c r="L257" s="36"/>
      <c r="M257" s="107"/>
      <c r="N257" s="108"/>
      <c r="O257" s="143"/>
      <c r="P257" s="143"/>
      <c r="Q257" s="143"/>
      <c r="R257" s="143"/>
      <c r="S257" s="143"/>
      <c r="T257" s="77"/>
      <c r="U257" s="418"/>
      <c r="V257" s="418"/>
      <c r="W257" s="383"/>
      <c r="X257" s="383"/>
    </row>
    <row r="258" spans="1:24" s="35" customFormat="1" x14ac:dyDescent="0.2">
      <c r="A258" s="34"/>
      <c r="L258" s="36"/>
      <c r="M258" s="107"/>
      <c r="N258" s="181" t="s">
        <v>289</v>
      </c>
      <c r="O258" s="185">
        <f t="shared" ref="O258:V258" si="267">SUM(O259)</f>
        <v>10858.59</v>
      </c>
      <c r="P258" s="185">
        <f t="shared" si="267"/>
        <v>15000</v>
      </c>
      <c r="Q258" s="185">
        <f t="shared" si="267"/>
        <v>15000</v>
      </c>
      <c r="R258" s="185">
        <f t="shared" si="267"/>
        <v>15000</v>
      </c>
      <c r="S258" s="185">
        <f t="shared" si="267"/>
        <v>15000</v>
      </c>
      <c r="T258" s="77">
        <f t="shared" si="261"/>
        <v>0</v>
      </c>
      <c r="U258" s="410">
        <f t="shared" si="267"/>
        <v>20000</v>
      </c>
      <c r="V258" s="410">
        <f t="shared" si="267"/>
        <v>25000</v>
      </c>
      <c r="W258" s="383">
        <f t="shared" si="262"/>
        <v>133.33333333333331</v>
      </c>
      <c r="X258" s="383">
        <f t="shared" si="263"/>
        <v>166.66666666666669</v>
      </c>
    </row>
    <row r="259" spans="1:24" s="35" customFormat="1" x14ac:dyDescent="0.2">
      <c r="A259" s="34"/>
      <c r="L259" s="36"/>
      <c r="M259" s="187">
        <v>11</v>
      </c>
      <c r="N259" s="181" t="s">
        <v>290</v>
      </c>
      <c r="O259" s="185">
        <v>10858.59</v>
      </c>
      <c r="P259" s="185">
        <v>15000</v>
      </c>
      <c r="Q259" s="185">
        <v>15000</v>
      </c>
      <c r="R259" s="185">
        <v>15000</v>
      </c>
      <c r="S259" s="185">
        <v>15000</v>
      </c>
      <c r="T259" s="77">
        <f t="shared" si="261"/>
        <v>0</v>
      </c>
      <c r="U259" s="410">
        <v>20000</v>
      </c>
      <c r="V259" s="410">
        <v>25000</v>
      </c>
      <c r="W259" s="383">
        <f t="shared" si="262"/>
        <v>133.33333333333331</v>
      </c>
      <c r="X259" s="383">
        <f t="shared" si="263"/>
        <v>166.66666666666669</v>
      </c>
    </row>
    <row r="260" spans="1:24" s="15" customFormat="1" x14ac:dyDescent="0.2">
      <c r="A260" s="23"/>
      <c r="I260" s="203"/>
      <c r="J260" s="203"/>
      <c r="K260" s="203"/>
      <c r="L260" s="16"/>
      <c r="M260" s="97"/>
      <c r="N260" s="84"/>
      <c r="O260" s="143"/>
      <c r="P260" s="143"/>
      <c r="Q260" s="143"/>
      <c r="R260" s="143"/>
      <c r="S260" s="143"/>
      <c r="T260" s="77"/>
      <c r="U260" s="411"/>
      <c r="V260" s="411"/>
      <c r="W260" s="383"/>
      <c r="X260" s="383"/>
    </row>
    <row r="261" spans="1:24" s="15" customFormat="1" x14ac:dyDescent="0.2">
      <c r="A261" s="23"/>
      <c r="B261" s="48">
        <v>1</v>
      </c>
      <c r="I261" s="203"/>
      <c r="J261" s="203"/>
      <c r="K261" s="203"/>
      <c r="L261" s="16" t="s">
        <v>116</v>
      </c>
      <c r="M261" s="72">
        <v>3</v>
      </c>
      <c r="N261" s="84" t="s">
        <v>117</v>
      </c>
      <c r="O261" s="77">
        <f t="shared" ref="O261:S262" si="268">SUM(O262)</f>
        <v>10858.59</v>
      </c>
      <c r="P261" s="77">
        <f t="shared" si="268"/>
        <v>15000</v>
      </c>
      <c r="Q261" s="77">
        <f t="shared" si="268"/>
        <v>15000</v>
      </c>
      <c r="R261" s="77">
        <f t="shared" si="268"/>
        <v>15000</v>
      </c>
      <c r="S261" s="77">
        <f t="shared" si="268"/>
        <v>15000</v>
      </c>
      <c r="T261" s="77">
        <f t="shared" si="261"/>
        <v>0</v>
      </c>
      <c r="U261" s="391"/>
      <c r="V261" s="391"/>
      <c r="W261" s="383"/>
      <c r="X261" s="383"/>
    </row>
    <row r="262" spans="1:24" s="38" customFormat="1" x14ac:dyDescent="0.2">
      <c r="A262" s="19"/>
      <c r="B262" s="9">
        <v>1</v>
      </c>
      <c r="L262" s="18" t="s">
        <v>116</v>
      </c>
      <c r="M262" s="71">
        <v>32</v>
      </c>
      <c r="N262" s="70" t="s">
        <v>3</v>
      </c>
      <c r="O262" s="91">
        <f t="shared" si="268"/>
        <v>10858.59</v>
      </c>
      <c r="P262" s="91">
        <f t="shared" si="268"/>
        <v>15000</v>
      </c>
      <c r="Q262" s="91">
        <f t="shared" si="268"/>
        <v>15000</v>
      </c>
      <c r="R262" s="91">
        <f t="shared" si="268"/>
        <v>15000</v>
      </c>
      <c r="S262" s="91">
        <f t="shared" si="268"/>
        <v>15000</v>
      </c>
      <c r="T262" s="77">
        <f t="shared" si="261"/>
        <v>0</v>
      </c>
      <c r="U262" s="391">
        <v>20000</v>
      </c>
      <c r="V262" s="391">
        <v>25000</v>
      </c>
      <c r="W262" s="383">
        <f t="shared" si="262"/>
        <v>133.33333333333331</v>
      </c>
      <c r="X262" s="383">
        <f t="shared" si="263"/>
        <v>166.66666666666669</v>
      </c>
    </row>
    <row r="263" spans="1:24" s="15" customFormat="1" ht="25.5" x14ac:dyDescent="0.2">
      <c r="A263" s="23"/>
      <c r="B263" s="48">
        <v>1</v>
      </c>
      <c r="I263" s="203"/>
      <c r="J263" s="203"/>
      <c r="K263" s="203"/>
      <c r="L263" s="16" t="s">
        <v>116</v>
      </c>
      <c r="M263" s="72">
        <v>329</v>
      </c>
      <c r="N263" s="84" t="s">
        <v>7</v>
      </c>
      <c r="O263" s="77">
        <v>10858.59</v>
      </c>
      <c r="P263" s="77">
        <v>15000</v>
      </c>
      <c r="Q263" s="77">
        <v>15000</v>
      </c>
      <c r="R263" s="77">
        <v>15000</v>
      </c>
      <c r="S263" s="77">
        <v>15000</v>
      </c>
      <c r="T263" s="77">
        <f t="shared" si="261"/>
        <v>0</v>
      </c>
      <c r="U263" s="391"/>
      <c r="V263" s="391"/>
      <c r="W263" s="383"/>
      <c r="X263" s="383"/>
    </row>
    <row r="264" spans="1:24" s="178" customFormat="1" x14ac:dyDescent="0.2">
      <c r="A264" s="49"/>
      <c r="B264" s="177"/>
      <c r="I264" s="203"/>
      <c r="J264" s="203"/>
      <c r="K264" s="203"/>
      <c r="L264" s="16"/>
      <c r="M264" s="180"/>
      <c r="N264" s="84"/>
      <c r="O264" s="77"/>
      <c r="P264" s="77"/>
      <c r="Q264" s="77"/>
      <c r="R264" s="77"/>
      <c r="S264" s="77"/>
      <c r="T264" s="77"/>
      <c r="U264" s="391"/>
      <c r="V264" s="391"/>
      <c r="W264" s="383"/>
      <c r="X264" s="383"/>
    </row>
    <row r="265" spans="1:24" s="128" customFormat="1" ht="38.25" x14ac:dyDescent="0.2">
      <c r="A265" s="27" t="s">
        <v>238</v>
      </c>
      <c r="B265" s="157"/>
      <c r="L265" s="66" t="s">
        <v>116</v>
      </c>
      <c r="M265" s="142"/>
      <c r="N265" s="122" t="s">
        <v>224</v>
      </c>
      <c r="O265" s="143">
        <f t="shared" ref="O265" si="269">SUM(O270)</f>
        <v>18699.62</v>
      </c>
      <c r="P265" s="143">
        <f t="shared" ref="P265" si="270">SUM(P270)</f>
        <v>3600</v>
      </c>
      <c r="Q265" s="143">
        <f t="shared" ref="Q265:R265" si="271">SUM(Q270)</f>
        <v>3600</v>
      </c>
      <c r="R265" s="143">
        <f t="shared" si="271"/>
        <v>3600</v>
      </c>
      <c r="S265" s="143">
        <f t="shared" ref="S265" si="272">SUM(S270)</f>
        <v>3600</v>
      </c>
      <c r="T265" s="77">
        <f t="shared" si="261"/>
        <v>0</v>
      </c>
      <c r="U265" s="408">
        <f>SUM(U271)</f>
        <v>3500</v>
      </c>
      <c r="V265" s="408">
        <f>SUM(V271)</f>
        <v>3500</v>
      </c>
      <c r="W265" s="383">
        <f t="shared" si="262"/>
        <v>97.222222222222214</v>
      </c>
      <c r="X265" s="383">
        <f t="shared" si="263"/>
        <v>97.222222222222214</v>
      </c>
    </row>
    <row r="266" spans="1:24" s="15" customFormat="1" x14ac:dyDescent="0.2">
      <c r="A266" s="23"/>
      <c r="B266" s="48"/>
      <c r="I266" s="203"/>
      <c r="J266" s="203"/>
      <c r="K266" s="203"/>
      <c r="L266" s="16"/>
      <c r="M266" s="97"/>
      <c r="N266" s="84"/>
      <c r="O266" s="143"/>
      <c r="P266" s="143"/>
      <c r="Q266" s="143"/>
      <c r="R266" s="143"/>
      <c r="S266" s="143"/>
      <c r="T266" s="77"/>
      <c r="U266" s="411"/>
      <c r="V266" s="411"/>
      <c r="W266" s="383"/>
      <c r="X266" s="383"/>
    </row>
    <row r="267" spans="1:24" s="178" customFormat="1" x14ac:dyDescent="0.2">
      <c r="A267" s="49"/>
      <c r="B267" s="177"/>
      <c r="I267" s="203"/>
      <c r="J267" s="203"/>
      <c r="K267" s="203"/>
      <c r="L267" s="16"/>
      <c r="M267" s="180"/>
      <c r="N267" s="181" t="s">
        <v>289</v>
      </c>
      <c r="O267" s="186">
        <f t="shared" ref="O267:V267" si="273">SUM(O268)</f>
        <v>18699.62</v>
      </c>
      <c r="P267" s="186">
        <f t="shared" si="273"/>
        <v>3600</v>
      </c>
      <c r="Q267" s="186">
        <f t="shared" si="273"/>
        <v>3600</v>
      </c>
      <c r="R267" s="186">
        <f t="shared" si="273"/>
        <v>3600</v>
      </c>
      <c r="S267" s="186">
        <f t="shared" si="273"/>
        <v>3600</v>
      </c>
      <c r="T267" s="77">
        <f t="shared" si="261"/>
        <v>0</v>
      </c>
      <c r="U267" s="410">
        <f t="shared" si="273"/>
        <v>3500</v>
      </c>
      <c r="V267" s="410">
        <f t="shared" si="273"/>
        <v>3500</v>
      </c>
      <c r="W267" s="383">
        <f t="shared" si="262"/>
        <v>97.222222222222214</v>
      </c>
      <c r="X267" s="383">
        <f t="shared" si="263"/>
        <v>97.222222222222214</v>
      </c>
    </row>
    <row r="268" spans="1:24" s="178" customFormat="1" x14ac:dyDescent="0.2">
      <c r="A268" s="49"/>
      <c r="B268" s="177"/>
      <c r="I268" s="203"/>
      <c r="J268" s="203"/>
      <c r="K268" s="203"/>
      <c r="L268" s="16"/>
      <c r="M268" s="187">
        <v>11</v>
      </c>
      <c r="N268" s="181" t="s">
        <v>290</v>
      </c>
      <c r="O268" s="186">
        <v>18699.62</v>
      </c>
      <c r="P268" s="186">
        <v>3600</v>
      </c>
      <c r="Q268" s="186">
        <v>3600</v>
      </c>
      <c r="R268" s="186">
        <v>3600</v>
      </c>
      <c r="S268" s="186">
        <v>3600</v>
      </c>
      <c r="T268" s="77">
        <f t="shared" si="261"/>
        <v>0</v>
      </c>
      <c r="U268" s="410">
        <v>3500</v>
      </c>
      <c r="V268" s="410">
        <v>3500</v>
      </c>
      <c r="W268" s="383">
        <f t="shared" si="262"/>
        <v>97.222222222222214</v>
      </c>
      <c r="X268" s="383">
        <f t="shared" si="263"/>
        <v>97.222222222222214</v>
      </c>
    </row>
    <row r="269" spans="1:24" s="178" customFormat="1" x14ac:dyDescent="0.2">
      <c r="A269" s="49"/>
      <c r="B269" s="177"/>
      <c r="I269" s="203"/>
      <c r="J269" s="203"/>
      <c r="K269" s="203"/>
      <c r="L269" s="16"/>
      <c r="M269" s="97"/>
      <c r="N269" s="84"/>
      <c r="O269" s="143"/>
      <c r="P269" s="143"/>
      <c r="Q269" s="143"/>
      <c r="R269" s="143"/>
      <c r="S269" s="143"/>
      <c r="T269" s="77"/>
      <c r="U269" s="411"/>
      <c r="V269" s="411"/>
      <c r="W269" s="383"/>
      <c r="X269" s="383"/>
    </row>
    <row r="270" spans="1:24" s="15" customFormat="1" x14ac:dyDescent="0.2">
      <c r="A270" s="21"/>
      <c r="B270" s="48">
        <v>1</v>
      </c>
      <c r="I270" s="203"/>
      <c r="J270" s="203"/>
      <c r="K270" s="203"/>
      <c r="L270" s="16" t="s">
        <v>116</v>
      </c>
      <c r="M270" s="72">
        <v>3</v>
      </c>
      <c r="N270" s="84" t="s">
        <v>117</v>
      </c>
      <c r="O270" s="77">
        <f t="shared" ref="O270:S271" si="274">SUM(O271)</f>
        <v>18699.62</v>
      </c>
      <c r="P270" s="77">
        <f t="shared" si="274"/>
        <v>3600</v>
      </c>
      <c r="Q270" s="77">
        <f t="shared" si="274"/>
        <v>3600</v>
      </c>
      <c r="R270" s="77">
        <f t="shared" si="274"/>
        <v>3600</v>
      </c>
      <c r="S270" s="77">
        <f t="shared" si="274"/>
        <v>3600</v>
      </c>
      <c r="T270" s="77">
        <f t="shared" si="261"/>
        <v>0</v>
      </c>
      <c r="U270" s="391"/>
      <c r="V270" s="391"/>
      <c r="W270" s="383"/>
      <c r="X270" s="383"/>
    </row>
    <row r="271" spans="1:24" s="38" customFormat="1" x14ac:dyDescent="0.2">
      <c r="A271" s="19"/>
      <c r="B271" s="9">
        <v>1</v>
      </c>
      <c r="L271" s="18" t="s">
        <v>116</v>
      </c>
      <c r="M271" s="71">
        <v>38</v>
      </c>
      <c r="N271" s="70" t="s">
        <v>284</v>
      </c>
      <c r="O271" s="91">
        <f t="shared" si="274"/>
        <v>18699.62</v>
      </c>
      <c r="P271" s="91">
        <f t="shared" si="274"/>
        <v>3600</v>
      </c>
      <c r="Q271" s="91">
        <f t="shared" si="274"/>
        <v>3600</v>
      </c>
      <c r="R271" s="91">
        <f t="shared" si="274"/>
        <v>3600</v>
      </c>
      <c r="S271" s="91">
        <f t="shared" si="274"/>
        <v>3600</v>
      </c>
      <c r="T271" s="77">
        <f t="shared" si="261"/>
        <v>0</v>
      </c>
      <c r="U271" s="391">
        <v>3500</v>
      </c>
      <c r="V271" s="391">
        <v>3500</v>
      </c>
      <c r="W271" s="383">
        <f t="shared" si="262"/>
        <v>97.222222222222214</v>
      </c>
      <c r="X271" s="383">
        <f t="shared" si="263"/>
        <v>97.222222222222214</v>
      </c>
    </row>
    <row r="272" spans="1:24" s="15" customFormat="1" x14ac:dyDescent="0.2">
      <c r="A272" s="23"/>
      <c r="B272" s="48">
        <v>1</v>
      </c>
      <c r="I272" s="203"/>
      <c r="J272" s="203"/>
      <c r="K272" s="203"/>
      <c r="L272" s="16" t="s">
        <v>116</v>
      </c>
      <c r="M272" s="72">
        <v>381</v>
      </c>
      <c r="N272" s="84" t="s">
        <v>8</v>
      </c>
      <c r="O272" s="77">
        <v>18699.62</v>
      </c>
      <c r="P272" s="77">
        <v>3600</v>
      </c>
      <c r="Q272" s="77">
        <v>3600</v>
      </c>
      <c r="R272" s="77">
        <v>3600</v>
      </c>
      <c r="S272" s="77">
        <v>3600</v>
      </c>
      <c r="T272" s="77">
        <f t="shared" si="261"/>
        <v>0</v>
      </c>
      <c r="U272" s="391"/>
      <c r="V272" s="391"/>
      <c r="W272" s="383"/>
      <c r="X272" s="383"/>
    </row>
    <row r="273" spans="1:24" s="178" customFormat="1" x14ac:dyDescent="0.2">
      <c r="A273" s="49"/>
      <c r="B273" s="177"/>
      <c r="I273" s="203"/>
      <c r="J273" s="203"/>
      <c r="K273" s="203"/>
      <c r="L273" s="16"/>
      <c r="M273" s="180"/>
      <c r="N273" s="84"/>
      <c r="O273" s="77"/>
      <c r="P273" s="77"/>
      <c r="Q273" s="77"/>
      <c r="R273" s="77"/>
      <c r="S273" s="77"/>
      <c r="T273" s="77"/>
      <c r="U273" s="391"/>
      <c r="V273" s="391"/>
      <c r="W273" s="383"/>
      <c r="X273" s="383"/>
    </row>
    <row r="274" spans="1:24" s="15" customFormat="1" ht="25.5" x14ac:dyDescent="0.2">
      <c r="A274" s="27" t="s">
        <v>239</v>
      </c>
      <c r="I274" s="203"/>
      <c r="J274" s="203"/>
      <c r="K274" s="203"/>
      <c r="L274" s="36" t="s">
        <v>116</v>
      </c>
      <c r="M274" s="107"/>
      <c r="N274" s="108" t="s">
        <v>121</v>
      </c>
      <c r="O274" s="143">
        <f t="shared" ref="O274" si="275">SUM(O279)</f>
        <v>0</v>
      </c>
      <c r="P274" s="143">
        <f t="shared" ref="P274" si="276">SUM(P279)</f>
        <v>17000</v>
      </c>
      <c r="Q274" s="143">
        <f t="shared" ref="Q274:R274" si="277">SUM(Q279)</f>
        <v>17000</v>
      </c>
      <c r="R274" s="143">
        <f t="shared" si="277"/>
        <v>17000</v>
      </c>
      <c r="S274" s="143">
        <f t="shared" ref="S274" si="278">SUM(S279)</f>
        <v>17000</v>
      </c>
      <c r="T274" s="77">
        <f t="shared" si="261"/>
        <v>0</v>
      </c>
      <c r="U274" s="415">
        <f>SUM(U280)</f>
        <v>0</v>
      </c>
      <c r="V274" s="415">
        <f>SUM(V280)</f>
        <v>0</v>
      </c>
      <c r="W274" s="383">
        <f t="shared" si="262"/>
        <v>0</v>
      </c>
      <c r="X274" s="383">
        <f t="shared" si="263"/>
        <v>0</v>
      </c>
    </row>
    <row r="275" spans="1:24" s="15" customFormat="1" x14ac:dyDescent="0.2">
      <c r="A275" s="23"/>
      <c r="I275" s="203"/>
      <c r="J275" s="203"/>
      <c r="K275" s="203"/>
      <c r="L275" s="16"/>
      <c r="M275" s="72"/>
      <c r="N275" s="110"/>
      <c r="O275" s="143"/>
      <c r="P275" s="143"/>
      <c r="Q275" s="143"/>
      <c r="R275" s="143"/>
      <c r="S275" s="143"/>
      <c r="T275" s="77"/>
      <c r="U275" s="411"/>
      <c r="V275" s="411"/>
      <c r="W275" s="383"/>
      <c r="X275" s="383"/>
    </row>
    <row r="276" spans="1:24" s="178" customFormat="1" x14ac:dyDescent="0.2">
      <c r="A276" s="49"/>
      <c r="I276" s="203"/>
      <c r="J276" s="203"/>
      <c r="K276" s="203"/>
      <c r="L276" s="16"/>
      <c r="M276" s="180"/>
      <c r="N276" s="181" t="s">
        <v>289</v>
      </c>
      <c r="O276" s="186">
        <f t="shared" ref="O276:V276" si="279">SUM(O277)</f>
        <v>0</v>
      </c>
      <c r="P276" s="186">
        <f t="shared" si="279"/>
        <v>17000</v>
      </c>
      <c r="Q276" s="186">
        <f t="shared" si="279"/>
        <v>17000</v>
      </c>
      <c r="R276" s="186">
        <f t="shared" si="279"/>
        <v>17000</v>
      </c>
      <c r="S276" s="186">
        <f t="shared" si="279"/>
        <v>17000</v>
      </c>
      <c r="T276" s="77">
        <f t="shared" si="261"/>
        <v>0</v>
      </c>
      <c r="U276" s="410">
        <f t="shared" si="279"/>
        <v>0</v>
      </c>
      <c r="V276" s="410">
        <f t="shared" si="279"/>
        <v>0</v>
      </c>
      <c r="W276" s="383">
        <f t="shared" si="262"/>
        <v>0</v>
      </c>
      <c r="X276" s="383">
        <f t="shared" si="263"/>
        <v>0</v>
      </c>
    </row>
    <row r="277" spans="1:24" s="178" customFormat="1" x14ac:dyDescent="0.2">
      <c r="A277" s="49"/>
      <c r="I277" s="203"/>
      <c r="J277" s="203"/>
      <c r="K277" s="203"/>
      <c r="L277" s="16"/>
      <c r="M277" s="187">
        <v>11</v>
      </c>
      <c r="N277" s="181" t="s">
        <v>290</v>
      </c>
      <c r="O277" s="186">
        <v>0</v>
      </c>
      <c r="P277" s="186">
        <v>17000</v>
      </c>
      <c r="Q277" s="186">
        <v>17000</v>
      </c>
      <c r="R277" s="186">
        <v>17000</v>
      </c>
      <c r="S277" s="186">
        <v>17000</v>
      </c>
      <c r="T277" s="77">
        <f t="shared" si="261"/>
        <v>0</v>
      </c>
      <c r="U277" s="410">
        <v>0</v>
      </c>
      <c r="V277" s="410">
        <v>0</v>
      </c>
      <c r="W277" s="383">
        <f t="shared" si="262"/>
        <v>0</v>
      </c>
      <c r="X277" s="383">
        <f t="shared" si="263"/>
        <v>0</v>
      </c>
    </row>
    <row r="278" spans="1:24" s="178" customFormat="1" x14ac:dyDescent="0.2">
      <c r="A278" s="49"/>
      <c r="I278" s="203"/>
      <c r="J278" s="203"/>
      <c r="K278" s="203"/>
      <c r="L278" s="16"/>
      <c r="M278" s="180"/>
      <c r="N278" s="110"/>
      <c r="O278" s="143"/>
      <c r="P278" s="143"/>
      <c r="Q278" s="143"/>
      <c r="R278" s="143"/>
      <c r="S278" s="143"/>
      <c r="T278" s="77"/>
      <c r="U278" s="411"/>
      <c r="V278" s="411"/>
      <c r="W278" s="383"/>
      <c r="X278" s="383"/>
    </row>
    <row r="279" spans="1:24" s="15" customFormat="1" x14ac:dyDescent="0.2">
      <c r="A279" s="23"/>
      <c r="B279" s="48">
        <v>1</v>
      </c>
      <c r="I279" s="203"/>
      <c r="J279" s="203"/>
      <c r="K279" s="203"/>
      <c r="L279" s="16" t="s">
        <v>116</v>
      </c>
      <c r="M279" s="72">
        <v>3</v>
      </c>
      <c r="N279" s="84" t="s">
        <v>117</v>
      </c>
      <c r="O279" s="77">
        <f t="shared" ref="O279:S280" si="280">SUM(O280)</f>
        <v>0</v>
      </c>
      <c r="P279" s="77">
        <f t="shared" si="280"/>
        <v>17000</v>
      </c>
      <c r="Q279" s="77">
        <f t="shared" si="280"/>
        <v>17000</v>
      </c>
      <c r="R279" s="77">
        <f t="shared" si="280"/>
        <v>17000</v>
      </c>
      <c r="S279" s="77">
        <f t="shared" si="280"/>
        <v>17000</v>
      </c>
      <c r="T279" s="77">
        <f t="shared" si="261"/>
        <v>0</v>
      </c>
      <c r="U279" s="391"/>
      <c r="V279" s="391"/>
      <c r="W279" s="383"/>
      <c r="X279" s="383"/>
    </row>
    <row r="280" spans="1:24" s="38" customFormat="1" x14ac:dyDescent="0.2">
      <c r="A280" s="19"/>
      <c r="B280" s="48">
        <v>1</v>
      </c>
      <c r="L280" s="18" t="s">
        <v>116</v>
      </c>
      <c r="M280" s="71">
        <v>32</v>
      </c>
      <c r="N280" s="70" t="s">
        <v>3</v>
      </c>
      <c r="O280" s="91">
        <f t="shared" si="280"/>
        <v>0</v>
      </c>
      <c r="P280" s="91">
        <f t="shared" si="280"/>
        <v>17000</v>
      </c>
      <c r="Q280" s="91">
        <f t="shared" si="280"/>
        <v>17000</v>
      </c>
      <c r="R280" s="91">
        <f t="shared" si="280"/>
        <v>17000</v>
      </c>
      <c r="S280" s="91">
        <f t="shared" si="280"/>
        <v>17000</v>
      </c>
      <c r="T280" s="77">
        <f t="shared" si="261"/>
        <v>0</v>
      </c>
      <c r="U280" s="391">
        <v>0</v>
      </c>
      <c r="V280" s="391">
        <v>0</v>
      </c>
      <c r="W280" s="383">
        <f t="shared" si="262"/>
        <v>0</v>
      </c>
      <c r="X280" s="383">
        <f t="shared" si="263"/>
        <v>0</v>
      </c>
    </row>
    <row r="281" spans="1:24" s="15" customFormat="1" x14ac:dyDescent="0.2">
      <c r="A281" s="23"/>
      <c r="B281" s="48">
        <v>1</v>
      </c>
      <c r="I281" s="203"/>
      <c r="J281" s="203"/>
      <c r="K281" s="203"/>
      <c r="L281" s="16" t="s">
        <v>116</v>
      </c>
      <c r="M281" s="72">
        <v>323</v>
      </c>
      <c r="N281" s="84" t="s">
        <v>6</v>
      </c>
      <c r="O281" s="77">
        <v>0</v>
      </c>
      <c r="P281" s="77">
        <v>17000</v>
      </c>
      <c r="Q281" s="77">
        <v>17000</v>
      </c>
      <c r="R281" s="77">
        <v>17000</v>
      </c>
      <c r="S281" s="77">
        <v>17000</v>
      </c>
      <c r="T281" s="77">
        <f t="shared" si="261"/>
        <v>0</v>
      </c>
      <c r="U281" s="391"/>
      <c r="V281" s="391"/>
      <c r="W281" s="383"/>
      <c r="X281" s="383"/>
    </row>
    <row r="282" spans="1:24" s="178" customFormat="1" x14ac:dyDescent="0.2">
      <c r="A282" s="49"/>
      <c r="B282" s="177"/>
      <c r="I282" s="203"/>
      <c r="J282" s="203"/>
      <c r="K282" s="203"/>
      <c r="L282" s="16"/>
      <c r="M282" s="180"/>
      <c r="N282" s="84"/>
      <c r="O282" s="77"/>
      <c r="P282" s="77"/>
      <c r="Q282" s="77"/>
      <c r="R282" s="77"/>
      <c r="S282" s="77"/>
      <c r="T282" s="77"/>
      <c r="U282" s="391"/>
      <c r="V282" s="391"/>
      <c r="W282" s="383"/>
      <c r="X282" s="383"/>
    </row>
    <row r="283" spans="1:24" s="156" customFormat="1" x14ac:dyDescent="0.2">
      <c r="A283" s="27" t="s">
        <v>247</v>
      </c>
      <c r="I283" s="203"/>
      <c r="J283" s="203"/>
      <c r="K283" s="203"/>
      <c r="L283" s="36" t="s">
        <v>116</v>
      </c>
      <c r="M283" s="107"/>
      <c r="N283" s="108" t="s">
        <v>248</v>
      </c>
      <c r="O283" s="145">
        <f t="shared" ref="O283" si="281">SUM(O289)</f>
        <v>62676.43</v>
      </c>
      <c r="P283" s="145">
        <f t="shared" ref="P283" si="282">SUM(P289)</f>
        <v>70000</v>
      </c>
      <c r="Q283" s="145">
        <f t="shared" ref="Q283:R283" si="283">SUM(Q289)</f>
        <v>70000</v>
      </c>
      <c r="R283" s="145">
        <f t="shared" si="283"/>
        <v>50000</v>
      </c>
      <c r="S283" s="145">
        <f t="shared" ref="S283" si="284">SUM(S289)</f>
        <v>50000</v>
      </c>
      <c r="T283" s="77">
        <f t="shared" si="261"/>
        <v>0</v>
      </c>
      <c r="U283" s="419">
        <f>SUM(U290)</f>
        <v>100000</v>
      </c>
      <c r="V283" s="419">
        <f>SUM(V290)</f>
        <v>70000</v>
      </c>
      <c r="W283" s="383">
        <f t="shared" si="262"/>
        <v>200</v>
      </c>
      <c r="X283" s="383">
        <f t="shared" si="263"/>
        <v>140</v>
      </c>
    </row>
    <row r="284" spans="1:24" s="156" customFormat="1" x14ac:dyDescent="0.2">
      <c r="I284" s="203"/>
      <c r="J284" s="203"/>
      <c r="K284" s="203"/>
      <c r="L284" s="16"/>
      <c r="M284" s="97"/>
      <c r="N284" s="84"/>
      <c r="O284" s="148"/>
      <c r="P284" s="148"/>
      <c r="Q284" s="148"/>
      <c r="R284" s="148"/>
      <c r="S284" s="148"/>
      <c r="T284" s="77"/>
      <c r="U284" s="420"/>
      <c r="V284" s="420"/>
      <c r="W284" s="383"/>
      <c r="X284" s="383"/>
    </row>
    <row r="285" spans="1:24" s="178" customFormat="1" x14ac:dyDescent="0.2">
      <c r="I285" s="203"/>
      <c r="J285" s="203"/>
      <c r="K285" s="203"/>
      <c r="L285" s="16"/>
      <c r="M285" s="180"/>
      <c r="N285" s="181" t="s">
        <v>289</v>
      </c>
      <c r="O285" s="186">
        <f t="shared" ref="O285" si="285">SUM(O286:O287)</f>
        <v>62676.43</v>
      </c>
      <c r="P285" s="186">
        <f t="shared" ref="P285" si="286">SUM(P286:P287)</f>
        <v>70000</v>
      </c>
      <c r="Q285" s="186">
        <f t="shared" ref="Q285:R285" si="287">SUM(Q286:Q287)</f>
        <v>70000</v>
      </c>
      <c r="R285" s="186">
        <f t="shared" si="287"/>
        <v>50000</v>
      </c>
      <c r="S285" s="186">
        <f t="shared" ref="S285" si="288">SUM(S286:S287)</f>
        <v>50000</v>
      </c>
      <c r="T285" s="77">
        <f t="shared" si="261"/>
        <v>0</v>
      </c>
      <c r="U285" s="405">
        <f t="shared" ref="U285:V285" si="289">SUM(U286:U287)</f>
        <v>100000</v>
      </c>
      <c r="V285" s="405">
        <f t="shared" si="289"/>
        <v>70000</v>
      </c>
      <c r="W285" s="383">
        <f t="shared" si="262"/>
        <v>200</v>
      </c>
      <c r="X285" s="383">
        <f t="shared" si="263"/>
        <v>140</v>
      </c>
    </row>
    <row r="286" spans="1:24" s="205" customFormat="1" x14ac:dyDescent="0.2">
      <c r="L286" s="16"/>
      <c r="M286" s="187">
        <v>11</v>
      </c>
      <c r="N286" s="181" t="s">
        <v>290</v>
      </c>
      <c r="O286" s="186">
        <v>50554.67</v>
      </c>
      <c r="P286" s="186">
        <v>0</v>
      </c>
      <c r="Q286" s="186">
        <v>0</v>
      </c>
      <c r="R286" s="186">
        <v>0</v>
      </c>
      <c r="S286" s="186">
        <v>0</v>
      </c>
      <c r="T286" s="77">
        <f t="shared" si="261"/>
        <v>0</v>
      </c>
      <c r="U286" s="405">
        <v>0</v>
      </c>
      <c r="V286" s="405">
        <v>0</v>
      </c>
      <c r="W286" s="383">
        <v>0</v>
      </c>
      <c r="X286" s="383">
        <v>0</v>
      </c>
    </row>
    <row r="287" spans="1:24" s="178" customFormat="1" x14ac:dyDescent="0.2">
      <c r="I287" s="203"/>
      <c r="J287" s="203"/>
      <c r="K287" s="203"/>
      <c r="L287" s="16"/>
      <c r="M287" s="187">
        <v>52</v>
      </c>
      <c r="N287" s="181" t="s">
        <v>104</v>
      </c>
      <c r="O287" s="186">
        <v>12121.76</v>
      </c>
      <c r="P287" s="186">
        <v>70000</v>
      </c>
      <c r="Q287" s="186">
        <v>70000</v>
      </c>
      <c r="R287" s="186">
        <v>50000</v>
      </c>
      <c r="S287" s="186">
        <v>50000</v>
      </c>
      <c r="T287" s="77">
        <f t="shared" si="261"/>
        <v>0</v>
      </c>
      <c r="U287" s="405">
        <v>100000</v>
      </c>
      <c r="V287" s="405">
        <v>70000</v>
      </c>
      <c r="W287" s="383">
        <f t="shared" si="262"/>
        <v>200</v>
      </c>
      <c r="X287" s="383">
        <f t="shared" si="263"/>
        <v>140</v>
      </c>
    </row>
    <row r="288" spans="1:24" s="178" customFormat="1" x14ac:dyDescent="0.2">
      <c r="I288" s="203"/>
      <c r="J288" s="203"/>
      <c r="K288" s="203"/>
      <c r="L288" s="16"/>
      <c r="M288" s="187"/>
      <c r="N288" s="181"/>
      <c r="O288" s="186"/>
      <c r="P288" s="186"/>
      <c r="Q288" s="186"/>
      <c r="R288" s="186"/>
      <c r="S288" s="186"/>
      <c r="T288" s="77"/>
      <c r="U288" s="420"/>
      <c r="V288" s="420"/>
      <c r="W288" s="383"/>
      <c r="X288" s="383"/>
    </row>
    <row r="289" spans="1:24" s="156" customFormat="1" x14ac:dyDescent="0.2">
      <c r="B289" s="153">
        <v>1</v>
      </c>
      <c r="F289" s="177">
        <v>5</v>
      </c>
      <c r="I289" s="203"/>
      <c r="J289" s="203"/>
      <c r="K289" s="203"/>
      <c r="L289" s="16" t="s">
        <v>116</v>
      </c>
      <c r="M289" s="155">
        <v>3</v>
      </c>
      <c r="N289" s="84" t="s">
        <v>117</v>
      </c>
      <c r="O289" s="114">
        <f t="shared" ref="O289:S290" si="290">SUM(O290)</f>
        <v>62676.43</v>
      </c>
      <c r="P289" s="114">
        <f t="shared" si="290"/>
        <v>70000</v>
      </c>
      <c r="Q289" s="114">
        <f t="shared" si="290"/>
        <v>70000</v>
      </c>
      <c r="R289" s="114">
        <f t="shared" si="290"/>
        <v>50000</v>
      </c>
      <c r="S289" s="114">
        <f t="shared" si="290"/>
        <v>50000</v>
      </c>
      <c r="T289" s="77">
        <f t="shared" si="261"/>
        <v>0</v>
      </c>
      <c r="U289" s="417"/>
      <c r="V289" s="417"/>
      <c r="W289" s="383"/>
      <c r="X289" s="383"/>
    </row>
    <row r="290" spans="1:24" s="15" customFormat="1" x14ac:dyDescent="0.2">
      <c r="A290" s="156"/>
      <c r="B290" s="153">
        <v>1</v>
      </c>
      <c r="C290" s="156"/>
      <c r="D290" s="156"/>
      <c r="E290" s="156"/>
      <c r="F290" s="177">
        <v>5</v>
      </c>
      <c r="G290" s="156"/>
      <c r="H290" s="156"/>
      <c r="I290" s="203"/>
      <c r="J290" s="203"/>
      <c r="K290" s="203"/>
      <c r="L290" s="16" t="s">
        <v>116</v>
      </c>
      <c r="M290" s="71">
        <v>32</v>
      </c>
      <c r="N290" s="70" t="s">
        <v>3</v>
      </c>
      <c r="O290" s="115">
        <f t="shared" si="290"/>
        <v>62676.43</v>
      </c>
      <c r="P290" s="115">
        <f t="shared" si="290"/>
        <v>70000</v>
      </c>
      <c r="Q290" s="115">
        <f t="shared" si="290"/>
        <v>70000</v>
      </c>
      <c r="R290" s="115">
        <f t="shared" si="290"/>
        <v>50000</v>
      </c>
      <c r="S290" s="115">
        <f t="shared" si="290"/>
        <v>50000</v>
      </c>
      <c r="T290" s="77">
        <f t="shared" si="261"/>
        <v>0</v>
      </c>
      <c r="U290" s="417">
        <v>100000</v>
      </c>
      <c r="V290" s="417">
        <v>70000</v>
      </c>
      <c r="W290" s="383">
        <f t="shared" si="262"/>
        <v>200</v>
      </c>
      <c r="X290" s="383">
        <f t="shared" si="263"/>
        <v>140</v>
      </c>
    </row>
    <row r="291" spans="1:24" s="1" customFormat="1" x14ac:dyDescent="0.2">
      <c r="A291" s="156"/>
      <c r="B291" s="153">
        <v>1</v>
      </c>
      <c r="C291" s="156"/>
      <c r="D291" s="156"/>
      <c r="E291" s="156"/>
      <c r="F291" s="177">
        <v>5</v>
      </c>
      <c r="G291" s="156"/>
      <c r="H291" s="156"/>
      <c r="I291" s="203"/>
      <c r="J291" s="203"/>
      <c r="K291" s="203"/>
      <c r="L291" s="16" t="s">
        <v>116</v>
      </c>
      <c r="M291" s="155">
        <v>323</v>
      </c>
      <c r="N291" s="97" t="s">
        <v>6</v>
      </c>
      <c r="O291" s="114">
        <v>62676.43</v>
      </c>
      <c r="P291" s="114">
        <v>70000</v>
      </c>
      <c r="Q291" s="114">
        <v>70000</v>
      </c>
      <c r="R291" s="114">
        <v>50000</v>
      </c>
      <c r="S291" s="114">
        <v>50000</v>
      </c>
      <c r="T291" s="77">
        <f t="shared" si="261"/>
        <v>0</v>
      </c>
      <c r="U291" s="417"/>
      <c r="V291" s="417"/>
      <c r="W291" s="383"/>
      <c r="X291" s="383"/>
    </row>
    <row r="292" spans="1:24" s="1" customFormat="1" x14ac:dyDescent="0.2">
      <c r="A292" s="156"/>
      <c r="B292" s="153"/>
      <c r="C292" s="156"/>
      <c r="D292" s="156"/>
      <c r="E292" s="156"/>
      <c r="F292" s="156"/>
      <c r="G292" s="156"/>
      <c r="H292" s="156"/>
      <c r="I292" s="203"/>
      <c r="J292" s="203"/>
      <c r="K292" s="203"/>
      <c r="L292" s="16"/>
      <c r="M292" s="155"/>
      <c r="N292" s="97"/>
      <c r="O292" s="114"/>
      <c r="P292" s="114"/>
      <c r="Q292" s="114"/>
      <c r="R292" s="114"/>
      <c r="S292" s="114"/>
      <c r="T292" s="77"/>
      <c r="U292" s="417"/>
      <c r="V292" s="417"/>
      <c r="W292" s="383"/>
      <c r="X292" s="383"/>
    </row>
    <row r="293" spans="1:24" s="1" customFormat="1" ht="25.5" x14ac:dyDescent="0.2">
      <c r="A293" s="50" t="s">
        <v>240</v>
      </c>
      <c r="B293" s="55">
        <v>1</v>
      </c>
      <c r="C293" s="55"/>
      <c r="D293" s="55"/>
      <c r="E293" s="55">
        <v>4</v>
      </c>
      <c r="F293" s="15"/>
      <c r="G293" s="15"/>
      <c r="H293" s="15"/>
      <c r="I293" s="203"/>
      <c r="J293" s="55">
        <v>9</v>
      </c>
      <c r="K293" s="203"/>
      <c r="L293" s="16"/>
      <c r="M293" s="72"/>
      <c r="N293" s="73" t="s">
        <v>241</v>
      </c>
      <c r="O293" s="116">
        <f t="shared" ref="O293:P293" si="291">SUM(O295+O309+O333)</f>
        <v>206743.09999999998</v>
      </c>
      <c r="P293" s="116">
        <f t="shared" si="291"/>
        <v>295000</v>
      </c>
      <c r="Q293" s="116">
        <f t="shared" ref="Q293:R293" si="292">SUM(Q295+Q309+Q333)</f>
        <v>295000</v>
      </c>
      <c r="R293" s="116">
        <f t="shared" si="292"/>
        <v>295000</v>
      </c>
      <c r="S293" s="116">
        <f t="shared" ref="S293" si="293">SUM(S295+S309+S333)</f>
        <v>295000</v>
      </c>
      <c r="T293" s="77">
        <f t="shared" si="261"/>
        <v>0</v>
      </c>
      <c r="U293" s="421">
        <f>SUM(U297+U311+U322+U335)</f>
        <v>235000</v>
      </c>
      <c r="V293" s="421">
        <f>SUM(V295+V309+V333)</f>
        <v>235000</v>
      </c>
      <c r="W293" s="383">
        <f t="shared" si="262"/>
        <v>79.66101694915254</v>
      </c>
      <c r="X293" s="383">
        <f t="shared" si="263"/>
        <v>79.66101694915254</v>
      </c>
    </row>
    <row r="294" spans="1:24" s="1" customFormat="1" x14ac:dyDescent="0.2">
      <c r="A294" s="15"/>
      <c r="B294" s="15"/>
      <c r="C294" s="15"/>
      <c r="D294" s="15"/>
      <c r="E294" s="15"/>
      <c r="F294" s="15"/>
      <c r="G294" s="15"/>
      <c r="H294" s="15"/>
      <c r="I294" s="203"/>
      <c r="J294" s="203"/>
      <c r="K294" s="203"/>
      <c r="L294" s="16"/>
      <c r="M294" s="97"/>
      <c r="N294" s="84"/>
      <c r="O294" s="144"/>
      <c r="P294" s="144"/>
      <c r="Q294" s="144"/>
      <c r="R294" s="144"/>
      <c r="S294" s="144"/>
      <c r="T294" s="77"/>
      <c r="U294" s="422"/>
      <c r="V294" s="422"/>
      <c r="W294" s="383"/>
      <c r="X294" s="383"/>
    </row>
    <row r="295" spans="1:24" s="1" customFormat="1" ht="38.25" x14ac:dyDescent="0.2">
      <c r="A295" s="53" t="s">
        <v>174</v>
      </c>
      <c r="B295" s="47"/>
      <c r="C295" s="47"/>
      <c r="D295" s="47"/>
      <c r="E295" s="47"/>
      <c r="F295" s="47"/>
      <c r="G295" s="47"/>
      <c r="H295" s="47"/>
      <c r="I295" s="203"/>
      <c r="J295" s="203"/>
      <c r="K295" s="203"/>
      <c r="L295" s="31" t="s">
        <v>125</v>
      </c>
      <c r="M295" s="104"/>
      <c r="N295" s="105" t="s">
        <v>148</v>
      </c>
      <c r="O295" s="117">
        <f t="shared" ref="O295" si="294">SUM(O297)</f>
        <v>50290.09</v>
      </c>
      <c r="P295" s="117">
        <f t="shared" ref="P295" si="295">SUM(P297)</f>
        <v>80000</v>
      </c>
      <c r="Q295" s="117">
        <f t="shared" ref="Q295:U295" si="296">SUM(Q297)</f>
        <v>80000</v>
      </c>
      <c r="R295" s="117">
        <f t="shared" ref="R295:S295" si="297">SUM(R297)</f>
        <v>80000</v>
      </c>
      <c r="S295" s="117">
        <f t="shared" si="297"/>
        <v>80000</v>
      </c>
      <c r="T295" s="77">
        <f t="shared" si="261"/>
        <v>0</v>
      </c>
      <c r="U295" s="423">
        <f t="shared" si="296"/>
        <v>90000</v>
      </c>
      <c r="V295" s="423">
        <f t="shared" ref="V295" si="298">SUM(V297)</f>
        <v>90000</v>
      </c>
      <c r="W295" s="383">
        <f t="shared" si="262"/>
        <v>112.5</v>
      </c>
      <c r="X295" s="383">
        <f t="shared" si="263"/>
        <v>112.5</v>
      </c>
    </row>
    <row r="296" spans="1:24" s="1" customFormat="1" x14ac:dyDescent="0.2">
      <c r="A296" s="53"/>
      <c r="B296" s="178"/>
      <c r="C296" s="178"/>
      <c r="D296" s="178"/>
      <c r="E296" s="178"/>
      <c r="F296" s="178"/>
      <c r="G296" s="178"/>
      <c r="H296" s="178"/>
      <c r="I296" s="203"/>
      <c r="J296" s="203"/>
      <c r="K296" s="203"/>
      <c r="L296" s="31"/>
      <c r="M296" s="104"/>
      <c r="N296" s="105"/>
      <c r="O296" s="117"/>
      <c r="P296" s="117"/>
      <c r="Q296" s="117"/>
      <c r="R296" s="117"/>
      <c r="S296" s="117"/>
      <c r="T296" s="77"/>
      <c r="U296" s="423"/>
      <c r="V296" s="423"/>
      <c r="W296" s="383"/>
      <c r="X296" s="383"/>
    </row>
    <row r="297" spans="1:24" s="1" customFormat="1" x14ac:dyDescent="0.2">
      <c r="A297" s="27" t="s">
        <v>242</v>
      </c>
      <c r="B297" s="15"/>
      <c r="C297" s="15"/>
      <c r="D297" s="15"/>
      <c r="E297" s="15"/>
      <c r="F297" s="15"/>
      <c r="G297" s="15"/>
      <c r="H297" s="15"/>
      <c r="I297" s="203"/>
      <c r="J297" s="203"/>
      <c r="K297" s="203"/>
      <c r="L297" s="36" t="s">
        <v>178</v>
      </c>
      <c r="M297" s="107"/>
      <c r="N297" s="108" t="s">
        <v>124</v>
      </c>
      <c r="O297" s="135">
        <f t="shared" ref="O297" si="299">SUM(O304)</f>
        <v>50290.09</v>
      </c>
      <c r="P297" s="135">
        <f t="shared" ref="P297" si="300">SUM(P304)</f>
        <v>80000</v>
      </c>
      <c r="Q297" s="135">
        <f t="shared" ref="Q297:R297" si="301">SUM(Q304)</f>
        <v>80000</v>
      </c>
      <c r="R297" s="135">
        <f t="shared" si="301"/>
        <v>80000</v>
      </c>
      <c r="S297" s="135">
        <f t="shared" ref="S297" si="302">SUM(S304)</f>
        <v>80000</v>
      </c>
      <c r="T297" s="77">
        <f t="shared" si="261"/>
        <v>0</v>
      </c>
      <c r="U297" s="424">
        <f>SUM(U305)</f>
        <v>90000</v>
      </c>
      <c r="V297" s="424">
        <f>SUM(V305)</f>
        <v>90000</v>
      </c>
      <c r="W297" s="383">
        <f t="shared" si="262"/>
        <v>112.5</v>
      </c>
      <c r="X297" s="383">
        <f t="shared" si="263"/>
        <v>112.5</v>
      </c>
    </row>
    <row r="298" spans="1:24" s="1" customFormat="1" x14ac:dyDescent="0.2">
      <c r="A298" s="15"/>
      <c r="B298" s="15"/>
      <c r="C298" s="15"/>
      <c r="D298" s="15"/>
      <c r="E298" s="15"/>
      <c r="F298" s="15"/>
      <c r="G298" s="15"/>
      <c r="H298" s="15"/>
      <c r="I298" s="203"/>
      <c r="J298" s="203"/>
      <c r="K298" s="203"/>
      <c r="L298" s="16"/>
      <c r="M298" s="97"/>
      <c r="N298" s="84"/>
      <c r="O298" s="144"/>
      <c r="P298" s="144"/>
      <c r="Q298" s="144"/>
      <c r="R298" s="144"/>
      <c r="S298" s="144"/>
      <c r="T298" s="77"/>
      <c r="U298" s="422"/>
      <c r="V298" s="422"/>
      <c r="W298" s="383"/>
      <c r="X298" s="383"/>
    </row>
    <row r="299" spans="1:24" s="1" customFormat="1" x14ac:dyDescent="0.2">
      <c r="A299" s="178"/>
      <c r="B299" s="178"/>
      <c r="C299" s="178"/>
      <c r="D299" s="178"/>
      <c r="E299" s="178"/>
      <c r="F299" s="178"/>
      <c r="G299" s="178"/>
      <c r="H299" s="178"/>
      <c r="I299" s="203"/>
      <c r="J299" s="203"/>
      <c r="K299" s="203"/>
      <c r="L299" s="16"/>
      <c r="M299" s="97"/>
      <c r="N299" s="181" t="s">
        <v>289</v>
      </c>
      <c r="O299" s="189">
        <f t="shared" ref="O299" si="303">SUM(O301:O302)</f>
        <v>50290.09</v>
      </c>
      <c r="P299" s="189">
        <f t="shared" ref="P299" si="304">SUM(P301:P302)</f>
        <v>80000</v>
      </c>
      <c r="Q299" s="189">
        <f>SUM(Q300:Q302)</f>
        <v>80000</v>
      </c>
      <c r="R299" s="189">
        <f>SUM(R300:R302)</f>
        <v>80000</v>
      </c>
      <c r="S299" s="189">
        <f>SUM(S300:S302)</f>
        <v>80000</v>
      </c>
      <c r="T299" s="77">
        <f t="shared" si="261"/>
        <v>0</v>
      </c>
      <c r="U299" s="405">
        <f>SUM(U300:U302)</f>
        <v>90000</v>
      </c>
      <c r="V299" s="405">
        <f t="shared" ref="V299" si="305">SUM(V301:V302)</f>
        <v>90000</v>
      </c>
      <c r="W299" s="383">
        <f t="shared" si="262"/>
        <v>112.5</v>
      </c>
      <c r="X299" s="383">
        <f t="shared" si="263"/>
        <v>112.5</v>
      </c>
    </row>
    <row r="300" spans="1:24" s="1" customFormat="1" x14ac:dyDescent="0.2">
      <c r="A300" s="336"/>
      <c r="B300" s="336"/>
      <c r="C300" s="336"/>
      <c r="D300" s="336"/>
      <c r="E300" s="336"/>
      <c r="F300" s="336"/>
      <c r="G300" s="336"/>
      <c r="H300" s="336"/>
      <c r="I300" s="336"/>
      <c r="J300" s="336"/>
      <c r="K300" s="336"/>
      <c r="L300" s="16"/>
      <c r="M300" s="187">
        <v>11</v>
      </c>
      <c r="N300" s="181" t="s">
        <v>290</v>
      </c>
      <c r="O300" s="189">
        <v>0</v>
      </c>
      <c r="P300" s="189">
        <v>0</v>
      </c>
      <c r="Q300" s="189">
        <v>30000</v>
      </c>
      <c r="R300" s="189">
        <v>30000</v>
      </c>
      <c r="S300" s="189">
        <v>30000</v>
      </c>
      <c r="T300" s="77">
        <f t="shared" si="261"/>
        <v>0</v>
      </c>
      <c r="U300" s="405">
        <v>34000</v>
      </c>
      <c r="V300" s="405">
        <v>0</v>
      </c>
      <c r="W300" s="383">
        <f t="shared" si="262"/>
        <v>113.33333333333333</v>
      </c>
      <c r="X300" s="383">
        <f t="shared" si="263"/>
        <v>0</v>
      </c>
    </row>
    <row r="301" spans="1:24" s="1" customFormat="1" x14ac:dyDescent="0.2">
      <c r="A301" s="178"/>
      <c r="B301" s="178"/>
      <c r="C301" s="178"/>
      <c r="D301" s="178"/>
      <c r="E301" s="178"/>
      <c r="F301" s="178"/>
      <c r="G301" s="178"/>
      <c r="H301" s="178"/>
      <c r="I301" s="203"/>
      <c r="J301" s="203"/>
      <c r="K301" s="203"/>
      <c r="L301" s="16"/>
      <c r="M301" s="187">
        <v>43</v>
      </c>
      <c r="N301" s="188" t="s">
        <v>103</v>
      </c>
      <c r="O301" s="189">
        <v>11187.5</v>
      </c>
      <c r="P301" s="189">
        <v>24500</v>
      </c>
      <c r="Q301" s="189">
        <v>50000</v>
      </c>
      <c r="R301" s="189">
        <v>50000</v>
      </c>
      <c r="S301" s="189">
        <v>50000</v>
      </c>
      <c r="T301" s="77">
        <f t="shared" si="261"/>
        <v>0</v>
      </c>
      <c r="U301" s="405">
        <v>56000</v>
      </c>
      <c r="V301" s="405">
        <v>90000</v>
      </c>
      <c r="W301" s="383">
        <f t="shared" si="262"/>
        <v>112.00000000000001</v>
      </c>
      <c r="X301" s="383">
        <f t="shared" si="263"/>
        <v>180</v>
      </c>
    </row>
    <row r="302" spans="1:24" s="1" customFormat="1" x14ac:dyDescent="0.2">
      <c r="A302" s="203"/>
      <c r="B302" s="203"/>
      <c r="C302" s="203"/>
      <c r="D302" s="203"/>
      <c r="E302" s="203"/>
      <c r="F302" s="203"/>
      <c r="G302" s="203"/>
      <c r="H302" s="203"/>
      <c r="I302" s="203"/>
      <c r="J302" s="203"/>
      <c r="K302" s="203"/>
      <c r="L302" s="16"/>
      <c r="M302" s="187">
        <v>91</v>
      </c>
      <c r="N302" s="181" t="s">
        <v>294</v>
      </c>
      <c r="O302" s="189">
        <v>39102.589999999997</v>
      </c>
      <c r="P302" s="189">
        <v>55500</v>
      </c>
      <c r="Q302" s="189">
        <v>0</v>
      </c>
      <c r="R302" s="189">
        <v>0</v>
      </c>
      <c r="S302" s="189">
        <v>0</v>
      </c>
      <c r="T302" s="77">
        <f t="shared" si="261"/>
        <v>0</v>
      </c>
      <c r="U302" s="405">
        <v>0</v>
      </c>
      <c r="V302" s="405">
        <v>0</v>
      </c>
      <c r="W302" s="383">
        <v>0</v>
      </c>
      <c r="X302" s="383">
        <v>0</v>
      </c>
    </row>
    <row r="303" spans="1:24" s="1" customFormat="1" x14ac:dyDescent="0.2">
      <c r="A303" s="178"/>
      <c r="B303" s="178"/>
      <c r="C303" s="178"/>
      <c r="D303" s="178"/>
      <c r="E303" s="178"/>
      <c r="F303" s="178"/>
      <c r="G303" s="178"/>
      <c r="H303" s="178"/>
      <c r="I303" s="203"/>
      <c r="J303" s="203"/>
      <c r="K303" s="203"/>
      <c r="L303" s="16"/>
      <c r="M303" s="97"/>
      <c r="N303" s="84"/>
      <c r="O303" s="144"/>
      <c r="P303" s="144"/>
      <c r="Q303" s="144"/>
      <c r="R303" s="144"/>
      <c r="S303" s="144"/>
      <c r="T303" s="77"/>
      <c r="U303" s="422"/>
      <c r="V303" s="422"/>
      <c r="W303" s="383"/>
      <c r="X303" s="383"/>
    </row>
    <row r="304" spans="1:24" s="43" customFormat="1" x14ac:dyDescent="0.2">
      <c r="B304" s="177">
        <v>1</v>
      </c>
      <c r="D304" s="48"/>
      <c r="E304" s="48">
        <v>4</v>
      </c>
      <c r="I304" s="203"/>
      <c r="J304" s="202">
        <v>9</v>
      </c>
      <c r="K304" s="203"/>
      <c r="L304" s="16" t="s">
        <v>178</v>
      </c>
      <c r="M304" s="72">
        <v>3</v>
      </c>
      <c r="N304" s="84" t="s">
        <v>117</v>
      </c>
      <c r="O304" s="114">
        <f t="shared" ref="O304:S304" si="306">SUM(O305)</f>
        <v>50290.09</v>
      </c>
      <c r="P304" s="114">
        <f t="shared" si="306"/>
        <v>80000</v>
      </c>
      <c r="Q304" s="114">
        <f t="shared" si="306"/>
        <v>80000</v>
      </c>
      <c r="R304" s="114">
        <f t="shared" si="306"/>
        <v>80000</v>
      </c>
      <c r="S304" s="114">
        <f t="shared" si="306"/>
        <v>80000</v>
      </c>
      <c r="T304" s="77">
        <f t="shared" si="261"/>
        <v>0</v>
      </c>
      <c r="U304" s="417"/>
      <c r="V304" s="417"/>
      <c r="W304" s="383"/>
      <c r="X304" s="383"/>
    </row>
    <row r="305" spans="1:24" s="1" customFormat="1" x14ac:dyDescent="0.2">
      <c r="A305" s="15"/>
      <c r="B305" s="177">
        <v>1</v>
      </c>
      <c r="C305" s="15"/>
      <c r="D305" s="48"/>
      <c r="E305" s="48">
        <v>4</v>
      </c>
      <c r="F305" s="15"/>
      <c r="G305" s="15"/>
      <c r="H305" s="15"/>
      <c r="I305" s="203"/>
      <c r="J305" s="202">
        <v>9</v>
      </c>
      <c r="K305" s="203"/>
      <c r="L305" s="16" t="s">
        <v>178</v>
      </c>
      <c r="M305" s="71">
        <v>32</v>
      </c>
      <c r="N305" s="70" t="s">
        <v>3</v>
      </c>
      <c r="O305" s="115">
        <f t="shared" ref="O305" si="307">SUM(O306:O307)</f>
        <v>50290.09</v>
      </c>
      <c r="P305" s="115">
        <f t="shared" ref="P305" si="308">SUM(P306:P307)</f>
        <v>80000</v>
      </c>
      <c r="Q305" s="115">
        <f t="shared" ref="Q305:R305" si="309">SUM(Q306:Q307)</f>
        <v>80000</v>
      </c>
      <c r="R305" s="115">
        <f t="shared" si="309"/>
        <v>80000</v>
      </c>
      <c r="S305" s="115">
        <f t="shared" ref="S305" si="310">SUM(S306:S307)</f>
        <v>80000</v>
      </c>
      <c r="T305" s="77">
        <f t="shared" si="261"/>
        <v>0</v>
      </c>
      <c r="U305" s="417">
        <v>90000</v>
      </c>
      <c r="V305" s="417">
        <v>90000</v>
      </c>
      <c r="W305" s="383">
        <f t="shared" si="262"/>
        <v>112.5</v>
      </c>
      <c r="X305" s="383">
        <f t="shared" si="263"/>
        <v>112.5</v>
      </c>
    </row>
    <row r="306" spans="1:24" s="1" customFormat="1" x14ac:dyDescent="0.2">
      <c r="A306" s="15"/>
      <c r="B306" s="177">
        <v>1</v>
      </c>
      <c r="C306" s="15"/>
      <c r="D306" s="48"/>
      <c r="E306" s="48">
        <v>4</v>
      </c>
      <c r="F306" s="15"/>
      <c r="G306" s="15"/>
      <c r="H306" s="15"/>
      <c r="I306" s="203"/>
      <c r="J306" s="202">
        <v>9</v>
      </c>
      <c r="K306" s="203"/>
      <c r="L306" s="16" t="s">
        <v>178</v>
      </c>
      <c r="M306" s="72">
        <v>322</v>
      </c>
      <c r="N306" s="97" t="s">
        <v>118</v>
      </c>
      <c r="O306" s="114">
        <v>39102.589999999997</v>
      </c>
      <c r="P306" s="114">
        <v>60000</v>
      </c>
      <c r="Q306" s="114">
        <v>60000</v>
      </c>
      <c r="R306" s="114">
        <v>60000</v>
      </c>
      <c r="S306" s="114">
        <v>60000</v>
      </c>
      <c r="T306" s="77">
        <f t="shared" si="261"/>
        <v>0</v>
      </c>
      <c r="U306" s="417"/>
      <c r="V306" s="417"/>
      <c r="W306" s="383"/>
      <c r="X306" s="383"/>
    </row>
    <row r="307" spans="1:24" s="1" customFormat="1" x14ac:dyDescent="0.2">
      <c r="A307" s="15"/>
      <c r="B307" s="177">
        <v>1</v>
      </c>
      <c r="C307" s="15"/>
      <c r="D307" s="48"/>
      <c r="E307" s="48">
        <v>4</v>
      </c>
      <c r="F307" s="15"/>
      <c r="G307" s="15"/>
      <c r="H307" s="15"/>
      <c r="I307" s="203"/>
      <c r="J307" s="202">
        <v>9</v>
      </c>
      <c r="K307" s="203"/>
      <c r="L307" s="16" t="s">
        <v>178</v>
      </c>
      <c r="M307" s="72">
        <v>323</v>
      </c>
      <c r="N307" s="97" t="s">
        <v>6</v>
      </c>
      <c r="O307" s="114">
        <v>11187.5</v>
      </c>
      <c r="P307" s="114">
        <v>20000</v>
      </c>
      <c r="Q307" s="114">
        <v>20000</v>
      </c>
      <c r="R307" s="114">
        <v>20000</v>
      </c>
      <c r="S307" s="114">
        <v>20000</v>
      </c>
      <c r="T307" s="77">
        <f t="shared" si="261"/>
        <v>0</v>
      </c>
      <c r="U307" s="417"/>
      <c r="V307" s="417"/>
      <c r="W307" s="383"/>
      <c r="X307" s="383"/>
    </row>
    <row r="308" spans="1:24" s="1" customFormat="1" x14ac:dyDescent="0.2">
      <c r="A308" s="56"/>
      <c r="B308" s="56"/>
      <c r="C308" s="56"/>
      <c r="D308" s="57"/>
      <c r="E308" s="57"/>
      <c r="F308" s="56"/>
      <c r="G308" s="56"/>
      <c r="H308" s="56"/>
      <c r="I308" s="203"/>
      <c r="J308" s="203"/>
      <c r="K308" s="203"/>
      <c r="L308" s="16"/>
      <c r="M308" s="72"/>
      <c r="N308" s="97"/>
      <c r="O308" s="145"/>
      <c r="P308" s="145"/>
      <c r="Q308" s="145"/>
      <c r="R308" s="145"/>
      <c r="S308" s="145"/>
      <c r="T308" s="77"/>
      <c r="U308" s="417"/>
      <c r="V308" s="417"/>
      <c r="W308" s="383"/>
      <c r="X308" s="383"/>
    </row>
    <row r="309" spans="1:24" s="1" customFormat="1" ht="25.5" x14ac:dyDescent="0.2">
      <c r="A309" s="53" t="s">
        <v>154</v>
      </c>
      <c r="B309" s="15"/>
      <c r="C309" s="15"/>
      <c r="D309" s="15"/>
      <c r="E309" s="15"/>
      <c r="F309" s="15"/>
      <c r="G309" s="15"/>
      <c r="H309" s="15"/>
      <c r="I309" s="203"/>
      <c r="J309" s="203"/>
      <c r="K309" s="203"/>
      <c r="L309" s="31" t="s">
        <v>188</v>
      </c>
      <c r="M309" s="104"/>
      <c r="N309" s="105" t="s">
        <v>189</v>
      </c>
      <c r="O309" s="117">
        <f t="shared" ref="O309" si="311">SUM(O311+O322)</f>
        <v>48839.47</v>
      </c>
      <c r="P309" s="117">
        <f t="shared" ref="P309" si="312">SUM(P311+P322)</f>
        <v>65000</v>
      </c>
      <c r="Q309" s="117">
        <f t="shared" ref="Q309:V309" si="313">SUM(Q311+Q322)</f>
        <v>65000</v>
      </c>
      <c r="R309" s="117">
        <f t="shared" ref="R309:S309" si="314">SUM(R311+R322)</f>
        <v>65000</v>
      </c>
      <c r="S309" s="117">
        <f t="shared" si="314"/>
        <v>65000</v>
      </c>
      <c r="T309" s="77">
        <f t="shared" si="261"/>
        <v>0</v>
      </c>
      <c r="U309" s="423">
        <f t="shared" si="313"/>
        <v>45000</v>
      </c>
      <c r="V309" s="423">
        <f t="shared" si="313"/>
        <v>45000</v>
      </c>
      <c r="W309" s="383">
        <f t="shared" si="262"/>
        <v>69.230769230769226</v>
      </c>
      <c r="X309" s="383">
        <f t="shared" si="263"/>
        <v>69.230769230769226</v>
      </c>
    </row>
    <row r="310" spans="1:24" s="1" customFormat="1" x14ac:dyDescent="0.2">
      <c r="A310" s="15"/>
      <c r="B310" s="15"/>
      <c r="C310" s="15"/>
      <c r="D310" s="15"/>
      <c r="E310" s="15"/>
      <c r="F310" s="15"/>
      <c r="G310" s="15"/>
      <c r="H310" s="15"/>
      <c r="I310" s="203"/>
      <c r="J310" s="203"/>
      <c r="K310" s="203"/>
      <c r="L310" s="16"/>
      <c r="M310" s="72"/>
      <c r="N310" s="97"/>
      <c r="O310" s="144"/>
      <c r="P310" s="144"/>
      <c r="Q310" s="144"/>
      <c r="R310" s="144"/>
      <c r="S310" s="144"/>
      <c r="T310" s="77"/>
      <c r="U310" s="422"/>
      <c r="V310" s="422"/>
      <c r="W310" s="383"/>
      <c r="X310" s="383"/>
    </row>
    <row r="311" spans="1:24" s="1" customFormat="1" ht="25.5" x14ac:dyDescent="0.2">
      <c r="A311" s="27" t="s">
        <v>243</v>
      </c>
      <c r="B311" s="15"/>
      <c r="C311" s="15"/>
      <c r="D311" s="15"/>
      <c r="E311" s="15"/>
      <c r="F311" s="15"/>
      <c r="G311" s="15"/>
      <c r="H311" s="15"/>
      <c r="I311" s="203"/>
      <c r="J311" s="203"/>
      <c r="K311" s="203"/>
      <c r="L311" s="36" t="s">
        <v>180</v>
      </c>
      <c r="M311" s="107"/>
      <c r="N311" s="108" t="s">
        <v>287</v>
      </c>
      <c r="O311" s="145">
        <f t="shared" ref="O311" si="315">SUM(O317)</f>
        <v>19269.2</v>
      </c>
      <c r="P311" s="145">
        <f t="shared" ref="P311" si="316">SUM(P317)</f>
        <v>35000</v>
      </c>
      <c r="Q311" s="145">
        <f t="shared" ref="Q311:R311" si="317">SUM(Q317)</f>
        <v>35000</v>
      </c>
      <c r="R311" s="145">
        <f t="shared" si="317"/>
        <v>35000</v>
      </c>
      <c r="S311" s="145">
        <f t="shared" ref="S311" si="318">SUM(S317)</f>
        <v>35000</v>
      </c>
      <c r="T311" s="77">
        <f t="shared" si="261"/>
        <v>0</v>
      </c>
      <c r="U311" s="419">
        <f>SUM(U318)</f>
        <v>20000</v>
      </c>
      <c r="V311" s="419">
        <f>SUM(V318)</f>
        <v>20000</v>
      </c>
      <c r="W311" s="383">
        <f t="shared" si="262"/>
        <v>57.142857142857139</v>
      </c>
      <c r="X311" s="383">
        <f t="shared" si="263"/>
        <v>57.142857142857139</v>
      </c>
    </row>
    <row r="312" spans="1:24" s="1" customFormat="1" x14ac:dyDescent="0.2">
      <c r="A312" s="15"/>
      <c r="B312" s="15"/>
      <c r="C312" s="15"/>
      <c r="D312" s="15"/>
      <c r="E312" s="15"/>
      <c r="F312" s="15"/>
      <c r="G312" s="15"/>
      <c r="H312" s="15"/>
      <c r="I312" s="203"/>
      <c r="J312" s="203"/>
      <c r="K312" s="203"/>
      <c r="L312" s="16"/>
      <c r="M312" s="97"/>
      <c r="N312" s="84"/>
      <c r="O312" s="144"/>
      <c r="P312" s="144"/>
      <c r="Q312" s="144"/>
      <c r="R312" s="144"/>
      <c r="S312" s="144"/>
      <c r="T312" s="77"/>
      <c r="U312" s="422"/>
      <c r="V312" s="422"/>
      <c r="W312" s="383"/>
      <c r="X312" s="383"/>
    </row>
    <row r="313" spans="1:24" s="1" customFormat="1" x14ac:dyDescent="0.2">
      <c r="A313" s="178"/>
      <c r="B313" s="178"/>
      <c r="C313" s="178"/>
      <c r="D313" s="178"/>
      <c r="E313" s="178"/>
      <c r="F313" s="178"/>
      <c r="G313" s="178"/>
      <c r="H313" s="178"/>
      <c r="I313" s="203"/>
      <c r="J313" s="203"/>
      <c r="K313" s="203"/>
      <c r="L313" s="16"/>
      <c r="M313" s="97"/>
      <c r="N313" s="181" t="s">
        <v>289</v>
      </c>
      <c r="O313" s="189">
        <f t="shared" ref="O313:P313" si="319">SUM(O315:O315)</f>
        <v>19269.2</v>
      </c>
      <c r="P313" s="189">
        <f t="shared" si="319"/>
        <v>35000</v>
      </c>
      <c r="Q313" s="189">
        <f>SUM(Q314:Q315)</f>
        <v>35000</v>
      </c>
      <c r="R313" s="189">
        <f>SUM(R314:R315)</f>
        <v>35000</v>
      </c>
      <c r="S313" s="189">
        <f>SUM(S314:S315)</f>
        <v>35000</v>
      </c>
      <c r="T313" s="77">
        <f t="shared" si="261"/>
        <v>0</v>
      </c>
      <c r="U313" s="405">
        <f t="shared" ref="U313:V313" si="320">SUM(U315:U315)</f>
        <v>20000</v>
      </c>
      <c r="V313" s="405">
        <f t="shared" si="320"/>
        <v>20000</v>
      </c>
      <c r="W313" s="383">
        <f t="shared" si="262"/>
        <v>57.142857142857139</v>
      </c>
      <c r="X313" s="383">
        <f t="shared" si="263"/>
        <v>57.142857142857139</v>
      </c>
    </row>
    <row r="314" spans="1:24" s="1" customFormat="1" x14ac:dyDescent="0.2">
      <c r="A314" s="336"/>
      <c r="B314" s="336"/>
      <c r="C314" s="336"/>
      <c r="D314" s="336"/>
      <c r="E314" s="336"/>
      <c r="F314" s="336"/>
      <c r="G314" s="336"/>
      <c r="H314" s="336"/>
      <c r="I314" s="336"/>
      <c r="J314" s="336"/>
      <c r="K314" s="336"/>
      <c r="L314" s="16"/>
      <c r="M314" s="187">
        <v>11</v>
      </c>
      <c r="N314" s="181" t="s">
        <v>290</v>
      </c>
      <c r="O314" s="189">
        <v>0</v>
      </c>
      <c r="P314" s="189">
        <v>0</v>
      </c>
      <c r="Q314" s="189">
        <v>0</v>
      </c>
      <c r="R314" s="189">
        <v>0</v>
      </c>
      <c r="S314" s="189">
        <v>0</v>
      </c>
      <c r="T314" s="77">
        <f t="shared" si="261"/>
        <v>0</v>
      </c>
      <c r="U314" s="405">
        <v>0</v>
      </c>
      <c r="V314" s="405">
        <v>0</v>
      </c>
      <c r="W314" s="383">
        <v>0</v>
      </c>
      <c r="X314" s="383">
        <v>0</v>
      </c>
    </row>
    <row r="315" spans="1:24" s="1" customFormat="1" x14ac:dyDescent="0.2">
      <c r="A315" s="178"/>
      <c r="B315" s="178"/>
      <c r="C315" s="178"/>
      <c r="D315" s="178"/>
      <c r="E315" s="178"/>
      <c r="F315" s="178"/>
      <c r="G315" s="178"/>
      <c r="H315" s="178"/>
      <c r="I315" s="203"/>
      <c r="J315" s="203"/>
      <c r="K315" s="203"/>
      <c r="L315" s="16"/>
      <c r="M315" s="187">
        <v>43</v>
      </c>
      <c r="N315" s="188" t="s">
        <v>103</v>
      </c>
      <c r="O315" s="189">
        <v>19269.2</v>
      </c>
      <c r="P315" s="189">
        <v>35000</v>
      </c>
      <c r="Q315" s="189">
        <v>35000</v>
      </c>
      <c r="R315" s="189">
        <v>35000</v>
      </c>
      <c r="S315" s="189">
        <v>35000</v>
      </c>
      <c r="T315" s="77">
        <f t="shared" si="261"/>
        <v>0</v>
      </c>
      <c r="U315" s="405">
        <v>20000</v>
      </c>
      <c r="V315" s="405">
        <v>20000</v>
      </c>
      <c r="W315" s="383">
        <f t="shared" si="262"/>
        <v>57.142857142857139</v>
      </c>
      <c r="X315" s="383">
        <f t="shared" si="263"/>
        <v>57.142857142857139</v>
      </c>
    </row>
    <row r="316" spans="1:24" s="1" customFormat="1" x14ac:dyDescent="0.2">
      <c r="A316" s="178"/>
      <c r="B316" s="178"/>
      <c r="C316" s="178"/>
      <c r="D316" s="178"/>
      <c r="E316" s="178"/>
      <c r="F316" s="178"/>
      <c r="G316" s="178"/>
      <c r="H316" s="178"/>
      <c r="I316" s="203"/>
      <c r="J316" s="203"/>
      <c r="K316" s="203"/>
      <c r="L316" s="16"/>
      <c r="M316" s="97"/>
      <c r="N316" s="188"/>
      <c r="O316" s="144"/>
      <c r="P316" s="144"/>
      <c r="Q316" s="144"/>
      <c r="R316" s="144"/>
      <c r="S316" s="144"/>
      <c r="T316" s="77"/>
      <c r="U316" s="422"/>
      <c r="V316" s="422"/>
      <c r="W316" s="383"/>
      <c r="X316" s="383"/>
    </row>
    <row r="317" spans="1:24" s="43" customFormat="1" x14ac:dyDescent="0.2">
      <c r="B317" s="177">
        <v>1</v>
      </c>
      <c r="D317" s="48"/>
      <c r="E317" s="48">
        <v>4</v>
      </c>
      <c r="I317" s="203"/>
      <c r="J317" s="203"/>
      <c r="K317" s="203"/>
      <c r="L317" s="16" t="s">
        <v>180</v>
      </c>
      <c r="M317" s="72">
        <v>3</v>
      </c>
      <c r="N317" s="84" t="s">
        <v>117</v>
      </c>
      <c r="O317" s="114">
        <f t="shared" ref="O317:S317" si="321">SUM(O318)</f>
        <v>19269.2</v>
      </c>
      <c r="P317" s="114">
        <f t="shared" si="321"/>
        <v>35000</v>
      </c>
      <c r="Q317" s="114">
        <f t="shared" si="321"/>
        <v>35000</v>
      </c>
      <c r="R317" s="114">
        <f t="shared" si="321"/>
        <v>35000</v>
      </c>
      <c r="S317" s="114">
        <f t="shared" si="321"/>
        <v>35000</v>
      </c>
      <c r="T317" s="77">
        <f t="shared" ref="T317:T378" si="322">S317-R317</f>
        <v>0</v>
      </c>
      <c r="U317" s="417"/>
      <c r="V317" s="417"/>
      <c r="W317" s="383"/>
      <c r="X317" s="383"/>
    </row>
    <row r="318" spans="1:24" s="1" customFormat="1" x14ac:dyDescent="0.2">
      <c r="A318" s="15"/>
      <c r="B318" s="177">
        <v>1</v>
      </c>
      <c r="C318" s="15"/>
      <c r="D318" s="48"/>
      <c r="E318" s="48">
        <v>4</v>
      </c>
      <c r="F318" s="15"/>
      <c r="G318" s="15"/>
      <c r="H318" s="15"/>
      <c r="I318" s="203"/>
      <c r="J318" s="203"/>
      <c r="K318" s="203"/>
      <c r="L318" s="16" t="s">
        <v>180</v>
      </c>
      <c r="M318" s="71">
        <v>32</v>
      </c>
      <c r="N318" s="70" t="s">
        <v>3</v>
      </c>
      <c r="O318" s="115">
        <f t="shared" ref="O318:P318" si="323">SUM(O319:O320)</f>
        <v>19269.2</v>
      </c>
      <c r="P318" s="115">
        <f t="shared" si="323"/>
        <v>35000</v>
      </c>
      <c r="Q318" s="115">
        <f t="shared" ref="Q318:R318" si="324">SUM(Q319:Q320)</f>
        <v>35000</v>
      </c>
      <c r="R318" s="115">
        <f t="shared" si="324"/>
        <v>35000</v>
      </c>
      <c r="S318" s="115">
        <f t="shared" ref="S318" si="325">SUM(S319:S320)</f>
        <v>35000</v>
      </c>
      <c r="T318" s="77">
        <f t="shared" si="322"/>
        <v>0</v>
      </c>
      <c r="U318" s="417">
        <v>20000</v>
      </c>
      <c r="V318" s="417">
        <v>20000</v>
      </c>
      <c r="W318" s="383">
        <f t="shared" ref="W318:W378" si="326">U318/S318*100</f>
        <v>57.142857142857139</v>
      </c>
      <c r="X318" s="383">
        <f t="shared" ref="X318:X378" si="327">V318/S318*100</f>
        <v>57.142857142857139</v>
      </c>
    </row>
    <row r="319" spans="1:24" s="1" customFormat="1" x14ac:dyDescent="0.2">
      <c r="A319" s="170"/>
      <c r="B319" s="177">
        <v>1</v>
      </c>
      <c r="C319" s="170"/>
      <c r="D319" s="169"/>
      <c r="E319" s="169">
        <v>4</v>
      </c>
      <c r="F319" s="170"/>
      <c r="G319" s="170"/>
      <c r="H319" s="170"/>
      <c r="I319" s="203"/>
      <c r="J319" s="203"/>
      <c r="K319" s="203"/>
      <c r="L319" s="16" t="s">
        <v>180</v>
      </c>
      <c r="M319" s="171">
        <v>322</v>
      </c>
      <c r="N319" s="97" t="s">
        <v>118</v>
      </c>
      <c r="O319" s="114">
        <v>784.32</v>
      </c>
      <c r="P319" s="114">
        <v>5000</v>
      </c>
      <c r="Q319" s="114">
        <v>5000</v>
      </c>
      <c r="R319" s="114">
        <v>5000</v>
      </c>
      <c r="S319" s="114">
        <v>5000</v>
      </c>
      <c r="T319" s="77">
        <f t="shared" si="322"/>
        <v>0</v>
      </c>
      <c r="U319" s="417"/>
      <c r="V319" s="417"/>
      <c r="W319" s="383"/>
      <c r="X319" s="383"/>
    </row>
    <row r="320" spans="1:24" s="1" customFormat="1" x14ac:dyDescent="0.2">
      <c r="A320" s="15"/>
      <c r="B320" s="177">
        <v>1</v>
      </c>
      <c r="C320" s="15"/>
      <c r="D320" s="48"/>
      <c r="E320" s="48">
        <v>4</v>
      </c>
      <c r="F320" s="15"/>
      <c r="G320" s="15"/>
      <c r="H320" s="15"/>
      <c r="I320" s="203"/>
      <c r="J320" s="203"/>
      <c r="K320" s="203"/>
      <c r="L320" s="16" t="s">
        <v>180</v>
      </c>
      <c r="M320" s="72">
        <v>323</v>
      </c>
      <c r="N320" s="97" t="s">
        <v>6</v>
      </c>
      <c r="O320" s="114">
        <v>18484.88</v>
      </c>
      <c r="P320" s="114">
        <v>30000</v>
      </c>
      <c r="Q320" s="114">
        <v>30000</v>
      </c>
      <c r="R320" s="114">
        <v>30000</v>
      </c>
      <c r="S320" s="114">
        <v>30000</v>
      </c>
      <c r="T320" s="77">
        <f t="shared" si="322"/>
        <v>0</v>
      </c>
      <c r="U320" s="417"/>
      <c r="V320" s="417"/>
      <c r="W320" s="383"/>
      <c r="X320" s="383"/>
    </row>
    <row r="321" spans="1:24" s="1" customFormat="1" x14ac:dyDescent="0.2">
      <c r="A321" s="270"/>
      <c r="B321" s="272"/>
      <c r="C321" s="270"/>
      <c r="D321" s="272"/>
      <c r="E321" s="272"/>
      <c r="F321" s="270"/>
      <c r="G321" s="270"/>
      <c r="H321" s="270"/>
      <c r="I321" s="270"/>
      <c r="J321" s="270"/>
      <c r="K321" s="270"/>
      <c r="L321" s="16"/>
      <c r="M321" s="271"/>
      <c r="N321" s="97"/>
      <c r="O321" s="114"/>
      <c r="P321" s="114"/>
      <c r="Q321" s="114"/>
      <c r="R321" s="114"/>
      <c r="S321" s="114"/>
      <c r="T321" s="77"/>
      <c r="U321" s="417"/>
      <c r="V321" s="417"/>
      <c r="W321" s="383"/>
      <c r="X321" s="383"/>
    </row>
    <row r="322" spans="1:24" s="1" customFormat="1" ht="25.5" x14ac:dyDescent="0.2">
      <c r="A322" s="27" t="s">
        <v>244</v>
      </c>
      <c r="B322" s="156"/>
      <c r="C322" s="156"/>
      <c r="D322" s="156"/>
      <c r="E322" s="156"/>
      <c r="F322" s="156"/>
      <c r="G322" s="156"/>
      <c r="H322" s="156"/>
      <c r="I322" s="203"/>
      <c r="J322" s="203"/>
      <c r="K322" s="203"/>
      <c r="L322" s="36" t="s">
        <v>180</v>
      </c>
      <c r="M322" s="107"/>
      <c r="N322" s="108" t="s">
        <v>128</v>
      </c>
      <c r="O322" s="145">
        <f t="shared" ref="O322" si="328">SUM(O329)</f>
        <v>29570.27</v>
      </c>
      <c r="P322" s="145">
        <f t="shared" ref="P322:Q322" si="329">SUM(P329)</f>
        <v>30000</v>
      </c>
      <c r="Q322" s="145">
        <f t="shared" si="329"/>
        <v>30000</v>
      </c>
      <c r="R322" s="145">
        <f t="shared" ref="R322:S322" si="330">SUM(R329)</f>
        <v>30000</v>
      </c>
      <c r="S322" s="145">
        <f t="shared" si="330"/>
        <v>30000</v>
      </c>
      <c r="T322" s="77">
        <f t="shared" si="322"/>
        <v>0</v>
      </c>
      <c r="U322" s="419">
        <f>SUM(U330)</f>
        <v>25000</v>
      </c>
      <c r="V322" s="419">
        <f>SUM(V330)</f>
        <v>25000</v>
      </c>
      <c r="W322" s="383">
        <f t="shared" si="326"/>
        <v>83.333333333333343</v>
      </c>
      <c r="X322" s="383">
        <f t="shared" si="327"/>
        <v>83.333333333333343</v>
      </c>
    </row>
    <row r="323" spans="1:24" s="1" customFormat="1" x14ac:dyDescent="0.2">
      <c r="A323" s="156"/>
      <c r="B323" s="156"/>
      <c r="C323" s="156"/>
      <c r="D323" s="156"/>
      <c r="E323" s="156"/>
      <c r="F323" s="156"/>
      <c r="G323" s="156"/>
      <c r="H323" s="156"/>
      <c r="I323" s="203"/>
      <c r="J323" s="203"/>
      <c r="K323" s="203"/>
      <c r="L323" s="16"/>
      <c r="M323" s="97"/>
      <c r="N323" s="84"/>
      <c r="O323" s="144"/>
      <c r="P323" s="144"/>
      <c r="Q323" s="144"/>
      <c r="R323" s="144"/>
      <c r="S323" s="144"/>
      <c r="T323" s="77"/>
      <c r="U323" s="422"/>
      <c r="V323" s="422"/>
      <c r="W323" s="383"/>
      <c r="X323" s="383"/>
    </row>
    <row r="324" spans="1:24" s="1" customFormat="1" x14ac:dyDescent="0.2">
      <c r="A324" s="178"/>
      <c r="B324" s="178"/>
      <c r="C324" s="178"/>
      <c r="D324" s="178"/>
      <c r="E324" s="178"/>
      <c r="F324" s="178"/>
      <c r="G324" s="178"/>
      <c r="H324" s="178"/>
      <c r="I324" s="203"/>
      <c r="J324" s="203"/>
      <c r="K324" s="203"/>
      <c r="L324" s="16"/>
      <c r="M324" s="97"/>
      <c r="N324" s="181" t="s">
        <v>289</v>
      </c>
      <c r="O324" s="189">
        <f t="shared" ref="O324:P324" si="331">SUM(O326:O327)</f>
        <v>29570.27</v>
      </c>
      <c r="P324" s="189">
        <f t="shared" si="331"/>
        <v>30000</v>
      </c>
      <c r="Q324" s="189">
        <f>SUM(Q325:Q327)</f>
        <v>30000</v>
      </c>
      <c r="R324" s="189">
        <f>SUM(R325:R327)</f>
        <v>30000</v>
      </c>
      <c r="S324" s="189">
        <f>SUM(S325:S327)</f>
        <v>30000</v>
      </c>
      <c r="T324" s="77">
        <f t="shared" si="322"/>
        <v>0</v>
      </c>
      <c r="U324" s="405">
        <f t="shared" ref="U324" si="332">SUM(U326:U327)</f>
        <v>25000</v>
      </c>
      <c r="V324" s="405">
        <f>SUM(V325:V327)</f>
        <v>25000</v>
      </c>
      <c r="W324" s="383">
        <f t="shared" si="326"/>
        <v>83.333333333333343</v>
      </c>
      <c r="X324" s="383">
        <f t="shared" si="327"/>
        <v>83.333333333333343</v>
      </c>
    </row>
    <row r="325" spans="1:24" s="1" customFormat="1" x14ac:dyDescent="0.2">
      <c r="A325" s="336"/>
      <c r="B325" s="336"/>
      <c r="C325" s="336"/>
      <c r="D325" s="336"/>
      <c r="E325" s="336"/>
      <c r="F325" s="336"/>
      <c r="G325" s="336"/>
      <c r="H325" s="336"/>
      <c r="I325" s="336"/>
      <c r="J325" s="336"/>
      <c r="K325" s="336"/>
      <c r="L325" s="16"/>
      <c r="M325" s="187">
        <v>11</v>
      </c>
      <c r="N325" s="181" t="s">
        <v>290</v>
      </c>
      <c r="O325" s="189">
        <v>0</v>
      </c>
      <c r="P325" s="189">
        <v>0</v>
      </c>
      <c r="Q325" s="189">
        <v>10000</v>
      </c>
      <c r="R325" s="189">
        <v>10000</v>
      </c>
      <c r="S325" s="189">
        <v>10000</v>
      </c>
      <c r="T325" s="77">
        <f t="shared" si="322"/>
        <v>0</v>
      </c>
      <c r="U325" s="405">
        <v>0</v>
      </c>
      <c r="V325" s="405">
        <v>10000</v>
      </c>
      <c r="W325" s="383">
        <f t="shared" si="326"/>
        <v>0</v>
      </c>
      <c r="X325" s="383">
        <f t="shared" si="327"/>
        <v>100</v>
      </c>
    </row>
    <row r="326" spans="1:24" s="1" customFormat="1" x14ac:dyDescent="0.2">
      <c r="A326" s="178"/>
      <c r="B326" s="178"/>
      <c r="C326" s="178"/>
      <c r="D326" s="178"/>
      <c r="E326" s="178"/>
      <c r="F326" s="178"/>
      <c r="G326" s="178"/>
      <c r="H326" s="178"/>
      <c r="I326" s="203"/>
      <c r="J326" s="203"/>
      <c r="K326" s="203"/>
      <c r="L326" s="16"/>
      <c r="M326" s="187">
        <v>43</v>
      </c>
      <c r="N326" s="188" t="s">
        <v>103</v>
      </c>
      <c r="O326" s="189">
        <v>29570.27</v>
      </c>
      <c r="P326" s="189">
        <v>20000</v>
      </c>
      <c r="Q326" s="189">
        <v>20000</v>
      </c>
      <c r="R326" s="189">
        <v>20000</v>
      </c>
      <c r="S326" s="189">
        <v>20000</v>
      </c>
      <c r="T326" s="77">
        <f t="shared" si="322"/>
        <v>0</v>
      </c>
      <c r="U326" s="405">
        <v>25000</v>
      </c>
      <c r="V326" s="405">
        <v>15000</v>
      </c>
      <c r="W326" s="383">
        <f t="shared" si="326"/>
        <v>125</v>
      </c>
      <c r="X326" s="383">
        <f t="shared" si="327"/>
        <v>75</v>
      </c>
    </row>
    <row r="327" spans="1:24" s="1" customFormat="1" x14ac:dyDescent="0.2">
      <c r="A327" s="203"/>
      <c r="B327" s="203"/>
      <c r="C327" s="203"/>
      <c r="D327" s="203"/>
      <c r="E327" s="203"/>
      <c r="F327" s="203"/>
      <c r="G327" s="203"/>
      <c r="H327" s="203"/>
      <c r="I327" s="203"/>
      <c r="J327" s="203"/>
      <c r="K327" s="203"/>
      <c r="L327" s="16"/>
      <c r="M327" s="187">
        <v>91</v>
      </c>
      <c r="N327" s="181" t="s">
        <v>294</v>
      </c>
      <c r="O327" s="189">
        <v>0</v>
      </c>
      <c r="P327" s="189">
        <v>10000</v>
      </c>
      <c r="Q327" s="189">
        <v>0</v>
      </c>
      <c r="R327" s="189">
        <v>0</v>
      </c>
      <c r="S327" s="189">
        <v>0</v>
      </c>
      <c r="T327" s="77">
        <f t="shared" si="322"/>
        <v>0</v>
      </c>
      <c r="U327" s="405">
        <v>0</v>
      </c>
      <c r="V327" s="405">
        <v>0</v>
      </c>
      <c r="W327" s="383">
        <v>0</v>
      </c>
      <c r="X327" s="383">
        <v>0</v>
      </c>
    </row>
    <row r="328" spans="1:24" s="1" customFormat="1" x14ac:dyDescent="0.2">
      <c r="A328" s="178"/>
      <c r="B328" s="178"/>
      <c r="C328" s="178"/>
      <c r="D328" s="178"/>
      <c r="E328" s="178"/>
      <c r="F328" s="178"/>
      <c r="G328" s="178"/>
      <c r="H328" s="178"/>
      <c r="I328" s="203"/>
      <c r="J328" s="203"/>
      <c r="K328" s="203"/>
      <c r="L328" s="16"/>
      <c r="M328" s="97"/>
      <c r="N328" s="188"/>
      <c r="O328" s="144"/>
      <c r="P328" s="144"/>
      <c r="Q328" s="144"/>
      <c r="R328" s="144"/>
      <c r="S328" s="144"/>
      <c r="T328" s="77"/>
      <c r="U328" s="422"/>
      <c r="V328" s="422"/>
      <c r="W328" s="383"/>
      <c r="X328" s="383"/>
    </row>
    <row r="329" spans="1:24" s="1" customFormat="1" x14ac:dyDescent="0.2">
      <c r="A329" s="156"/>
      <c r="B329" s="153">
        <v>1</v>
      </c>
      <c r="C329" s="156"/>
      <c r="D329" s="153"/>
      <c r="E329" s="153">
        <v>4</v>
      </c>
      <c r="F329" s="156"/>
      <c r="G329" s="156"/>
      <c r="H329" s="156"/>
      <c r="I329" s="203"/>
      <c r="J329" s="202">
        <v>9</v>
      </c>
      <c r="K329" s="203"/>
      <c r="L329" s="16" t="s">
        <v>180</v>
      </c>
      <c r="M329" s="155">
        <v>3</v>
      </c>
      <c r="N329" s="84" t="s">
        <v>117</v>
      </c>
      <c r="O329" s="114">
        <f t="shared" ref="O329:S330" si="333">SUM(O330)</f>
        <v>29570.27</v>
      </c>
      <c r="P329" s="114">
        <f t="shared" si="333"/>
        <v>30000</v>
      </c>
      <c r="Q329" s="114">
        <f t="shared" si="333"/>
        <v>30000</v>
      </c>
      <c r="R329" s="114">
        <f t="shared" si="333"/>
        <v>30000</v>
      </c>
      <c r="S329" s="114">
        <f t="shared" si="333"/>
        <v>30000</v>
      </c>
      <c r="T329" s="77">
        <f t="shared" si="322"/>
        <v>0</v>
      </c>
      <c r="U329" s="417"/>
      <c r="V329" s="417"/>
      <c r="W329" s="383"/>
      <c r="X329" s="383"/>
    </row>
    <row r="330" spans="1:24" s="1" customFormat="1" x14ac:dyDescent="0.2">
      <c r="A330" s="156"/>
      <c r="B330" s="153">
        <v>1</v>
      </c>
      <c r="C330" s="156"/>
      <c r="D330" s="153"/>
      <c r="E330" s="153">
        <v>4</v>
      </c>
      <c r="F330" s="156"/>
      <c r="G330" s="156"/>
      <c r="H330" s="156"/>
      <c r="I330" s="203"/>
      <c r="J330" s="202">
        <v>9</v>
      </c>
      <c r="K330" s="203"/>
      <c r="L330" s="16" t="s">
        <v>180</v>
      </c>
      <c r="M330" s="71">
        <v>32</v>
      </c>
      <c r="N330" s="70" t="s">
        <v>3</v>
      </c>
      <c r="O330" s="115">
        <f t="shared" si="333"/>
        <v>29570.27</v>
      </c>
      <c r="P330" s="115">
        <f t="shared" si="333"/>
        <v>30000</v>
      </c>
      <c r="Q330" s="115">
        <f t="shared" si="333"/>
        <v>30000</v>
      </c>
      <c r="R330" s="115">
        <f t="shared" si="333"/>
        <v>30000</v>
      </c>
      <c r="S330" s="115">
        <f t="shared" si="333"/>
        <v>30000</v>
      </c>
      <c r="T330" s="77">
        <f t="shared" si="322"/>
        <v>0</v>
      </c>
      <c r="U330" s="417">
        <v>25000</v>
      </c>
      <c r="V330" s="417">
        <v>25000</v>
      </c>
      <c r="W330" s="383">
        <f t="shared" si="326"/>
        <v>83.333333333333343</v>
      </c>
      <c r="X330" s="383">
        <f t="shared" si="327"/>
        <v>83.333333333333343</v>
      </c>
    </row>
    <row r="331" spans="1:24" s="1" customFormat="1" x14ac:dyDescent="0.2">
      <c r="A331" s="156"/>
      <c r="B331" s="153">
        <v>1</v>
      </c>
      <c r="C331" s="156"/>
      <c r="D331" s="153"/>
      <c r="E331" s="153">
        <v>4</v>
      </c>
      <c r="F331" s="156"/>
      <c r="G331" s="156"/>
      <c r="H331" s="156"/>
      <c r="I331" s="203"/>
      <c r="J331" s="202">
        <v>9</v>
      </c>
      <c r="K331" s="203"/>
      <c r="L331" s="16" t="s">
        <v>180</v>
      </c>
      <c r="M331" s="155">
        <v>323</v>
      </c>
      <c r="N331" s="97" t="s">
        <v>6</v>
      </c>
      <c r="O331" s="114">
        <v>29570.27</v>
      </c>
      <c r="P331" s="114">
        <v>30000</v>
      </c>
      <c r="Q331" s="114">
        <v>30000</v>
      </c>
      <c r="R331" s="114">
        <v>30000</v>
      </c>
      <c r="S331" s="114">
        <v>30000</v>
      </c>
      <c r="T331" s="77">
        <f t="shared" si="322"/>
        <v>0</v>
      </c>
      <c r="U331" s="417"/>
      <c r="V331" s="417"/>
      <c r="W331" s="383"/>
      <c r="X331" s="383"/>
    </row>
    <row r="332" spans="1:24" s="1" customFormat="1" x14ac:dyDescent="0.2">
      <c r="A332" s="156"/>
      <c r="B332" s="156"/>
      <c r="C332" s="156"/>
      <c r="D332" s="156"/>
      <c r="E332" s="156"/>
      <c r="F332" s="156"/>
      <c r="G332" s="156"/>
      <c r="H332" s="156"/>
      <c r="I332" s="203"/>
      <c r="J332" s="203"/>
      <c r="K332" s="203"/>
      <c r="L332" s="16"/>
      <c r="M332" s="97"/>
      <c r="N332" s="84"/>
      <c r="O332" s="144"/>
      <c r="P332" s="144"/>
      <c r="Q332" s="144"/>
      <c r="R332" s="144"/>
      <c r="S332" s="144"/>
      <c r="T332" s="77"/>
      <c r="U332" s="422"/>
      <c r="V332" s="422"/>
      <c r="W332" s="383"/>
      <c r="X332" s="383"/>
    </row>
    <row r="333" spans="1:24" s="1" customFormat="1" ht="25.5" x14ac:dyDescent="0.2">
      <c r="A333" s="53" t="s">
        <v>153</v>
      </c>
      <c r="B333" s="47"/>
      <c r="C333" s="47"/>
      <c r="D333" s="47"/>
      <c r="E333" s="47"/>
      <c r="F333" s="47"/>
      <c r="G333" s="47"/>
      <c r="H333" s="47"/>
      <c r="I333" s="203"/>
      <c r="J333" s="203"/>
      <c r="K333" s="203"/>
      <c r="L333" s="31" t="s">
        <v>190</v>
      </c>
      <c r="M333" s="104"/>
      <c r="N333" s="105" t="s">
        <v>146</v>
      </c>
      <c r="O333" s="117">
        <f t="shared" ref="O333" si="334">SUM(O335)</f>
        <v>107613.54</v>
      </c>
      <c r="P333" s="117">
        <f t="shared" ref="P333" si="335">SUM(P335)</f>
        <v>150000</v>
      </c>
      <c r="Q333" s="117">
        <f t="shared" ref="Q333:U333" si="336">SUM(Q335)</f>
        <v>150000</v>
      </c>
      <c r="R333" s="117">
        <f t="shared" ref="R333:S333" si="337">SUM(R335)</f>
        <v>150000</v>
      </c>
      <c r="S333" s="117">
        <f t="shared" si="337"/>
        <v>150000</v>
      </c>
      <c r="T333" s="77">
        <f t="shared" si="322"/>
        <v>0</v>
      </c>
      <c r="U333" s="423">
        <f t="shared" si="336"/>
        <v>100000</v>
      </c>
      <c r="V333" s="423">
        <f t="shared" ref="V333" si="338">SUM(V335)</f>
        <v>100000</v>
      </c>
      <c r="W333" s="383">
        <f t="shared" si="326"/>
        <v>66.666666666666657</v>
      </c>
      <c r="X333" s="383">
        <f t="shared" si="327"/>
        <v>66.666666666666657</v>
      </c>
    </row>
    <row r="334" spans="1:24" s="1" customFormat="1" x14ac:dyDescent="0.2">
      <c r="A334" s="47"/>
      <c r="B334" s="47"/>
      <c r="C334" s="47"/>
      <c r="D334" s="47"/>
      <c r="E334" s="47"/>
      <c r="F334" s="47"/>
      <c r="G334" s="47"/>
      <c r="H334" s="47"/>
      <c r="I334" s="203"/>
      <c r="J334" s="203"/>
      <c r="K334" s="203"/>
      <c r="L334" s="16"/>
      <c r="M334" s="97"/>
      <c r="N334" s="84"/>
      <c r="O334" s="147"/>
      <c r="P334" s="147"/>
      <c r="Q334" s="147"/>
      <c r="R334" s="147"/>
      <c r="S334" s="147"/>
      <c r="T334" s="77"/>
      <c r="U334" s="416"/>
      <c r="V334" s="416"/>
      <c r="W334" s="383"/>
      <c r="X334" s="383"/>
    </row>
    <row r="335" spans="1:24" s="1" customFormat="1" ht="25.5" x14ac:dyDescent="0.2">
      <c r="A335" s="27" t="s">
        <v>245</v>
      </c>
      <c r="B335" s="15"/>
      <c r="C335" s="15"/>
      <c r="D335" s="15"/>
      <c r="E335" s="15"/>
      <c r="F335" s="15"/>
      <c r="G335" s="15"/>
      <c r="H335" s="15"/>
      <c r="I335" s="203"/>
      <c r="J335" s="203"/>
      <c r="K335" s="203"/>
      <c r="L335" s="36" t="s">
        <v>179</v>
      </c>
      <c r="M335" s="107"/>
      <c r="N335" s="108" t="s">
        <v>126</v>
      </c>
      <c r="O335" s="145">
        <f t="shared" ref="O335" si="339">SUM(O342)</f>
        <v>107613.54</v>
      </c>
      <c r="P335" s="145">
        <f t="shared" ref="P335" si="340">SUM(P342)</f>
        <v>150000</v>
      </c>
      <c r="Q335" s="145">
        <f t="shared" ref="Q335:R335" si="341">SUM(Q342)</f>
        <v>150000</v>
      </c>
      <c r="R335" s="145">
        <f t="shared" si="341"/>
        <v>150000</v>
      </c>
      <c r="S335" s="145">
        <f t="shared" ref="S335" si="342">SUM(S342)</f>
        <v>150000</v>
      </c>
      <c r="T335" s="77">
        <f t="shared" si="322"/>
        <v>0</v>
      </c>
      <c r="U335" s="419">
        <f>SUM(U343)</f>
        <v>100000</v>
      </c>
      <c r="V335" s="419">
        <f>SUM(V343)</f>
        <v>100000</v>
      </c>
      <c r="W335" s="383">
        <f t="shared" si="326"/>
        <v>66.666666666666657</v>
      </c>
      <c r="X335" s="383">
        <f t="shared" si="327"/>
        <v>66.666666666666657</v>
      </c>
    </row>
    <row r="336" spans="1:24" s="1" customFormat="1" x14ac:dyDescent="0.2">
      <c r="A336" s="15"/>
      <c r="B336" s="15"/>
      <c r="C336" s="15"/>
      <c r="D336" s="15"/>
      <c r="E336" s="15"/>
      <c r="F336" s="15"/>
      <c r="G336" s="15"/>
      <c r="H336" s="15"/>
      <c r="I336" s="203"/>
      <c r="J336" s="203"/>
      <c r="K336" s="203"/>
      <c r="L336" s="16"/>
      <c r="M336" s="97"/>
      <c r="N336" s="84"/>
      <c r="O336" s="144"/>
      <c r="P336" s="144"/>
      <c r="Q336" s="144"/>
      <c r="R336" s="144"/>
      <c r="S336" s="144"/>
      <c r="T336" s="77"/>
      <c r="U336" s="422"/>
      <c r="V336" s="422"/>
      <c r="W336" s="383"/>
      <c r="X336" s="383"/>
    </row>
    <row r="337" spans="1:24" s="1" customFormat="1" x14ac:dyDescent="0.2">
      <c r="A337" s="195"/>
      <c r="B337" s="195"/>
      <c r="C337" s="195"/>
      <c r="D337" s="195"/>
      <c r="E337" s="195"/>
      <c r="F337" s="195"/>
      <c r="G337" s="195"/>
      <c r="H337" s="195"/>
      <c r="I337" s="203"/>
      <c r="J337" s="203"/>
      <c r="K337" s="203"/>
      <c r="L337" s="97"/>
      <c r="M337" s="97"/>
      <c r="N337" s="181" t="s">
        <v>289</v>
      </c>
      <c r="O337" s="189">
        <f t="shared" ref="O337:P337" si="343">SUM(O339:O340)</f>
        <v>107613.54000000001</v>
      </c>
      <c r="P337" s="189">
        <f t="shared" si="343"/>
        <v>150000</v>
      </c>
      <c r="Q337" s="189">
        <f>SUM(Q338:Q340)</f>
        <v>150000</v>
      </c>
      <c r="R337" s="189">
        <f>SUM(R338:R340)</f>
        <v>150000</v>
      </c>
      <c r="S337" s="189">
        <f>SUM(S338:S340)</f>
        <v>150000</v>
      </c>
      <c r="T337" s="77">
        <f t="shared" si="322"/>
        <v>0</v>
      </c>
      <c r="U337" s="405">
        <f>SUM(U338:U340)</f>
        <v>100000</v>
      </c>
      <c r="V337" s="405">
        <f>SUM(V338:V340)</f>
        <v>100000</v>
      </c>
      <c r="W337" s="383">
        <f t="shared" si="326"/>
        <v>66.666666666666657</v>
      </c>
      <c r="X337" s="383">
        <f t="shared" si="327"/>
        <v>66.666666666666657</v>
      </c>
    </row>
    <row r="338" spans="1:24" s="1" customFormat="1" x14ac:dyDescent="0.2">
      <c r="A338" s="336"/>
      <c r="B338" s="336"/>
      <c r="C338" s="336"/>
      <c r="D338" s="336"/>
      <c r="E338" s="336"/>
      <c r="F338" s="336"/>
      <c r="G338" s="336"/>
      <c r="H338" s="336"/>
      <c r="I338" s="336"/>
      <c r="J338" s="336"/>
      <c r="K338" s="336"/>
      <c r="L338" s="97"/>
      <c r="M338" s="187">
        <v>11</v>
      </c>
      <c r="N338" s="181" t="s">
        <v>290</v>
      </c>
      <c r="O338" s="189">
        <v>0</v>
      </c>
      <c r="P338" s="189">
        <v>0</v>
      </c>
      <c r="Q338" s="189">
        <v>65500</v>
      </c>
      <c r="R338" s="189">
        <v>65500</v>
      </c>
      <c r="S338" s="189">
        <v>65500</v>
      </c>
      <c r="T338" s="77">
        <f t="shared" si="322"/>
        <v>0</v>
      </c>
      <c r="U338" s="405">
        <v>24700</v>
      </c>
      <c r="V338" s="405">
        <v>50000</v>
      </c>
      <c r="W338" s="383">
        <f t="shared" si="326"/>
        <v>37.709923664122137</v>
      </c>
      <c r="X338" s="383">
        <f t="shared" si="327"/>
        <v>76.335877862595424</v>
      </c>
    </row>
    <row r="339" spans="1:24" s="1" customFormat="1" x14ac:dyDescent="0.2">
      <c r="A339" s="195"/>
      <c r="B339" s="195"/>
      <c r="C339" s="195"/>
      <c r="D339" s="195"/>
      <c r="E339" s="195"/>
      <c r="F339" s="195"/>
      <c r="G339" s="195"/>
      <c r="H339" s="195"/>
      <c r="I339" s="203"/>
      <c r="J339" s="203"/>
      <c r="K339" s="203"/>
      <c r="L339" s="187"/>
      <c r="M339" s="187">
        <v>43</v>
      </c>
      <c r="N339" s="188" t="s">
        <v>103</v>
      </c>
      <c r="O339" s="189">
        <v>63682.31</v>
      </c>
      <c r="P339" s="189">
        <v>80000</v>
      </c>
      <c r="Q339" s="189">
        <v>84500</v>
      </c>
      <c r="R339" s="189">
        <v>84500</v>
      </c>
      <c r="S339" s="189">
        <v>84500</v>
      </c>
      <c r="T339" s="77">
        <f t="shared" si="322"/>
        <v>0</v>
      </c>
      <c r="U339" s="405">
        <v>75300</v>
      </c>
      <c r="V339" s="405">
        <v>50000</v>
      </c>
      <c r="W339" s="383">
        <f t="shared" si="326"/>
        <v>89.112426035502949</v>
      </c>
      <c r="X339" s="383">
        <f t="shared" si="327"/>
        <v>59.171597633136095</v>
      </c>
    </row>
    <row r="340" spans="1:24" s="1" customFormat="1" x14ac:dyDescent="0.2">
      <c r="A340" s="203"/>
      <c r="B340" s="203"/>
      <c r="C340" s="203"/>
      <c r="D340" s="203"/>
      <c r="E340" s="203"/>
      <c r="F340" s="203"/>
      <c r="G340" s="203"/>
      <c r="H340" s="203"/>
      <c r="I340" s="203"/>
      <c r="J340" s="203"/>
      <c r="K340" s="203"/>
      <c r="L340" s="187"/>
      <c r="M340" s="187">
        <v>91</v>
      </c>
      <c r="N340" s="181" t="s">
        <v>294</v>
      </c>
      <c r="O340" s="189">
        <v>43931.23</v>
      </c>
      <c r="P340" s="189">
        <v>70000</v>
      </c>
      <c r="Q340" s="189">
        <v>0</v>
      </c>
      <c r="R340" s="189">
        <v>0</v>
      </c>
      <c r="S340" s="189">
        <v>0</v>
      </c>
      <c r="T340" s="77">
        <f t="shared" si="322"/>
        <v>0</v>
      </c>
      <c r="U340" s="405">
        <v>0</v>
      </c>
      <c r="V340" s="405">
        <v>0</v>
      </c>
      <c r="W340" s="383">
        <v>0</v>
      </c>
      <c r="X340" s="383">
        <v>0</v>
      </c>
    </row>
    <row r="341" spans="1:24" s="1" customFormat="1" x14ac:dyDescent="0.2">
      <c r="A341" s="195"/>
      <c r="B341" s="195"/>
      <c r="C341" s="195"/>
      <c r="D341" s="195"/>
      <c r="E341" s="195"/>
      <c r="F341" s="195"/>
      <c r="G341" s="195"/>
      <c r="H341" s="195"/>
      <c r="I341" s="203"/>
      <c r="J341" s="203"/>
      <c r="K341" s="203"/>
      <c r="L341" s="16"/>
      <c r="M341" s="97"/>
      <c r="N341" s="196"/>
      <c r="O341" s="144"/>
      <c r="P341" s="144"/>
      <c r="Q341" s="144"/>
      <c r="R341" s="144"/>
      <c r="S341" s="144"/>
      <c r="T341" s="77"/>
      <c r="U341" s="422"/>
      <c r="V341" s="422"/>
      <c r="W341" s="383"/>
      <c r="X341" s="383"/>
    </row>
    <row r="342" spans="1:24" s="43" customFormat="1" x14ac:dyDescent="0.2">
      <c r="B342" s="177">
        <v>1</v>
      </c>
      <c r="D342" s="48"/>
      <c r="E342" s="48">
        <v>4</v>
      </c>
      <c r="I342" s="203"/>
      <c r="J342" s="202">
        <v>9</v>
      </c>
      <c r="K342" s="203"/>
      <c r="L342" s="16" t="s">
        <v>179</v>
      </c>
      <c r="M342" s="72">
        <v>3</v>
      </c>
      <c r="N342" s="84" t="s">
        <v>117</v>
      </c>
      <c r="O342" s="114">
        <f t="shared" ref="O342:S343" si="344">SUM(O343)</f>
        <v>107613.54</v>
      </c>
      <c r="P342" s="114">
        <f t="shared" si="344"/>
        <v>150000</v>
      </c>
      <c r="Q342" s="114">
        <f t="shared" si="344"/>
        <v>150000</v>
      </c>
      <c r="R342" s="114">
        <f t="shared" si="344"/>
        <v>150000</v>
      </c>
      <c r="S342" s="114">
        <f t="shared" si="344"/>
        <v>150000</v>
      </c>
      <c r="T342" s="77">
        <f t="shared" si="322"/>
        <v>0</v>
      </c>
      <c r="U342" s="417"/>
      <c r="V342" s="417"/>
      <c r="W342" s="383"/>
      <c r="X342" s="383"/>
    </row>
    <row r="343" spans="1:24" s="1" customFormat="1" x14ac:dyDescent="0.2">
      <c r="A343" s="15"/>
      <c r="B343" s="177">
        <v>1</v>
      </c>
      <c r="C343" s="15"/>
      <c r="D343" s="48"/>
      <c r="E343" s="48">
        <v>4</v>
      </c>
      <c r="F343" s="15"/>
      <c r="G343" s="15"/>
      <c r="H343" s="15"/>
      <c r="I343" s="203"/>
      <c r="J343" s="202">
        <v>9</v>
      </c>
      <c r="K343" s="203"/>
      <c r="L343" s="16" t="s">
        <v>179</v>
      </c>
      <c r="M343" s="71">
        <v>32</v>
      </c>
      <c r="N343" s="70" t="s">
        <v>3</v>
      </c>
      <c r="O343" s="115">
        <f t="shared" si="344"/>
        <v>107613.54</v>
      </c>
      <c r="P343" s="115">
        <f t="shared" si="344"/>
        <v>150000</v>
      </c>
      <c r="Q343" s="115">
        <f t="shared" si="344"/>
        <v>150000</v>
      </c>
      <c r="R343" s="115">
        <f t="shared" si="344"/>
        <v>150000</v>
      </c>
      <c r="S343" s="115">
        <f t="shared" si="344"/>
        <v>150000</v>
      </c>
      <c r="T343" s="77">
        <f t="shared" si="322"/>
        <v>0</v>
      </c>
      <c r="U343" s="417">
        <v>100000</v>
      </c>
      <c r="V343" s="417">
        <v>100000</v>
      </c>
      <c r="W343" s="383">
        <f t="shared" si="326"/>
        <v>66.666666666666657</v>
      </c>
      <c r="X343" s="383">
        <f t="shared" si="327"/>
        <v>66.666666666666657</v>
      </c>
    </row>
    <row r="344" spans="1:24" s="43" customFormat="1" x14ac:dyDescent="0.2">
      <c r="A344" s="37"/>
      <c r="B344" s="177">
        <v>1</v>
      </c>
      <c r="D344" s="48"/>
      <c r="E344" s="48">
        <v>4</v>
      </c>
      <c r="I344" s="203"/>
      <c r="J344" s="202">
        <v>9</v>
      </c>
      <c r="K344" s="203"/>
      <c r="L344" s="16" t="s">
        <v>179</v>
      </c>
      <c r="M344" s="72">
        <v>323</v>
      </c>
      <c r="N344" s="97" t="s">
        <v>6</v>
      </c>
      <c r="O344" s="114">
        <v>107613.54</v>
      </c>
      <c r="P344" s="114">
        <v>150000</v>
      </c>
      <c r="Q344" s="114">
        <v>150000</v>
      </c>
      <c r="R344" s="114">
        <v>150000</v>
      </c>
      <c r="S344" s="114">
        <v>150000</v>
      </c>
      <c r="T344" s="77">
        <f t="shared" si="322"/>
        <v>0</v>
      </c>
      <c r="U344" s="417"/>
      <c r="V344" s="417"/>
      <c r="W344" s="383"/>
      <c r="X344" s="383"/>
    </row>
    <row r="345" spans="1:24" s="241" customFormat="1" x14ac:dyDescent="0.2">
      <c r="A345" s="37"/>
      <c r="B345" s="240"/>
      <c r="D345" s="240"/>
      <c r="E345" s="240"/>
      <c r="J345" s="240"/>
      <c r="L345" s="16"/>
      <c r="M345" s="242"/>
      <c r="N345" s="97"/>
      <c r="O345" s="114"/>
      <c r="P345" s="114"/>
      <c r="Q345" s="114"/>
      <c r="R345" s="114"/>
      <c r="S345" s="114"/>
      <c r="T345" s="77"/>
      <c r="U345" s="417"/>
      <c r="V345" s="417"/>
      <c r="W345" s="383"/>
      <c r="X345" s="383"/>
    </row>
    <row r="346" spans="1:24" s="1" customFormat="1" ht="25.5" x14ac:dyDescent="0.2">
      <c r="A346" s="51" t="s">
        <v>246</v>
      </c>
      <c r="B346" s="55">
        <v>1</v>
      </c>
      <c r="C346" s="15"/>
      <c r="D346" s="15"/>
      <c r="E346" s="15"/>
      <c r="F346" s="55">
        <v>5</v>
      </c>
      <c r="G346" s="15"/>
      <c r="H346" s="15"/>
      <c r="I346" s="203"/>
      <c r="J346" s="203"/>
      <c r="K346" s="203"/>
      <c r="L346" s="16"/>
      <c r="M346" s="97"/>
      <c r="N346" s="73" t="s">
        <v>249</v>
      </c>
      <c r="O346" s="116">
        <f t="shared" ref="O346" si="345">SUM(O348)</f>
        <v>12780</v>
      </c>
      <c r="P346" s="116">
        <f t="shared" ref="P346" si="346">SUM(P348)</f>
        <v>50000</v>
      </c>
      <c r="Q346" s="116">
        <f t="shared" ref="Q346:U346" si="347">SUM(Q348)</f>
        <v>30000</v>
      </c>
      <c r="R346" s="116">
        <f t="shared" ref="R346:S346" si="348">SUM(R348)</f>
        <v>30000</v>
      </c>
      <c r="S346" s="116">
        <f t="shared" si="348"/>
        <v>30000</v>
      </c>
      <c r="T346" s="77">
        <f t="shared" si="322"/>
        <v>0</v>
      </c>
      <c r="U346" s="421">
        <f t="shared" si="347"/>
        <v>50000</v>
      </c>
      <c r="V346" s="421">
        <f t="shared" ref="V346" si="349">SUM(V348)</f>
        <v>50000</v>
      </c>
      <c r="W346" s="383">
        <f t="shared" si="326"/>
        <v>166.66666666666669</v>
      </c>
      <c r="X346" s="383">
        <f t="shared" si="327"/>
        <v>166.66666666666669</v>
      </c>
    </row>
    <row r="347" spans="1:24" s="1" customFormat="1" x14ac:dyDescent="0.2">
      <c r="A347" s="15"/>
      <c r="B347" s="15"/>
      <c r="C347" s="15"/>
      <c r="D347" s="15"/>
      <c r="E347" s="15"/>
      <c r="F347" s="15"/>
      <c r="G347" s="15"/>
      <c r="H347" s="15"/>
      <c r="I347" s="203"/>
      <c r="J347" s="203"/>
      <c r="K347" s="203"/>
      <c r="L347" s="16"/>
      <c r="M347" s="97"/>
      <c r="N347" s="83"/>
      <c r="O347" s="144"/>
      <c r="P347" s="144"/>
      <c r="Q347" s="144"/>
      <c r="R347" s="144"/>
      <c r="S347" s="144"/>
      <c r="T347" s="77"/>
      <c r="U347" s="422"/>
      <c r="V347" s="422"/>
      <c r="W347" s="383"/>
      <c r="X347" s="383"/>
    </row>
    <row r="348" spans="1:24" s="1" customFormat="1" ht="25.5" x14ac:dyDescent="0.2">
      <c r="A348" s="53" t="s">
        <v>153</v>
      </c>
      <c r="B348" s="47"/>
      <c r="C348" s="47"/>
      <c r="D348" s="47"/>
      <c r="E348" s="47"/>
      <c r="F348" s="47"/>
      <c r="G348" s="47"/>
      <c r="H348" s="47"/>
      <c r="I348" s="203"/>
      <c r="J348" s="203"/>
      <c r="K348" s="203"/>
      <c r="L348" s="31" t="s">
        <v>197</v>
      </c>
      <c r="M348" s="104"/>
      <c r="N348" s="105" t="s">
        <v>146</v>
      </c>
      <c r="O348" s="117">
        <f t="shared" ref="O348" si="350">SUM(O350)</f>
        <v>12780</v>
      </c>
      <c r="P348" s="117">
        <f t="shared" ref="P348" si="351">SUM(P350)</f>
        <v>50000</v>
      </c>
      <c r="Q348" s="117">
        <f t="shared" ref="Q348:U348" si="352">SUM(Q350)</f>
        <v>30000</v>
      </c>
      <c r="R348" s="117">
        <f t="shared" ref="R348:S348" si="353">SUM(R350)</f>
        <v>30000</v>
      </c>
      <c r="S348" s="117">
        <f t="shared" si="353"/>
        <v>30000</v>
      </c>
      <c r="T348" s="77">
        <f t="shared" si="322"/>
        <v>0</v>
      </c>
      <c r="U348" s="423">
        <f t="shared" si="352"/>
        <v>50000</v>
      </c>
      <c r="V348" s="423">
        <f t="shared" ref="V348" si="354">SUM(V350)</f>
        <v>50000</v>
      </c>
      <c r="W348" s="383">
        <f t="shared" si="326"/>
        <v>166.66666666666669</v>
      </c>
      <c r="X348" s="383">
        <f t="shared" si="327"/>
        <v>166.66666666666669</v>
      </c>
    </row>
    <row r="349" spans="1:24" s="1" customFormat="1" x14ac:dyDescent="0.2">
      <c r="A349" s="47"/>
      <c r="B349" s="47"/>
      <c r="C349" s="47"/>
      <c r="D349" s="47"/>
      <c r="E349" s="47"/>
      <c r="F349" s="47"/>
      <c r="G349" s="47"/>
      <c r="H349" s="47"/>
      <c r="I349" s="203"/>
      <c r="J349" s="203"/>
      <c r="K349" s="203"/>
      <c r="L349" s="16"/>
      <c r="M349" s="97"/>
      <c r="N349" s="83"/>
      <c r="O349" s="144"/>
      <c r="P349" s="144"/>
      <c r="Q349" s="144"/>
      <c r="R349" s="144"/>
      <c r="S349" s="144"/>
      <c r="T349" s="77"/>
      <c r="U349" s="422"/>
      <c r="V349" s="422"/>
      <c r="W349" s="383"/>
      <c r="X349" s="383"/>
    </row>
    <row r="350" spans="1:24" s="1" customFormat="1" x14ac:dyDescent="0.2">
      <c r="A350" s="27" t="s">
        <v>250</v>
      </c>
      <c r="B350" s="15"/>
      <c r="C350" s="15"/>
      <c r="D350" s="15"/>
      <c r="E350" s="15"/>
      <c r="F350" s="15"/>
      <c r="G350" s="15"/>
      <c r="H350" s="15"/>
      <c r="I350" s="203"/>
      <c r="J350" s="203"/>
      <c r="K350" s="203"/>
      <c r="L350" s="36" t="s">
        <v>141</v>
      </c>
      <c r="M350" s="107"/>
      <c r="N350" s="108" t="s">
        <v>227</v>
      </c>
      <c r="O350" s="145">
        <f t="shared" ref="O350" si="355">SUM(O356)</f>
        <v>12780</v>
      </c>
      <c r="P350" s="145">
        <f t="shared" ref="P350" si="356">SUM(P356)</f>
        <v>50000</v>
      </c>
      <c r="Q350" s="145">
        <f t="shared" ref="Q350:R350" si="357">SUM(Q356)</f>
        <v>30000</v>
      </c>
      <c r="R350" s="145">
        <f t="shared" si="357"/>
        <v>30000</v>
      </c>
      <c r="S350" s="145">
        <f t="shared" ref="S350" si="358">SUM(S356)</f>
        <v>30000</v>
      </c>
      <c r="T350" s="77">
        <f t="shared" si="322"/>
        <v>0</v>
      </c>
      <c r="U350" s="419">
        <f>SUM(U357)</f>
        <v>50000</v>
      </c>
      <c r="V350" s="419">
        <f>SUM(V357)</f>
        <v>50000</v>
      </c>
      <c r="W350" s="383">
        <f t="shared" si="326"/>
        <v>166.66666666666669</v>
      </c>
      <c r="X350" s="383">
        <f t="shared" si="327"/>
        <v>166.66666666666669</v>
      </c>
    </row>
    <row r="351" spans="1:24" s="1" customFormat="1" x14ac:dyDescent="0.2">
      <c r="A351" s="15"/>
      <c r="B351" s="15"/>
      <c r="C351" s="15"/>
      <c r="D351" s="15"/>
      <c r="E351" s="15"/>
      <c r="F351" s="15"/>
      <c r="G351" s="15"/>
      <c r="H351" s="15"/>
      <c r="I351" s="203"/>
      <c r="J351" s="203"/>
      <c r="K351" s="203"/>
      <c r="L351" s="16"/>
      <c r="M351" s="119"/>
      <c r="N351" s="120"/>
      <c r="O351" s="144"/>
      <c r="P351" s="144"/>
      <c r="Q351" s="144"/>
      <c r="R351" s="144"/>
      <c r="S351" s="144"/>
      <c r="T351" s="77"/>
      <c r="U351" s="422"/>
      <c r="V351" s="422"/>
      <c r="W351" s="383"/>
      <c r="X351" s="383"/>
    </row>
    <row r="352" spans="1:24" s="1" customFormat="1" x14ac:dyDescent="0.2">
      <c r="A352" s="178"/>
      <c r="B352" s="178"/>
      <c r="C352" s="178"/>
      <c r="D352" s="178"/>
      <c r="E352" s="178"/>
      <c r="F352" s="178"/>
      <c r="G352" s="178"/>
      <c r="H352" s="178"/>
      <c r="I352" s="203"/>
      <c r="J352" s="203"/>
      <c r="K352" s="203"/>
      <c r="L352" s="16"/>
      <c r="M352" s="119"/>
      <c r="N352" s="181" t="s">
        <v>289</v>
      </c>
      <c r="O352" s="189">
        <f t="shared" ref="O352:P352" si="359">SUM(O353:O354)</f>
        <v>12780</v>
      </c>
      <c r="P352" s="189">
        <f t="shared" si="359"/>
        <v>50000</v>
      </c>
      <c r="Q352" s="189">
        <f t="shared" ref="Q352:U352" si="360">SUM(Q353:Q354)</f>
        <v>30000</v>
      </c>
      <c r="R352" s="189">
        <f t="shared" ref="R352:S352" si="361">SUM(R353:R354)</f>
        <v>30000</v>
      </c>
      <c r="S352" s="189">
        <f t="shared" si="361"/>
        <v>30000</v>
      </c>
      <c r="T352" s="77">
        <f t="shared" si="322"/>
        <v>0</v>
      </c>
      <c r="U352" s="405">
        <f t="shared" si="360"/>
        <v>50000</v>
      </c>
      <c r="V352" s="405">
        <f t="shared" ref="V352" si="362">SUM(V353:V354)</f>
        <v>50000</v>
      </c>
      <c r="W352" s="383">
        <f t="shared" si="326"/>
        <v>166.66666666666669</v>
      </c>
      <c r="X352" s="383">
        <f t="shared" si="327"/>
        <v>166.66666666666669</v>
      </c>
    </row>
    <row r="353" spans="1:24" s="1" customFormat="1" x14ac:dyDescent="0.2">
      <c r="A353" s="178"/>
      <c r="B353" s="178"/>
      <c r="C353" s="178"/>
      <c r="D353" s="178"/>
      <c r="E353" s="178"/>
      <c r="F353" s="178"/>
      <c r="G353" s="178"/>
      <c r="H353" s="178"/>
      <c r="I353" s="203"/>
      <c r="J353" s="203"/>
      <c r="K353" s="203"/>
      <c r="L353" s="16"/>
      <c r="M353" s="190" t="s">
        <v>366</v>
      </c>
      <c r="N353" s="181" t="s">
        <v>290</v>
      </c>
      <c r="O353" s="189">
        <v>2640</v>
      </c>
      <c r="P353" s="189">
        <v>25000</v>
      </c>
      <c r="Q353" s="189">
        <v>15000</v>
      </c>
      <c r="R353" s="189">
        <v>15000</v>
      </c>
      <c r="S353" s="189">
        <v>15000</v>
      </c>
      <c r="T353" s="77">
        <f t="shared" si="322"/>
        <v>0</v>
      </c>
      <c r="U353" s="405">
        <v>50000</v>
      </c>
      <c r="V353" s="405">
        <v>25000</v>
      </c>
      <c r="W353" s="383">
        <f t="shared" si="326"/>
        <v>333.33333333333337</v>
      </c>
      <c r="X353" s="383">
        <f t="shared" si="327"/>
        <v>166.66666666666669</v>
      </c>
    </row>
    <row r="354" spans="1:24" s="1" customFormat="1" x14ac:dyDescent="0.2">
      <c r="A354" s="178"/>
      <c r="B354" s="178"/>
      <c r="C354" s="178"/>
      <c r="D354" s="178"/>
      <c r="E354" s="178"/>
      <c r="F354" s="178"/>
      <c r="G354" s="178"/>
      <c r="H354" s="178"/>
      <c r="I354" s="203"/>
      <c r="J354" s="203"/>
      <c r="K354" s="203"/>
      <c r="L354" s="16"/>
      <c r="M354" s="190" t="s">
        <v>367</v>
      </c>
      <c r="N354" s="181" t="s">
        <v>104</v>
      </c>
      <c r="O354" s="189">
        <v>10140</v>
      </c>
      <c r="P354" s="189">
        <v>25000</v>
      </c>
      <c r="Q354" s="189">
        <v>15000</v>
      </c>
      <c r="R354" s="189">
        <v>15000</v>
      </c>
      <c r="S354" s="189">
        <v>15000</v>
      </c>
      <c r="T354" s="77">
        <f t="shared" si="322"/>
        <v>0</v>
      </c>
      <c r="U354" s="405">
        <v>0</v>
      </c>
      <c r="V354" s="405">
        <v>25000</v>
      </c>
      <c r="W354" s="383">
        <f t="shared" si="326"/>
        <v>0</v>
      </c>
      <c r="X354" s="383">
        <f t="shared" si="327"/>
        <v>166.66666666666669</v>
      </c>
    </row>
    <row r="355" spans="1:24" s="1" customFormat="1" x14ac:dyDescent="0.2">
      <c r="A355" s="178"/>
      <c r="B355" s="178"/>
      <c r="C355" s="178"/>
      <c r="D355" s="178"/>
      <c r="E355" s="178"/>
      <c r="F355" s="178"/>
      <c r="G355" s="178"/>
      <c r="H355" s="178"/>
      <c r="I355" s="203"/>
      <c r="J355" s="203"/>
      <c r="K355" s="203"/>
      <c r="L355" s="16"/>
      <c r="M355" s="119"/>
      <c r="N355" s="120"/>
      <c r="O355" s="144"/>
      <c r="P355" s="144"/>
      <c r="Q355" s="144"/>
      <c r="R355" s="144"/>
      <c r="S355" s="144"/>
      <c r="T355" s="77"/>
      <c r="U355" s="422"/>
      <c r="V355" s="422"/>
      <c r="W355" s="383"/>
      <c r="X355" s="383"/>
    </row>
    <row r="356" spans="1:24" s="1" customFormat="1" x14ac:dyDescent="0.2">
      <c r="A356" s="15"/>
      <c r="B356" s="48">
        <v>1</v>
      </c>
      <c r="C356" s="15"/>
      <c r="D356" s="15"/>
      <c r="E356" s="15"/>
      <c r="F356" s="177">
        <v>5</v>
      </c>
      <c r="G356" s="15"/>
      <c r="H356" s="15"/>
      <c r="I356" s="203"/>
      <c r="J356" s="203"/>
      <c r="K356" s="203"/>
      <c r="L356" s="16" t="s">
        <v>141</v>
      </c>
      <c r="M356" s="72">
        <v>3</v>
      </c>
      <c r="N356" s="84" t="s">
        <v>117</v>
      </c>
      <c r="O356" s="114">
        <f t="shared" ref="O356:S357" si="363">SUM(O357)</f>
        <v>12780</v>
      </c>
      <c r="P356" s="114">
        <f t="shared" si="363"/>
        <v>50000</v>
      </c>
      <c r="Q356" s="114">
        <f t="shared" si="363"/>
        <v>30000</v>
      </c>
      <c r="R356" s="114">
        <f t="shared" si="363"/>
        <v>30000</v>
      </c>
      <c r="S356" s="114">
        <f t="shared" si="363"/>
        <v>30000</v>
      </c>
      <c r="T356" s="77">
        <f t="shared" si="322"/>
        <v>0</v>
      </c>
      <c r="U356" s="417"/>
      <c r="V356" s="417"/>
      <c r="W356" s="383"/>
      <c r="X356" s="383"/>
    </row>
    <row r="357" spans="1:24" s="1" customFormat="1" x14ac:dyDescent="0.2">
      <c r="A357" s="15"/>
      <c r="B357" s="48">
        <v>1</v>
      </c>
      <c r="C357" s="15"/>
      <c r="D357" s="15"/>
      <c r="E357" s="15"/>
      <c r="F357" s="177">
        <v>5</v>
      </c>
      <c r="G357" s="15"/>
      <c r="H357" s="15"/>
      <c r="I357" s="203"/>
      <c r="J357" s="203"/>
      <c r="K357" s="203"/>
      <c r="L357" s="16" t="s">
        <v>141</v>
      </c>
      <c r="M357" s="92" t="s">
        <v>69</v>
      </c>
      <c r="N357" s="70" t="s">
        <v>17</v>
      </c>
      <c r="O357" s="115">
        <f t="shared" si="363"/>
        <v>12780</v>
      </c>
      <c r="P357" s="115">
        <f t="shared" si="363"/>
        <v>50000</v>
      </c>
      <c r="Q357" s="115">
        <f t="shared" si="363"/>
        <v>30000</v>
      </c>
      <c r="R357" s="115">
        <f t="shared" si="363"/>
        <v>30000</v>
      </c>
      <c r="S357" s="115">
        <f t="shared" si="363"/>
        <v>30000</v>
      </c>
      <c r="T357" s="77">
        <f t="shared" si="322"/>
        <v>0</v>
      </c>
      <c r="U357" s="417">
        <v>50000</v>
      </c>
      <c r="V357" s="417">
        <v>50000</v>
      </c>
      <c r="W357" s="383">
        <f t="shared" si="326"/>
        <v>166.66666666666669</v>
      </c>
      <c r="X357" s="383">
        <f t="shared" si="327"/>
        <v>166.66666666666669</v>
      </c>
    </row>
    <row r="358" spans="1:24" s="1" customFormat="1" ht="51" x14ac:dyDescent="0.2">
      <c r="A358" s="15"/>
      <c r="B358" s="48">
        <v>1</v>
      </c>
      <c r="C358" s="15"/>
      <c r="D358" s="15"/>
      <c r="E358" s="15"/>
      <c r="F358" s="177">
        <v>5</v>
      </c>
      <c r="G358" s="15"/>
      <c r="H358" s="15"/>
      <c r="I358" s="203"/>
      <c r="J358" s="203"/>
      <c r="K358" s="203"/>
      <c r="L358" s="16" t="s">
        <v>141</v>
      </c>
      <c r="M358" s="83" t="s">
        <v>70</v>
      </c>
      <c r="N358" s="229" t="s">
        <v>129</v>
      </c>
      <c r="O358" s="114">
        <v>12780</v>
      </c>
      <c r="P358" s="114">
        <v>50000</v>
      </c>
      <c r="Q358" s="114">
        <v>30000</v>
      </c>
      <c r="R358" s="114">
        <v>30000</v>
      </c>
      <c r="S358" s="114">
        <v>30000</v>
      </c>
      <c r="T358" s="77">
        <f t="shared" si="322"/>
        <v>0</v>
      </c>
      <c r="U358" s="417"/>
      <c r="V358" s="417"/>
      <c r="W358" s="383"/>
      <c r="X358" s="383"/>
    </row>
    <row r="359" spans="1:24" s="1" customFormat="1" x14ac:dyDescent="0.2">
      <c r="A359" s="156"/>
      <c r="B359" s="153"/>
      <c r="C359" s="156"/>
      <c r="D359" s="156"/>
      <c r="E359" s="156"/>
      <c r="F359" s="156"/>
      <c r="G359" s="156"/>
      <c r="H359" s="156"/>
      <c r="I359" s="203"/>
      <c r="J359" s="203"/>
      <c r="K359" s="203"/>
      <c r="L359" s="16"/>
      <c r="M359" s="154"/>
      <c r="N359" s="84"/>
      <c r="O359" s="114"/>
      <c r="P359" s="114"/>
      <c r="Q359" s="114"/>
      <c r="R359" s="114"/>
      <c r="S359" s="114"/>
      <c r="T359" s="77"/>
      <c r="U359" s="417"/>
      <c r="V359" s="417"/>
      <c r="W359" s="383"/>
      <c r="X359" s="383"/>
    </row>
    <row r="360" spans="1:24" s="1" customFormat="1" ht="25.5" x14ac:dyDescent="0.2">
      <c r="A360" s="51" t="s">
        <v>251</v>
      </c>
      <c r="B360" s="55">
        <v>1</v>
      </c>
      <c r="C360" s="127"/>
      <c r="D360" s="127"/>
      <c r="E360" s="127"/>
      <c r="F360" s="127"/>
      <c r="G360" s="127"/>
      <c r="H360" s="127"/>
      <c r="I360" s="203"/>
      <c r="J360" s="55">
        <v>9</v>
      </c>
      <c r="K360" s="203"/>
      <c r="L360" s="16"/>
      <c r="M360" s="97"/>
      <c r="N360" s="73" t="s">
        <v>252</v>
      </c>
      <c r="O360" s="116">
        <f t="shared" ref="O360" si="364">SUM(O362)</f>
        <v>1550</v>
      </c>
      <c r="P360" s="116">
        <f t="shared" ref="P360" si="365">SUM(P362)</f>
        <v>1200</v>
      </c>
      <c r="Q360" s="116">
        <f t="shared" ref="Q360:R360" si="366">SUM(Q362)</f>
        <v>1400</v>
      </c>
      <c r="R360" s="116">
        <f t="shared" si="366"/>
        <v>1400</v>
      </c>
      <c r="S360" s="116">
        <f t="shared" ref="S360" si="367">SUM(S362)</f>
        <v>1400</v>
      </c>
      <c r="T360" s="77">
        <f t="shared" si="322"/>
        <v>0</v>
      </c>
      <c r="U360" s="421">
        <f>SUM(U362)</f>
        <v>2000</v>
      </c>
      <c r="V360" s="421">
        <f>SUM(V362)</f>
        <v>2000</v>
      </c>
      <c r="W360" s="383">
        <f t="shared" si="326"/>
        <v>142.85714285714286</v>
      </c>
      <c r="X360" s="383">
        <f t="shared" si="327"/>
        <v>142.85714285714286</v>
      </c>
    </row>
    <row r="361" spans="1:24" s="1" customFormat="1" x14ac:dyDescent="0.2">
      <c r="A361" s="15"/>
      <c r="B361" s="15"/>
      <c r="C361" s="15"/>
      <c r="D361" s="15"/>
      <c r="E361" s="15"/>
      <c r="F361" s="15"/>
      <c r="G361" s="15"/>
      <c r="H361" s="15"/>
      <c r="I361" s="203"/>
      <c r="J361" s="203"/>
      <c r="K361" s="203"/>
      <c r="L361" s="16"/>
      <c r="M361" s="83"/>
      <c r="N361" s="84"/>
      <c r="O361" s="146"/>
      <c r="P361" s="146"/>
      <c r="Q361" s="146"/>
      <c r="R361" s="146"/>
      <c r="S361" s="146"/>
      <c r="T361" s="77"/>
      <c r="U361" s="425"/>
      <c r="V361" s="425"/>
      <c r="W361" s="383"/>
      <c r="X361" s="383"/>
    </row>
    <row r="362" spans="1:24" s="1" customFormat="1" ht="25.5" x14ac:dyDescent="0.2">
      <c r="A362" s="53" t="s">
        <v>112</v>
      </c>
      <c r="B362" s="15"/>
      <c r="C362" s="15"/>
      <c r="D362" s="15"/>
      <c r="E362" s="15"/>
      <c r="F362" s="15"/>
      <c r="G362" s="15"/>
      <c r="H362" s="15"/>
      <c r="I362" s="203"/>
      <c r="J362" s="203"/>
      <c r="K362" s="203"/>
      <c r="L362" s="31" t="s">
        <v>191</v>
      </c>
      <c r="M362" s="104"/>
      <c r="N362" s="105" t="s">
        <v>119</v>
      </c>
      <c r="O362" s="117">
        <f t="shared" ref="O362" si="368">SUM(O364)</f>
        <v>1550</v>
      </c>
      <c r="P362" s="117">
        <f t="shared" ref="P362" si="369">SUM(P364)</f>
        <v>1200</v>
      </c>
      <c r="Q362" s="117">
        <f t="shared" ref="Q362:V362" si="370">SUM(Q364)</f>
        <v>1400</v>
      </c>
      <c r="R362" s="117">
        <f t="shared" ref="R362:S362" si="371">SUM(R364)</f>
        <v>1400</v>
      </c>
      <c r="S362" s="117">
        <f t="shared" si="371"/>
        <v>1400</v>
      </c>
      <c r="T362" s="77">
        <f t="shared" si="322"/>
        <v>0</v>
      </c>
      <c r="U362" s="423">
        <f t="shared" si="370"/>
        <v>2000</v>
      </c>
      <c r="V362" s="423">
        <f t="shared" si="370"/>
        <v>2000</v>
      </c>
      <c r="W362" s="383">
        <f t="shared" si="326"/>
        <v>142.85714285714286</v>
      </c>
      <c r="X362" s="383">
        <f t="shared" si="327"/>
        <v>142.85714285714286</v>
      </c>
    </row>
    <row r="363" spans="1:24" s="1" customFormat="1" x14ac:dyDescent="0.2">
      <c r="A363" s="47"/>
      <c r="B363" s="47"/>
      <c r="C363" s="47"/>
      <c r="D363" s="47"/>
      <c r="E363" s="47"/>
      <c r="F363" s="47"/>
      <c r="G363" s="47"/>
      <c r="H363" s="47"/>
      <c r="I363" s="203"/>
      <c r="J363" s="203"/>
      <c r="K363" s="203"/>
      <c r="L363" s="16"/>
      <c r="M363" s="83"/>
      <c r="N363" s="84"/>
      <c r="O363" s="145"/>
      <c r="P363" s="145"/>
      <c r="Q363" s="145"/>
      <c r="R363" s="145"/>
      <c r="S363" s="145"/>
      <c r="T363" s="77"/>
      <c r="U363" s="417"/>
      <c r="V363" s="417"/>
      <c r="W363" s="383"/>
      <c r="X363" s="383"/>
    </row>
    <row r="364" spans="1:24" s="1" customFormat="1" ht="25.5" x14ac:dyDescent="0.2">
      <c r="A364" s="54" t="s">
        <v>324</v>
      </c>
      <c r="B364" s="42"/>
      <c r="C364" s="42"/>
      <c r="D364" s="42"/>
      <c r="E364" s="42"/>
      <c r="F364" s="42"/>
      <c r="G364" s="42"/>
      <c r="H364" s="42"/>
      <c r="I364" s="203"/>
      <c r="J364" s="203"/>
      <c r="K364" s="203"/>
      <c r="L364" s="36" t="s">
        <v>181</v>
      </c>
      <c r="M364" s="107"/>
      <c r="N364" s="108" t="s">
        <v>176</v>
      </c>
      <c r="O364" s="145">
        <f t="shared" ref="O364:P364" si="372">SUM(O370)</f>
        <v>1550</v>
      </c>
      <c r="P364" s="145">
        <f t="shared" si="372"/>
        <v>1200</v>
      </c>
      <c r="Q364" s="145">
        <f t="shared" ref="Q364:R364" si="373">SUM(Q370)</f>
        <v>1400</v>
      </c>
      <c r="R364" s="145">
        <f t="shared" si="373"/>
        <v>1400</v>
      </c>
      <c r="S364" s="145">
        <f t="shared" ref="S364" si="374">SUM(S370)</f>
        <v>1400</v>
      </c>
      <c r="T364" s="77">
        <f t="shared" si="322"/>
        <v>0</v>
      </c>
      <c r="U364" s="419">
        <f>SUM(U371)</f>
        <v>2000</v>
      </c>
      <c r="V364" s="419">
        <f>SUM(V371)</f>
        <v>2000</v>
      </c>
      <c r="W364" s="383">
        <f t="shared" si="326"/>
        <v>142.85714285714286</v>
      </c>
      <c r="X364" s="383">
        <f t="shared" si="327"/>
        <v>142.85714285714286</v>
      </c>
    </row>
    <row r="365" spans="1:24" s="1" customFormat="1" x14ac:dyDescent="0.2">
      <c r="A365" s="44"/>
      <c r="B365" s="44"/>
      <c r="C365" s="44"/>
      <c r="D365" s="44"/>
      <c r="E365" s="44"/>
      <c r="F365" s="44"/>
      <c r="G365" s="44"/>
      <c r="H365" s="44"/>
      <c r="I365" s="203"/>
      <c r="J365" s="203"/>
      <c r="K365" s="203"/>
      <c r="L365" s="16"/>
      <c r="M365" s="83"/>
      <c r="N365" s="84"/>
      <c r="O365" s="144"/>
      <c r="P365" s="144"/>
      <c r="Q365" s="144"/>
      <c r="R365" s="144"/>
      <c r="S365" s="144"/>
      <c r="T365" s="77"/>
      <c r="U365" s="422"/>
      <c r="V365" s="422"/>
      <c r="W365" s="383"/>
      <c r="X365" s="383"/>
    </row>
    <row r="366" spans="1:24" s="1" customFormat="1" x14ac:dyDescent="0.2">
      <c r="A366" s="178"/>
      <c r="B366" s="178"/>
      <c r="C366" s="178"/>
      <c r="D366" s="178"/>
      <c r="E366" s="178"/>
      <c r="F366" s="178"/>
      <c r="G366" s="178"/>
      <c r="H366" s="178"/>
      <c r="I366" s="203"/>
      <c r="J366" s="203"/>
      <c r="K366" s="203"/>
      <c r="L366" s="16"/>
      <c r="M366" s="179"/>
      <c r="N366" s="181" t="s">
        <v>289</v>
      </c>
      <c r="O366" s="189">
        <f t="shared" ref="O366" si="375">SUM(O367:O368)</f>
        <v>1550</v>
      </c>
      <c r="P366" s="189">
        <f t="shared" ref="P366" si="376">SUM(P367:P368)</f>
        <v>1200</v>
      </c>
      <c r="Q366" s="189">
        <f t="shared" ref="Q366:V366" si="377">SUM(Q367:Q368)</f>
        <v>1400</v>
      </c>
      <c r="R366" s="189">
        <f t="shared" ref="R366:S366" si="378">SUM(R367:R368)</f>
        <v>1400</v>
      </c>
      <c r="S366" s="189">
        <f t="shared" si="378"/>
        <v>1400</v>
      </c>
      <c r="T366" s="77">
        <f t="shared" si="322"/>
        <v>0</v>
      </c>
      <c r="U366" s="405">
        <f t="shared" si="377"/>
        <v>2000</v>
      </c>
      <c r="V366" s="405">
        <f t="shared" si="377"/>
        <v>2000</v>
      </c>
      <c r="W366" s="383">
        <f t="shared" si="326"/>
        <v>142.85714285714286</v>
      </c>
      <c r="X366" s="383">
        <f t="shared" si="327"/>
        <v>142.85714285714286</v>
      </c>
    </row>
    <row r="367" spans="1:24" s="1" customFormat="1" x14ac:dyDescent="0.2">
      <c r="A367" s="178"/>
      <c r="B367" s="178"/>
      <c r="C367" s="178"/>
      <c r="D367" s="178"/>
      <c r="E367" s="178"/>
      <c r="F367" s="178"/>
      <c r="G367" s="178"/>
      <c r="H367" s="178"/>
      <c r="I367" s="203"/>
      <c r="J367" s="203"/>
      <c r="K367" s="203"/>
      <c r="L367" s="16"/>
      <c r="M367" s="190" t="s">
        <v>366</v>
      </c>
      <c r="N367" s="181" t="s">
        <v>290</v>
      </c>
      <c r="O367" s="189">
        <v>1550</v>
      </c>
      <c r="P367" s="189">
        <v>0</v>
      </c>
      <c r="Q367" s="189">
        <v>0</v>
      </c>
      <c r="R367" s="189">
        <v>0</v>
      </c>
      <c r="S367" s="189">
        <v>0</v>
      </c>
      <c r="T367" s="77">
        <f t="shared" si="322"/>
        <v>0</v>
      </c>
      <c r="U367" s="405">
        <v>2000</v>
      </c>
      <c r="V367" s="405">
        <v>0</v>
      </c>
      <c r="W367" s="383">
        <v>0</v>
      </c>
      <c r="X367" s="383">
        <v>0</v>
      </c>
    </row>
    <row r="368" spans="1:24" s="1" customFormat="1" x14ac:dyDescent="0.2">
      <c r="A368" s="206"/>
      <c r="B368" s="206"/>
      <c r="C368" s="206"/>
      <c r="D368" s="206"/>
      <c r="E368" s="206"/>
      <c r="F368" s="206"/>
      <c r="G368" s="206"/>
      <c r="H368" s="206"/>
      <c r="I368" s="206"/>
      <c r="J368" s="206"/>
      <c r="K368" s="206"/>
      <c r="L368" s="16"/>
      <c r="M368" s="187">
        <v>91</v>
      </c>
      <c r="N368" s="181" t="s">
        <v>294</v>
      </c>
      <c r="O368" s="189">
        <v>0</v>
      </c>
      <c r="P368" s="189">
        <v>1200</v>
      </c>
      <c r="Q368" s="189">
        <v>1400</v>
      </c>
      <c r="R368" s="189">
        <v>1400</v>
      </c>
      <c r="S368" s="189">
        <v>1400</v>
      </c>
      <c r="T368" s="77">
        <f t="shared" si="322"/>
        <v>0</v>
      </c>
      <c r="U368" s="405">
        <v>0</v>
      </c>
      <c r="V368" s="405">
        <v>2000</v>
      </c>
      <c r="W368" s="383">
        <f t="shared" si="326"/>
        <v>0</v>
      </c>
      <c r="X368" s="383">
        <f t="shared" si="327"/>
        <v>142.85714285714286</v>
      </c>
    </row>
    <row r="369" spans="1:24" s="1" customFormat="1" x14ac:dyDescent="0.2">
      <c r="A369" s="178"/>
      <c r="B369" s="178"/>
      <c r="C369" s="178"/>
      <c r="D369" s="178"/>
      <c r="E369" s="178"/>
      <c r="F369" s="178"/>
      <c r="G369" s="178"/>
      <c r="H369" s="178"/>
      <c r="I369" s="203"/>
      <c r="J369" s="203"/>
      <c r="K369" s="203"/>
      <c r="L369" s="16"/>
      <c r="M369" s="179"/>
      <c r="N369" s="84"/>
      <c r="O369" s="144"/>
      <c r="P369" s="144"/>
      <c r="Q369" s="144"/>
      <c r="R369" s="144"/>
      <c r="S369" s="144"/>
      <c r="T369" s="77"/>
      <c r="U369" s="422"/>
      <c r="V369" s="422"/>
      <c r="W369" s="383"/>
      <c r="X369" s="383"/>
    </row>
    <row r="370" spans="1:24" s="1" customFormat="1" x14ac:dyDescent="0.2">
      <c r="A370" s="44"/>
      <c r="B370" s="48">
        <v>1</v>
      </c>
      <c r="C370" s="44"/>
      <c r="D370" s="44"/>
      <c r="E370" s="44"/>
      <c r="F370" s="44"/>
      <c r="G370" s="44"/>
      <c r="H370" s="44"/>
      <c r="I370" s="203"/>
      <c r="J370" s="276">
        <v>9</v>
      </c>
      <c r="K370" s="203"/>
      <c r="L370" s="16" t="s">
        <v>181</v>
      </c>
      <c r="M370" s="72">
        <v>3</v>
      </c>
      <c r="N370" s="84" t="s">
        <v>117</v>
      </c>
      <c r="O370" s="114">
        <f t="shared" ref="O370:S370" si="379">SUM(O371)</f>
        <v>1550</v>
      </c>
      <c r="P370" s="114">
        <f t="shared" si="379"/>
        <v>1200</v>
      </c>
      <c r="Q370" s="114">
        <f t="shared" si="379"/>
        <v>1400</v>
      </c>
      <c r="R370" s="114">
        <f t="shared" si="379"/>
        <v>1400</v>
      </c>
      <c r="S370" s="114">
        <f t="shared" si="379"/>
        <v>1400</v>
      </c>
      <c r="T370" s="77">
        <f t="shared" si="322"/>
        <v>0</v>
      </c>
      <c r="U370" s="417"/>
      <c r="V370" s="417"/>
      <c r="W370" s="383"/>
      <c r="X370" s="383"/>
    </row>
    <row r="371" spans="1:24" s="38" customFormat="1" x14ac:dyDescent="0.2">
      <c r="B371" s="9">
        <v>1</v>
      </c>
      <c r="J371" s="9">
        <v>9</v>
      </c>
      <c r="L371" s="16" t="s">
        <v>181</v>
      </c>
      <c r="M371" s="92" t="s">
        <v>62</v>
      </c>
      <c r="N371" s="70" t="s">
        <v>3</v>
      </c>
      <c r="O371" s="115">
        <f t="shared" ref="O371:S371" si="380">SUM(O372)</f>
        <v>1550</v>
      </c>
      <c r="P371" s="115">
        <f t="shared" si="380"/>
        <v>1200</v>
      </c>
      <c r="Q371" s="115">
        <f t="shared" si="380"/>
        <v>1400</v>
      </c>
      <c r="R371" s="115">
        <f t="shared" si="380"/>
        <v>1400</v>
      </c>
      <c r="S371" s="115">
        <f t="shared" si="380"/>
        <v>1400</v>
      </c>
      <c r="T371" s="77">
        <f t="shared" si="322"/>
        <v>0</v>
      </c>
      <c r="U371" s="417">
        <v>2000</v>
      </c>
      <c r="V371" s="417">
        <v>2000</v>
      </c>
      <c r="W371" s="383">
        <f t="shared" si="326"/>
        <v>142.85714285714286</v>
      </c>
      <c r="X371" s="383">
        <f t="shared" si="327"/>
        <v>142.85714285714286</v>
      </c>
    </row>
    <row r="372" spans="1:24" s="1" customFormat="1" ht="25.5" x14ac:dyDescent="0.2">
      <c r="A372" s="62"/>
      <c r="B372" s="63">
        <v>1</v>
      </c>
      <c r="C372" s="62"/>
      <c r="D372" s="62"/>
      <c r="E372" s="62"/>
      <c r="F372" s="62"/>
      <c r="G372" s="62"/>
      <c r="H372" s="62"/>
      <c r="I372" s="203"/>
      <c r="J372" s="276">
        <v>9</v>
      </c>
      <c r="K372" s="203"/>
      <c r="L372" s="16" t="s">
        <v>181</v>
      </c>
      <c r="M372" s="83" t="s">
        <v>66</v>
      </c>
      <c r="N372" s="84" t="s">
        <v>7</v>
      </c>
      <c r="O372" s="114">
        <v>1550</v>
      </c>
      <c r="P372" s="114">
        <v>1200</v>
      </c>
      <c r="Q372" s="114">
        <v>1400</v>
      </c>
      <c r="R372" s="114">
        <v>1400</v>
      </c>
      <c r="S372" s="114">
        <v>1400</v>
      </c>
      <c r="T372" s="77">
        <f t="shared" si="322"/>
        <v>0</v>
      </c>
      <c r="U372" s="417"/>
      <c r="V372" s="417"/>
      <c r="W372" s="383"/>
      <c r="X372" s="383"/>
    </row>
    <row r="373" spans="1:24" s="1" customFormat="1" x14ac:dyDescent="0.2">
      <c r="A373" s="156"/>
      <c r="B373" s="153"/>
      <c r="C373" s="156"/>
      <c r="D373" s="156"/>
      <c r="E373" s="156"/>
      <c r="F373" s="156"/>
      <c r="G373" s="156"/>
      <c r="H373" s="156"/>
      <c r="I373" s="203"/>
      <c r="J373" s="203"/>
      <c r="K373" s="203"/>
      <c r="L373" s="16"/>
      <c r="M373" s="154"/>
      <c r="N373" s="84"/>
      <c r="O373" s="114"/>
      <c r="P373" s="114"/>
      <c r="Q373" s="114"/>
      <c r="R373" s="114"/>
      <c r="S373" s="114"/>
      <c r="T373" s="77"/>
      <c r="U373" s="417"/>
      <c r="V373" s="417"/>
      <c r="W373" s="383"/>
      <c r="X373" s="383"/>
    </row>
    <row r="374" spans="1:24" s="1" customFormat="1" x14ac:dyDescent="0.2">
      <c r="A374" s="51" t="s">
        <v>127</v>
      </c>
      <c r="B374" s="55">
        <v>1</v>
      </c>
      <c r="C374" s="55"/>
      <c r="D374" s="55"/>
      <c r="E374" s="55">
        <v>4</v>
      </c>
      <c r="F374" s="55"/>
      <c r="G374" s="55"/>
      <c r="H374" s="55">
        <v>7</v>
      </c>
      <c r="I374" s="203"/>
      <c r="J374" s="203"/>
      <c r="K374" s="203"/>
      <c r="L374" s="16"/>
      <c r="M374" s="97"/>
      <c r="N374" s="73" t="s">
        <v>253</v>
      </c>
      <c r="O374" s="116">
        <f t="shared" ref="O374:P374" si="381">SUM(O376)</f>
        <v>14163.61</v>
      </c>
      <c r="P374" s="116">
        <f t="shared" si="381"/>
        <v>30000</v>
      </c>
      <c r="Q374" s="116">
        <f t="shared" ref="Q374:U374" si="382">SUM(Q376)</f>
        <v>86000</v>
      </c>
      <c r="R374" s="116">
        <f t="shared" ref="R374:S374" si="383">SUM(R376)</f>
        <v>86000</v>
      </c>
      <c r="S374" s="116">
        <f t="shared" si="383"/>
        <v>86000</v>
      </c>
      <c r="T374" s="77">
        <f t="shared" si="322"/>
        <v>0</v>
      </c>
      <c r="U374" s="421">
        <f t="shared" si="382"/>
        <v>40000</v>
      </c>
      <c r="V374" s="421">
        <f t="shared" ref="V374" si="384">SUM(V376)</f>
        <v>40000</v>
      </c>
      <c r="W374" s="383">
        <f t="shared" si="326"/>
        <v>46.511627906976742</v>
      </c>
      <c r="X374" s="383">
        <f t="shared" si="327"/>
        <v>46.511627906976742</v>
      </c>
    </row>
    <row r="375" spans="1:24" s="1" customFormat="1" x14ac:dyDescent="0.2">
      <c r="A375" s="51"/>
      <c r="B375" s="55"/>
      <c r="C375" s="55"/>
      <c r="D375" s="55"/>
      <c r="E375" s="124"/>
      <c r="F375" s="55"/>
      <c r="G375" s="124"/>
      <c r="H375" s="124"/>
      <c r="I375" s="203"/>
      <c r="J375" s="203"/>
      <c r="K375" s="203"/>
      <c r="L375" s="16"/>
      <c r="M375" s="97"/>
      <c r="N375" s="73"/>
      <c r="O375" s="145"/>
      <c r="P375" s="145"/>
      <c r="Q375" s="145"/>
      <c r="R375" s="145"/>
      <c r="S375" s="145"/>
      <c r="T375" s="77"/>
      <c r="U375" s="421"/>
      <c r="V375" s="421"/>
      <c r="W375" s="383"/>
      <c r="X375" s="383"/>
    </row>
    <row r="376" spans="1:24" s="1" customFormat="1" ht="25.5" x14ac:dyDescent="0.2">
      <c r="A376" s="53" t="s">
        <v>154</v>
      </c>
      <c r="B376" s="47"/>
      <c r="C376" s="47"/>
      <c r="D376" s="47"/>
      <c r="E376" s="47"/>
      <c r="F376" s="47"/>
      <c r="G376" s="47"/>
      <c r="H376" s="47"/>
      <c r="I376" s="203"/>
      <c r="J376" s="203"/>
      <c r="K376" s="203"/>
      <c r="L376" s="31" t="s">
        <v>155</v>
      </c>
      <c r="M376" s="104"/>
      <c r="N376" s="105" t="s">
        <v>147</v>
      </c>
      <c r="O376" s="117">
        <f t="shared" ref="O376" si="385">SUM(O378+O388)</f>
        <v>14163.61</v>
      </c>
      <c r="P376" s="117">
        <f t="shared" ref="P376" si="386">SUM(P378+P388)</f>
        <v>30000</v>
      </c>
      <c r="Q376" s="117">
        <f>SUM(Q378+Q388+Q399+Q410)</f>
        <v>86000</v>
      </c>
      <c r="R376" s="117">
        <f>SUM(R378+R388+R399+R410)</f>
        <v>86000</v>
      </c>
      <c r="S376" s="117">
        <f>SUM(S378+S388+S399+S410)</f>
        <v>86000</v>
      </c>
      <c r="T376" s="77">
        <f t="shared" si="322"/>
        <v>0</v>
      </c>
      <c r="U376" s="423">
        <f t="shared" ref="U376:V376" si="387">SUM(U378+U388)</f>
        <v>40000</v>
      </c>
      <c r="V376" s="423">
        <f t="shared" si="387"/>
        <v>40000</v>
      </c>
      <c r="W376" s="383">
        <f t="shared" si="326"/>
        <v>46.511627906976742</v>
      </c>
      <c r="X376" s="383">
        <f t="shared" si="327"/>
        <v>46.511627906976742</v>
      </c>
    </row>
    <row r="377" spans="1:24" s="1" customFormat="1" x14ac:dyDescent="0.2">
      <c r="A377" s="15"/>
      <c r="B377" s="15"/>
      <c r="C377" s="15"/>
      <c r="D377" s="15"/>
      <c r="E377" s="15"/>
      <c r="F377" s="15"/>
      <c r="G377" s="15"/>
      <c r="H377" s="15"/>
      <c r="I377" s="203"/>
      <c r="J377" s="203"/>
      <c r="K377" s="203"/>
      <c r="L377" s="16"/>
      <c r="M377" s="97"/>
      <c r="N377" s="83"/>
      <c r="O377" s="144"/>
      <c r="P377" s="144"/>
      <c r="Q377" s="144"/>
      <c r="R377" s="144"/>
      <c r="S377" s="144"/>
      <c r="T377" s="77"/>
      <c r="U377" s="422"/>
      <c r="V377" s="422"/>
      <c r="W377" s="383"/>
      <c r="X377" s="383"/>
    </row>
    <row r="378" spans="1:24" s="1" customFormat="1" ht="38.25" x14ac:dyDescent="0.2">
      <c r="A378" s="27" t="s">
        <v>254</v>
      </c>
      <c r="B378" s="15"/>
      <c r="C378" s="15"/>
      <c r="D378" s="15"/>
      <c r="E378" s="15"/>
      <c r="F378" s="15"/>
      <c r="G378" s="15"/>
      <c r="H378" s="15"/>
      <c r="I378" s="203"/>
      <c r="J378" s="203"/>
      <c r="K378" s="203"/>
      <c r="L378" s="36" t="s">
        <v>156</v>
      </c>
      <c r="M378" s="107"/>
      <c r="N378" s="108" t="s">
        <v>229</v>
      </c>
      <c r="O378" s="145">
        <f t="shared" ref="O378" si="388">SUM(O384)</f>
        <v>14163.61</v>
      </c>
      <c r="P378" s="145">
        <f t="shared" ref="P378" si="389">SUM(P384)</f>
        <v>20000</v>
      </c>
      <c r="Q378" s="145">
        <f t="shared" ref="Q378:R378" si="390">SUM(Q384)</f>
        <v>20000</v>
      </c>
      <c r="R378" s="145">
        <f t="shared" si="390"/>
        <v>20000</v>
      </c>
      <c r="S378" s="145">
        <f t="shared" ref="S378" si="391">SUM(S384)</f>
        <v>20000</v>
      </c>
      <c r="T378" s="77">
        <f t="shared" si="322"/>
        <v>0</v>
      </c>
      <c r="U378" s="419">
        <f>SUM(U385)</f>
        <v>30000</v>
      </c>
      <c r="V378" s="419">
        <f>SUM(V385)</f>
        <v>30000</v>
      </c>
      <c r="W378" s="383">
        <f t="shared" si="326"/>
        <v>150</v>
      </c>
      <c r="X378" s="383">
        <f t="shared" si="327"/>
        <v>150</v>
      </c>
    </row>
    <row r="379" spans="1:24" s="1" customFormat="1" x14ac:dyDescent="0.2">
      <c r="A379" s="27"/>
      <c r="B379" s="178"/>
      <c r="C379" s="178"/>
      <c r="D379" s="178"/>
      <c r="E379" s="178"/>
      <c r="F379" s="178"/>
      <c r="G379" s="178"/>
      <c r="H379" s="178"/>
      <c r="I379" s="203"/>
      <c r="J379" s="203"/>
      <c r="K379" s="203"/>
      <c r="L379" s="36"/>
      <c r="M379" s="107"/>
      <c r="N379" s="108"/>
      <c r="O379" s="145"/>
      <c r="P379" s="145"/>
      <c r="Q379" s="145"/>
      <c r="R379" s="145"/>
      <c r="S379" s="145"/>
      <c r="T379" s="77"/>
      <c r="U379" s="419"/>
      <c r="V379" s="419"/>
      <c r="W379" s="383"/>
      <c r="X379" s="383"/>
    </row>
    <row r="380" spans="1:24" s="1" customFormat="1" x14ac:dyDescent="0.2">
      <c r="A380" s="27"/>
      <c r="B380" s="178"/>
      <c r="C380" s="178"/>
      <c r="D380" s="178"/>
      <c r="E380" s="178"/>
      <c r="F380" s="178"/>
      <c r="G380" s="178"/>
      <c r="H380" s="178"/>
      <c r="I380" s="203"/>
      <c r="J380" s="203"/>
      <c r="K380" s="203"/>
      <c r="L380" s="36"/>
      <c r="M380" s="107"/>
      <c r="N380" s="181" t="s">
        <v>289</v>
      </c>
      <c r="O380" s="186">
        <f t="shared" ref="O380" si="392">SUM(O381:O382)</f>
        <v>14163.61</v>
      </c>
      <c r="P380" s="186">
        <f t="shared" ref="P380" si="393">SUM(P381:P382)</f>
        <v>20000</v>
      </c>
      <c r="Q380" s="186">
        <f t="shared" ref="Q380:R380" si="394">SUM(Q381:Q382)</f>
        <v>20000</v>
      </c>
      <c r="R380" s="186">
        <f t="shared" si="394"/>
        <v>20000</v>
      </c>
      <c r="S380" s="186">
        <f t="shared" ref="S380" si="395">SUM(S381:S382)</f>
        <v>20000</v>
      </c>
      <c r="T380" s="77">
        <f t="shared" ref="T380:T443" si="396">S380-R380</f>
        <v>0</v>
      </c>
      <c r="U380" s="426">
        <f t="shared" ref="U380:V380" si="397">SUM(U381:U382)</f>
        <v>30000</v>
      </c>
      <c r="V380" s="426">
        <f t="shared" si="397"/>
        <v>30000</v>
      </c>
      <c r="W380" s="383">
        <f t="shared" ref="W380:W443" si="398">U380/S380*100</f>
        <v>150</v>
      </c>
      <c r="X380" s="383">
        <f t="shared" ref="X380:X443" si="399">V380/S380*100</f>
        <v>150</v>
      </c>
    </row>
    <row r="381" spans="1:24" s="1" customFormat="1" x14ac:dyDescent="0.2">
      <c r="A381" s="15"/>
      <c r="B381" s="15"/>
      <c r="C381" s="15"/>
      <c r="D381" s="15"/>
      <c r="E381" s="15"/>
      <c r="F381" s="15"/>
      <c r="G381" s="15"/>
      <c r="H381" s="15"/>
      <c r="I381" s="203"/>
      <c r="J381" s="203"/>
      <c r="K381" s="203"/>
      <c r="L381" s="16"/>
      <c r="M381" s="190" t="s">
        <v>366</v>
      </c>
      <c r="N381" s="181" t="s">
        <v>290</v>
      </c>
      <c r="O381" s="186">
        <v>8989.41</v>
      </c>
      <c r="P381" s="186">
        <v>0</v>
      </c>
      <c r="Q381" s="186">
        <v>0</v>
      </c>
      <c r="R381" s="186">
        <v>0</v>
      </c>
      <c r="S381" s="186">
        <v>0</v>
      </c>
      <c r="T381" s="77">
        <f t="shared" si="396"/>
        <v>0</v>
      </c>
      <c r="U381" s="426">
        <v>16300</v>
      </c>
      <c r="V381" s="426">
        <v>0</v>
      </c>
      <c r="W381" s="383">
        <v>0</v>
      </c>
      <c r="X381" s="383">
        <v>0</v>
      </c>
    </row>
    <row r="382" spans="1:24" s="1" customFormat="1" x14ac:dyDescent="0.2">
      <c r="A382" s="206"/>
      <c r="B382" s="206"/>
      <c r="C382" s="206"/>
      <c r="D382" s="206"/>
      <c r="E382" s="206"/>
      <c r="F382" s="206"/>
      <c r="G382" s="206"/>
      <c r="H382" s="206"/>
      <c r="I382" s="206"/>
      <c r="J382" s="206"/>
      <c r="K382" s="206"/>
      <c r="L382" s="16"/>
      <c r="M382" s="187">
        <v>43</v>
      </c>
      <c r="N382" s="188" t="s">
        <v>103</v>
      </c>
      <c r="O382" s="186">
        <v>5174.2</v>
      </c>
      <c r="P382" s="186">
        <v>20000</v>
      </c>
      <c r="Q382" s="186">
        <v>20000</v>
      </c>
      <c r="R382" s="186">
        <v>20000</v>
      </c>
      <c r="S382" s="186">
        <v>20000</v>
      </c>
      <c r="T382" s="77">
        <f t="shared" si="396"/>
        <v>0</v>
      </c>
      <c r="U382" s="426">
        <v>13700</v>
      </c>
      <c r="V382" s="426">
        <v>30000</v>
      </c>
      <c r="W382" s="383">
        <f t="shared" si="398"/>
        <v>68.5</v>
      </c>
      <c r="X382" s="383">
        <f t="shared" si="399"/>
        <v>150</v>
      </c>
    </row>
    <row r="383" spans="1:24" s="1" customFormat="1" x14ac:dyDescent="0.2">
      <c r="A383" s="178"/>
      <c r="B383" s="178"/>
      <c r="C383" s="178"/>
      <c r="D383" s="178"/>
      <c r="E383" s="178"/>
      <c r="F383" s="178"/>
      <c r="G383" s="178"/>
      <c r="H383" s="178"/>
      <c r="I383" s="203"/>
      <c r="J383" s="203"/>
      <c r="K383" s="203"/>
      <c r="L383" s="16"/>
      <c r="M383" s="119"/>
      <c r="N383" s="181"/>
      <c r="O383" s="144"/>
      <c r="P383" s="144"/>
      <c r="Q383" s="144"/>
      <c r="R383" s="144"/>
      <c r="S383" s="144"/>
      <c r="T383" s="77"/>
      <c r="U383" s="422"/>
      <c r="V383" s="422"/>
      <c r="W383" s="383"/>
      <c r="X383" s="383"/>
    </row>
    <row r="384" spans="1:24" s="1" customFormat="1" x14ac:dyDescent="0.2">
      <c r="A384" s="15"/>
      <c r="B384" s="48">
        <v>1</v>
      </c>
      <c r="C384" s="48"/>
      <c r="D384" s="48"/>
      <c r="E384" s="276">
        <v>4</v>
      </c>
      <c r="F384" s="48"/>
      <c r="G384" s="15"/>
      <c r="H384" s="15"/>
      <c r="I384" s="203"/>
      <c r="J384" s="203"/>
      <c r="K384" s="203"/>
      <c r="L384" s="16" t="s">
        <v>156</v>
      </c>
      <c r="M384" s="72">
        <v>3</v>
      </c>
      <c r="N384" s="84" t="s">
        <v>117</v>
      </c>
      <c r="O384" s="114">
        <f t="shared" ref="O384:S385" si="400">SUM(O385)</f>
        <v>14163.61</v>
      </c>
      <c r="P384" s="114">
        <f t="shared" si="400"/>
        <v>20000</v>
      </c>
      <c r="Q384" s="114">
        <f t="shared" si="400"/>
        <v>20000</v>
      </c>
      <c r="R384" s="114">
        <f t="shared" si="400"/>
        <v>20000</v>
      </c>
      <c r="S384" s="114">
        <f t="shared" si="400"/>
        <v>20000</v>
      </c>
      <c r="T384" s="77">
        <f t="shared" si="396"/>
        <v>0</v>
      </c>
      <c r="U384" s="417"/>
      <c r="V384" s="417"/>
      <c r="W384" s="383"/>
      <c r="X384" s="383"/>
    </row>
    <row r="385" spans="1:24" s="1" customFormat="1" x14ac:dyDescent="0.2">
      <c r="A385" s="15"/>
      <c r="B385" s="48">
        <v>1</v>
      </c>
      <c r="C385" s="48"/>
      <c r="D385" s="48"/>
      <c r="E385" s="276">
        <v>4</v>
      </c>
      <c r="F385" s="48"/>
      <c r="G385" s="15"/>
      <c r="H385" s="15"/>
      <c r="I385" s="203"/>
      <c r="J385" s="203"/>
      <c r="K385" s="203"/>
      <c r="L385" s="16" t="s">
        <v>156</v>
      </c>
      <c r="M385" s="92" t="s">
        <v>62</v>
      </c>
      <c r="N385" s="70" t="s">
        <v>3</v>
      </c>
      <c r="O385" s="115">
        <f t="shared" si="400"/>
        <v>14163.61</v>
      </c>
      <c r="P385" s="115">
        <f t="shared" si="400"/>
        <v>20000</v>
      </c>
      <c r="Q385" s="115">
        <f t="shared" si="400"/>
        <v>20000</v>
      </c>
      <c r="R385" s="115">
        <f t="shared" si="400"/>
        <v>20000</v>
      </c>
      <c r="S385" s="115">
        <f t="shared" si="400"/>
        <v>20000</v>
      </c>
      <c r="T385" s="77">
        <f t="shared" si="396"/>
        <v>0</v>
      </c>
      <c r="U385" s="417">
        <v>30000</v>
      </c>
      <c r="V385" s="417">
        <v>30000</v>
      </c>
      <c r="W385" s="383">
        <f t="shared" si="398"/>
        <v>150</v>
      </c>
      <c r="X385" s="383">
        <f t="shared" si="399"/>
        <v>150</v>
      </c>
    </row>
    <row r="386" spans="1:24" s="1" customFormat="1" x14ac:dyDescent="0.2">
      <c r="A386" s="15"/>
      <c r="B386" s="48">
        <v>1</v>
      </c>
      <c r="C386" s="48"/>
      <c r="D386" s="48"/>
      <c r="E386" s="276">
        <v>4</v>
      </c>
      <c r="F386" s="48"/>
      <c r="G386" s="15"/>
      <c r="H386" s="15"/>
      <c r="I386" s="203"/>
      <c r="J386" s="203"/>
      <c r="K386" s="203"/>
      <c r="L386" s="16" t="s">
        <v>156</v>
      </c>
      <c r="M386" s="83" t="s">
        <v>65</v>
      </c>
      <c r="N386" s="97" t="s">
        <v>6</v>
      </c>
      <c r="O386" s="114">
        <v>14163.61</v>
      </c>
      <c r="P386" s="114">
        <v>20000</v>
      </c>
      <c r="Q386" s="114">
        <v>20000</v>
      </c>
      <c r="R386" s="114">
        <v>20000</v>
      </c>
      <c r="S386" s="114">
        <v>20000</v>
      </c>
      <c r="T386" s="77">
        <f t="shared" si="396"/>
        <v>0</v>
      </c>
      <c r="U386" s="417"/>
      <c r="V386" s="417"/>
      <c r="W386" s="383"/>
      <c r="X386" s="383"/>
    </row>
    <row r="387" spans="1:24" s="1" customFormat="1" x14ac:dyDescent="0.2">
      <c r="A387" s="15"/>
      <c r="B387" s="15"/>
      <c r="C387" s="15"/>
      <c r="D387" s="15"/>
      <c r="E387" s="15"/>
      <c r="F387" s="15"/>
      <c r="G387" s="15"/>
      <c r="H387" s="15"/>
      <c r="I387" s="203"/>
      <c r="J387" s="203"/>
      <c r="K387" s="203"/>
      <c r="L387" s="16"/>
      <c r="M387" s="97"/>
      <c r="N387" s="84"/>
      <c r="O387" s="146"/>
      <c r="P387" s="146"/>
      <c r="Q387" s="146"/>
      <c r="R387" s="146"/>
      <c r="S387" s="146"/>
      <c r="T387" s="77"/>
      <c r="U387" s="425"/>
      <c r="V387" s="425"/>
      <c r="W387" s="383"/>
      <c r="X387" s="383"/>
    </row>
    <row r="388" spans="1:24" s="1" customFormat="1" ht="38.25" x14ac:dyDescent="0.2">
      <c r="A388" s="27" t="s">
        <v>255</v>
      </c>
      <c r="B388" s="43"/>
      <c r="C388" s="43"/>
      <c r="D388" s="43"/>
      <c r="E388" s="43"/>
      <c r="F388" s="43"/>
      <c r="G388" s="43"/>
      <c r="H388" s="43"/>
      <c r="I388" s="203"/>
      <c r="J388" s="203"/>
      <c r="K388" s="203"/>
      <c r="L388" s="36" t="s">
        <v>156</v>
      </c>
      <c r="M388" s="107"/>
      <c r="N388" s="108" t="s">
        <v>170</v>
      </c>
      <c r="O388" s="145">
        <f t="shared" ref="O388" si="401">SUM(O394)</f>
        <v>0</v>
      </c>
      <c r="P388" s="145">
        <f t="shared" ref="P388" si="402">SUM(P394)</f>
        <v>10000</v>
      </c>
      <c r="Q388" s="145">
        <f t="shared" ref="Q388:R388" si="403">SUM(Q394)</f>
        <v>10000</v>
      </c>
      <c r="R388" s="145">
        <f t="shared" si="403"/>
        <v>10000</v>
      </c>
      <c r="S388" s="145">
        <f t="shared" ref="S388" si="404">SUM(S394)</f>
        <v>10000</v>
      </c>
      <c r="T388" s="77">
        <f t="shared" si="396"/>
        <v>0</v>
      </c>
      <c r="U388" s="419">
        <f>SUM(U395)</f>
        <v>10000</v>
      </c>
      <c r="V388" s="419">
        <f>SUM(V395)</f>
        <v>10000</v>
      </c>
      <c r="W388" s="383">
        <f t="shared" si="398"/>
        <v>100</v>
      </c>
      <c r="X388" s="383">
        <f t="shared" si="399"/>
        <v>100</v>
      </c>
    </row>
    <row r="389" spans="1:24" s="1" customFormat="1" x14ac:dyDescent="0.2">
      <c r="A389" s="43"/>
      <c r="B389" s="43"/>
      <c r="C389" s="43"/>
      <c r="D389" s="43"/>
      <c r="E389" s="43"/>
      <c r="F389" s="43"/>
      <c r="G389" s="43"/>
      <c r="H389" s="43"/>
      <c r="I389" s="203"/>
      <c r="J389" s="203"/>
      <c r="K389" s="203"/>
      <c r="L389" s="16"/>
      <c r="M389" s="119"/>
      <c r="N389" s="120"/>
      <c r="O389" s="146"/>
      <c r="P389" s="146"/>
      <c r="Q389" s="146"/>
      <c r="R389" s="146"/>
      <c r="S389" s="146"/>
      <c r="T389" s="77"/>
      <c r="U389" s="425"/>
      <c r="V389" s="425"/>
      <c r="W389" s="383"/>
      <c r="X389" s="383"/>
    </row>
    <row r="390" spans="1:24" s="1" customFormat="1" x14ac:dyDescent="0.2">
      <c r="A390" s="178"/>
      <c r="B390" s="178"/>
      <c r="C390" s="178"/>
      <c r="D390" s="178"/>
      <c r="E390" s="178"/>
      <c r="F390" s="178"/>
      <c r="G390" s="178"/>
      <c r="H390" s="178"/>
      <c r="I390" s="203"/>
      <c r="J390" s="203"/>
      <c r="K390" s="203"/>
      <c r="L390" s="16"/>
      <c r="M390" s="119"/>
      <c r="N390" s="181" t="s">
        <v>289</v>
      </c>
      <c r="O390" s="189">
        <f t="shared" ref="O390" si="405">SUM(O391:O392)</f>
        <v>0</v>
      </c>
      <c r="P390" s="189">
        <f t="shared" ref="P390" si="406">SUM(P391:P392)</f>
        <v>10000</v>
      </c>
      <c r="Q390" s="189">
        <f t="shared" ref="Q390:V390" si="407">SUM(Q391:Q392)</f>
        <v>10000</v>
      </c>
      <c r="R390" s="189">
        <f t="shared" ref="R390:S390" si="408">SUM(R391:R392)</f>
        <v>10000</v>
      </c>
      <c r="S390" s="189">
        <f t="shared" si="408"/>
        <v>10000</v>
      </c>
      <c r="T390" s="77">
        <f t="shared" si="396"/>
        <v>0</v>
      </c>
      <c r="U390" s="405">
        <f t="shared" si="407"/>
        <v>10000</v>
      </c>
      <c r="V390" s="405">
        <f t="shared" si="407"/>
        <v>10000</v>
      </c>
      <c r="W390" s="383">
        <f t="shared" si="398"/>
        <v>100</v>
      </c>
      <c r="X390" s="383">
        <f t="shared" si="399"/>
        <v>100</v>
      </c>
    </row>
    <row r="391" spans="1:24" s="1" customFormat="1" x14ac:dyDescent="0.2">
      <c r="A391" s="178"/>
      <c r="B391" s="178"/>
      <c r="C391" s="178"/>
      <c r="D391" s="178"/>
      <c r="E391" s="178"/>
      <c r="F391" s="178"/>
      <c r="G391" s="178"/>
      <c r="H391" s="178"/>
      <c r="I391" s="203"/>
      <c r="J391" s="203"/>
      <c r="K391" s="203"/>
      <c r="L391" s="16"/>
      <c r="M391" s="190" t="s">
        <v>366</v>
      </c>
      <c r="N391" s="181" t="s">
        <v>290</v>
      </c>
      <c r="O391" s="189">
        <v>0</v>
      </c>
      <c r="P391" s="189">
        <v>10000</v>
      </c>
      <c r="Q391" s="189">
        <v>10000</v>
      </c>
      <c r="R391" s="189">
        <v>10000</v>
      </c>
      <c r="S391" s="189">
        <v>10000</v>
      </c>
      <c r="T391" s="77">
        <f t="shared" si="396"/>
        <v>0</v>
      </c>
      <c r="U391" s="405">
        <v>0</v>
      </c>
      <c r="V391" s="405">
        <v>0</v>
      </c>
      <c r="W391" s="383">
        <f t="shared" si="398"/>
        <v>0</v>
      </c>
      <c r="X391" s="383">
        <f t="shared" si="399"/>
        <v>0</v>
      </c>
    </row>
    <row r="392" spans="1:24" s="1" customFormat="1" ht="51" x14ac:dyDescent="0.2">
      <c r="A392" s="206"/>
      <c r="B392" s="206"/>
      <c r="C392" s="206"/>
      <c r="D392" s="206"/>
      <c r="E392" s="206"/>
      <c r="F392" s="206"/>
      <c r="G392" s="206"/>
      <c r="H392" s="206"/>
      <c r="I392" s="206"/>
      <c r="J392" s="206"/>
      <c r="K392" s="206"/>
      <c r="L392" s="16"/>
      <c r="M392" s="190" t="s">
        <v>53</v>
      </c>
      <c r="N392" s="191" t="s">
        <v>106</v>
      </c>
      <c r="O392" s="189">
        <v>0</v>
      </c>
      <c r="P392" s="189">
        <v>0</v>
      </c>
      <c r="Q392" s="189">
        <v>0</v>
      </c>
      <c r="R392" s="189">
        <v>0</v>
      </c>
      <c r="S392" s="189">
        <v>0</v>
      </c>
      <c r="T392" s="77">
        <f t="shared" si="396"/>
        <v>0</v>
      </c>
      <c r="U392" s="405">
        <v>10000</v>
      </c>
      <c r="V392" s="405">
        <v>10000</v>
      </c>
      <c r="W392" s="383">
        <v>0</v>
      </c>
      <c r="X392" s="383">
        <v>0</v>
      </c>
    </row>
    <row r="393" spans="1:24" s="1" customFormat="1" x14ac:dyDescent="0.2">
      <c r="A393" s="178"/>
      <c r="B393" s="178"/>
      <c r="C393" s="178"/>
      <c r="D393" s="178"/>
      <c r="E393" s="178"/>
      <c r="F393" s="178"/>
      <c r="G393" s="178"/>
      <c r="H393" s="178"/>
      <c r="I393" s="203"/>
      <c r="J393" s="203"/>
      <c r="K393" s="203"/>
      <c r="L393" s="16"/>
      <c r="M393" s="119"/>
      <c r="N393" s="181"/>
      <c r="O393" s="146"/>
      <c r="P393" s="146"/>
      <c r="Q393" s="146"/>
      <c r="R393" s="146"/>
      <c r="S393" s="146"/>
      <c r="T393" s="77"/>
      <c r="U393" s="425"/>
      <c r="V393" s="425"/>
      <c r="W393" s="383"/>
      <c r="X393" s="383"/>
    </row>
    <row r="394" spans="1:24" s="1" customFormat="1" x14ac:dyDescent="0.2">
      <c r="A394" s="43"/>
      <c r="B394" s="48">
        <v>1</v>
      </c>
      <c r="C394" s="43"/>
      <c r="D394" s="48"/>
      <c r="E394" s="47"/>
      <c r="F394" s="48"/>
      <c r="G394" s="43"/>
      <c r="H394" s="276">
        <v>7</v>
      </c>
      <c r="I394" s="203"/>
      <c r="J394" s="203"/>
      <c r="K394" s="203"/>
      <c r="L394" s="16" t="s">
        <v>156</v>
      </c>
      <c r="M394" s="72">
        <v>3</v>
      </c>
      <c r="N394" s="84" t="s">
        <v>117</v>
      </c>
      <c r="O394" s="114">
        <f t="shared" ref="O394:S395" si="409">SUM(O395)</f>
        <v>0</v>
      </c>
      <c r="P394" s="114">
        <f t="shared" si="409"/>
        <v>10000</v>
      </c>
      <c r="Q394" s="114">
        <f t="shared" si="409"/>
        <v>10000</v>
      </c>
      <c r="R394" s="114">
        <f t="shared" si="409"/>
        <v>10000</v>
      </c>
      <c r="S394" s="114">
        <f t="shared" si="409"/>
        <v>10000</v>
      </c>
      <c r="T394" s="77">
        <f t="shared" si="396"/>
        <v>0</v>
      </c>
      <c r="U394" s="417"/>
      <c r="V394" s="417"/>
      <c r="W394" s="383"/>
      <c r="X394" s="383"/>
    </row>
    <row r="395" spans="1:24" s="1" customFormat="1" x14ac:dyDescent="0.2">
      <c r="A395" s="43"/>
      <c r="B395" s="48">
        <v>1</v>
      </c>
      <c r="C395" s="43"/>
      <c r="D395" s="48"/>
      <c r="E395" s="47"/>
      <c r="F395" s="48"/>
      <c r="G395" s="43"/>
      <c r="H395" s="276">
        <v>7</v>
      </c>
      <c r="I395" s="203"/>
      <c r="J395" s="203"/>
      <c r="K395" s="203"/>
      <c r="L395" s="16" t="s">
        <v>156</v>
      </c>
      <c r="M395" s="92" t="s">
        <v>62</v>
      </c>
      <c r="N395" s="70" t="s">
        <v>3</v>
      </c>
      <c r="O395" s="115">
        <f t="shared" si="409"/>
        <v>0</v>
      </c>
      <c r="P395" s="115">
        <f t="shared" si="409"/>
        <v>10000</v>
      </c>
      <c r="Q395" s="115">
        <f t="shared" si="409"/>
        <v>10000</v>
      </c>
      <c r="R395" s="115">
        <f t="shared" si="409"/>
        <v>10000</v>
      </c>
      <c r="S395" s="115">
        <f t="shared" si="409"/>
        <v>10000</v>
      </c>
      <c r="T395" s="77">
        <f t="shared" si="396"/>
        <v>0</v>
      </c>
      <c r="U395" s="417">
        <v>10000</v>
      </c>
      <c r="V395" s="417">
        <v>10000</v>
      </c>
      <c r="W395" s="383">
        <f t="shared" si="398"/>
        <v>100</v>
      </c>
      <c r="X395" s="383">
        <f t="shared" si="399"/>
        <v>100</v>
      </c>
    </row>
    <row r="396" spans="1:24" s="1" customFormat="1" x14ac:dyDescent="0.2">
      <c r="A396" s="43"/>
      <c r="B396" s="48">
        <v>1</v>
      </c>
      <c r="C396" s="43"/>
      <c r="D396" s="48"/>
      <c r="E396" s="47"/>
      <c r="F396" s="48"/>
      <c r="G396" s="43"/>
      <c r="H396" s="276">
        <v>7</v>
      </c>
      <c r="I396" s="203"/>
      <c r="J396" s="203"/>
      <c r="K396" s="203"/>
      <c r="L396" s="16" t="s">
        <v>156</v>
      </c>
      <c r="M396" s="83" t="s">
        <v>65</v>
      </c>
      <c r="N396" s="97" t="s">
        <v>6</v>
      </c>
      <c r="O396" s="114">
        <v>0</v>
      </c>
      <c r="P396" s="114">
        <v>10000</v>
      </c>
      <c r="Q396" s="114">
        <v>10000</v>
      </c>
      <c r="R396" s="114">
        <v>10000</v>
      </c>
      <c r="S396" s="114">
        <v>10000</v>
      </c>
      <c r="T396" s="77">
        <f t="shared" si="396"/>
        <v>0</v>
      </c>
      <c r="U396" s="417"/>
      <c r="V396" s="417"/>
      <c r="W396" s="383"/>
      <c r="X396" s="383"/>
    </row>
    <row r="397" spans="1:24" s="1" customFormat="1" x14ac:dyDescent="0.2">
      <c r="A397" s="336"/>
      <c r="B397" s="345"/>
      <c r="C397" s="336"/>
      <c r="D397" s="345"/>
      <c r="E397" s="336"/>
      <c r="F397" s="345"/>
      <c r="G397" s="336"/>
      <c r="H397" s="345"/>
      <c r="I397" s="336"/>
      <c r="J397" s="336"/>
      <c r="K397" s="336"/>
      <c r="L397" s="16"/>
      <c r="M397" s="344"/>
      <c r="N397" s="97"/>
      <c r="O397" s="114"/>
      <c r="P397" s="114"/>
      <c r="Q397" s="114"/>
      <c r="R397" s="114"/>
      <c r="S397" s="114"/>
      <c r="T397" s="77"/>
      <c r="U397" s="417"/>
      <c r="V397" s="417"/>
      <c r="W397" s="383"/>
      <c r="X397" s="383"/>
    </row>
    <row r="398" spans="1:24" s="1" customFormat="1" x14ac:dyDescent="0.2">
      <c r="A398" s="336"/>
      <c r="B398" s="345"/>
      <c r="C398" s="336"/>
      <c r="D398" s="345"/>
      <c r="E398" s="336"/>
      <c r="F398" s="345"/>
      <c r="G398" s="336"/>
      <c r="H398" s="345"/>
      <c r="I398" s="336"/>
      <c r="J398" s="336"/>
      <c r="K398" s="336"/>
      <c r="L398" s="16"/>
      <c r="M398" s="344"/>
      <c r="N398" s="97"/>
      <c r="O398" s="114"/>
      <c r="P398" s="114"/>
      <c r="Q398" s="114"/>
      <c r="R398" s="114"/>
      <c r="S398" s="114"/>
      <c r="T398" s="77"/>
      <c r="U398" s="417"/>
      <c r="V398" s="417"/>
      <c r="W398" s="383"/>
      <c r="X398" s="383"/>
    </row>
    <row r="399" spans="1:24" s="1" customFormat="1" ht="25.5" x14ac:dyDescent="0.2">
      <c r="A399" s="27" t="s">
        <v>384</v>
      </c>
      <c r="B399" s="336"/>
      <c r="C399" s="336"/>
      <c r="D399" s="336"/>
      <c r="E399" s="336"/>
      <c r="F399" s="336"/>
      <c r="G399" s="336"/>
      <c r="H399" s="336"/>
      <c r="I399" s="336"/>
      <c r="J399" s="336"/>
      <c r="K399" s="336"/>
      <c r="L399" s="36" t="s">
        <v>156</v>
      </c>
      <c r="M399" s="107"/>
      <c r="N399" s="108" t="s">
        <v>385</v>
      </c>
      <c r="O399" s="145">
        <f t="shared" ref="O399:P399" si="410">SUM(O405)</f>
        <v>0</v>
      </c>
      <c r="P399" s="145">
        <f t="shared" si="410"/>
        <v>0</v>
      </c>
      <c r="Q399" s="145">
        <f>SUM(Q405)</f>
        <v>6000</v>
      </c>
      <c r="R399" s="145">
        <f>SUM(R405)</f>
        <v>6000</v>
      </c>
      <c r="S399" s="145">
        <f>SUM(S405)</f>
        <v>6000</v>
      </c>
      <c r="T399" s="77">
        <f t="shared" si="396"/>
        <v>0</v>
      </c>
      <c r="U399" s="427">
        <v>0</v>
      </c>
      <c r="V399" s="427">
        <v>0</v>
      </c>
      <c r="W399" s="383">
        <f t="shared" si="398"/>
        <v>0</v>
      </c>
      <c r="X399" s="383">
        <f t="shared" si="399"/>
        <v>0</v>
      </c>
    </row>
    <row r="400" spans="1:24" s="1" customFormat="1" x14ac:dyDescent="0.2">
      <c r="A400" s="336"/>
      <c r="B400" s="345"/>
      <c r="C400" s="336"/>
      <c r="D400" s="345"/>
      <c r="E400" s="336"/>
      <c r="F400" s="345"/>
      <c r="G400" s="336"/>
      <c r="H400" s="345"/>
      <c r="I400" s="336"/>
      <c r="J400" s="336"/>
      <c r="K400" s="336"/>
      <c r="L400" s="16"/>
      <c r="M400" s="344"/>
      <c r="N400" s="97"/>
      <c r="O400" s="189"/>
      <c r="P400" s="114"/>
      <c r="Q400" s="114"/>
      <c r="R400" s="114"/>
      <c r="S400" s="114"/>
      <c r="T400" s="77"/>
      <c r="U400" s="417"/>
      <c r="V400" s="417"/>
      <c r="W400" s="383"/>
      <c r="X400" s="383"/>
    </row>
    <row r="401" spans="1:24" s="1" customFormat="1" x14ac:dyDescent="0.2">
      <c r="A401" s="336"/>
      <c r="B401" s="345"/>
      <c r="C401" s="336"/>
      <c r="D401" s="345"/>
      <c r="E401" s="336"/>
      <c r="F401" s="345"/>
      <c r="G401" s="336"/>
      <c r="H401" s="345"/>
      <c r="I401" s="336"/>
      <c r="J401" s="336"/>
      <c r="K401" s="336"/>
      <c r="L401" s="16"/>
      <c r="M401" s="119"/>
      <c r="N401" s="181" t="s">
        <v>289</v>
      </c>
      <c r="O401" s="189">
        <f t="shared" ref="O401:P401" si="411">SUM(O402:O403)</f>
        <v>0</v>
      </c>
      <c r="P401" s="189">
        <f t="shared" si="411"/>
        <v>0</v>
      </c>
      <c r="Q401" s="189">
        <f>SUM(Q402:Q403)</f>
        <v>6000</v>
      </c>
      <c r="R401" s="189">
        <f>SUM(R402:R403)</f>
        <v>6000</v>
      </c>
      <c r="S401" s="189">
        <f>SUM(S402:S403)</f>
        <v>6000</v>
      </c>
      <c r="T401" s="77">
        <f t="shared" si="396"/>
        <v>0</v>
      </c>
      <c r="U401" s="405">
        <v>0</v>
      </c>
      <c r="V401" s="405">
        <v>0</v>
      </c>
      <c r="W401" s="383">
        <f t="shared" si="398"/>
        <v>0</v>
      </c>
      <c r="X401" s="383">
        <f t="shared" si="399"/>
        <v>0</v>
      </c>
    </row>
    <row r="402" spans="1:24" s="1" customFormat="1" x14ac:dyDescent="0.2">
      <c r="A402" s="336"/>
      <c r="B402" s="345"/>
      <c r="C402" s="336"/>
      <c r="D402" s="345"/>
      <c r="E402" s="336"/>
      <c r="F402" s="345"/>
      <c r="G402" s="336"/>
      <c r="H402" s="345"/>
      <c r="I402" s="336"/>
      <c r="J402" s="336"/>
      <c r="K402" s="336"/>
      <c r="L402" s="16"/>
      <c r="M402" s="190" t="s">
        <v>366</v>
      </c>
      <c r="N402" s="181" t="s">
        <v>290</v>
      </c>
      <c r="O402" s="189">
        <v>0</v>
      </c>
      <c r="P402" s="189">
        <v>0</v>
      </c>
      <c r="Q402" s="189">
        <v>0</v>
      </c>
      <c r="R402" s="189">
        <v>0</v>
      </c>
      <c r="S402" s="189">
        <v>0</v>
      </c>
      <c r="T402" s="77">
        <f t="shared" si="396"/>
        <v>0</v>
      </c>
      <c r="U402" s="405">
        <v>0</v>
      </c>
      <c r="V402" s="405">
        <v>0</v>
      </c>
      <c r="W402" s="383">
        <v>0</v>
      </c>
      <c r="X402" s="383">
        <v>0</v>
      </c>
    </row>
    <row r="403" spans="1:24" s="1" customFormat="1" x14ac:dyDescent="0.2">
      <c r="A403" s="336"/>
      <c r="B403" s="345"/>
      <c r="C403" s="336"/>
      <c r="D403" s="345"/>
      <c r="E403" s="336"/>
      <c r="F403" s="345"/>
      <c r="G403" s="336"/>
      <c r="H403" s="345"/>
      <c r="I403" s="336"/>
      <c r="J403" s="336"/>
      <c r="K403" s="336"/>
      <c r="L403" s="16"/>
      <c r="M403" s="187">
        <v>43</v>
      </c>
      <c r="N403" s="188" t="s">
        <v>103</v>
      </c>
      <c r="O403" s="189">
        <v>0</v>
      </c>
      <c r="P403" s="189">
        <v>0</v>
      </c>
      <c r="Q403" s="189">
        <v>6000</v>
      </c>
      <c r="R403" s="189">
        <v>6000</v>
      </c>
      <c r="S403" s="189">
        <v>6000</v>
      </c>
      <c r="T403" s="77">
        <f t="shared" si="396"/>
        <v>0</v>
      </c>
      <c r="U403" s="405">
        <v>0</v>
      </c>
      <c r="V403" s="405">
        <v>0</v>
      </c>
      <c r="W403" s="383">
        <f t="shared" si="398"/>
        <v>0</v>
      </c>
      <c r="X403" s="383">
        <f t="shared" si="399"/>
        <v>0</v>
      </c>
    </row>
    <row r="404" spans="1:24" s="1" customFormat="1" x14ac:dyDescent="0.2">
      <c r="A404" s="336"/>
      <c r="B404" s="345"/>
      <c r="C404" s="336"/>
      <c r="D404" s="345"/>
      <c r="E404" s="336"/>
      <c r="F404" s="345"/>
      <c r="G404" s="336"/>
      <c r="H404" s="345"/>
      <c r="I404" s="336"/>
      <c r="J404" s="336"/>
      <c r="K404" s="336"/>
      <c r="L404" s="16"/>
      <c r="M404" s="119"/>
      <c r="N404" s="181"/>
      <c r="O404" s="146"/>
      <c r="P404" s="146"/>
      <c r="Q404" s="114"/>
      <c r="R404" s="114"/>
      <c r="S404" s="114"/>
      <c r="T404" s="77"/>
      <c r="U404" s="417"/>
      <c r="V404" s="417"/>
      <c r="W404" s="383"/>
      <c r="X404" s="383"/>
    </row>
    <row r="405" spans="1:24" s="1" customFormat="1" x14ac:dyDescent="0.2">
      <c r="A405" s="336"/>
      <c r="B405" s="345">
        <v>1</v>
      </c>
      <c r="C405" s="336"/>
      <c r="D405" s="345"/>
      <c r="E405" s="367">
        <v>4</v>
      </c>
      <c r="F405" s="345"/>
      <c r="G405" s="336"/>
      <c r="H405" s="345"/>
      <c r="I405" s="336"/>
      <c r="J405" s="336"/>
      <c r="K405" s="336"/>
      <c r="L405" s="16" t="s">
        <v>156</v>
      </c>
      <c r="M405" s="349">
        <v>3</v>
      </c>
      <c r="N405" s="347" t="s">
        <v>117</v>
      </c>
      <c r="O405" s="114">
        <f t="shared" ref="O405:P406" si="412">SUM(O406)</f>
        <v>0</v>
      </c>
      <c r="P405" s="114">
        <f t="shared" si="412"/>
        <v>0</v>
      </c>
      <c r="Q405" s="114">
        <f t="shared" ref="Q405:S406" si="413">SUM(Q406)</f>
        <v>6000</v>
      </c>
      <c r="R405" s="114">
        <f t="shared" si="413"/>
        <v>6000</v>
      </c>
      <c r="S405" s="114">
        <f t="shared" si="413"/>
        <v>6000</v>
      </c>
      <c r="T405" s="77">
        <f t="shared" si="396"/>
        <v>0</v>
      </c>
      <c r="U405" s="417"/>
      <c r="V405" s="417"/>
      <c r="W405" s="383"/>
      <c r="X405" s="383"/>
    </row>
    <row r="406" spans="1:24" s="1" customFormat="1" ht="25.5" x14ac:dyDescent="0.2">
      <c r="A406" s="336"/>
      <c r="B406" s="345">
        <v>1</v>
      </c>
      <c r="C406" s="336"/>
      <c r="D406" s="345"/>
      <c r="E406" s="367">
        <v>4</v>
      </c>
      <c r="F406" s="345"/>
      <c r="G406" s="336"/>
      <c r="H406" s="345"/>
      <c r="I406" s="336"/>
      <c r="J406" s="336"/>
      <c r="K406" s="336"/>
      <c r="L406" s="16" t="s">
        <v>156</v>
      </c>
      <c r="M406" s="318" t="s">
        <v>263</v>
      </c>
      <c r="N406" s="346" t="s">
        <v>283</v>
      </c>
      <c r="O406" s="115">
        <f t="shared" si="412"/>
        <v>0</v>
      </c>
      <c r="P406" s="115">
        <f t="shared" si="412"/>
        <v>0</v>
      </c>
      <c r="Q406" s="114">
        <f t="shared" si="413"/>
        <v>6000</v>
      </c>
      <c r="R406" s="114">
        <f t="shared" si="413"/>
        <v>6000</v>
      </c>
      <c r="S406" s="114">
        <f t="shared" si="413"/>
        <v>6000</v>
      </c>
      <c r="T406" s="77">
        <f t="shared" si="396"/>
        <v>0</v>
      </c>
      <c r="U406" s="417">
        <v>0</v>
      </c>
      <c r="V406" s="417">
        <v>0</v>
      </c>
      <c r="W406" s="383">
        <f t="shared" si="398"/>
        <v>0</v>
      </c>
      <c r="X406" s="383">
        <f t="shared" si="399"/>
        <v>0</v>
      </c>
    </row>
    <row r="407" spans="1:24" s="1" customFormat="1" x14ac:dyDescent="0.2">
      <c r="A407" s="336"/>
      <c r="B407" s="345">
        <v>1</v>
      </c>
      <c r="C407" s="336"/>
      <c r="D407" s="345"/>
      <c r="E407" s="367">
        <v>4</v>
      </c>
      <c r="F407" s="345"/>
      <c r="G407" s="336"/>
      <c r="H407" s="345"/>
      <c r="I407" s="336"/>
      <c r="J407" s="336"/>
      <c r="K407" s="336"/>
      <c r="L407" s="16" t="s">
        <v>156</v>
      </c>
      <c r="M407" s="348" t="s">
        <v>386</v>
      </c>
      <c r="N407" s="97" t="s">
        <v>387</v>
      </c>
      <c r="O407" s="114">
        <v>0</v>
      </c>
      <c r="P407" s="114">
        <v>0</v>
      </c>
      <c r="Q407" s="114">
        <v>6000</v>
      </c>
      <c r="R407" s="114">
        <v>6000</v>
      </c>
      <c r="S407" s="114">
        <v>6000</v>
      </c>
      <c r="T407" s="77">
        <f t="shared" si="396"/>
        <v>0</v>
      </c>
      <c r="U407" s="417"/>
      <c r="V407" s="417"/>
      <c r="W407" s="383"/>
      <c r="X407" s="383"/>
    </row>
    <row r="408" spans="1:24" s="1" customFormat="1" x14ac:dyDescent="0.2">
      <c r="A408" s="336"/>
      <c r="B408" s="345"/>
      <c r="C408" s="336"/>
      <c r="D408" s="345"/>
      <c r="E408" s="336"/>
      <c r="F408" s="345"/>
      <c r="G408" s="336"/>
      <c r="H408" s="345"/>
      <c r="I408" s="336"/>
      <c r="J408" s="336"/>
      <c r="K408" s="336"/>
      <c r="L408" s="16"/>
      <c r="M408" s="344"/>
      <c r="N408" s="97"/>
      <c r="O408" s="114"/>
      <c r="P408" s="114"/>
      <c r="Q408" s="114"/>
      <c r="R408" s="114"/>
      <c r="S408" s="114"/>
      <c r="T408" s="77"/>
      <c r="U408" s="417"/>
      <c r="V408" s="417"/>
      <c r="W408" s="383"/>
      <c r="X408" s="383"/>
    </row>
    <row r="409" spans="1:24" s="1" customFormat="1" x14ac:dyDescent="0.2">
      <c r="A409" s="336"/>
      <c r="B409" s="345"/>
      <c r="C409" s="336"/>
      <c r="D409" s="345"/>
      <c r="E409" s="336"/>
      <c r="F409" s="345"/>
      <c r="G409" s="336"/>
      <c r="H409" s="345"/>
      <c r="I409" s="336"/>
      <c r="J409" s="336"/>
      <c r="K409" s="336"/>
      <c r="L409" s="16"/>
      <c r="M409" s="344"/>
      <c r="N409" s="97"/>
      <c r="O409" s="114"/>
      <c r="P409" s="114"/>
      <c r="Q409" s="114"/>
      <c r="R409" s="114"/>
      <c r="S409" s="114"/>
      <c r="T409" s="77"/>
      <c r="U409" s="417"/>
      <c r="V409" s="417"/>
      <c r="W409" s="383"/>
      <c r="X409" s="383"/>
    </row>
    <row r="410" spans="1:24" s="1" customFormat="1" ht="51" x14ac:dyDescent="0.2">
      <c r="A410" s="27" t="s">
        <v>388</v>
      </c>
      <c r="B410" s="336"/>
      <c r="C410" s="336"/>
      <c r="D410" s="336"/>
      <c r="E410" s="336"/>
      <c r="F410" s="336"/>
      <c r="G410" s="336"/>
      <c r="H410" s="336"/>
      <c r="I410" s="336"/>
      <c r="J410" s="336"/>
      <c r="K410" s="336"/>
      <c r="L410" s="36" t="s">
        <v>156</v>
      </c>
      <c r="M410" s="107"/>
      <c r="N410" s="108" t="s">
        <v>391</v>
      </c>
      <c r="O410" s="145">
        <f t="shared" ref="O410:P410" si="414">SUM(O416)</f>
        <v>0</v>
      </c>
      <c r="P410" s="145">
        <f t="shared" si="414"/>
        <v>0</v>
      </c>
      <c r="Q410" s="145">
        <f>SUM(Q416)</f>
        <v>50000</v>
      </c>
      <c r="R410" s="145">
        <f>SUM(R416)</f>
        <v>50000</v>
      </c>
      <c r="S410" s="145">
        <f>SUM(S416)</f>
        <v>50000</v>
      </c>
      <c r="T410" s="77">
        <f t="shared" si="396"/>
        <v>0</v>
      </c>
      <c r="U410" s="427">
        <v>0</v>
      </c>
      <c r="V410" s="427">
        <v>0</v>
      </c>
      <c r="W410" s="383">
        <f t="shared" si="398"/>
        <v>0</v>
      </c>
      <c r="X410" s="383">
        <f t="shared" si="399"/>
        <v>0</v>
      </c>
    </row>
    <row r="411" spans="1:24" s="1" customFormat="1" x14ac:dyDescent="0.2">
      <c r="A411" s="336"/>
      <c r="B411" s="345"/>
      <c r="C411" s="336"/>
      <c r="D411" s="345"/>
      <c r="E411" s="336"/>
      <c r="F411" s="345"/>
      <c r="G411" s="336"/>
      <c r="H411" s="345"/>
      <c r="I411" s="336"/>
      <c r="J411" s="336"/>
      <c r="K411" s="336"/>
      <c r="L411" s="16"/>
      <c r="M411" s="344"/>
      <c r="N411" s="97"/>
      <c r="O411" s="189"/>
      <c r="P411" s="114"/>
      <c r="Q411" s="114"/>
      <c r="R411" s="114"/>
      <c r="S411" s="114"/>
      <c r="T411" s="77"/>
      <c r="U411" s="417"/>
      <c r="V411" s="417"/>
      <c r="W411" s="383"/>
      <c r="X411" s="383"/>
    </row>
    <row r="412" spans="1:24" s="1" customFormat="1" x14ac:dyDescent="0.2">
      <c r="A412" s="336"/>
      <c r="B412" s="345"/>
      <c r="C412" s="336"/>
      <c r="D412" s="345"/>
      <c r="E412" s="336"/>
      <c r="F412" s="345"/>
      <c r="G412" s="336"/>
      <c r="H412" s="345"/>
      <c r="I412" s="336"/>
      <c r="J412" s="336"/>
      <c r="K412" s="336"/>
      <c r="L412" s="16"/>
      <c r="M412" s="119"/>
      <c r="N412" s="181" t="s">
        <v>289</v>
      </c>
      <c r="O412" s="189">
        <f t="shared" ref="O412:P412" si="415">SUM(O413:O414)</f>
        <v>0</v>
      </c>
      <c r="P412" s="189">
        <f t="shared" si="415"/>
        <v>0</v>
      </c>
      <c r="Q412" s="189">
        <f>SUM(Q413:Q414)</f>
        <v>50000</v>
      </c>
      <c r="R412" s="189">
        <f>SUM(R413:R414)</f>
        <v>50000</v>
      </c>
      <c r="S412" s="189">
        <f>SUM(S413:S414)</f>
        <v>50000</v>
      </c>
      <c r="T412" s="77">
        <f t="shared" si="396"/>
        <v>0</v>
      </c>
      <c r="U412" s="405">
        <v>0</v>
      </c>
      <c r="V412" s="405">
        <v>0</v>
      </c>
      <c r="W412" s="383">
        <f t="shared" si="398"/>
        <v>0</v>
      </c>
      <c r="X412" s="383">
        <f t="shared" si="399"/>
        <v>0</v>
      </c>
    </row>
    <row r="413" spans="1:24" s="1" customFormat="1" x14ac:dyDescent="0.2">
      <c r="A413" s="336"/>
      <c r="B413" s="345"/>
      <c r="C413" s="336"/>
      <c r="D413" s="345"/>
      <c r="E413" s="336"/>
      <c r="F413" s="345"/>
      <c r="G413" s="336"/>
      <c r="H413" s="345"/>
      <c r="I413" s="336"/>
      <c r="J413" s="336"/>
      <c r="K413" s="336"/>
      <c r="L413" s="16"/>
      <c r="M413" s="190" t="s">
        <v>366</v>
      </c>
      <c r="N413" s="181" t="s">
        <v>290</v>
      </c>
      <c r="O413" s="189">
        <v>0</v>
      </c>
      <c r="P413" s="189">
        <v>0</v>
      </c>
      <c r="Q413" s="189">
        <v>50000</v>
      </c>
      <c r="R413" s="189">
        <v>50000</v>
      </c>
      <c r="S413" s="189">
        <v>50000</v>
      </c>
      <c r="T413" s="77">
        <f t="shared" si="396"/>
        <v>0</v>
      </c>
      <c r="U413" s="405">
        <v>0</v>
      </c>
      <c r="V413" s="405">
        <v>0</v>
      </c>
      <c r="W413" s="383">
        <f t="shared" si="398"/>
        <v>0</v>
      </c>
      <c r="X413" s="383">
        <f t="shared" si="399"/>
        <v>0</v>
      </c>
    </row>
    <row r="414" spans="1:24" s="1" customFormat="1" x14ac:dyDescent="0.2">
      <c r="A414" s="336"/>
      <c r="B414" s="345"/>
      <c r="C414" s="336"/>
      <c r="D414" s="345"/>
      <c r="E414" s="336"/>
      <c r="F414" s="345"/>
      <c r="G414" s="336"/>
      <c r="H414" s="345"/>
      <c r="I414" s="336"/>
      <c r="J414" s="336"/>
      <c r="K414" s="336"/>
      <c r="L414" s="16"/>
      <c r="M414" s="187">
        <v>43</v>
      </c>
      <c r="N414" s="188" t="s">
        <v>103</v>
      </c>
      <c r="O414" s="189">
        <v>0</v>
      </c>
      <c r="P414" s="189">
        <v>0</v>
      </c>
      <c r="Q414" s="189">
        <v>0</v>
      </c>
      <c r="R414" s="189">
        <v>0</v>
      </c>
      <c r="S414" s="189">
        <v>0</v>
      </c>
      <c r="T414" s="77">
        <f t="shared" si="396"/>
        <v>0</v>
      </c>
      <c r="U414" s="405">
        <v>0</v>
      </c>
      <c r="V414" s="405">
        <v>0</v>
      </c>
      <c r="W414" s="383">
        <v>0</v>
      </c>
      <c r="X414" s="383">
        <v>0</v>
      </c>
    </row>
    <row r="415" spans="1:24" s="1" customFormat="1" x14ac:dyDescent="0.2">
      <c r="A415" s="336"/>
      <c r="B415" s="361"/>
      <c r="C415" s="336"/>
      <c r="D415" s="361"/>
      <c r="E415" s="336"/>
      <c r="F415" s="361"/>
      <c r="G415" s="336"/>
      <c r="H415" s="361"/>
      <c r="I415" s="336"/>
      <c r="J415" s="336"/>
      <c r="K415" s="336"/>
      <c r="L415" s="16"/>
      <c r="M415" s="187"/>
      <c r="N415" s="188"/>
      <c r="O415" s="146"/>
      <c r="P415" s="146"/>
      <c r="Q415" s="114"/>
      <c r="R415" s="114"/>
      <c r="S415" s="114"/>
      <c r="T415" s="77"/>
      <c r="U415" s="417"/>
      <c r="V415" s="417"/>
      <c r="W415" s="383"/>
      <c r="X415" s="383"/>
    </row>
    <row r="416" spans="1:24" s="1" customFormat="1" x14ac:dyDescent="0.2">
      <c r="A416" s="336"/>
      <c r="B416" s="361">
        <v>1</v>
      </c>
      <c r="C416" s="336"/>
      <c r="D416" s="361"/>
      <c r="E416" s="367">
        <v>4</v>
      </c>
      <c r="F416" s="361"/>
      <c r="G416" s="336"/>
      <c r="H416" s="361"/>
      <c r="I416" s="336"/>
      <c r="J416" s="336"/>
      <c r="K416" s="336"/>
      <c r="L416" s="16" t="s">
        <v>156</v>
      </c>
      <c r="M416" s="360">
        <v>3</v>
      </c>
      <c r="N416" s="358" t="s">
        <v>117</v>
      </c>
      <c r="O416" s="114">
        <f t="shared" ref="O416:P417" si="416">SUM(O417)</f>
        <v>0</v>
      </c>
      <c r="P416" s="114">
        <f t="shared" si="416"/>
        <v>0</v>
      </c>
      <c r="Q416" s="114">
        <f t="shared" ref="Q416:S417" si="417">SUM(Q417)</f>
        <v>50000</v>
      </c>
      <c r="R416" s="114">
        <f t="shared" si="417"/>
        <v>50000</v>
      </c>
      <c r="S416" s="114">
        <f t="shared" si="417"/>
        <v>50000</v>
      </c>
      <c r="T416" s="77">
        <f t="shared" si="396"/>
        <v>0</v>
      </c>
      <c r="U416" s="417"/>
      <c r="V416" s="417"/>
      <c r="W416" s="383"/>
      <c r="X416" s="383"/>
    </row>
    <row r="417" spans="1:24" s="1" customFormat="1" x14ac:dyDescent="0.2">
      <c r="A417" s="336"/>
      <c r="B417" s="345">
        <v>1</v>
      </c>
      <c r="C417" s="336"/>
      <c r="D417" s="345"/>
      <c r="E417" s="367">
        <v>4</v>
      </c>
      <c r="F417" s="345"/>
      <c r="G417" s="336"/>
      <c r="H417" s="345"/>
      <c r="I417" s="336"/>
      <c r="J417" s="336"/>
      <c r="K417" s="336"/>
      <c r="L417" s="16" t="s">
        <v>156</v>
      </c>
      <c r="M417" s="318" t="s">
        <v>62</v>
      </c>
      <c r="N417" s="357" t="s">
        <v>3</v>
      </c>
      <c r="O417" s="115">
        <f t="shared" si="416"/>
        <v>0</v>
      </c>
      <c r="P417" s="115">
        <f t="shared" si="416"/>
        <v>0</v>
      </c>
      <c r="Q417" s="114">
        <f t="shared" si="417"/>
        <v>50000</v>
      </c>
      <c r="R417" s="114">
        <f t="shared" si="417"/>
        <v>50000</v>
      </c>
      <c r="S417" s="114">
        <f t="shared" si="417"/>
        <v>50000</v>
      </c>
      <c r="T417" s="77">
        <f t="shared" si="396"/>
        <v>0</v>
      </c>
      <c r="U417" s="417">
        <v>0</v>
      </c>
      <c r="V417" s="417">
        <v>0</v>
      </c>
      <c r="W417" s="383">
        <f t="shared" si="398"/>
        <v>0</v>
      </c>
      <c r="X417" s="383">
        <f t="shared" si="399"/>
        <v>0</v>
      </c>
    </row>
    <row r="418" spans="1:24" s="1" customFormat="1" x14ac:dyDescent="0.2">
      <c r="A418" s="218"/>
      <c r="B418" s="219">
        <v>1</v>
      </c>
      <c r="C418" s="218"/>
      <c r="D418" s="219"/>
      <c r="E418" s="367">
        <v>4</v>
      </c>
      <c r="F418" s="219"/>
      <c r="G418" s="218"/>
      <c r="H418" s="218"/>
      <c r="I418" s="218"/>
      <c r="J418" s="218"/>
      <c r="K418" s="218"/>
      <c r="L418" s="16" t="s">
        <v>156</v>
      </c>
      <c r="M418" s="359" t="s">
        <v>65</v>
      </c>
      <c r="N418" s="97" t="s">
        <v>6</v>
      </c>
      <c r="O418" s="114">
        <v>0</v>
      </c>
      <c r="P418" s="114">
        <v>0</v>
      </c>
      <c r="Q418" s="114">
        <v>50000</v>
      </c>
      <c r="R418" s="114">
        <v>50000</v>
      </c>
      <c r="S418" s="114">
        <v>50000</v>
      </c>
      <c r="T418" s="77">
        <f t="shared" si="396"/>
        <v>0</v>
      </c>
      <c r="U418" s="417"/>
      <c r="V418" s="417"/>
      <c r="W418" s="383"/>
      <c r="X418" s="383"/>
    </row>
    <row r="419" spans="1:24" s="1" customFormat="1" x14ac:dyDescent="0.2">
      <c r="A419" s="336"/>
      <c r="B419" s="361"/>
      <c r="C419" s="336"/>
      <c r="D419" s="361"/>
      <c r="E419" s="336"/>
      <c r="F419" s="361"/>
      <c r="G419" s="336"/>
      <c r="H419" s="336"/>
      <c r="I419" s="336"/>
      <c r="J419" s="336"/>
      <c r="K419" s="336"/>
      <c r="L419" s="16"/>
      <c r="M419" s="359"/>
      <c r="N419" s="97"/>
      <c r="O419" s="114"/>
      <c r="P419" s="114"/>
      <c r="Q419" s="114"/>
      <c r="R419" s="114"/>
      <c r="S419" s="114"/>
      <c r="T419" s="77"/>
      <c r="U419" s="417"/>
      <c r="V419" s="417"/>
      <c r="W419" s="383"/>
      <c r="X419" s="383"/>
    </row>
    <row r="420" spans="1:24" s="1" customFormat="1" x14ac:dyDescent="0.2">
      <c r="A420" s="336"/>
      <c r="B420" s="361"/>
      <c r="C420" s="336"/>
      <c r="D420" s="361"/>
      <c r="E420" s="336"/>
      <c r="F420" s="361"/>
      <c r="G420" s="336"/>
      <c r="H420" s="336"/>
      <c r="I420" s="336"/>
      <c r="J420" s="336"/>
      <c r="K420" s="336"/>
      <c r="L420" s="16"/>
      <c r="M420" s="359"/>
      <c r="N420" s="97"/>
      <c r="O420" s="114"/>
      <c r="P420" s="114"/>
      <c r="Q420" s="114"/>
      <c r="R420" s="114"/>
      <c r="S420" s="114"/>
      <c r="T420" s="77"/>
      <c r="U420" s="417"/>
      <c r="V420" s="417"/>
      <c r="W420" s="383"/>
      <c r="X420" s="383"/>
    </row>
    <row r="421" spans="1:24" s="1" customFormat="1" x14ac:dyDescent="0.2">
      <c r="A421" s="51" t="s">
        <v>130</v>
      </c>
      <c r="B421" s="55">
        <v>1</v>
      </c>
      <c r="C421" s="156"/>
      <c r="D421" s="55">
        <v>3</v>
      </c>
      <c r="E421" s="156"/>
      <c r="F421" s="55"/>
      <c r="G421" s="156"/>
      <c r="H421" s="156"/>
      <c r="I421" s="203"/>
      <c r="J421" s="203"/>
      <c r="K421" s="203"/>
      <c r="L421" s="16"/>
      <c r="M421" s="154"/>
      <c r="N421" s="73" t="s">
        <v>256</v>
      </c>
      <c r="O421" s="116">
        <f t="shared" ref="O421:P421" si="418">SUM(O423)</f>
        <v>18835</v>
      </c>
      <c r="P421" s="116">
        <f t="shared" si="418"/>
        <v>50000</v>
      </c>
      <c r="Q421" s="116">
        <f t="shared" ref="Q421:U421" si="419">SUM(Q423)</f>
        <v>70000</v>
      </c>
      <c r="R421" s="116">
        <f t="shared" ref="R421:S421" si="420">SUM(R423)</f>
        <v>70000</v>
      </c>
      <c r="S421" s="116">
        <f t="shared" si="420"/>
        <v>70000</v>
      </c>
      <c r="T421" s="77">
        <f t="shared" si="396"/>
        <v>0</v>
      </c>
      <c r="U421" s="421">
        <f t="shared" si="419"/>
        <v>50000</v>
      </c>
      <c r="V421" s="421">
        <f t="shared" ref="V421" si="421">SUM(V423)</f>
        <v>50000</v>
      </c>
      <c r="W421" s="383">
        <f t="shared" si="398"/>
        <v>71.428571428571431</v>
      </c>
      <c r="X421" s="383">
        <f t="shared" si="399"/>
        <v>71.428571428571431</v>
      </c>
    </row>
    <row r="422" spans="1:24" s="1" customFormat="1" x14ac:dyDescent="0.2">
      <c r="A422" s="156"/>
      <c r="B422" s="153"/>
      <c r="C422" s="156"/>
      <c r="D422" s="153"/>
      <c r="E422" s="156"/>
      <c r="F422" s="153"/>
      <c r="G422" s="156"/>
      <c r="H422" s="156"/>
      <c r="I422" s="203"/>
      <c r="J422" s="203"/>
      <c r="K422" s="203"/>
      <c r="L422" s="16"/>
      <c r="M422" s="154"/>
      <c r="N422" s="84"/>
      <c r="O422" s="114"/>
      <c r="P422" s="114"/>
      <c r="Q422" s="114"/>
      <c r="R422" s="114"/>
      <c r="S422" s="114"/>
      <c r="T422" s="77"/>
      <c r="U422" s="417"/>
      <c r="V422" s="417"/>
      <c r="W422" s="383"/>
      <c r="X422" s="383"/>
    </row>
    <row r="423" spans="1:24" s="1" customFormat="1" ht="25.5" x14ac:dyDescent="0.2">
      <c r="A423" s="53" t="s">
        <v>193</v>
      </c>
      <c r="B423" s="156"/>
      <c r="C423" s="156"/>
      <c r="D423" s="156"/>
      <c r="E423" s="156"/>
      <c r="F423" s="156"/>
      <c r="G423" s="156"/>
      <c r="H423" s="156"/>
      <c r="I423" s="203"/>
      <c r="J423" s="203"/>
      <c r="K423" s="203"/>
      <c r="L423" s="31" t="s">
        <v>199</v>
      </c>
      <c r="M423" s="104"/>
      <c r="N423" s="105" t="s">
        <v>151</v>
      </c>
      <c r="O423" s="117">
        <f t="shared" ref="O423:P423" si="422">SUM(O425)</f>
        <v>18835</v>
      </c>
      <c r="P423" s="117">
        <f t="shared" si="422"/>
        <v>50000</v>
      </c>
      <c r="Q423" s="117">
        <f t="shared" ref="Q423:U423" si="423">SUM(Q425)</f>
        <v>70000</v>
      </c>
      <c r="R423" s="117">
        <f t="shared" ref="R423:S423" si="424">SUM(R425)</f>
        <v>70000</v>
      </c>
      <c r="S423" s="117">
        <f t="shared" si="424"/>
        <v>70000</v>
      </c>
      <c r="T423" s="77">
        <f t="shared" si="396"/>
        <v>0</v>
      </c>
      <c r="U423" s="423">
        <f t="shared" si="423"/>
        <v>50000</v>
      </c>
      <c r="V423" s="423">
        <f t="shared" ref="V423" si="425">SUM(V425)</f>
        <v>50000</v>
      </c>
      <c r="W423" s="383">
        <f t="shared" si="398"/>
        <v>71.428571428571431</v>
      </c>
      <c r="X423" s="383">
        <f t="shared" si="399"/>
        <v>71.428571428571431</v>
      </c>
    </row>
    <row r="424" spans="1:24" s="1" customFormat="1" x14ac:dyDescent="0.2">
      <c r="A424" s="53"/>
      <c r="B424" s="156"/>
      <c r="C424" s="156"/>
      <c r="D424" s="156"/>
      <c r="E424" s="156"/>
      <c r="F424" s="156"/>
      <c r="G424" s="156"/>
      <c r="H424" s="156"/>
      <c r="I424" s="203"/>
      <c r="J424" s="203"/>
      <c r="K424" s="203"/>
      <c r="L424" s="31"/>
      <c r="M424" s="104"/>
      <c r="N424" s="105"/>
      <c r="O424" s="145"/>
      <c r="P424" s="145"/>
      <c r="Q424" s="145"/>
      <c r="R424" s="145"/>
      <c r="S424" s="145"/>
      <c r="T424" s="77"/>
      <c r="U424" s="423"/>
      <c r="V424" s="423"/>
      <c r="W424" s="383"/>
      <c r="X424" s="383"/>
    </row>
    <row r="425" spans="1:24" s="1" customFormat="1" ht="25.5" x14ac:dyDescent="0.2">
      <c r="A425" s="27" t="s">
        <v>131</v>
      </c>
      <c r="B425" s="153"/>
      <c r="C425" s="156"/>
      <c r="D425" s="156"/>
      <c r="E425" s="156"/>
      <c r="F425" s="156"/>
      <c r="G425" s="156"/>
      <c r="H425" s="156"/>
      <c r="I425" s="203"/>
      <c r="J425" s="203"/>
      <c r="K425" s="203"/>
      <c r="L425" s="66" t="s">
        <v>199</v>
      </c>
      <c r="M425" s="154"/>
      <c r="N425" s="108" t="s">
        <v>216</v>
      </c>
      <c r="O425" s="145">
        <f t="shared" ref="O425" si="426">SUM(O431)</f>
        <v>18835</v>
      </c>
      <c r="P425" s="145">
        <f t="shared" ref="P425" si="427">SUM(P431)</f>
        <v>50000</v>
      </c>
      <c r="Q425" s="145">
        <f t="shared" ref="Q425:R425" si="428">SUM(Q431)</f>
        <v>70000</v>
      </c>
      <c r="R425" s="145">
        <f t="shared" si="428"/>
        <v>70000</v>
      </c>
      <c r="S425" s="145">
        <f t="shared" ref="S425" si="429">SUM(S431)</f>
        <v>70000</v>
      </c>
      <c r="T425" s="77">
        <f t="shared" si="396"/>
        <v>0</v>
      </c>
      <c r="U425" s="419">
        <f>SUM(U432)</f>
        <v>50000</v>
      </c>
      <c r="V425" s="419">
        <f>SUM(V432)</f>
        <v>50000</v>
      </c>
      <c r="W425" s="383">
        <f t="shared" si="398"/>
        <v>71.428571428571431</v>
      </c>
      <c r="X425" s="383">
        <f t="shared" si="399"/>
        <v>71.428571428571431</v>
      </c>
    </row>
    <row r="426" spans="1:24" s="1" customFormat="1" x14ac:dyDescent="0.2">
      <c r="A426" s="27"/>
      <c r="B426" s="177"/>
      <c r="C426" s="178"/>
      <c r="D426" s="178"/>
      <c r="E426" s="178"/>
      <c r="F426" s="178"/>
      <c r="G426" s="178"/>
      <c r="H426" s="178"/>
      <c r="I426" s="203"/>
      <c r="J426" s="203"/>
      <c r="K426" s="203"/>
      <c r="L426" s="16"/>
      <c r="M426" s="179"/>
      <c r="N426" s="108"/>
      <c r="O426" s="145"/>
      <c r="P426" s="145"/>
      <c r="Q426" s="145"/>
      <c r="R426" s="145"/>
      <c r="S426" s="145"/>
      <c r="T426" s="77"/>
      <c r="U426" s="419"/>
      <c r="V426" s="419"/>
      <c r="W426" s="383"/>
      <c r="X426" s="383"/>
    </row>
    <row r="427" spans="1:24" s="1" customFormat="1" x14ac:dyDescent="0.2">
      <c r="A427" s="27"/>
      <c r="B427" s="177"/>
      <c r="C427" s="178"/>
      <c r="D427" s="178"/>
      <c r="E427" s="178"/>
      <c r="F427" s="178"/>
      <c r="G427" s="178"/>
      <c r="H427" s="178"/>
      <c r="I427" s="203"/>
      <c r="J427" s="203"/>
      <c r="K427" s="203"/>
      <c r="L427" s="16"/>
      <c r="M427" s="179"/>
      <c r="N427" s="181" t="s">
        <v>289</v>
      </c>
      <c r="O427" s="189">
        <f t="shared" ref="O427:P427" si="430">SUM(O428:O429)</f>
        <v>18835</v>
      </c>
      <c r="P427" s="189">
        <f t="shared" si="430"/>
        <v>50000</v>
      </c>
      <c r="Q427" s="189">
        <f t="shared" ref="Q427:U427" si="431">SUM(Q428:Q429)</f>
        <v>70000</v>
      </c>
      <c r="R427" s="189">
        <f t="shared" ref="R427:S427" si="432">SUM(R428:R429)</f>
        <v>70000</v>
      </c>
      <c r="S427" s="189">
        <f t="shared" si="432"/>
        <v>70000</v>
      </c>
      <c r="T427" s="77">
        <f t="shared" si="396"/>
        <v>0</v>
      </c>
      <c r="U427" s="405">
        <f t="shared" si="431"/>
        <v>50000</v>
      </c>
      <c r="V427" s="405">
        <f t="shared" ref="V427" si="433">SUM(V428:V429)</f>
        <v>50000</v>
      </c>
      <c r="W427" s="383">
        <f t="shared" si="398"/>
        <v>71.428571428571431</v>
      </c>
      <c r="X427" s="383">
        <f t="shared" si="399"/>
        <v>71.428571428571431</v>
      </c>
    </row>
    <row r="428" spans="1:24" s="1" customFormat="1" x14ac:dyDescent="0.2">
      <c r="A428" s="27"/>
      <c r="B428" s="177"/>
      <c r="C428" s="178"/>
      <c r="D428" s="178"/>
      <c r="E428" s="178"/>
      <c r="F428" s="178"/>
      <c r="G428" s="178"/>
      <c r="H428" s="178"/>
      <c r="I428" s="203"/>
      <c r="J428" s="203"/>
      <c r="K428" s="203"/>
      <c r="L428" s="16"/>
      <c r="M428" s="190" t="s">
        <v>366</v>
      </c>
      <c r="N428" s="181" t="s">
        <v>290</v>
      </c>
      <c r="O428" s="189">
        <v>0</v>
      </c>
      <c r="P428" s="189">
        <v>15000</v>
      </c>
      <c r="Q428" s="189">
        <v>35000</v>
      </c>
      <c r="R428" s="189">
        <v>35000</v>
      </c>
      <c r="S428" s="189">
        <v>35000</v>
      </c>
      <c r="T428" s="77">
        <f t="shared" si="396"/>
        <v>0</v>
      </c>
      <c r="U428" s="405">
        <v>20000</v>
      </c>
      <c r="V428" s="405">
        <v>20000</v>
      </c>
      <c r="W428" s="383">
        <f t="shared" si="398"/>
        <v>57.142857142857139</v>
      </c>
      <c r="X428" s="383">
        <f t="shared" si="399"/>
        <v>57.142857142857139</v>
      </c>
    </row>
    <row r="429" spans="1:24" s="1" customFormat="1" x14ac:dyDescent="0.2">
      <c r="A429" s="27"/>
      <c r="B429" s="207"/>
      <c r="C429" s="206"/>
      <c r="D429" s="206"/>
      <c r="E429" s="206"/>
      <c r="F429" s="206"/>
      <c r="G429" s="206"/>
      <c r="H429" s="206"/>
      <c r="I429" s="206"/>
      <c r="J429" s="206"/>
      <c r="K429" s="206"/>
      <c r="L429" s="16"/>
      <c r="M429" s="190" t="s">
        <v>58</v>
      </c>
      <c r="N429" s="181" t="s">
        <v>102</v>
      </c>
      <c r="O429" s="189">
        <v>18835</v>
      </c>
      <c r="P429" s="189">
        <v>35000</v>
      </c>
      <c r="Q429" s="189">
        <v>35000</v>
      </c>
      <c r="R429" s="189">
        <v>35000</v>
      </c>
      <c r="S429" s="189">
        <v>35000</v>
      </c>
      <c r="T429" s="77">
        <f t="shared" si="396"/>
        <v>0</v>
      </c>
      <c r="U429" s="405">
        <v>30000</v>
      </c>
      <c r="V429" s="405">
        <v>30000</v>
      </c>
      <c r="W429" s="383">
        <f t="shared" si="398"/>
        <v>85.714285714285708</v>
      </c>
      <c r="X429" s="383">
        <f t="shared" si="399"/>
        <v>85.714285714285708</v>
      </c>
    </row>
    <row r="430" spans="1:24" s="1" customFormat="1" x14ac:dyDescent="0.2">
      <c r="A430" s="156"/>
      <c r="B430" s="153"/>
      <c r="C430" s="156"/>
      <c r="D430" s="156"/>
      <c r="E430" s="156"/>
      <c r="F430" s="156"/>
      <c r="G430" s="156"/>
      <c r="H430" s="156"/>
      <c r="I430" s="203"/>
      <c r="J430" s="203"/>
      <c r="K430" s="203"/>
      <c r="L430" s="16"/>
      <c r="M430" s="154"/>
      <c r="N430" s="84"/>
      <c r="O430" s="145"/>
      <c r="P430" s="145"/>
      <c r="Q430" s="145"/>
      <c r="R430" s="145"/>
      <c r="S430" s="145"/>
      <c r="T430" s="77"/>
      <c r="U430" s="417"/>
      <c r="V430" s="417"/>
      <c r="W430" s="383"/>
      <c r="X430" s="383"/>
    </row>
    <row r="431" spans="1:24" s="1" customFormat="1" x14ac:dyDescent="0.2">
      <c r="A431" s="156"/>
      <c r="B431" s="153">
        <v>1</v>
      </c>
      <c r="C431" s="156"/>
      <c r="D431" s="276">
        <v>3</v>
      </c>
      <c r="E431" s="156"/>
      <c r="F431" s="156"/>
      <c r="G431" s="156"/>
      <c r="H431" s="156"/>
      <c r="I431" s="203"/>
      <c r="J431" s="203"/>
      <c r="K431" s="203"/>
      <c r="L431" s="16" t="s">
        <v>307</v>
      </c>
      <c r="M431" s="155">
        <v>3</v>
      </c>
      <c r="N431" s="84" t="s">
        <v>117</v>
      </c>
      <c r="O431" s="114">
        <f t="shared" ref="O431:S432" si="434">SUM(O432)</f>
        <v>18835</v>
      </c>
      <c r="P431" s="114">
        <f t="shared" si="434"/>
        <v>50000</v>
      </c>
      <c r="Q431" s="114">
        <f t="shared" si="434"/>
        <v>70000</v>
      </c>
      <c r="R431" s="114">
        <f t="shared" si="434"/>
        <v>70000</v>
      </c>
      <c r="S431" s="114">
        <f t="shared" si="434"/>
        <v>70000</v>
      </c>
      <c r="T431" s="77">
        <f t="shared" si="396"/>
        <v>0</v>
      </c>
      <c r="U431" s="417"/>
      <c r="V431" s="417"/>
      <c r="W431" s="383"/>
      <c r="X431" s="383"/>
    </row>
    <row r="432" spans="1:24" s="1" customFormat="1" ht="38.25" x14ac:dyDescent="0.2">
      <c r="A432" s="156"/>
      <c r="B432" s="153">
        <v>1</v>
      </c>
      <c r="C432" s="156"/>
      <c r="D432" s="276">
        <v>3</v>
      </c>
      <c r="E432" s="156"/>
      <c r="F432" s="156"/>
      <c r="G432" s="156"/>
      <c r="H432" s="156"/>
      <c r="I432" s="203"/>
      <c r="J432" s="203"/>
      <c r="K432" s="203"/>
      <c r="L432" s="16" t="s">
        <v>307</v>
      </c>
      <c r="M432" s="92" t="s">
        <v>71</v>
      </c>
      <c r="N432" s="70" t="s">
        <v>25</v>
      </c>
      <c r="O432" s="115">
        <f t="shared" si="434"/>
        <v>18835</v>
      </c>
      <c r="P432" s="115">
        <f t="shared" si="434"/>
        <v>50000</v>
      </c>
      <c r="Q432" s="115">
        <f t="shared" si="434"/>
        <v>70000</v>
      </c>
      <c r="R432" s="115">
        <f t="shared" si="434"/>
        <v>70000</v>
      </c>
      <c r="S432" s="115">
        <f t="shared" si="434"/>
        <v>70000</v>
      </c>
      <c r="T432" s="77">
        <f t="shared" si="396"/>
        <v>0</v>
      </c>
      <c r="U432" s="417">
        <v>50000</v>
      </c>
      <c r="V432" s="417">
        <v>50000</v>
      </c>
      <c r="W432" s="383">
        <f t="shared" si="398"/>
        <v>71.428571428571431</v>
      </c>
      <c r="X432" s="383">
        <f t="shared" si="399"/>
        <v>71.428571428571431</v>
      </c>
    </row>
    <row r="433" spans="1:24" s="1" customFormat="1" ht="25.5" x14ac:dyDescent="0.2">
      <c r="A433" s="156"/>
      <c r="B433" s="153">
        <v>1</v>
      </c>
      <c r="C433" s="156"/>
      <c r="D433" s="276">
        <v>3</v>
      </c>
      <c r="E433" s="156"/>
      <c r="F433" s="156"/>
      <c r="G433" s="156"/>
      <c r="H433" s="156"/>
      <c r="I433" s="203"/>
      <c r="J433" s="203"/>
      <c r="K433" s="203"/>
      <c r="L433" s="16" t="s">
        <v>307</v>
      </c>
      <c r="M433" s="154" t="s">
        <v>72</v>
      </c>
      <c r="N433" s="84" t="s">
        <v>26</v>
      </c>
      <c r="O433" s="114">
        <v>18835</v>
      </c>
      <c r="P433" s="114">
        <v>50000</v>
      </c>
      <c r="Q433" s="114">
        <v>70000</v>
      </c>
      <c r="R433" s="114">
        <v>70000</v>
      </c>
      <c r="S433" s="114">
        <v>70000</v>
      </c>
      <c r="T433" s="77">
        <f t="shared" si="396"/>
        <v>0</v>
      </c>
      <c r="U433" s="417"/>
      <c r="V433" s="417"/>
      <c r="W433" s="383"/>
      <c r="X433" s="383"/>
    </row>
    <row r="434" spans="1:24" s="1" customFormat="1" x14ac:dyDescent="0.2">
      <c r="A434" s="156"/>
      <c r="B434" s="153"/>
      <c r="C434" s="156"/>
      <c r="D434" s="153"/>
      <c r="E434" s="156"/>
      <c r="F434" s="153"/>
      <c r="G434" s="156"/>
      <c r="H434" s="156"/>
      <c r="I434" s="203"/>
      <c r="J434" s="203"/>
      <c r="K434" s="203"/>
      <c r="L434" s="16"/>
      <c r="M434" s="154"/>
      <c r="N434" s="84"/>
      <c r="O434" s="114"/>
      <c r="P434" s="114"/>
      <c r="Q434" s="114"/>
      <c r="R434" s="114"/>
      <c r="S434" s="114"/>
      <c r="T434" s="77"/>
      <c r="U434" s="417"/>
      <c r="V434" s="417"/>
      <c r="W434" s="383"/>
      <c r="X434" s="383"/>
    </row>
    <row r="435" spans="1:24" s="1" customFormat="1" ht="25.5" x14ac:dyDescent="0.2">
      <c r="A435" s="51" t="s">
        <v>132</v>
      </c>
      <c r="B435" s="55">
        <v>1</v>
      </c>
      <c r="C435" s="156"/>
      <c r="D435" s="156"/>
      <c r="E435" s="156"/>
      <c r="F435" s="55"/>
      <c r="G435" s="156"/>
      <c r="H435" s="55">
        <v>7</v>
      </c>
      <c r="I435" s="55"/>
      <c r="J435" s="55">
        <v>9</v>
      </c>
      <c r="K435" s="203"/>
      <c r="L435" s="16"/>
      <c r="M435" s="154"/>
      <c r="N435" s="73" t="s">
        <v>257</v>
      </c>
      <c r="O435" s="116">
        <f t="shared" ref="O435" si="435">SUM(O437+O449+O460)</f>
        <v>22205.73</v>
      </c>
      <c r="P435" s="116">
        <f t="shared" ref="P435" si="436">SUM(P437+P449+P460)</f>
        <v>45000</v>
      </c>
      <c r="Q435" s="116">
        <f t="shared" ref="Q435:R435" si="437">SUM(Q437+Q449+Q460)</f>
        <v>40000</v>
      </c>
      <c r="R435" s="116">
        <f t="shared" si="437"/>
        <v>40000</v>
      </c>
      <c r="S435" s="116">
        <f t="shared" ref="S435" si="438">SUM(S437+S449+S460)</f>
        <v>40000</v>
      </c>
      <c r="T435" s="77">
        <f t="shared" si="396"/>
        <v>0</v>
      </c>
      <c r="U435" s="421">
        <f>SUM(U439+U451+U462)</f>
        <v>45000</v>
      </c>
      <c r="V435" s="421">
        <f>SUM(V439+V451+V462)</f>
        <v>45000</v>
      </c>
      <c r="W435" s="383">
        <f t="shared" si="398"/>
        <v>112.5</v>
      </c>
      <c r="X435" s="383">
        <f t="shared" si="399"/>
        <v>112.5</v>
      </c>
    </row>
    <row r="436" spans="1:24" s="1" customFormat="1" x14ac:dyDescent="0.2">
      <c r="A436" s="156"/>
      <c r="B436" s="153"/>
      <c r="C436" s="156"/>
      <c r="D436" s="153"/>
      <c r="E436" s="156"/>
      <c r="F436" s="153"/>
      <c r="G436" s="156"/>
      <c r="H436" s="156"/>
      <c r="I436" s="203"/>
      <c r="J436" s="203"/>
      <c r="K436" s="203"/>
      <c r="L436" s="16"/>
      <c r="M436" s="154"/>
      <c r="N436" s="84"/>
      <c r="O436" s="117"/>
      <c r="P436" s="117"/>
      <c r="Q436" s="117"/>
      <c r="R436" s="117"/>
      <c r="S436" s="117"/>
      <c r="T436" s="77"/>
      <c r="U436" s="423"/>
      <c r="V436" s="423"/>
      <c r="W436" s="383"/>
      <c r="X436" s="383"/>
    </row>
    <row r="437" spans="1:24" s="1" customFormat="1" ht="25.5" x14ac:dyDescent="0.2">
      <c r="A437" s="53" t="s">
        <v>193</v>
      </c>
      <c r="B437" s="156"/>
      <c r="C437" s="156"/>
      <c r="D437" s="156"/>
      <c r="E437" s="156"/>
      <c r="F437" s="156"/>
      <c r="G437" s="156"/>
      <c r="H437" s="156"/>
      <c r="I437" s="203"/>
      <c r="J437" s="203"/>
      <c r="K437" s="203"/>
      <c r="L437" s="31" t="s">
        <v>199</v>
      </c>
      <c r="M437" s="104"/>
      <c r="N437" s="105" t="s">
        <v>151</v>
      </c>
      <c r="O437" s="117">
        <f t="shared" ref="O437:P437" si="439">SUM(O439)</f>
        <v>11110.73</v>
      </c>
      <c r="P437" s="117">
        <f t="shared" si="439"/>
        <v>20000</v>
      </c>
      <c r="Q437" s="117">
        <f t="shared" ref="Q437:U437" si="440">SUM(Q439)</f>
        <v>20000</v>
      </c>
      <c r="R437" s="117">
        <f t="shared" ref="R437:S437" si="441">SUM(R439)</f>
        <v>20000</v>
      </c>
      <c r="S437" s="117">
        <f t="shared" si="441"/>
        <v>20000</v>
      </c>
      <c r="T437" s="77">
        <f t="shared" si="396"/>
        <v>0</v>
      </c>
      <c r="U437" s="423">
        <f t="shared" si="440"/>
        <v>20000</v>
      </c>
      <c r="V437" s="423">
        <f t="shared" ref="V437" si="442">SUM(V439)</f>
        <v>20000</v>
      </c>
      <c r="W437" s="383">
        <f t="shared" si="398"/>
        <v>100</v>
      </c>
      <c r="X437" s="383">
        <f t="shared" si="399"/>
        <v>100</v>
      </c>
    </row>
    <row r="438" spans="1:24" s="1" customFormat="1" x14ac:dyDescent="0.2">
      <c r="A438" s="53"/>
      <c r="B438" s="156"/>
      <c r="C438" s="156"/>
      <c r="D438" s="156"/>
      <c r="E438" s="156"/>
      <c r="F438" s="156"/>
      <c r="G438" s="156"/>
      <c r="H438" s="156"/>
      <c r="I438" s="203"/>
      <c r="J438" s="203"/>
      <c r="K438" s="203"/>
      <c r="L438" s="31"/>
      <c r="M438" s="104"/>
      <c r="N438" s="105"/>
      <c r="O438" s="145"/>
      <c r="P438" s="145"/>
      <c r="Q438" s="145"/>
      <c r="R438" s="145"/>
      <c r="S438" s="145"/>
      <c r="T438" s="77"/>
      <c r="U438" s="427"/>
      <c r="V438" s="427"/>
      <c r="W438" s="383"/>
      <c r="X438" s="383"/>
    </row>
    <row r="439" spans="1:24" s="1" customFormat="1" ht="38.25" x14ac:dyDescent="0.2">
      <c r="A439" s="27" t="s">
        <v>133</v>
      </c>
      <c r="B439" s="156"/>
      <c r="C439" s="156"/>
      <c r="D439" s="156"/>
      <c r="E439" s="156"/>
      <c r="F439" s="156"/>
      <c r="G439" s="156"/>
      <c r="H439" s="156"/>
      <c r="I439" s="203"/>
      <c r="J439" s="203"/>
      <c r="K439" s="203"/>
      <c r="L439" s="36" t="s">
        <v>166</v>
      </c>
      <c r="M439" s="107"/>
      <c r="N439" s="273" t="s">
        <v>333</v>
      </c>
      <c r="O439" s="145">
        <f t="shared" ref="O439" si="443">SUM(O445)</f>
        <v>11110.73</v>
      </c>
      <c r="P439" s="145">
        <f t="shared" ref="P439" si="444">SUM(P445)</f>
        <v>20000</v>
      </c>
      <c r="Q439" s="145">
        <f t="shared" ref="Q439:R439" si="445">SUM(Q445)</f>
        <v>20000</v>
      </c>
      <c r="R439" s="145">
        <f t="shared" si="445"/>
        <v>20000</v>
      </c>
      <c r="S439" s="145">
        <f t="shared" ref="S439" si="446">SUM(S445)</f>
        <v>20000</v>
      </c>
      <c r="T439" s="77">
        <f t="shared" si="396"/>
        <v>0</v>
      </c>
      <c r="U439" s="419">
        <f>SUM(U446)</f>
        <v>20000</v>
      </c>
      <c r="V439" s="419">
        <f>SUM(V446)</f>
        <v>20000</v>
      </c>
      <c r="W439" s="383">
        <f t="shared" si="398"/>
        <v>100</v>
      </c>
      <c r="X439" s="383">
        <f t="shared" si="399"/>
        <v>100</v>
      </c>
    </row>
    <row r="440" spans="1:24" s="1" customFormat="1" x14ac:dyDescent="0.2">
      <c r="A440" s="27"/>
      <c r="B440" s="178"/>
      <c r="C440" s="178"/>
      <c r="D440" s="178"/>
      <c r="E440" s="178"/>
      <c r="F440" s="178"/>
      <c r="G440" s="178"/>
      <c r="H440" s="178"/>
      <c r="I440" s="203"/>
      <c r="J440" s="203"/>
      <c r="K440" s="203"/>
      <c r="L440" s="36"/>
      <c r="M440" s="107"/>
      <c r="N440" s="108"/>
      <c r="O440" s="145"/>
      <c r="P440" s="145"/>
      <c r="Q440" s="145"/>
      <c r="R440" s="145"/>
      <c r="S440" s="145"/>
      <c r="T440" s="77"/>
      <c r="U440" s="419"/>
      <c r="V440" s="419"/>
      <c r="W440" s="383"/>
      <c r="X440" s="383"/>
    </row>
    <row r="441" spans="1:24" s="1" customFormat="1" x14ac:dyDescent="0.2">
      <c r="A441" s="27"/>
      <c r="B441" s="178"/>
      <c r="C441" s="178"/>
      <c r="D441" s="178"/>
      <c r="E441" s="178"/>
      <c r="F441" s="178"/>
      <c r="G441" s="178"/>
      <c r="H441" s="178"/>
      <c r="I441" s="203"/>
      <c r="J441" s="203"/>
      <c r="K441" s="203"/>
      <c r="L441" s="36"/>
      <c r="M441" s="107"/>
      <c r="N441" s="181" t="s">
        <v>289</v>
      </c>
      <c r="O441" s="189">
        <f t="shared" ref="O441" si="447">SUM(O442:O443)</f>
        <v>11110.73</v>
      </c>
      <c r="P441" s="189">
        <f t="shared" ref="P441" si="448">SUM(P442:P443)</f>
        <v>20000</v>
      </c>
      <c r="Q441" s="189">
        <f t="shared" ref="Q441:R441" si="449">SUM(Q442:Q443)</f>
        <v>20000</v>
      </c>
      <c r="R441" s="189">
        <f t="shared" si="449"/>
        <v>20000</v>
      </c>
      <c r="S441" s="189">
        <f t="shared" ref="S441" si="450">SUM(S442:S443)</f>
        <v>20000</v>
      </c>
      <c r="T441" s="77">
        <f t="shared" si="396"/>
        <v>0</v>
      </c>
      <c r="U441" s="405">
        <f t="shared" ref="U441:V441" si="451">SUM(U442:U443)</f>
        <v>20000</v>
      </c>
      <c r="V441" s="405">
        <f t="shared" si="451"/>
        <v>20000</v>
      </c>
      <c r="W441" s="383">
        <f t="shared" si="398"/>
        <v>100</v>
      </c>
      <c r="X441" s="383">
        <f t="shared" si="399"/>
        <v>100</v>
      </c>
    </row>
    <row r="442" spans="1:24" s="1" customFormat="1" x14ac:dyDescent="0.2">
      <c r="A442" s="27"/>
      <c r="B442" s="178"/>
      <c r="C442" s="178"/>
      <c r="D442" s="178"/>
      <c r="E442" s="178"/>
      <c r="F442" s="178"/>
      <c r="G442" s="178"/>
      <c r="H442" s="178"/>
      <c r="I442" s="203"/>
      <c r="J442" s="203"/>
      <c r="K442" s="203"/>
      <c r="L442" s="36"/>
      <c r="M442" s="190" t="s">
        <v>366</v>
      </c>
      <c r="N442" s="181" t="s">
        <v>290</v>
      </c>
      <c r="O442" s="189">
        <v>11110.73</v>
      </c>
      <c r="P442" s="189">
        <v>20000</v>
      </c>
      <c r="Q442" s="189">
        <v>10000</v>
      </c>
      <c r="R442" s="189">
        <v>10000</v>
      </c>
      <c r="S442" s="189">
        <v>10000</v>
      </c>
      <c r="T442" s="77">
        <f t="shared" si="396"/>
        <v>0</v>
      </c>
      <c r="U442" s="405">
        <v>20000</v>
      </c>
      <c r="V442" s="405">
        <v>20000</v>
      </c>
      <c r="W442" s="383">
        <f t="shared" si="398"/>
        <v>200</v>
      </c>
      <c r="X442" s="383">
        <f t="shared" si="399"/>
        <v>200</v>
      </c>
    </row>
    <row r="443" spans="1:24" s="1" customFormat="1" x14ac:dyDescent="0.2">
      <c r="A443" s="27"/>
      <c r="B443" s="249"/>
      <c r="C443" s="249"/>
      <c r="D443" s="249"/>
      <c r="E443" s="249"/>
      <c r="F443" s="249"/>
      <c r="G443" s="249"/>
      <c r="H443" s="249"/>
      <c r="I443" s="249"/>
      <c r="J443" s="249"/>
      <c r="K443" s="249"/>
      <c r="L443" s="36"/>
      <c r="M443" s="187">
        <v>91</v>
      </c>
      <c r="N443" s="181" t="s">
        <v>294</v>
      </c>
      <c r="O443" s="189">
        <v>0</v>
      </c>
      <c r="P443" s="189">
        <v>0</v>
      </c>
      <c r="Q443" s="189">
        <v>10000</v>
      </c>
      <c r="R443" s="189">
        <v>10000</v>
      </c>
      <c r="S443" s="189">
        <v>10000</v>
      </c>
      <c r="T443" s="77">
        <f t="shared" si="396"/>
        <v>0</v>
      </c>
      <c r="U443" s="405">
        <v>0</v>
      </c>
      <c r="V443" s="405">
        <v>0</v>
      </c>
      <c r="W443" s="383">
        <f t="shared" si="398"/>
        <v>0</v>
      </c>
      <c r="X443" s="383">
        <f t="shared" si="399"/>
        <v>0</v>
      </c>
    </row>
    <row r="444" spans="1:24" s="1" customFormat="1" x14ac:dyDescent="0.2">
      <c r="A444" s="156"/>
      <c r="B444" s="156"/>
      <c r="C444" s="156"/>
      <c r="D444" s="156"/>
      <c r="E444" s="156"/>
      <c r="F444" s="156"/>
      <c r="G444" s="156"/>
      <c r="H444" s="156"/>
      <c r="I444" s="203"/>
      <c r="J444" s="203"/>
      <c r="K444" s="203"/>
      <c r="L444" s="16"/>
      <c r="M444" s="97"/>
      <c r="N444" s="84"/>
      <c r="O444" s="145"/>
      <c r="P444" s="145"/>
      <c r="Q444" s="145"/>
      <c r="R444" s="145"/>
      <c r="S444" s="145"/>
      <c r="T444" s="77"/>
      <c r="U444" s="417"/>
      <c r="V444" s="417"/>
      <c r="W444" s="383"/>
      <c r="X444" s="383"/>
    </row>
    <row r="445" spans="1:24" s="1" customFormat="1" x14ac:dyDescent="0.2">
      <c r="A445" s="156"/>
      <c r="B445" s="153">
        <v>1</v>
      </c>
      <c r="C445" s="156"/>
      <c r="D445" s="156"/>
      <c r="E445" s="156"/>
      <c r="F445" s="156"/>
      <c r="G445" s="156"/>
      <c r="H445" s="156"/>
      <c r="I445" s="203"/>
      <c r="J445" s="276">
        <v>9</v>
      </c>
      <c r="K445" s="203"/>
      <c r="L445" s="16" t="s">
        <v>166</v>
      </c>
      <c r="M445" s="155">
        <v>3</v>
      </c>
      <c r="N445" s="84" t="s">
        <v>117</v>
      </c>
      <c r="O445" s="114">
        <f t="shared" ref="O445:S446" si="452">SUM(O446)</f>
        <v>11110.73</v>
      </c>
      <c r="P445" s="114">
        <f t="shared" si="452"/>
        <v>20000</v>
      </c>
      <c r="Q445" s="114">
        <f t="shared" si="452"/>
        <v>20000</v>
      </c>
      <c r="R445" s="114">
        <f t="shared" si="452"/>
        <v>20000</v>
      </c>
      <c r="S445" s="114">
        <f t="shared" si="452"/>
        <v>20000</v>
      </c>
      <c r="T445" s="77">
        <f t="shared" ref="T445:T505" si="453">S445-R445</f>
        <v>0</v>
      </c>
      <c r="U445" s="417"/>
      <c r="V445" s="417"/>
      <c r="W445" s="383"/>
      <c r="X445" s="383"/>
    </row>
    <row r="446" spans="1:24" s="1" customFormat="1" ht="38.25" x14ac:dyDescent="0.2">
      <c r="A446" s="156"/>
      <c r="B446" s="153">
        <v>1</v>
      </c>
      <c r="C446" s="156"/>
      <c r="D446" s="156"/>
      <c r="E446" s="156"/>
      <c r="F446" s="156"/>
      <c r="G446" s="156"/>
      <c r="H446" s="156"/>
      <c r="I446" s="203"/>
      <c r="J446" s="276">
        <v>9</v>
      </c>
      <c r="K446" s="203"/>
      <c r="L446" s="16" t="s">
        <v>166</v>
      </c>
      <c r="M446" s="92" t="s">
        <v>71</v>
      </c>
      <c r="N446" s="70" t="s">
        <v>25</v>
      </c>
      <c r="O446" s="115">
        <f t="shared" si="452"/>
        <v>11110.73</v>
      </c>
      <c r="P446" s="115">
        <f t="shared" si="452"/>
        <v>20000</v>
      </c>
      <c r="Q446" s="115">
        <f t="shared" si="452"/>
        <v>20000</v>
      </c>
      <c r="R446" s="115">
        <f t="shared" si="452"/>
        <v>20000</v>
      </c>
      <c r="S446" s="115">
        <f t="shared" si="452"/>
        <v>20000</v>
      </c>
      <c r="T446" s="77">
        <f t="shared" si="453"/>
        <v>0</v>
      </c>
      <c r="U446" s="417">
        <v>20000</v>
      </c>
      <c r="V446" s="417">
        <v>20000</v>
      </c>
      <c r="W446" s="383">
        <f t="shared" ref="W446:W505" si="454">U446/S446*100</f>
        <v>100</v>
      </c>
      <c r="X446" s="383">
        <f t="shared" ref="X446:X505" si="455">V446/S446*100</f>
        <v>100</v>
      </c>
    </row>
    <row r="447" spans="1:24" s="1" customFormat="1" ht="25.5" x14ac:dyDescent="0.2">
      <c r="A447" s="156"/>
      <c r="B447" s="153">
        <v>1</v>
      </c>
      <c r="C447" s="156"/>
      <c r="D447" s="156"/>
      <c r="E447" s="156"/>
      <c r="F447" s="156"/>
      <c r="G447" s="156"/>
      <c r="H447" s="156"/>
      <c r="I447" s="203"/>
      <c r="J447" s="276">
        <v>9</v>
      </c>
      <c r="K447" s="203"/>
      <c r="L447" s="16" t="s">
        <v>166</v>
      </c>
      <c r="M447" s="154" t="s">
        <v>72</v>
      </c>
      <c r="N447" s="84" t="s">
        <v>26</v>
      </c>
      <c r="O447" s="114">
        <v>11110.73</v>
      </c>
      <c r="P447" s="114">
        <v>20000</v>
      </c>
      <c r="Q447" s="114">
        <v>20000</v>
      </c>
      <c r="R447" s="114">
        <v>20000</v>
      </c>
      <c r="S447" s="114">
        <v>20000</v>
      </c>
      <c r="T447" s="77">
        <f t="shared" si="453"/>
        <v>0</v>
      </c>
      <c r="U447" s="417"/>
      <c r="V447" s="417"/>
      <c r="W447" s="383"/>
      <c r="X447" s="383"/>
    </row>
    <row r="448" spans="1:24" s="1" customFormat="1" x14ac:dyDescent="0.2">
      <c r="A448" s="156"/>
      <c r="B448" s="153"/>
      <c r="C448" s="156"/>
      <c r="D448" s="156"/>
      <c r="E448" s="156"/>
      <c r="F448" s="156"/>
      <c r="G448" s="156"/>
      <c r="H448" s="156"/>
      <c r="I448" s="203"/>
      <c r="J448" s="203"/>
      <c r="K448" s="203"/>
      <c r="L448" s="16"/>
      <c r="M448" s="154"/>
      <c r="N448" s="84"/>
      <c r="O448" s="145"/>
      <c r="P448" s="145"/>
      <c r="Q448" s="145"/>
      <c r="R448" s="145"/>
      <c r="S448" s="145"/>
      <c r="T448" s="77"/>
      <c r="U448" s="417"/>
      <c r="V448" s="417"/>
      <c r="W448" s="383"/>
      <c r="X448" s="383"/>
    </row>
    <row r="449" spans="1:24" s="1" customFormat="1" ht="25.5" x14ac:dyDescent="0.2">
      <c r="A449" s="53" t="s">
        <v>193</v>
      </c>
      <c r="B449" s="225"/>
      <c r="C449" s="225"/>
      <c r="D449" s="225"/>
      <c r="E449" s="225"/>
      <c r="F449" s="225"/>
      <c r="G449" s="225"/>
      <c r="H449" s="225"/>
      <c r="I449" s="225"/>
      <c r="J449" s="225"/>
      <c r="K449" s="225"/>
      <c r="L449" s="31" t="s">
        <v>311</v>
      </c>
      <c r="M449" s="104"/>
      <c r="N449" s="105" t="s">
        <v>151</v>
      </c>
      <c r="O449" s="117">
        <f t="shared" ref="O449" si="456">SUM(O451)</f>
        <v>9595</v>
      </c>
      <c r="P449" s="117">
        <f t="shared" ref="P449" si="457">SUM(P451)</f>
        <v>20000</v>
      </c>
      <c r="Q449" s="117">
        <f t="shared" ref="Q449:V449" si="458">SUM(Q451)</f>
        <v>15000</v>
      </c>
      <c r="R449" s="117">
        <f t="shared" ref="R449:S449" si="459">SUM(R451)</f>
        <v>15000</v>
      </c>
      <c r="S449" s="117">
        <f t="shared" si="459"/>
        <v>15000</v>
      </c>
      <c r="T449" s="77">
        <f t="shared" si="453"/>
        <v>0</v>
      </c>
      <c r="U449" s="423">
        <f t="shared" si="458"/>
        <v>20000</v>
      </c>
      <c r="V449" s="423">
        <f t="shared" si="458"/>
        <v>20000</v>
      </c>
      <c r="W449" s="383">
        <f t="shared" si="454"/>
        <v>133.33333333333331</v>
      </c>
      <c r="X449" s="383">
        <f t="shared" si="455"/>
        <v>133.33333333333331</v>
      </c>
    </row>
    <row r="450" spans="1:24" s="1" customFormat="1" x14ac:dyDescent="0.2">
      <c r="A450" s="225"/>
      <c r="B450" s="224"/>
      <c r="C450" s="225"/>
      <c r="D450" s="225"/>
      <c r="E450" s="225"/>
      <c r="F450" s="225"/>
      <c r="G450" s="225"/>
      <c r="H450" s="225"/>
      <c r="I450" s="225"/>
      <c r="J450" s="225"/>
      <c r="K450" s="225"/>
      <c r="L450" s="16"/>
      <c r="M450" s="226"/>
      <c r="N450" s="227"/>
      <c r="O450" s="145"/>
      <c r="P450" s="145"/>
      <c r="Q450" s="145"/>
      <c r="R450" s="145"/>
      <c r="S450" s="145"/>
      <c r="T450" s="77"/>
      <c r="U450" s="417"/>
      <c r="V450" s="417"/>
      <c r="W450" s="383"/>
      <c r="X450" s="383"/>
    </row>
    <row r="451" spans="1:24" s="1" customFormat="1" ht="25.5" x14ac:dyDescent="0.2">
      <c r="A451" s="27" t="s">
        <v>258</v>
      </c>
      <c r="B451" s="156"/>
      <c r="C451" s="156"/>
      <c r="D451" s="156"/>
      <c r="E451" s="156"/>
      <c r="F451" s="156"/>
      <c r="G451" s="156"/>
      <c r="H451" s="156"/>
      <c r="I451" s="203"/>
      <c r="J451" s="203"/>
      <c r="K451" s="203"/>
      <c r="L451" s="36" t="s">
        <v>308</v>
      </c>
      <c r="M451" s="107"/>
      <c r="N451" s="108" t="s">
        <v>165</v>
      </c>
      <c r="O451" s="145">
        <f t="shared" ref="O451" si="460">SUM(O456)</f>
        <v>9595</v>
      </c>
      <c r="P451" s="145">
        <f t="shared" ref="P451" si="461">SUM(P456)</f>
        <v>20000</v>
      </c>
      <c r="Q451" s="145">
        <f t="shared" ref="Q451:R451" si="462">SUM(Q456)</f>
        <v>15000</v>
      </c>
      <c r="R451" s="145">
        <f t="shared" si="462"/>
        <v>15000</v>
      </c>
      <c r="S451" s="145">
        <f t="shared" ref="S451" si="463">SUM(S456)</f>
        <v>15000</v>
      </c>
      <c r="T451" s="77">
        <f t="shared" si="453"/>
        <v>0</v>
      </c>
      <c r="U451" s="419">
        <f>SUM(U457)</f>
        <v>20000</v>
      </c>
      <c r="V451" s="419">
        <f>SUM(V457)</f>
        <v>20000</v>
      </c>
      <c r="W451" s="383">
        <f t="shared" si="454"/>
        <v>133.33333333333331</v>
      </c>
      <c r="X451" s="383">
        <f t="shared" si="455"/>
        <v>133.33333333333331</v>
      </c>
    </row>
    <row r="452" spans="1:24" s="1" customFormat="1" x14ac:dyDescent="0.2">
      <c r="A452" s="156"/>
      <c r="B452" s="156"/>
      <c r="C452" s="156"/>
      <c r="D452" s="156"/>
      <c r="E452" s="156"/>
      <c r="F452" s="156"/>
      <c r="G452" s="156"/>
      <c r="H452" s="156"/>
      <c r="I452" s="203"/>
      <c r="J452" s="203"/>
      <c r="K452" s="203"/>
      <c r="L452" s="16"/>
      <c r="M452" s="97"/>
      <c r="N452" s="84"/>
      <c r="O452" s="144"/>
      <c r="P452" s="144"/>
      <c r="Q452" s="144"/>
      <c r="R452" s="144"/>
      <c r="S452" s="144"/>
      <c r="T452" s="77"/>
      <c r="U452" s="422"/>
      <c r="V452" s="422"/>
      <c r="W452" s="383"/>
      <c r="X452" s="383"/>
    </row>
    <row r="453" spans="1:24" s="1" customFormat="1" x14ac:dyDescent="0.2">
      <c r="A453" s="178"/>
      <c r="B453" s="178"/>
      <c r="C453" s="178"/>
      <c r="D453" s="178"/>
      <c r="E453" s="178"/>
      <c r="F453" s="178"/>
      <c r="G453" s="178"/>
      <c r="H453" s="178"/>
      <c r="I453" s="203"/>
      <c r="J453" s="203"/>
      <c r="K453" s="203"/>
      <c r="L453" s="16"/>
      <c r="M453" s="97"/>
      <c r="N453" s="181" t="s">
        <v>289</v>
      </c>
      <c r="O453" s="189">
        <f t="shared" ref="O453:U453" si="464">SUM(O454)</f>
        <v>9595</v>
      </c>
      <c r="P453" s="189">
        <f t="shared" si="464"/>
        <v>20000</v>
      </c>
      <c r="Q453" s="189">
        <f t="shared" si="464"/>
        <v>15000</v>
      </c>
      <c r="R453" s="189">
        <f t="shared" si="464"/>
        <v>15000</v>
      </c>
      <c r="S453" s="189">
        <f t="shared" si="464"/>
        <v>15000</v>
      </c>
      <c r="T453" s="77">
        <f t="shared" si="453"/>
        <v>0</v>
      </c>
      <c r="U453" s="405">
        <f t="shared" si="464"/>
        <v>20000</v>
      </c>
      <c r="V453" s="405">
        <f t="shared" ref="V453" si="465">SUM(V454)</f>
        <v>20000</v>
      </c>
      <c r="W453" s="383">
        <f t="shared" si="454"/>
        <v>133.33333333333331</v>
      </c>
      <c r="X453" s="383">
        <f t="shared" si="455"/>
        <v>133.33333333333331</v>
      </c>
    </row>
    <row r="454" spans="1:24" s="1" customFormat="1" x14ac:dyDescent="0.2">
      <c r="A454" s="178"/>
      <c r="B454" s="178"/>
      <c r="C454" s="178"/>
      <c r="D454" s="178"/>
      <c r="E454" s="178"/>
      <c r="F454" s="178"/>
      <c r="G454" s="178"/>
      <c r="H454" s="178"/>
      <c r="I454" s="203"/>
      <c r="J454" s="203"/>
      <c r="K454" s="203"/>
      <c r="L454" s="16"/>
      <c r="M454" s="190" t="s">
        <v>366</v>
      </c>
      <c r="N454" s="181" t="s">
        <v>290</v>
      </c>
      <c r="O454" s="189">
        <v>9595</v>
      </c>
      <c r="P454" s="189">
        <v>20000</v>
      </c>
      <c r="Q454" s="189">
        <v>15000</v>
      </c>
      <c r="R454" s="189">
        <v>15000</v>
      </c>
      <c r="S454" s="189">
        <v>15000</v>
      </c>
      <c r="T454" s="77">
        <f t="shared" si="453"/>
        <v>0</v>
      </c>
      <c r="U454" s="405">
        <v>20000</v>
      </c>
      <c r="V454" s="405">
        <v>20000</v>
      </c>
      <c r="W454" s="383">
        <f t="shared" si="454"/>
        <v>133.33333333333331</v>
      </c>
      <c r="X454" s="383">
        <f t="shared" si="455"/>
        <v>133.33333333333331</v>
      </c>
    </row>
    <row r="455" spans="1:24" s="1" customFormat="1" x14ac:dyDescent="0.2">
      <c r="A455" s="178"/>
      <c r="B455" s="178"/>
      <c r="C455" s="178"/>
      <c r="D455" s="178"/>
      <c r="E455" s="178"/>
      <c r="F455" s="178"/>
      <c r="G455" s="178"/>
      <c r="H455" s="178"/>
      <c r="I455" s="203"/>
      <c r="J455" s="203"/>
      <c r="K455" s="203"/>
      <c r="L455" s="16"/>
      <c r="M455" s="97"/>
      <c r="N455" s="84"/>
      <c r="O455" s="144"/>
      <c r="P455" s="144"/>
      <c r="Q455" s="144"/>
      <c r="R455" s="144"/>
      <c r="S455" s="144"/>
      <c r="T455" s="77"/>
      <c r="U455" s="422"/>
      <c r="V455" s="422"/>
      <c r="W455" s="383"/>
      <c r="X455" s="383"/>
    </row>
    <row r="456" spans="1:24" s="1" customFormat="1" x14ac:dyDescent="0.2">
      <c r="A456" s="156"/>
      <c r="B456" s="153">
        <v>1</v>
      </c>
      <c r="C456" s="156"/>
      <c r="D456" s="156"/>
      <c r="E456" s="156"/>
      <c r="F456" s="156"/>
      <c r="G456" s="156"/>
      <c r="H456" s="156"/>
      <c r="I456" s="203"/>
      <c r="J456" s="203"/>
      <c r="K456" s="203"/>
      <c r="L456" s="16" t="s">
        <v>308</v>
      </c>
      <c r="M456" s="155">
        <v>3</v>
      </c>
      <c r="N456" s="84" t="s">
        <v>117</v>
      </c>
      <c r="O456" s="114">
        <f t="shared" ref="O456:S457" si="466">SUM(O457)</f>
        <v>9595</v>
      </c>
      <c r="P456" s="114">
        <f t="shared" si="466"/>
        <v>20000</v>
      </c>
      <c r="Q456" s="114">
        <f t="shared" si="466"/>
        <v>15000</v>
      </c>
      <c r="R456" s="114">
        <f t="shared" si="466"/>
        <v>15000</v>
      </c>
      <c r="S456" s="114">
        <f t="shared" si="466"/>
        <v>15000</v>
      </c>
      <c r="T456" s="77">
        <f t="shared" si="453"/>
        <v>0</v>
      </c>
      <c r="U456" s="417"/>
      <c r="V456" s="417"/>
      <c r="W456" s="383"/>
      <c r="X456" s="383"/>
    </row>
    <row r="457" spans="1:24" s="1" customFormat="1" ht="38.25" x14ac:dyDescent="0.2">
      <c r="A457" s="156"/>
      <c r="B457" s="153">
        <v>1</v>
      </c>
      <c r="C457" s="156"/>
      <c r="D457" s="156"/>
      <c r="E457" s="156"/>
      <c r="F457" s="156"/>
      <c r="G457" s="156"/>
      <c r="H457" s="156"/>
      <c r="I457" s="203"/>
      <c r="J457" s="203"/>
      <c r="K457" s="203"/>
      <c r="L457" s="16" t="s">
        <v>308</v>
      </c>
      <c r="M457" s="92" t="s">
        <v>71</v>
      </c>
      <c r="N457" s="70" t="s">
        <v>25</v>
      </c>
      <c r="O457" s="115">
        <f t="shared" si="466"/>
        <v>9595</v>
      </c>
      <c r="P457" s="115">
        <f t="shared" si="466"/>
        <v>20000</v>
      </c>
      <c r="Q457" s="115">
        <f t="shared" si="466"/>
        <v>15000</v>
      </c>
      <c r="R457" s="115">
        <f t="shared" si="466"/>
        <v>15000</v>
      </c>
      <c r="S457" s="115">
        <f t="shared" si="466"/>
        <v>15000</v>
      </c>
      <c r="T457" s="77">
        <f t="shared" si="453"/>
        <v>0</v>
      </c>
      <c r="U457" s="417">
        <v>20000</v>
      </c>
      <c r="V457" s="417">
        <v>20000</v>
      </c>
      <c r="W457" s="383">
        <f t="shared" si="454"/>
        <v>133.33333333333331</v>
      </c>
      <c r="X457" s="383">
        <f t="shared" si="455"/>
        <v>133.33333333333331</v>
      </c>
    </row>
    <row r="458" spans="1:24" s="1" customFormat="1" ht="25.5" x14ac:dyDescent="0.2">
      <c r="A458" s="156"/>
      <c r="B458" s="153">
        <v>1</v>
      </c>
      <c r="C458" s="156"/>
      <c r="D458" s="156"/>
      <c r="E458" s="156"/>
      <c r="F458" s="156"/>
      <c r="G458" s="156"/>
      <c r="H458" s="156"/>
      <c r="I458" s="203"/>
      <c r="J458" s="203"/>
      <c r="K458" s="203"/>
      <c r="L458" s="16" t="s">
        <v>308</v>
      </c>
      <c r="M458" s="154" t="s">
        <v>72</v>
      </c>
      <c r="N458" s="84" t="s">
        <v>26</v>
      </c>
      <c r="O458" s="114">
        <v>9595</v>
      </c>
      <c r="P458" s="114">
        <v>20000</v>
      </c>
      <c r="Q458" s="114">
        <v>15000</v>
      </c>
      <c r="R458" s="114">
        <v>15000</v>
      </c>
      <c r="S458" s="114">
        <v>15000</v>
      </c>
      <c r="T458" s="77">
        <f t="shared" si="453"/>
        <v>0</v>
      </c>
      <c r="U458" s="417"/>
      <c r="V458" s="417"/>
      <c r="W458" s="383"/>
      <c r="X458" s="383"/>
    </row>
    <row r="459" spans="1:24" s="1" customFormat="1" x14ac:dyDescent="0.2">
      <c r="A459" s="225"/>
      <c r="B459" s="224"/>
      <c r="C459" s="225"/>
      <c r="D459" s="225"/>
      <c r="E459" s="225"/>
      <c r="F459" s="225"/>
      <c r="G459" s="225"/>
      <c r="H459" s="225"/>
      <c r="I459" s="225"/>
      <c r="J459" s="225"/>
      <c r="K459" s="225"/>
      <c r="L459" s="16"/>
      <c r="M459" s="226"/>
      <c r="N459" s="227"/>
      <c r="O459" s="114"/>
      <c r="P459" s="114"/>
      <c r="Q459" s="114"/>
      <c r="R459" s="114"/>
      <c r="S459" s="114"/>
      <c r="T459" s="77"/>
      <c r="U459" s="417"/>
      <c r="V459" s="417"/>
      <c r="W459" s="383"/>
      <c r="X459" s="383"/>
    </row>
    <row r="460" spans="1:24" s="1" customFormat="1" ht="25.5" x14ac:dyDescent="0.2">
      <c r="A460" s="53" t="s">
        <v>193</v>
      </c>
      <c r="B460" s="225"/>
      <c r="C460" s="225"/>
      <c r="D460" s="225"/>
      <c r="E460" s="225"/>
      <c r="F460" s="225"/>
      <c r="G460" s="225"/>
      <c r="H460" s="225"/>
      <c r="I460" s="225"/>
      <c r="J460" s="225"/>
      <c r="K460" s="225"/>
      <c r="L460" s="31" t="s">
        <v>199</v>
      </c>
      <c r="M460" s="104"/>
      <c r="N460" s="105" t="s">
        <v>151</v>
      </c>
      <c r="O460" s="117">
        <f t="shared" ref="O460:P460" si="467">SUM(O462)</f>
        <v>1500</v>
      </c>
      <c r="P460" s="117">
        <f t="shared" si="467"/>
        <v>5000</v>
      </c>
      <c r="Q460" s="117">
        <f t="shared" ref="Q460:U460" si="468">SUM(Q462)</f>
        <v>5000</v>
      </c>
      <c r="R460" s="117">
        <f t="shared" ref="R460:S460" si="469">SUM(R462)</f>
        <v>5000</v>
      </c>
      <c r="S460" s="117">
        <f t="shared" si="469"/>
        <v>5000</v>
      </c>
      <c r="T460" s="77">
        <f t="shared" si="453"/>
        <v>0</v>
      </c>
      <c r="U460" s="423">
        <f t="shared" si="468"/>
        <v>5000</v>
      </c>
      <c r="V460" s="423">
        <f t="shared" ref="V460" si="470">SUM(V462)</f>
        <v>5000</v>
      </c>
      <c r="W460" s="383">
        <f t="shared" si="454"/>
        <v>100</v>
      </c>
      <c r="X460" s="383">
        <f t="shared" si="455"/>
        <v>100</v>
      </c>
    </row>
    <row r="461" spans="1:24" s="1" customFormat="1" x14ac:dyDescent="0.2">
      <c r="A461" s="160"/>
      <c r="B461" s="159"/>
      <c r="C461" s="160"/>
      <c r="D461" s="160"/>
      <c r="E461" s="160"/>
      <c r="F461" s="160"/>
      <c r="G461" s="160"/>
      <c r="H461" s="160"/>
      <c r="I461" s="203"/>
      <c r="J461" s="203"/>
      <c r="K461" s="203"/>
      <c r="L461" s="16"/>
      <c r="M461" s="161"/>
      <c r="N461" s="84"/>
      <c r="O461" s="114"/>
      <c r="P461" s="114"/>
      <c r="Q461" s="114"/>
      <c r="R461" s="114"/>
      <c r="S461" s="114"/>
      <c r="T461" s="77"/>
      <c r="U461" s="417"/>
      <c r="V461" s="417"/>
      <c r="W461" s="383"/>
      <c r="X461" s="383"/>
    </row>
    <row r="462" spans="1:24" s="128" customFormat="1" ht="25.5" x14ac:dyDescent="0.2">
      <c r="A462" s="27" t="s">
        <v>315</v>
      </c>
      <c r="L462" s="66" t="s">
        <v>166</v>
      </c>
      <c r="M462" s="142"/>
      <c r="N462" s="122" t="s">
        <v>265</v>
      </c>
      <c r="O462" s="145">
        <f t="shared" ref="O462" si="471">SUM(O468)</f>
        <v>1500</v>
      </c>
      <c r="P462" s="145">
        <f>SUM(P468)</f>
        <v>5000</v>
      </c>
      <c r="Q462" s="145">
        <f>SUM(Q468)</f>
        <v>5000</v>
      </c>
      <c r="R462" s="145">
        <f>SUM(R468)</f>
        <v>5000</v>
      </c>
      <c r="S462" s="145">
        <f>SUM(S468)</f>
        <v>5000</v>
      </c>
      <c r="T462" s="77">
        <f t="shared" si="453"/>
        <v>0</v>
      </c>
      <c r="U462" s="427">
        <f>SUM(U469+U471)</f>
        <v>5000</v>
      </c>
      <c r="V462" s="427">
        <f>SUM(V469+V471)</f>
        <v>5000</v>
      </c>
      <c r="W462" s="383">
        <f t="shared" si="454"/>
        <v>100</v>
      </c>
      <c r="X462" s="383">
        <f t="shared" si="455"/>
        <v>100</v>
      </c>
    </row>
    <row r="463" spans="1:24" s="128" customFormat="1" x14ac:dyDescent="0.2">
      <c r="A463" s="27"/>
      <c r="L463" s="66"/>
      <c r="M463" s="142"/>
      <c r="N463" s="122"/>
      <c r="O463" s="145"/>
      <c r="P463" s="145"/>
      <c r="Q463" s="145"/>
      <c r="R463" s="145"/>
      <c r="S463" s="145"/>
      <c r="T463" s="77"/>
      <c r="U463" s="427"/>
      <c r="V463" s="427"/>
      <c r="W463" s="383"/>
      <c r="X463" s="383"/>
    </row>
    <row r="464" spans="1:24" s="128" customFormat="1" x14ac:dyDescent="0.2">
      <c r="A464" s="27"/>
      <c r="L464" s="66"/>
      <c r="M464" s="97"/>
      <c r="N464" s="181" t="s">
        <v>289</v>
      </c>
      <c r="O464" s="189">
        <f t="shared" ref="O464" si="472">SUM(O465:O466)</f>
        <v>1500</v>
      </c>
      <c r="P464" s="189">
        <f t="shared" ref="P464" si="473">SUM(P465:P466)</f>
        <v>5000</v>
      </c>
      <c r="Q464" s="189">
        <f t="shared" ref="Q464:R464" si="474">SUM(Q465:Q466)</f>
        <v>5000</v>
      </c>
      <c r="R464" s="189">
        <f t="shared" si="474"/>
        <v>5000</v>
      </c>
      <c r="S464" s="189">
        <f t="shared" ref="S464" si="475">SUM(S465:S466)</f>
        <v>5000</v>
      </c>
      <c r="T464" s="77">
        <f t="shared" si="453"/>
        <v>0</v>
      </c>
      <c r="U464" s="405">
        <f t="shared" ref="U464:V464" si="476">SUM(U465:U466)</f>
        <v>5000</v>
      </c>
      <c r="V464" s="405">
        <f t="shared" si="476"/>
        <v>5000</v>
      </c>
      <c r="W464" s="383">
        <f t="shared" si="454"/>
        <v>100</v>
      </c>
      <c r="X464" s="383">
        <f t="shared" si="455"/>
        <v>100</v>
      </c>
    </row>
    <row r="465" spans="1:24" s="128" customFormat="1" x14ac:dyDescent="0.2">
      <c r="A465" s="27"/>
      <c r="L465" s="66"/>
      <c r="M465" s="190" t="s">
        <v>366</v>
      </c>
      <c r="N465" s="181" t="s">
        <v>290</v>
      </c>
      <c r="O465" s="189">
        <v>1500</v>
      </c>
      <c r="P465" s="189">
        <v>5000</v>
      </c>
      <c r="Q465" s="189">
        <v>5000</v>
      </c>
      <c r="R465" s="189">
        <v>5000</v>
      </c>
      <c r="S465" s="189">
        <v>5000</v>
      </c>
      <c r="T465" s="77">
        <f t="shared" si="453"/>
        <v>0</v>
      </c>
      <c r="U465" s="405">
        <v>0</v>
      </c>
      <c r="V465" s="405">
        <v>0</v>
      </c>
      <c r="W465" s="383">
        <f t="shared" si="454"/>
        <v>0</v>
      </c>
      <c r="X465" s="383">
        <f t="shared" si="455"/>
        <v>0</v>
      </c>
    </row>
    <row r="466" spans="1:24" s="128" customFormat="1" ht="51" x14ac:dyDescent="0.2">
      <c r="A466" s="27"/>
      <c r="L466" s="66"/>
      <c r="M466" s="190" t="s">
        <v>53</v>
      </c>
      <c r="N466" s="191" t="s">
        <v>106</v>
      </c>
      <c r="O466" s="189">
        <v>0</v>
      </c>
      <c r="P466" s="189">
        <v>0</v>
      </c>
      <c r="Q466" s="189">
        <v>0</v>
      </c>
      <c r="R466" s="189">
        <v>0</v>
      </c>
      <c r="S466" s="189">
        <v>0</v>
      </c>
      <c r="T466" s="77">
        <f t="shared" si="453"/>
        <v>0</v>
      </c>
      <c r="U466" s="405">
        <v>5000</v>
      </c>
      <c r="V466" s="405">
        <v>5000</v>
      </c>
      <c r="W466" s="383">
        <v>0</v>
      </c>
      <c r="X466" s="383" t="e">
        <f t="shared" si="455"/>
        <v>#DIV/0!</v>
      </c>
    </row>
    <row r="467" spans="1:24" s="1" customFormat="1" x14ac:dyDescent="0.2">
      <c r="A467" s="164"/>
      <c r="B467" s="164"/>
      <c r="C467" s="164"/>
      <c r="D467" s="164"/>
      <c r="E467" s="164"/>
      <c r="F467" s="164"/>
      <c r="G467" s="164"/>
      <c r="H467" s="164"/>
      <c r="I467" s="203"/>
      <c r="J467" s="203"/>
      <c r="K467" s="203"/>
      <c r="L467" s="16"/>
      <c r="M467" s="92"/>
      <c r="N467" s="70"/>
      <c r="O467" s="114"/>
      <c r="P467" s="114"/>
      <c r="Q467" s="114"/>
      <c r="R467" s="114"/>
      <c r="S467" s="114"/>
      <c r="T467" s="77"/>
      <c r="U467" s="417"/>
      <c r="V467" s="417"/>
      <c r="W467" s="383"/>
      <c r="X467" s="383"/>
    </row>
    <row r="468" spans="1:24" s="1" customFormat="1" x14ac:dyDescent="0.2">
      <c r="A468" s="164"/>
      <c r="B468" s="295">
        <v>1</v>
      </c>
      <c r="C468" s="164"/>
      <c r="D468" s="164"/>
      <c r="E468" s="164"/>
      <c r="F468" s="163"/>
      <c r="G468" s="164"/>
      <c r="H468" s="295">
        <v>7</v>
      </c>
      <c r="I468" s="203"/>
      <c r="J468" s="203"/>
      <c r="K468" s="203"/>
      <c r="L468" s="302" t="s">
        <v>166</v>
      </c>
      <c r="M468" s="166">
        <v>3</v>
      </c>
      <c r="N468" s="84" t="s">
        <v>117</v>
      </c>
      <c r="O468" s="114">
        <f t="shared" ref="O468" si="477">SUM(O469)</f>
        <v>1500</v>
      </c>
      <c r="P468" s="114">
        <f>SUM(P469+P471)</f>
        <v>5000</v>
      </c>
      <c r="Q468" s="114">
        <f>SUM(Q469+Q471)</f>
        <v>5000</v>
      </c>
      <c r="R468" s="114">
        <f>SUM(R469+R471)</f>
        <v>5000</v>
      </c>
      <c r="S468" s="114">
        <f>SUM(S469+S471)</f>
        <v>5000</v>
      </c>
      <c r="T468" s="77">
        <f t="shared" si="453"/>
        <v>0</v>
      </c>
      <c r="U468" s="417"/>
      <c r="V468" s="417"/>
      <c r="W468" s="383"/>
      <c r="X468" s="383"/>
    </row>
    <row r="469" spans="1:24" s="38" customFormat="1" ht="25.5" x14ac:dyDescent="0.2">
      <c r="B469" s="295">
        <v>1</v>
      </c>
      <c r="F469" s="9"/>
      <c r="H469" s="295">
        <v>7</v>
      </c>
      <c r="L469" s="302" t="s">
        <v>166</v>
      </c>
      <c r="M469" s="92" t="s">
        <v>263</v>
      </c>
      <c r="N469" s="70" t="s">
        <v>283</v>
      </c>
      <c r="O469" s="115">
        <f t="shared" ref="O469:S469" si="478">SUM(O470:O470)</f>
        <v>1500</v>
      </c>
      <c r="P469" s="115">
        <f t="shared" si="478"/>
        <v>0</v>
      </c>
      <c r="Q469" s="115">
        <f t="shared" si="478"/>
        <v>0</v>
      </c>
      <c r="R469" s="115">
        <f t="shared" si="478"/>
        <v>0</v>
      </c>
      <c r="S469" s="115">
        <f t="shared" si="478"/>
        <v>0</v>
      </c>
      <c r="T469" s="77">
        <f t="shared" si="453"/>
        <v>0</v>
      </c>
      <c r="U469" s="417">
        <v>0</v>
      </c>
      <c r="V469" s="417">
        <v>0</v>
      </c>
      <c r="W469" s="383">
        <v>0</v>
      </c>
      <c r="X469" s="383">
        <v>0</v>
      </c>
    </row>
    <row r="470" spans="1:24" s="287" customFormat="1" ht="25.5" x14ac:dyDescent="0.2">
      <c r="B470" s="305">
        <v>1</v>
      </c>
      <c r="F470" s="288"/>
      <c r="H470" s="295">
        <v>7</v>
      </c>
      <c r="L470" s="302" t="s">
        <v>166</v>
      </c>
      <c r="M470" s="303" t="s">
        <v>262</v>
      </c>
      <c r="N470" s="304" t="s">
        <v>282</v>
      </c>
      <c r="O470" s="301">
        <v>1500</v>
      </c>
      <c r="P470" s="301">
        <v>0</v>
      </c>
      <c r="Q470" s="301">
        <v>0</v>
      </c>
      <c r="R470" s="301">
        <v>0</v>
      </c>
      <c r="S470" s="301">
        <v>0</v>
      </c>
      <c r="T470" s="77">
        <f t="shared" si="453"/>
        <v>0</v>
      </c>
      <c r="U470" s="428"/>
      <c r="V470" s="428"/>
      <c r="W470" s="383"/>
      <c r="X470" s="383"/>
    </row>
    <row r="471" spans="1:24" s="287" customFormat="1" x14ac:dyDescent="0.2">
      <c r="B471" s="305"/>
      <c r="F471" s="288"/>
      <c r="H471" s="295">
        <v>7</v>
      </c>
      <c r="L471" s="302" t="s">
        <v>166</v>
      </c>
      <c r="M471" s="290">
        <v>38</v>
      </c>
      <c r="N471" s="70" t="s">
        <v>284</v>
      </c>
      <c r="O471" s="115">
        <v>0</v>
      </c>
      <c r="P471" s="115">
        <f>SUM(P472)</f>
        <v>5000</v>
      </c>
      <c r="Q471" s="115">
        <f>SUM(Q472)</f>
        <v>5000</v>
      </c>
      <c r="R471" s="115">
        <f>SUM(R472)</f>
        <v>5000</v>
      </c>
      <c r="S471" s="115">
        <f>SUM(S472)</f>
        <v>5000</v>
      </c>
      <c r="T471" s="77">
        <f t="shared" si="453"/>
        <v>0</v>
      </c>
      <c r="U471" s="417">
        <v>5000</v>
      </c>
      <c r="V471" s="417">
        <v>5000</v>
      </c>
      <c r="W471" s="383">
        <f t="shared" si="454"/>
        <v>100</v>
      </c>
      <c r="X471" s="383">
        <f t="shared" si="455"/>
        <v>100</v>
      </c>
    </row>
    <row r="472" spans="1:24" s="1" customFormat="1" x14ac:dyDescent="0.2">
      <c r="A472" s="254"/>
      <c r="B472" s="295">
        <v>1</v>
      </c>
      <c r="C472" s="254"/>
      <c r="D472" s="254"/>
      <c r="E472" s="254"/>
      <c r="F472" s="258"/>
      <c r="G472" s="254"/>
      <c r="H472" s="295">
        <v>7</v>
      </c>
      <c r="I472" s="254"/>
      <c r="J472" s="254"/>
      <c r="K472" s="254"/>
      <c r="L472" s="302" t="s">
        <v>166</v>
      </c>
      <c r="M472" s="255" t="s">
        <v>74</v>
      </c>
      <c r="N472" s="256" t="s">
        <v>8</v>
      </c>
      <c r="O472" s="114">
        <v>0</v>
      </c>
      <c r="P472" s="114">
        <v>5000</v>
      </c>
      <c r="Q472" s="114">
        <v>5000</v>
      </c>
      <c r="R472" s="114">
        <v>5000</v>
      </c>
      <c r="S472" s="114">
        <v>5000</v>
      </c>
      <c r="T472" s="77">
        <f t="shared" si="453"/>
        <v>0</v>
      </c>
      <c r="U472" s="417"/>
      <c r="V472" s="417"/>
      <c r="W472" s="383"/>
      <c r="X472" s="383"/>
    </row>
    <row r="473" spans="1:24" s="1" customFormat="1" x14ac:dyDescent="0.2">
      <c r="A473" s="53"/>
      <c r="B473" s="156"/>
      <c r="C473" s="156"/>
      <c r="D473" s="156"/>
      <c r="E473" s="156"/>
      <c r="F473" s="156"/>
      <c r="G473" s="156"/>
      <c r="H473" s="156"/>
      <c r="I473" s="203"/>
      <c r="J473" s="203"/>
      <c r="K473" s="203"/>
      <c r="L473" s="302"/>
      <c r="M473" s="104"/>
      <c r="N473" s="105"/>
      <c r="O473" s="145"/>
      <c r="P473" s="145"/>
      <c r="Q473" s="145"/>
      <c r="R473" s="145"/>
      <c r="S473" s="145"/>
      <c r="T473" s="77"/>
      <c r="U473" s="427"/>
      <c r="V473" s="427"/>
      <c r="W473" s="383"/>
      <c r="X473" s="383"/>
    </row>
    <row r="474" spans="1:24" s="1" customFormat="1" ht="25.5" x14ac:dyDescent="0.2">
      <c r="A474" s="51" t="s">
        <v>134</v>
      </c>
      <c r="B474" s="55">
        <v>1</v>
      </c>
      <c r="C474" s="156"/>
      <c r="D474" s="156"/>
      <c r="E474" s="156"/>
      <c r="F474" s="55"/>
      <c r="G474" s="156"/>
      <c r="H474" s="156"/>
      <c r="I474" s="203"/>
      <c r="J474" s="55">
        <v>9</v>
      </c>
      <c r="K474" s="203"/>
      <c r="L474" s="16"/>
      <c r="M474" s="154"/>
      <c r="N474" s="73" t="s">
        <v>259</v>
      </c>
      <c r="O474" s="116">
        <f t="shared" ref="O474:P474" si="479">SUM(O476)</f>
        <v>0</v>
      </c>
      <c r="P474" s="116">
        <f t="shared" si="479"/>
        <v>5000</v>
      </c>
      <c r="Q474" s="116">
        <f t="shared" ref="Q474:U474" si="480">SUM(Q476)</f>
        <v>5000</v>
      </c>
      <c r="R474" s="116">
        <f t="shared" ref="R474:S474" si="481">SUM(R476)</f>
        <v>20000</v>
      </c>
      <c r="S474" s="116">
        <f t="shared" si="481"/>
        <v>20000</v>
      </c>
      <c r="T474" s="77">
        <f t="shared" si="453"/>
        <v>0</v>
      </c>
      <c r="U474" s="421">
        <f t="shared" si="480"/>
        <v>5000</v>
      </c>
      <c r="V474" s="421">
        <f t="shared" ref="V474" si="482">SUM(V476)</f>
        <v>5000</v>
      </c>
      <c r="W474" s="383">
        <f t="shared" si="454"/>
        <v>25</v>
      </c>
      <c r="X474" s="383">
        <f t="shared" si="455"/>
        <v>25</v>
      </c>
    </row>
    <row r="475" spans="1:24" s="1" customFormat="1" x14ac:dyDescent="0.2">
      <c r="A475" s="156"/>
      <c r="B475" s="153"/>
      <c r="C475" s="156"/>
      <c r="D475" s="153"/>
      <c r="E475" s="156"/>
      <c r="F475" s="153"/>
      <c r="G475" s="156"/>
      <c r="H475" s="156"/>
      <c r="I475" s="203"/>
      <c r="J475" s="203"/>
      <c r="K475" s="203"/>
      <c r="L475" s="16"/>
      <c r="M475" s="154"/>
      <c r="N475" s="84"/>
      <c r="O475" s="117"/>
      <c r="P475" s="117"/>
      <c r="Q475" s="117"/>
      <c r="R475" s="117"/>
      <c r="S475" s="117"/>
      <c r="T475" s="77"/>
      <c r="U475" s="423"/>
      <c r="V475" s="423"/>
      <c r="W475" s="383"/>
      <c r="X475" s="383"/>
    </row>
    <row r="476" spans="1:24" s="1" customFormat="1" ht="25.5" x14ac:dyDescent="0.2">
      <c r="A476" s="53" t="s">
        <v>193</v>
      </c>
      <c r="B476" s="156"/>
      <c r="C476" s="156"/>
      <c r="D476" s="156"/>
      <c r="E476" s="156"/>
      <c r="F476" s="156"/>
      <c r="G476" s="156"/>
      <c r="H476" s="156"/>
      <c r="I476" s="203"/>
      <c r="J476" s="203"/>
      <c r="K476" s="203"/>
      <c r="L476" s="31" t="s">
        <v>310</v>
      </c>
      <c r="M476" s="104"/>
      <c r="N476" s="105" t="s">
        <v>151</v>
      </c>
      <c r="O476" s="117">
        <f t="shared" ref="O476:P476" si="483">SUM(O478+O488)</f>
        <v>0</v>
      </c>
      <c r="P476" s="117">
        <f t="shared" si="483"/>
        <v>5000</v>
      </c>
      <c r="Q476" s="117">
        <f t="shared" ref="Q476:R476" si="484">SUM(Q478+Q488)</f>
        <v>5000</v>
      </c>
      <c r="R476" s="117">
        <f t="shared" si="484"/>
        <v>20000</v>
      </c>
      <c r="S476" s="117">
        <f t="shared" ref="S476" si="485">SUM(S478+S488)</f>
        <v>20000</v>
      </c>
      <c r="T476" s="77">
        <f t="shared" si="453"/>
        <v>0</v>
      </c>
      <c r="U476" s="423">
        <f>SUM(U478+U488)</f>
        <v>5000</v>
      </c>
      <c r="V476" s="423">
        <f>SUM(V478+V488)</f>
        <v>5000</v>
      </c>
      <c r="W476" s="383">
        <f t="shared" si="454"/>
        <v>25</v>
      </c>
      <c r="X476" s="383">
        <f t="shared" si="455"/>
        <v>25</v>
      </c>
    </row>
    <row r="477" spans="1:24" s="1" customFormat="1" x14ac:dyDescent="0.2">
      <c r="A477" s="53"/>
      <c r="B477" s="178"/>
      <c r="C477" s="178"/>
      <c r="D477" s="178"/>
      <c r="E477" s="178"/>
      <c r="F477" s="178"/>
      <c r="G477" s="178"/>
      <c r="H477" s="178"/>
      <c r="I477" s="203"/>
      <c r="J477" s="203"/>
      <c r="K477" s="203"/>
      <c r="L477" s="31"/>
      <c r="M477" s="104"/>
      <c r="N477" s="105"/>
      <c r="O477" s="117"/>
      <c r="P477" s="117"/>
      <c r="Q477" s="117"/>
      <c r="R477" s="117"/>
      <c r="S477" s="117"/>
      <c r="T477" s="77"/>
      <c r="U477" s="423"/>
      <c r="V477" s="423"/>
      <c r="W477" s="383"/>
      <c r="X477" s="383"/>
    </row>
    <row r="478" spans="1:24" s="1" customFormat="1" x14ac:dyDescent="0.2">
      <c r="A478" s="27" t="s">
        <v>135</v>
      </c>
      <c r="B478" s="156"/>
      <c r="C478" s="156"/>
      <c r="D478" s="156"/>
      <c r="E478" s="156"/>
      <c r="F478" s="156"/>
      <c r="G478" s="156"/>
      <c r="H478" s="156"/>
      <c r="I478" s="203"/>
      <c r="J478" s="203"/>
      <c r="K478" s="203"/>
      <c r="L478" s="36" t="s">
        <v>309</v>
      </c>
      <c r="M478" s="107"/>
      <c r="N478" s="108" t="s">
        <v>162</v>
      </c>
      <c r="O478" s="145">
        <f t="shared" ref="O478" si="486">SUM(O484)</f>
        <v>0</v>
      </c>
      <c r="P478" s="145">
        <f t="shared" ref="P478" si="487">SUM(P484)</f>
        <v>5000</v>
      </c>
      <c r="Q478" s="145">
        <f t="shared" ref="Q478:R478" si="488">SUM(Q484)</f>
        <v>5000</v>
      </c>
      <c r="R478" s="145">
        <f t="shared" si="488"/>
        <v>20000</v>
      </c>
      <c r="S478" s="145">
        <f t="shared" ref="S478" si="489">SUM(S484)</f>
        <v>20000</v>
      </c>
      <c r="T478" s="77">
        <f t="shared" si="453"/>
        <v>0</v>
      </c>
      <c r="U478" s="419">
        <f>SUM(U485)</f>
        <v>5000</v>
      </c>
      <c r="V478" s="419">
        <f>SUM(V485)</f>
        <v>5000</v>
      </c>
      <c r="W478" s="383">
        <f t="shared" si="454"/>
        <v>25</v>
      </c>
      <c r="X478" s="383">
        <f t="shared" si="455"/>
        <v>25</v>
      </c>
    </row>
    <row r="479" spans="1:24" s="1" customFormat="1" x14ac:dyDescent="0.2">
      <c r="A479" s="27"/>
      <c r="B479" s="178"/>
      <c r="C479" s="178"/>
      <c r="D479" s="178"/>
      <c r="E479" s="178"/>
      <c r="F479" s="178"/>
      <c r="G479" s="178"/>
      <c r="H479" s="178"/>
      <c r="I479" s="203"/>
      <c r="J479" s="203"/>
      <c r="K479" s="203"/>
      <c r="L479" s="36"/>
      <c r="M479" s="107"/>
      <c r="N479" s="108"/>
      <c r="O479" s="145"/>
      <c r="P479" s="145"/>
      <c r="Q479" s="145"/>
      <c r="R479" s="145"/>
      <c r="S479" s="145"/>
      <c r="T479" s="77"/>
      <c r="U479" s="419"/>
      <c r="V479" s="419"/>
      <c r="W479" s="383"/>
      <c r="X479" s="383"/>
    </row>
    <row r="480" spans="1:24" s="1" customFormat="1" x14ac:dyDescent="0.2">
      <c r="A480" s="27"/>
      <c r="B480" s="178"/>
      <c r="C480" s="178"/>
      <c r="D480" s="178"/>
      <c r="E480" s="178"/>
      <c r="F480" s="178"/>
      <c r="G480" s="178"/>
      <c r="H480" s="178"/>
      <c r="I480" s="203"/>
      <c r="J480" s="203"/>
      <c r="K480" s="203"/>
      <c r="L480" s="36"/>
      <c r="M480" s="104"/>
      <c r="N480" s="181" t="s">
        <v>289</v>
      </c>
      <c r="O480" s="189">
        <f t="shared" ref="O480" si="490">SUM(O481:O482)</f>
        <v>0</v>
      </c>
      <c r="P480" s="189">
        <f t="shared" ref="P480" si="491">SUM(P481:P482)</f>
        <v>5000</v>
      </c>
      <c r="Q480" s="189">
        <f t="shared" ref="Q480:R480" si="492">SUM(Q481:Q482)</f>
        <v>5000</v>
      </c>
      <c r="R480" s="189">
        <f t="shared" si="492"/>
        <v>20000</v>
      </c>
      <c r="S480" s="189">
        <f t="shared" ref="S480" si="493">SUM(S481:S482)</f>
        <v>20000</v>
      </c>
      <c r="T480" s="77">
        <f t="shared" si="453"/>
        <v>0</v>
      </c>
      <c r="U480" s="405">
        <f t="shared" ref="U480:V480" si="494">SUM(U481:U482)</f>
        <v>5000</v>
      </c>
      <c r="V480" s="405">
        <f t="shared" si="494"/>
        <v>5000</v>
      </c>
      <c r="W480" s="383">
        <f t="shared" si="454"/>
        <v>25</v>
      </c>
      <c r="X480" s="383">
        <f t="shared" si="455"/>
        <v>25</v>
      </c>
    </row>
    <row r="481" spans="1:24" s="1" customFormat="1" x14ac:dyDescent="0.2">
      <c r="A481" s="27"/>
      <c r="B481" s="178"/>
      <c r="C481" s="178"/>
      <c r="D481" s="178"/>
      <c r="E481" s="178"/>
      <c r="F481" s="178"/>
      <c r="G481" s="178"/>
      <c r="H481" s="178"/>
      <c r="I481" s="203"/>
      <c r="J481" s="203"/>
      <c r="K481" s="203"/>
      <c r="L481" s="36"/>
      <c r="M481" s="190" t="s">
        <v>366</v>
      </c>
      <c r="N481" s="181" t="s">
        <v>290</v>
      </c>
      <c r="O481" s="189">
        <v>0</v>
      </c>
      <c r="P481" s="189">
        <v>0</v>
      </c>
      <c r="Q481" s="189">
        <v>0</v>
      </c>
      <c r="R481" s="189">
        <v>0</v>
      </c>
      <c r="S481" s="189">
        <v>0</v>
      </c>
      <c r="T481" s="77">
        <f t="shared" si="453"/>
        <v>0</v>
      </c>
      <c r="U481" s="405">
        <v>0</v>
      </c>
      <c r="V481" s="405">
        <v>0</v>
      </c>
      <c r="W481" s="383">
        <v>0</v>
      </c>
      <c r="X481" s="383">
        <v>0</v>
      </c>
    </row>
    <row r="482" spans="1:24" s="1" customFormat="1" x14ac:dyDescent="0.2">
      <c r="A482" s="27"/>
      <c r="B482" s="206"/>
      <c r="C482" s="206"/>
      <c r="D482" s="206"/>
      <c r="E482" s="206"/>
      <c r="F482" s="206"/>
      <c r="G482" s="206"/>
      <c r="H482" s="206"/>
      <c r="I482" s="206"/>
      <c r="J482" s="206"/>
      <c r="K482" s="206"/>
      <c r="L482" s="36"/>
      <c r="M482" s="187">
        <v>91</v>
      </c>
      <c r="N482" s="181" t="s">
        <v>294</v>
      </c>
      <c r="O482" s="189">
        <v>0</v>
      </c>
      <c r="P482" s="189">
        <v>5000</v>
      </c>
      <c r="Q482" s="189">
        <v>5000</v>
      </c>
      <c r="R482" s="189">
        <v>20000</v>
      </c>
      <c r="S482" s="189">
        <v>20000</v>
      </c>
      <c r="T482" s="77">
        <f t="shared" si="453"/>
        <v>0</v>
      </c>
      <c r="U482" s="405">
        <v>5000</v>
      </c>
      <c r="V482" s="405">
        <v>5000</v>
      </c>
      <c r="W482" s="383">
        <f t="shared" si="454"/>
        <v>25</v>
      </c>
      <c r="X482" s="383">
        <f t="shared" si="455"/>
        <v>25</v>
      </c>
    </row>
    <row r="483" spans="1:24" s="1" customFormat="1" x14ac:dyDescent="0.2">
      <c r="A483" s="156"/>
      <c r="B483" s="156"/>
      <c r="C483" s="156"/>
      <c r="D483" s="156"/>
      <c r="E483" s="156"/>
      <c r="F483" s="156"/>
      <c r="G483" s="156"/>
      <c r="H483" s="156"/>
      <c r="I483" s="203"/>
      <c r="J483" s="203"/>
      <c r="K483" s="203"/>
      <c r="L483" s="16"/>
      <c r="M483" s="97"/>
      <c r="N483" s="84"/>
      <c r="O483" s="147"/>
      <c r="P483" s="147"/>
      <c r="Q483" s="147"/>
      <c r="R483" s="147"/>
      <c r="S483" s="147"/>
      <c r="T483" s="77"/>
      <c r="U483" s="416"/>
      <c r="V483" s="416"/>
      <c r="W483" s="383"/>
      <c r="X483" s="383"/>
    </row>
    <row r="484" spans="1:24" s="1" customFormat="1" x14ac:dyDescent="0.2">
      <c r="A484" s="156"/>
      <c r="B484" s="153">
        <v>1</v>
      </c>
      <c r="C484" s="156"/>
      <c r="D484" s="156"/>
      <c r="E484" s="156"/>
      <c r="F484" s="55"/>
      <c r="G484" s="156"/>
      <c r="H484" s="156"/>
      <c r="I484" s="203"/>
      <c r="J484" s="276">
        <v>9</v>
      </c>
      <c r="K484" s="203"/>
      <c r="L484" s="16" t="s">
        <v>309</v>
      </c>
      <c r="M484" s="155">
        <v>3</v>
      </c>
      <c r="N484" s="84" t="s">
        <v>117</v>
      </c>
      <c r="O484" s="114">
        <f t="shared" ref="O484:S485" si="495">SUM(O485)</f>
        <v>0</v>
      </c>
      <c r="P484" s="114">
        <f t="shared" si="495"/>
        <v>5000</v>
      </c>
      <c r="Q484" s="114">
        <f t="shared" si="495"/>
        <v>5000</v>
      </c>
      <c r="R484" s="114">
        <f t="shared" si="495"/>
        <v>20000</v>
      </c>
      <c r="S484" s="114">
        <f t="shared" si="495"/>
        <v>20000</v>
      </c>
      <c r="T484" s="77">
        <f t="shared" si="453"/>
        <v>0</v>
      </c>
      <c r="U484" s="417"/>
      <c r="V484" s="417"/>
      <c r="W484" s="383"/>
      <c r="X484" s="383"/>
    </row>
    <row r="485" spans="1:24" s="1" customFormat="1" ht="38.25" x14ac:dyDescent="0.2">
      <c r="A485" s="156"/>
      <c r="B485" s="153">
        <v>1</v>
      </c>
      <c r="C485" s="156"/>
      <c r="D485" s="156"/>
      <c r="E485" s="156"/>
      <c r="F485" s="156"/>
      <c r="G485" s="156"/>
      <c r="H485" s="156"/>
      <c r="I485" s="203"/>
      <c r="J485" s="276">
        <v>9</v>
      </c>
      <c r="K485" s="203"/>
      <c r="L485" s="16" t="s">
        <v>309</v>
      </c>
      <c r="M485" s="92" t="s">
        <v>71</v>
      </c>
      <c r="N485" s="70" t="s">
        <v>25</v>
      </c>
      <c r="O485" s="115">
        <f t="shared" si="495"/>
        <v>0</v>
      </c>
      <c r="P485" s="115">
        <f t="shared" si="495"/>
        <v>5000</v>
      </c>
      <c r="Q485" s="115">
        <f t="shared" si="495"/>
        <v>5000</v>
      </c>
      <c r="R485" s="115">
        <f t="shared" si="495"/>
        <v>20000</v>
      </c>
      <c r="S485" s="115">
        <f t="shared" si="495"/>
        <v>20000</v>
      </c>
      <c r="T485" s="77">
        <f t="shared" si="453"/>
        <v>0</v>
      </c>
      <c r="U485" s="417">
        <v>5000</v>
      </c>
      <c r="V485" s="417">
        <v>5000</v>
      </c>
      <c r="W485" s="383">
        <f t="shared" si="454"/>
        <v>25</v>
      </c>
      <c r="X485" s="383">
        <f t="shared" si="455"/>
        <v>25</v>
      </c>
    </row>
    <row r="486" spans="1:24" s="1" customFormat="1" ht="25.5" x14ac:dyDescent="0.2">
      <c r="A486" s="156"/>
      <c r="B486" s="153">
        <v>1</v>
      </c>
      <c r="C486" s="156"/>
      <c r="D486" s="156"/>
      <c r="E486" s="156"/>
      <c r="F486" s="156"/>
      <c r="G486" s="156"/>
      <c r="H486" s="156"/>
      <c r="I486" s="203"/>
      <c r="J486" s="276">
        <v>9</v>
      </c>
      <c r="K486" s="203"/>
      <c r="L486" s="16" t="s">
        <v>309</v>
      </c>
      <c r="M486" s="154" t="s">
        <v>72</v>
      </c>
      <c r="N486" s="84" t="s">
        <v>26</v>
      </c>
      <c r="O486" s="114">
        <v>0</v>
      </c>
      <c r="P486" s="114">
        <v>5000</v>
      </c>
      <c r="Q486" s="114">
        <v>5000</v>
      </c>
      <c r="R486" s="114">
        <v>20000</v>
      </c>
      <c r="S486" s="114">
        <v>20000</v>
      </c>
      <c r="T486" s="77">
        <f t="shared" si="453"/>
        <v>0</v>
      </c>
      <c r="U486" s="417"/>
      <c r="V486" s="417"/>
      <c r="W486" s="383"/>
      <c r="X486" s="383"/>
    </row>
    <row r="487" spans="1:24" s="1" customFormat="1" x14ac:dyDescent="0.2">
      <c r="A487" s="251"/>
      <c r="B487" s="250"/>
      <c r="C487" s="251"/>
      <c r="D487" s="251"/>
      <c r="E487" s="251"/>
      <c r="F487" s="251"/>
      <c r="G487" s="251"/>
      <c r="H487" s="251"/>
      <c r="I487" s="251"/>
      <c r="J487" s="251"/>
      <c r="K487" s="251"/>
      <c r="L487" s="16"/>
      <c r="M487" s="252"/>
      <c r="N487" s="253"/>
      <c r="O487" s="114"/>
      <c r="P487" s="114"/>
      <c r="Q487" s="114"/>
      <c r="R487" s="114"/>
      <c r="S487" s="114"/>
      <c r="T487" s="77"/>
      <c r="U487" s="417"/>
      <c r="V487" s="417"/>
      <c r="W487" s="383"/>
      <c r="X487" s="383"/>
    </row>
    <row r="488" spans="1:24" s="1" customFormat="1" x14ac:dyDescent="0.2">
      <c r="A488" s="53"/>
      <c r="B488" s="156"/>
      <c r="C488" s="156"/>
      <c r="D488" s="156"/>
      <c r="E488" s="156"/>
      <c r="F488" s="156"/>
      <c r="G488" s="156"/>
      <c r="H488" s="156"/>
      <c r="I488" s="203"/>
      <c r="J488" s="203"/>
      <c r="K488" s="203"/>
      <c r="L488" s="31"/>
      <c r="M488" s="104"/>
      <c r="N488" s="105"/>
      <c r="O488" s="145"/>
      <c r="P488" s="145"/>
      <c r="Q488" s="145"/>
      <c r="R488" s="145"/>
      <c r="S488" s="145"/>
      <c r="T488" s="77"/>
      <c r="U488" s="427"/>
      <c r="V488" s="427"/>
      <c r="W488" s="383"/>
      <c r="X488" s="383"/>
    </row>
    <row r="489" spans="1:24" s="1" customFormat="1" x14ac:dyDescent="0.2">
      <c r="A489" s="51" t="s">
        <v>136</v>
      </c>
      <c r="B489" s="55">
        <v>1</v>
      </c>
      <c r="C489" s="156"/>
      <c r="D489" s="156"/>
      <c r="E489" s="156"/>
      <c r="F489" s="55">
        <v>5</v>
      </c>
      <c r="G489" s="156"/>
      <c r="H489" s="156"/>
      <c r="I489" s="203"/>
      <c r="J489" s="55">
        <v>9</v>
      </c>
      <c r="K489" s="203"/>
      <c r="L489" s="16"/>
      <c r="M489" s="154"/>
      <c r="N489" s="73" t="s">
        <v>260</v>
      </c>
      <c r="O489" s="116">
        <f t="shared" ref="O489:P489" si="496">SUM(O491+O503)</f>
        <v>11440</v>
      </c>
      <c r="P489" s="116">
        <f t="shared" si="496"/>
        <v>36000</v>
      </c>
      <c r="Q489" s="116">
        <f t="shared" ref="Q489:U489" si="497">SUM(Q491+Q503)</f>
        <v>34000</v>
      </c>
      <c r="R489" s="116">
        <f t="shared" ref="R489:S489" si="498">SUM(R491+R503)</f>
        <v>34000</v>
      </c>
      <c r="S489" s="116">
        <f t="shared" si="498"/>
        <v>34000</v>
      </c>
      <c r="T489" s="77">
        <f t="shared" si="453"/>
        <v>0</v>
      </c>
      <c r="U489" s="421">
        <f t="shared" si="497"/>
        <v>26000</v>
      </c>
      <c r="V489" s="421">
        <f t="shared" ref="V489" si="499">SUM(V491+V503)</f>
        <v>26000</v>
      </c>
      <c r="W489" s="383">
        <f t="shared" si="454"/>
        <v>76.470588235294116</v>
      </c>
      <c r="X489" s="383">
        <f t="shared" si="455"/>
        <v>76.470588235294116</v>
      </c>
    </row>
    <row r="490" spans="1:24" s="1" customFormat="1" x14ac:dyDescent="0.2">
      <c r="A490" s="156"/>
      <c r="B490" s="156"/>
      <c r="C490" s="156"/>
      <c r="D490" s="156"/>
      <c r="E490" s="156"/>
      <c r="F490" s="156"/>
      <c r="G490" s="156"/>
      <c r="H490" s="156"/>
      <c r="I490" s="203"/>
      <c r="J490" s="203"/>
      <c r="K490" s="203"/>
      <c r="L490" s="16"/>
      <c r="M490" s="154"/>
      <c r="N490" s="84"/>
      <c r="O490" s="147"/>
      <c r="P490" s="147"/>
      <c r="Q490" s="147"/>
      <c r="R490" s="147"/>
      <c r="S490" s="147"/>
      <c r="T490" s="77"/>
      <c r="U490" s="416"/>
      <c r="V490" s="416"/>
      <c r="W490" s="383"/>
      <c r="X490" s="383"/>
    </row>
    <row r="491" spans="1:24" s="1" customFormat="1" ht="25.5" x14ac:dyDescent="0.2">
      <c r="A491" s="53" t="s">
        <v>192</v>
      </c>
      <c r="B491" s="156"/>
      <c r="C491" s="156"/>
      <c r="D491" s="156"/>
      <c r="E491" s="156"/>
      <c r="F491" s="156"/>
      <c r="G491" s="156"/>
      <c r="H491" s="156"/>
      <c r="I491" s="203"/>
      <c r="J491" s="203"/>
      <c r="K491" s="203"/>
      <c r="L491" s="31" t="s">
        <v>312</v>
      </c>
      <c r="M491" s="104"/>
      <c r="N491" s="105" t="s">
        <v>152</v>
      </c>
      <c r="O491" s="117">
        <f t="shared" ref="O491:P491" si="500">SUM(O493)</f>
        <v>0</v>
      </c>
      <c r="P491" s="117">
        <f t="shared" si="500"/>
        <v>6000</v>
      </c>
      <c r="Q491" s="117">
        <f t="shared" ref="Q491:U491" si="501">SUM(Q493)</f>
        <v>4000</v>
      </c>
      <c r="R491" s="117">
        <f t="shared" ref="R491:S491" si="502">SUM(R493)</f>
        <v>4000</v>
      </c>
      <c r="S491" s="117">
        <f t="shared" si="502"/>
        <v>4000</v>
      </c>
      <c r="T491" s="77">
        <f t="shared" si="453"/>
        <v>0</v>
      </c>
      <c r="U491" s="423">
        <f t="shared" si="501"/>
        <v>6000</v>
      </c>
      <c r="V491" s="423">
        <f t="shared" ref="V491" si="503">SUM(V493)</f>
        <v>6000</v>
      </c>
      <c r="W491" s="383">
        <f t="shared" si="454"/>
        <v>150</v>
      </c>
      <c r="X491" s="383">
        <f t="shared" si="455"/>
        <v>150</v>
      </c>
    </row>
    <row r="492" spans="1:24" s="1" customFormat="1" x14ac:dyDescent="0.2">
      <c r="A492" s="53"/>
      <c r="B492" s="156"/>
      <c r="C492" s="156"/>
      <c r="D492" s="156"/>
      <c r="E492" s="156"/>
      <c r="F492" s="156"/>
      <c r="G492" s="156"/>
      <c r="H492" s="156"/>
      <c r="I492" s="203"/>
      <c r="J492" s="203"/>
      <c r="K492" s="203"/>
      <c r="L492" s="31"/>
      <c r="M492" s="104"/>
      <c r="N492" s="105"/>
      <c r="O492" s="145"/>
      <c r="P492" s="145"/>
      <c r="Q492" s="145"/>
      <c r="R492" s="145"/>
      <c r="S492" s="145"/>
      <c r="T492" s="77"/>
      <c r="U492" s="427"/>
      <c r="V492" s="427"/>
      <c r="W492" s="383"/>
      <c r="X492" s="383"/>
    </row>
    <row r="493" spans="1:24" s="1" customFormat="1" ht="25.5" x14ac:dyDescent="0.2">
      <c r="A493" s="27" t="s">
        <v>137</v>
      </c>
      <c r="B493" s="156"/>
      <c r="C493" s="156"/>
      <c r="D493" s="156"/>
      <c r="E493" s="156"/>
      <c r="F493" s="156"/>
      <c r="G493" s="156"/>
      <c r="H493" s="156"/>
      <c r="I493" s="203"/>
      <c r="J493" s="203"/>
      <c r="K493" s="203"/>
      <c r="L493" s="36" t="s">
        <v>164</v>
      </c>
      <c r="M493" s="107"/>
      <c r="N493" s="108" t="s">
        <v>163</v>
      </c>
      <c r="O493" s="145">
        <f t="shared" ref="O493" si="504">SUM(O499)</f>
        <v>0</v>
      </c>
      <c r="P493" s="145">
        <f t="shared" ref="P493" si="505">SUM(P499)</f>
        <v>6000</v>
      </c>
      <c r="Q493" s="145">
        <f t="shared" ref="Q493:R493" si="506">SUM(Q499)</f>
        <v>4000</v>
      </c>
      <c r="R493" s="145">
        <f t="shared" si="506"/>
        <v>4000</v>
      </c>
      <c r="S493" s="145">
        <f t="shared" ref="S493" si="507">SUM(S499)</f>
        <v>4000</v>
      </c>
      <c r="T493" s="77">
        <f t="shared" si="453"/>
        <v>0</v>
      </c>
      <c r="U493" s="419">
        <f>SUM(U500)</f>
        <v>6000</v>
      </c>
      <c r="V493" s="419">
        <f>SUM(V500)</f>
        <v>6000</v>
      </c>
      <c r="W493" s="383">
        <f t="shared" si="454"/>
        <v>150</v>
      </c>
      <c r="X493" s="383">
        <f t="shared" si="455"/>
        <v>150</v>
      </c>
    </row>
    <row r="494" spans="1:24" s="1" customFormat="1" x14ac:dyDescent="0.2">
      <c r="A494" s="27"/>
      <c r="B494" s="178"/>
      <c r="C494" s="178"/>
      <c r="D494" s="178"/>
      <c r="E494" s="178"/>
      <c r="F494" s="178"/>
      <c r="G494" s="178"/>
      <c r="H494" s="178"/>
      <c r="I494" s="203"/>
      <c r="J494" s="203"/>
      <c r="K494" s="203"/>
      <c r="L494" s="36"/>
      <c r="M494" s="107"/>
      <c r="N494" s="108"/>
      <c r="O494" s="145"/>
      <c r="P494" s="145"/>
      <c r="Q494" s="145"/>
      <c r="R494" s="145"/>
      <c r="S494" s="145"/>
      <c r="T494" s="77"/>
      <c r="U494" s="419"/>
      <c r="V494" s="419"/>
      <c r="W494" s="383"/>
      <c r="X494" s="383"/>
    </row>
    <row r="495" spans="1:24" s="1" customFormat="1" x14ac:dyDescent="0.2">
      <c r="A495" s="27"/>
      <c r="B495" s="178"/>
      <c r="C495" s="178"/>
      <c r="D495" s="178"/>
      <c r="E495" s="178"/>
      <c r="F495" s="178"/>
      <c r="G495" s="178"/>
      <c r="H495" s="178"/>
      <c r="I495" s="203"/>
      <c r="J495" s="203"/>
      <c r="K495" s="203"/>
      <c r="L495" s="36"/>
      <c r="M495" s="107"/>
      <c r="N495" s="181" t="s">
        <v>289</v>
      </c>
      <c r="O495" s="189">
        <f t="shared" ref="O495:P495" si="508">SUM(O496:O497)</f>
        <v>0</v>
      </c>
      <c r="P495" s="189">
        <f t="shared" si="508"/>
        <v>6000</v>
      </c>
      <c r="Q495" s="189">
        <f t="shared" ref="Q495:U495" si="509">SUM(Q496:Q497)</f>
        <v>4000</v>
      </c>
      <c r="R495" s="189">
        <f t="shared" ref="R495:S495" si="510">SUM(R496:R497)</f>
        <v>4000</v>
      </c>
      <c r="S495" s="189">
        <f t="shared" si="510"/>
        <v>4000</v>
      </c>
      <c r="T495" s="77">
        <f t="shared" si="453"/>
        <v>0</v>
      </c>
      <c r="U495" s="405">
        <f t="shared" si="509"/>
        <v>6000</v>
      </c>
      <c r="V495" s="405">
        <f t="shared" ref="V495" si="511">SUM(V496:V497)</f>
        <v>6000</v>
      </c>
      <c r="W495" s="383">
        <f t="shared" si="454"/>
        <v>150</v>
      </c>
      <c r="X495" s="383">
        <f t="shared" si="455"/>
        <v>150</v>
      </c>
    </row>
    <row r="496" spans="1:24" s="1" customFormat="1" x14ac:dyDescent="0.2">
      <c r="A496" s="27"/>
      <c r="B496" s="178"/>
      <c r="C496" s="178"/>
      <c r="D496" s="178"/>
      <c r="E496" s="178"/>
      <c r="F496" s="178"/>
      <c r="G496" s="178"/>
      <c r="H496" s="178"/>
      <c r="I496" s="203"/>
      <c r="J496" s="203"/>
      <c r="K496" s="203"/>
      <c r="L496" s="36"/>
      <c r="M496" s="190" t="s">
        <v>366</v>
      </c>
      <c r="N496" s="181" t="s">
        <v>290</v>
      </c>
      <c r="O496" s="189">
        <v>0</v>
      </c>
      <c r="P496" s="189">
        <v>3500</v>
      </c>
      <c r="Q496" s="189">
        <v>3500</v>
      </c>
      <c r="R496" s="189">
        <v>3500</v>
      </c>
      <c r="S496" s="189">
        <v>3500</v>
      </c>
      <c r="T496" s="77">
        <f t="shared" si="453"/>
        <v>0</v>
      </c>
      <c r="U496" s="405">
        <v>0</v>
      </c>
      <c r="V496" s="405">
        <v>6000</v>
      </c>
      <c r="W496" s="383">
        <f t="shared" si="454"/>
        <v>0</v>
      </c>
      <c r="X496" s="383">
        <f t="shared" si="455"/>
        <v>171.42857142857142</v>
      </c>
    </row>
    <row r="497" spans="1:24" s="1" customFormat="1" x14ac:dyDescent="0.2">
      <c r="A497" s="156"/>
      <c r="B497" s="156"/>
      <c r="C497" s="156"/>
      <c r="D497" s="156"/>
      <c r="E497" s="156"/>
      <c r="F497" s="156"/>
      <c r="G497" s="156"/>
      <c r="H497" s="156"/>
      <c r="I497" s="203"/>
      <c r="J497" s="203"/>
      <c r="K497" s="203"/>
      <c r="L497" s="16"/>
      <c r="M497" s="187">
        <v>91</v>
      </c>
      <c r="N497" s="181" t="s">
        <v>294</v>
      </c>
      <c r="O497" s="189">
        <v>0</v>
      </c>
      <c r="P497" s="189">
        <v>2500</v>
      </c>
      <c r="Q497" s="189">
        <v>500</v>
      </c>
      <c r="R497" s="189">
        <v>500</v>
      </c>
      <c r="S497" s="189">
        <v>500</v>
      </c>
      <c r="T497" s="77">
        <f t="shared" si="453"/>
        <v>0</v>
      </c>
      <c r="U497" s="405">
        <v>6000</v>
      </c>
      <c r="V497" s="405">
        <v>0</v>
      </c>
      <c r="W497" s="383">
        <f t="shared" si="454"/>
        <v>1200</v>
      </c>
      <c r="X497" s="383">
        <f t="shared" si="455"/>
        <v>0</v>
      </c>
    </row>
    <row r="498" spans="1:24" s="1" customFormat="1" x14ac:dyDescent="0.2">
      <c r="A498" s="208"/>
      <c r="B498" s="208"/>
      <c r="C498" s="208"/>
      <c r="D498" s="208"/>
      <c r="E498" s="208"/>
      <c r="F498" s="208"/>
      <c r="G498" s="208"/>
      <c r="H498" s="208"/>
      <c r="I498" s="208"/>
      <c r="J498" s="208"/>
      <c r="K498" s="208"/>
      <c r="L498" s="16"/>
      <c r="M498" s="187"/>
      <c r="N498" s="181"/>
      <c r="O498" s="145"/>
      <c r="P498" s="145"/>
      <c r="Q498" s="145"/>
      <c r="R498" s="145"/>
      <c r="S498" s="145"/>
      <c r="T498" s="77"/>
      <c r="U498" s="417"/>
      <c r="V498" s="417"/>
      <c r="W498" s="383"/>
      <c r="X498" s="383"/>
    </row>
    <row r="499" spans="1:24" s="1" customFormat="1" x14ac:dyDescent="0.2">
      <c r="A499" s="156"/>
      <c r="B499" s="153">
        <v>1</v>
      </c>
      <c r="C499" s="156"/>
      <c r="D499" s="156"/>
      <c r="E499" s="156"/>
      <c r="F499" s="156"/>
      <c r="G499" s="156"/>
      <c r="H499" s="156"/>
      <c r="I499" s="203"/>
      <c r="J499" s="276">
        <v>9</v>
      </c>
      <c r="K499" s="203"/>
      <c r="L499" s="16" t="s">
        <v>164</v>
      </c>
      <c r="M499" s="155">
        <v>3</v>
      </c>
      <c r="N499" s="84" t="s">
        <v>117</v>
      </c>
      <c r="O499" s="114">
        <f t="shared" ref="O499:S500" si="512">SUM(O500)</f>
        <v>0</v>
      </c>
      <c r="P499" s="114">
        <f t="shared" si="512"/>
        <v>6000</v>
      </c>
      <c r="Q499" s="114">
        <f t="shared" si="512"/>
        <v>4000</v>
      </c>
      <c r="R499" s="114">
        <f t="shared" si="512"/>
        <v>4000</v>
      </c>
      <c r="S499" s="114">
        <f t="shared" si="512"/>
        <v>4000</v>
      </c>
      <c r="T499" s="77">
        <f t="shared" si="453"/>
        <v>0</v>
      </c>
      <c r="U499" s="417"/>
      <c r="V499" s="417"/>
      <c r="W499" s="383"/>
      <c r="X499" s="383"/>
    </row>
    <row r="500" spans="1:24" s="1" customFormat="1" ht="38.25" x14ac:dyDescent="0.2">
      <c r="A500" s="156"/>
      <c r="B500" s="153">
        <v>1</v>
      </c>
      <c r="C500" s="156"/>
      <c r="D500" s="156"/>
      <c r="E500" s="156"/>
      <c r="F500" s="156"/>
      <c r="G500" s="156"/>
      <c r="H500" s="156"/>
      <c r="I500" s="203"/>
      <c r="J500" s="276">
        <v>9</v>
      </c>
      <c r="K500" s="203"/>
      <c r="L500" s="16" t="s">
        <v>164</v>
      </c>
      <c r="M500" s="92" t="s">
        <v>71</v>
      </c>
      <c r="N500" s="70" t="s">
        <v>25</v>
      </c>
      <c r="O500" s="115">
        <f t="shared" si="512"/>
        <v>0</v>
      </c>
      <c r="P500" s="115">
        <f t="shared" si="512"/>
        <v>6000</v>
      </c>
      <c r="Q500" s="115">
        <f t="shared" si="512"/>
        <v>4000</v>
      </c>
      <c r="R500" s="115">
        <f t="shared" si="512"/>
        <v>4000</v>
      </c>
      <c r="S500" s="115">
        <f t="shared" si="512"/>
        <v>4000</v>
      </c>
      <c r="T500" s="77">
        <f t="shared" si="453"/>
        <v>0</v>
      </c>
      <c r="U500" s="417">
        <v>6000</v>
      </c>
      <c r="V500" s="417">
        <v>6000</v>
      </c>
      <c r="W500" s="383">
        <f t="shared" si="454"/>
        <v>150</v>
      </c>
      <c r="X500" s="383">
        <f t="shared" si="455"/>
        <v>150</v>
      </c>
    </row>
    <row r="501" spans="1:24" s="1" customFormat="1" ht="25.5" x14ac:dyDescent="0.2">
      <c r="A501" s="156"/>
      <c r="B501" s="153">
        <v>1</v>
      </c>
      <c r="C501" s="156"/>
      <c r="D501" s="156"/>
      <c r="E501" s="156"/>
      <c r="F501" s="156"/>
      <c r="G501" s="156"/>
      <c r="H501" s="156"/>
      <c r="I501" s="203"/>
      <c r="J501" s="276">
        <v>9</v>
      </c>
      <c r="K501" s="203"/>
      <c r="L501" s="16" t="s">
        <v>164</v>
      </c>
      <c r="M501" s="154" t="s">
        <v>72</v>
      </c>
      <c r="N501" s="84" t="s">
        <v>26</v>
      </c>
      <c r="O501" s="114">
        <v>0</v>
      </c>
      <c r="P501" s="114">
        <v>6000</v>
      </c>
      <c r="Q501" s="114">
        <v>4000</v>
      </c>
      <c r="R501" s="114">
        <v>4000</v>
      </c>
      <c r="S501" s="114">
        <v>4000</v>
      </c>
      <c r="T501" s="77">
        <f t="shared" si="453"/>
        <v>0</v>
      </c>
      <c r="U501" s="417"/>
      <c r="V501" s="417"/>
      <c r="W501" s="383"/>
      <c r="X501" s="383"/>
    </row>
    <row r="502" spans="1:24" s="1" customFormat="1" x14ac:dyDescent="0.2">
      <c r="A502" s="53"/>
      <c r="B502" s="156"/>
      <c r="C502" s="156"/>
      <c r="D502" s="156"/>
      <c r="E502" s="156"/>
      <c r="F502" s="156"/>
      <c r="G502" s="156"/>
      <c r="H502" s="156"/>
      <c r="I502" s="203"/>
      <c r="J502" s="203"/>
      <c r="K502" s="203"/>
      <c r="L502" s="31"/>
      <c r="M502" s="104"/>
      <c r="N502" s="105"/>
      <c r="O502" s="145"/>
      <c r="P502" s="145"/>
      <c r="Q502" s="145"/>
      <c r="R502" s="145"/>
      <c r="S502" s="145"/>
      <c r="T502" s="77"/>
      <c r="U502" s="427"/>
      <c r="V502" s="427"/>
      <c r="W502" s="383"/>
      <c r="X502" s="383"/>
    </row>
    <row r="503" spans="1:24" s="1" customFormat="1" ht="25.5" x14ac:dyDescent="0.2">
      <c r="A503" s="53" t="s">
        <v>192</v>
      </c>
      <c r="B503" s="225"/>
      <c r="C503" s="225"/>
      <c r="D503" s="225"/>
      <c r="E503" s="225"/>
      <c r="F503" s="225"/>
      <c r="G503" s="225"/>
      <c r="H503" s="225"/>
      <c r="I503" s="225"/>
      <c r="J503" s="225"/>
      <c r="K503" s="225"/>
      <c r="L503" s="31" t="s">
        <v>198</v>
      </c>
      <c r="M503" s="104"/>
      <c r="N503" s="105" t="s">
        <v>152</v>
      </c>
      <c r="O503" s="117">
        <f t="shared" ref="O503" si="513">SUM(O505+O516)</f>
        <v>11440</v>
      </c>
      <c r="P503" s="117">
        <f t="shared" ref="P503" si="514">SUM(P505+P516)</f>
        <v>30000</v>
      </c>
      <c r="Q503" s="117">
        <f t="shared" ref="Q503:V503" si="515">SUM(Q505+Q516)</f>
        <v>30000</v>
      </c>
      <c r="R503" s="117">
        <f t="shared" ref="R503:S503" si="516">SUM(R505+R516)</f>
        <v>30000</v>
      </c>
      <c r="S503" s="117">
        <f t="shared" si="516"/>
        <v>30000</v>
      </c>
      <c r="T503" s="77">
        <f t="shared" si="453"/>
        <v>0</v>
      </c>
      <c r="U503" s="423">
        <f t="shared" si="515"/>
        <v>20000</v>
      </c>
      <c r="V503" s="423">
        <f t="shared" si="515"/>
        <v>20000</v>
      </c>
      <c r="W503" s="383">
        <f t="shared" si="454"/>
        <v>66.666666666666657</v>
      </c>
      <c r="X503" s="383">
        <f t="shared" si="455"/>
        <v>66.666666666666657</v>
      </c>
    </row>
    <row r="504" spans="1:24" s="1" customFormat="1" x14ac:dyDescent="0.2">
      <c r="A504" s="53"/>
      <c r="B504" s="225"/>
      <c r="C504" s="225"/>
      <c r="D504" s="225"/>
      <c r="E504" s="225"/>
      <c r="F504" s="225"/>
      <c r="G504" s="225"/>
      <c r="H504" s="225"/>
      <c r="I504" s="225"/>
      <c r="J504" s="225"/>
      <c r="K504" s="225"/>
      <c r="L504" s="31"/>
      <c r="M504" s="104"/>
      <c r="N504" s="105"/>
      <c r="O504" s="145"/>
      <c r="P504" s="145"/>
      <c r="Q504" s="145"/>
      <c r="R504" s="145"/>
      <c r="S504" s="145"/>
      <c r="T504" s="77"/>
      <c r="U504" s="427"/>
      <c r="V504" s="427"/>
      <c r="W504" s="383"/>
      <c r="X504" s="383"/>
    </row>
    <row r="505" spans="1:24" s="1" customFormat="1" ht="38.25" customHeight="1" x14ac:dyDescent="0.2">
      <c r="A505" s="27" t="s">
        <v>206</v>
      </c>
      <c r="B505" s="41"/>
      <c r="C505" s="41"/>
      <c r="D505" s="41"/>
      <c r="E505" s="41"/>
      <c r="F505" s="41"/>
      <c r="G505" s="41"/>
      <c r="H505" s="41"/>
      <c r="I505" s="203"/>
      <c r="J505" s="203"/>
      <c r="K505" s="203"/>
      <c r="L505" s="36" t="s">
        <v>142</v>
      </c>
      <c r="M505" s="107"/>
      <c r="N505" s="108" t="s">
        <v>168</v>
      </c>
      <c r="O505" s="145">
        <f t="shared" ref="O505" si="517">SUM(O512)</f>
        <v>5000</v>
      </c>
      <c r="P505" s="145">
        <f t="shared" ref="P505" si="518">SUM(P512)</f>
        <v>20000</v>
      </c>
      <c r="Q505" s="145">
        <f t="shared" ref="Q505:R505" si="519">SUM(Q512)</f>
        <v>20000</v>
      </c>
      <c r="R505" s="145">
        <f t="shared" si="519"/>
        <v>20000</v>
      </c>
      <c r="S505" s="145">
        <f t="shared" ref="S505" si="520">SUM(S512)</f>
        <v>20000</v>
      </c>
      <c r="T505" s="77">
        <f t="shared" si="453"/>
        <v>0</v>
      </c>
      <c r="U505" s="419">
        <f>SUM(U513)</f>
        <v>10000</v>
      </c>
      <c r="V505" s="419">
        <f>SUM(V513)</f>
        <v>10000</v>
      </c>
      <c r="W505" s="383">
        <f t="shared" si="454"/>
        <v>50</v>
      </c>
      <c r="X505" s="383">
        <f t="shared" si="455"/>
        <v>50</v>
      </c>
    </row>
    <row r="506" spans="1:24" s="1" customFormat="1" x14ac:dyDescent="0.2">
      <c r="A506" s="27"/>
      <c r="B506" s="178"/>
      <c r="C506" s="178"/>
      <c r="D506" s="178"/>
      <c r="E506" s="178"/>
      <c r="F506" s="178"/>
      <c r="G506" s="178"/>
      <c r="H506" s="178"/>
      <c r="I506" s="203"/>
      <c r="J506" s="203"/>
      <c r="K506" s="203"/>
      <c r="L506" s="36"/>
      <c r="M506" s="107"/>
      <c r="N506" s="108"/>
      <c r="O506" s="145"/>
      <c r="P506" s="145"/>
      <c r="Q506" s="145"/>
      <c r="R506" s="145"/>
      <c r="S506" s="145"/>
      <c r="T506" s="77"/>
      <c r="U506" s="419"/>
      <c r="V506" s="419"/>
      <c r="W506" s="383"/>
      <c r="X506" s="383"/>
    </row>
    <row r="507" spans="1:24" s="1" customFormat="1" x14ac:dyDescent="0.2">
      <c r="A507" s="27"/>
      <c r="B507" s="235"/>
      <c r="C507" s="235"/>
      <c r="D507" s="235"/>
      <c r="E507" s="235"/>
      <c r="F507" s="235"/>
      <c r="G507" s="235"/>
      <c r="H507" s="235"/>
      <c r="I507" s="235"/>
      <c r="J507" s="235"/>
      <c r="K507" s="235"/>
      <c r="L507" s="36"/>
      <c r="M507" s="107"/>
      <c r="N507" s="108"/>
      <c r="O507" s="145"/>
      <c r="P507" s="145"/>
      <c r="Q507" s="145"/>
      <c r="R507" s="145"/>
      <c r="S507" s="145"/>
      <c r="T507" s="77"/>
      <c r="U507" s="419"/>
      <c r="V507" s="419"/>
      <c r="W507" s="383"/>
      <c r="X507" s="383"/>
    </row>
    <row r="508" spans="1:24" s="1" customFormat="1" x14ac:dyDescent="0.2">
      <c r="A508" s="27"/>
      <c r="B508" s="178"/>
      <c r="C508" s="178"/>
      <c r="D508" s="178"/>
      <c r="E508" s="178"/>
      <c r="F508" s="178"/>
      <c r="G508" s="178"/>
      <c r="H508" s="178"/>
      <c r="I508" s="203"/>
      <c r="J508" s="203"/>
      <c r="K508" s="203"/>
      <c r="L508" s="36"/>
      <c r="M508" s="107"/>
      <c r="N508" s="181" t="s">
        <v>289</v>
      </c>
      <c r="O508" s="189">
        <f>SUM(O509)</f>
        <v>5000</v>
      </c>
      <c r="P508" s="189">
        <f>SUM(P509:P510)</f>
        <v>20000</v>
      </c>
      <c r="Q508" s="189">
        <f>SUM(Q509:Q510)</f>
        <v>20000</v>
      </c>
      <c r="R508" s="189">
        <f>SUM(R509:R510)</f>
        <v>20000</v>
      </c>
      <c r="S508" s="189">
        <f>SUM(S509:S510)</f>
        <v>20000</v>
      </c>
      <c r="T508" s="77">
        <f t="shared" ref="T508:T571" si="521">S508-R508</f>
        <v>0</v>
      </c>
      <c r="U508" s="405">
        <f>SUM(U509:U510)</f>
        <v>10000</v>
      </c>
      <c r="V508" s="405">
        <f t="shared" ref="V508" si="522">SUM(V509)</f>
        <v>10000</v>
      </c>
      <c r="W508" s="383">
        <f t="shared" ref="W508:W571" si="523">U508/S508*100</f>
        <v>50</v>
      </c>
      <c r="X508" s="383">
        <f t="shared" ref="X508:X571" si="524">V508/S508*100</f>
        <v>50</v>
      </c>
    </row>
    <row r="509" spans="1:24" s="1" customFormat="1" x14ac:dyDescent="0.2">
      <c r="A509" s="27"/>
      <c r="B509" s="178"/>
      <c r="C509" s="178"/>
      <c r="D509" s="178"/>
      <c r="E509" s="178"/>
      <c r="F509" s="178"/>
      <c r="G509" s="178"/>
      <c r="H509" s="178"/>
      <c r="I509" s="203"/>
      <c r="J509" s="203"/>
      <c r="K509" s="203"/>
      <c r="L509" s="36"/>
      <c r="M509" s="190" t="s">
        <v>366</v>
      </c>
      <c r="N509" s="181" t="s">
        <v>290</v>
      </c>
      <c r="O509" s="189">
        <v>5000</v>
      </c>
      <c r="P509" s="189">
        <v>15000</v>
      </c>
      <c r="Q509" s="189">
        <v>5000</v>
      </c>
      <c r="R509" s="189">
        <v>5000</v>
      </c>
      <c r="S509" s="189">
        <v>5000</v>
      </c>
      <c r="T509" s="77">
        <f t="shared" si="521"/>
        <v>0</v>
      </c>
      <c r="U509" s="405">
        <v>0</v>
      </c>
      <c r="V509" s="405">
        <v>10000</v>
      </c>
      <c r="W509" s="383">
        <f t="shared" si="523"/>
        <v>0</v>
      </c>
      <c r="X509" s="383">
        <f t="shared" si="524"/>
        <v>200</v>
      </c>
    </row>
    <row r="510" spans="1:24" s="1" customFormat="1" x14ac:dyDescent="0.2">
      <c r="A510" s="27"/>
      <c r="B510" s="243"/>
      <c r="C510" s="243"/>
      <c r="D510" s="243"/>
      <c r="E510" s="243"/>
      <c r="F510" s="243"/>
      <c r="G510" s="243"/>
      <c r="H510" s="243"/>
      <c r="I510" s="243"/>
      <c r="J510" s="243"/>
      <c r="K510" s="243"/>
      <c r="L510" s="36"/>
      <c r="M510" s="187">
        <v>91</v>
      </c>
      <c r="N510" s="181" t="s">
        <v>294</v>
      </c>
      <c r="O510" s="189">
        <v>0</v>
      </c>
      <c r="P510" s="189">
        <v>5000</v>
      </c>
      <c r="Q510" s="189">
        <v>15000</v>
      </c>
      <c r="R510" s="189">
        <v>15000</v>
      </c>
      <c r="S510" s="189">
        <v>15000</v>
      </c>
      <c r="T510" s="77">
        <f t="shared" si="521"/>
        <v>0</v>
      </c>
      <c r="U510" s="405">
        <v>10000</v>
      </c>
      <c r="V510" s="405">
        <v>0</v>
      </c>
      <c r="W510" s="383">
        <f t="shared" si="523"/>
        <v>66.666666666666657</v>
      </c>
      <c r="X510" s="383">
        <f t="shared" si="524"/>
        <v>0</v>
      </c>
    </row>
    <row r="511" spans="1:24" s="1" customFormat="1" x14ac:dyDescent="0.2">
      <c r="A511" s="27"/>
      <c r="B511" s="124"/>
      <c r="C511" s="124"/>
      <c r="D511" s="124"/>
      <c r="E511" s="124"/>
      <c r="F511" s="124"/>
      <c r="G511" s="124"/>
      <c r="H511" s="124"/>
      <c r="I511" s="203"/>
      <c r="J511" s="203"/>
      <c r="K511" s="203"/>
      <c r="L511" s="36"/>
      <c r="M511" s="107"/>
      <c r="N511" s="108"/>
      <c r="O511" s="145"/>
      <c r="P511" s="145"/>
      <c r="Q511" s="145"/>
      <c r="R511" s="145"/>
      <c r="S511" s="145"/>
      <c r="T511" s="77"/>
      <c r="U511" s="419"/>
      <c r="V511" s="419"/>
      <c r="W511" s="383"/>
      <c r="X511" s="383"/>
    </row>
    <row r="512" spans="1:24" s="1" customFormat="1" x14ac:dyDescent="0.2">
      <c r="A512" s="41"/>
      <c r="B512" s="48">
        <v>1</v>
      </c>
      <c r="C512" s="41"/>
      <c r="D512" s="41"/>
      <c r="E512" s="41"/>
      <c r="F512" s="41"/>
      <c r="G512" s="41"/>
      <c r="H512" s="41"/>
      <c r="I512" s="203"/>
      <c r="J512" s="276">
        <v>9</v>
      </c>
      <c r="K512" s="203"/>
      <c r="L512" s="16" t="s">
        <v>142</v>
      </c>
      <c r="M512" s="72">
        <v>3</v>
      </c>
      <c r="N512" s="84" t="s">
        <v>117</v>
      </c>
      <c r="O512" s="114">
        <f t="shared" ref="O512:S513" si="525">SUM(O513)</f>
        <v>5000</v>
      </c>
      <c r="P512" s="114">
        <f t="shared" si="525"/>
        <v>20000</v>
      </c>
      <c r="Q512" s="114">
        <f t="shared" si="525"/>
        <v>20000</v>
      </c>
      <c r="R512" s="114">
        <f t="shared" si="525"/>
        <v>20000</v>
      </c>
      <c r="S512" s="114">
        <f t="shared" si="525"/>
        <v>20000</v>
      </c>
      <c r="T512" s="77">
        <f t="shared" si="521"/>
        <v>0</v>
      </c>
      <c r="U512" s="417"/>
      <c r="V512" s="417"/>
      <c r="W512" s="383"/>
      <c r="X512" s="383"/>
    </row>
    <row r="513" spans="1:24" s="1" customFormat="1" ht="38.25" x14ac:dyDescent="0.2">
      <c r="A513" s="41"/>
      <c r="B513" s="48">
        <v>1</v>
      </c>
      <c r="C513" s="41"/>
      <c r="D513" s="41"/>
      <c r="E513" s="41"/>
      <c r="F513" s="41"/>
      <c r="G513" s="41"/>
      <c r="H513" s="41"/>
      <c r="I513" s="203"/>
      <c r="J513" s="276">
        <v>9</v>
      </c>
      <c r="K513" s="203"/>
      <c r="L513" s="16" t="s">
        <v>142</v>
      </c>
      <c r="M513" s="92" t="s">
        <v>71</v>
      </c>
      <c r="N513" s="70" t="s">
        <v>25</v>
      </c>
      <c r="O513" s="115">
        <f t="shared" si="525"/>
        <v>5000</v>
      </c>
      <c r="P513" s="115">
        <f t="shared" si="525"/>
        <v>20000</v>
      </c>
      <c r="Q513" s="115">
        <f t="shared" si="525"/>
        <v>20000</v>
      </c>
      <c r="R513" s="115">
        <f t="shared" si="525"/>
        <v>20000</v>
      </c>
      <c r="S513" s="115">
        <f t="shared" si="525"/>
        <v>20000</v>
      </c>
      <c r="T513" s="77">
        <f t="shared" si="521"/>
        <v>0</v>
      </c>
      <c r="U513" s="417">
        <v>10000</v>
      </c>
      <c r="V513" s="417">
        <v>10000</v>
      </c>
      <c r="W513" s="383">
        <f t="shared" si="523"/>
        <v>50</v>
      </c>
      <c r="X513" s="383">
        <f t="shared" si="524"/>
        <v>50</v>
      </c>
    </row>
    <row r="514" spans="1:24" s="1" customFormat="1" ht="25.5" x14ac:dyDescent="0.2">
      <c r="A514" s="41"/>
      <c r="B514" s="48">
        <v>1</v>
      </c>
      <c r="C514" s="41"/>
      <c r="D514" s="41"/>
      <c r="E514" s="41"/>
      <c r="F514" s="41"/>
      <c r="G514" s="41"/>
      <c r="H514" s="41"/>
      <c r="I514" s="203"/>
      <c r="J514" s="276">
        <v>9</v>
      </c>
      <c r="K514" s="203"/>
      <c r="L514" s="16" t="s">
        <v>142</v>
      </c>
      <c r="M514" s="83" t="s">
        <v>72</v>
      </c>
      <c r="N514" s="84" t="s">
        <v>26</v>
      </c>
      <c r="O514" s="114">
        <v>5000</v>
      </c>
      <c r="P514" s="114">
        <v>20000</v>
      </c>
      <c r="Q514" s="114">
        <v>20000</v>
      </c>
      <c r="R514" s="114">
        <v>20000</v>
      </c>
      <c r="S514" s="114">
        <v>20000</v>
      </c>
      <c r="T514" s="77">
        <f t="shared" si="521"/>
        <v>0</v>
      </c>
      <c r="U514" s="417"/>
      <c r="V514" s="417"/>
      <c r="W514" s="383"/>
      <c r="X514" s="383"/>
    </row>
    <row r="515" spans="1:24" s="1" customFormat="1" x14ac:dyDescent="0.2">
      <c r="A515" s="225"/>
      <c r="B515" s="224"/>
      <c r="C515" s="225"/>
      <c r="D515" s="225"/>
      <c r="E515" s="225"/>
      <c r="F515" s="225"/>
      <c r="G515" s="225"/>
      <c r="H515" s="225"/>
      <c r="I515" s="225"/>
      <c r="J515" s="225"/>
      <c r="K515" s="225"/>
      <c r="L515" s="16"/>
      <c r="M515" s="226"/>
      <c r="N515" s="227"/>
      <c r="O515" s="114"/>
      <c r="P515" s="114"/>
      <c r="Q515" s="114"/>
      <c r="R515" s="114"/>
      <c r="S515" s="114"/>
      <c r="T515" s="77"/>
      <c r="U515" s="417"/>
      <c r="V515" s="417"/>
      <c r="W515" s="383"/>
      <c r="X515" s="383"/>
    </row>
    <row r="516" spans="1:24" s="1" customFormat="1" ht="38.25" x14ac:dyDescent="0.2">
      <c r="A516" s="27" t="s">
        <v>207</v>
      </c>
      <c r="B516" s="42"/>
      <c r="C516" s="42"/>
      <c r="D516" s="42"/>
      <c r="E516" s="42"/>
      <c r="F516" s="42"/>
      <c r="G516" s="42"/>
      <c r="H516" s="42"/>
      <c r="I516" s="203"/>
      <c r="J516" s="203"/>
      <c r="K516" s="203"/>
      <c r="L516" s="36" t="s">
        <v>142</v>
      </c>
      <c r="M516" s="107"/>
      <c r="N516" s="108" t="s">
        <v>167</v>
      </c>
      <c r="O516" s="145">
        <f t="shared" ref="O516" si="526">SUM(O521)</f>
        <v>6440</v>
      </c>
      <c r="P516" s="145">
        <f t="shared" ref="P516" si="527">SUM(P521)</f>
        <v>10000</v>
      </c>
      <c r="Q516" s="145">
        <f t="shared" ref="Q516:R516" si="528">SUM(Q521)</f>
        <v>10000</v>
      </c>
      <c r="R516" s="145">
        <f t="shared" si="528"/>
        <v>10000</v>
      </c>
      <c r="S516" s="145">
        <f t="shared" ref="S516" si="529">SUM(S521)</f>
        <v>10000</v>
      </c>
      <c r="T516" s="77">
        <f t="shared" si="521"/>
        <v>0</v>
      </c>
      <c r="U516" s="419">
        <f>SUM(U522)</f>
        <v>10000</v>
      </c>
      <c r="V516" s="419">
        <f>SUM(V522)</f>
        <v>10000</v>
      </c>
      <c r="W516" s="383">
        <f t="shared" si="523"/>
        <v>100</v>
      </c>
      <c r="X516" s="383">
        <f t="shared" si="524"/>
        <v>100</v>
      </c>
    </row>
    <row r="517" spans="1:24" s="1" customFormat="1" x14ac:dyDescent="0.2">
      <c r="A517" s="27"/>
      <c r="B517" s="56"/>
      <c r="C517" s="56"/>
      <c r="D517" s="56"/>
      <c r="E517" s="56"/>
      <c r="F517" s="56"/>
      <c r="G517" s="56"/>
      <c r="H517" s="56"/>
      <c r="I517" s="203"/>
      <c r="J517" s="203"/>
      <c r="K517" s="203"/>
      <c r="L517" s="36"/>
      <c r="M517" s="107"/>
      <c r="N517" s="108"/>
      <c r="O517" s="145"/>
      <c r="P517" s="145"/>
      <c r="Q517" s="145"/>
      <c r="R517" s="145"/>
      <c r="S517" s="145"/>
      <c r="T517" s="77"/>
      <c r="U517" s="419"/>
      <c r="V517" s="419"/>
      <c r="W517" s="383"/>
      <c r="X517" s="383"/>
    </row>
    <row r="518" spans="1:24" s="1" customFormat="1" x14ac:dyDescent="0.2">
      <c r="A518" s="27"/>
      <c r="B518" s="178"/>
      <c r="C518" s="178"/>
      <c r="D518" s="178"/>
      <c r="E518" s="178"/>
      <c r="F518" s="178"/>
      <c r="G518" s="178"/>
      <c r="H518" s="178"/>
      <c r="I518" s="203"/>
      <c r="J518" s="203"/>
      <c r="K518" s="203"/>
      <c r="L518" s="36"/>
      <c r="M518" s="107"/>
      <c r="N518" s="181" t="s">
        <v>289</v>
      </c>
      <c r="O518" s="189">
        <f t="shared" ref="O518:U518" si="530">SUM(O519)</f>
        <v>6440</v>
      </c>
      <c r="P518" s="189">
        <f t="shared" si="530"/>
        <v>10000</v>
      </c>
      <c r="Q518" s="189">
        <f t="shared" si="530"/>
        <v>10000</v>
      </c>
      <c r="R518" s="189">
        <f t="shared" si="530"/>
        <v>10000</v>
      </c>
      <c r="S518" s="189">
        <f t="shared" si="530"/>
        <v>10000</v>
      </c>
      <c r="T518" s="77">
        <f t="shared" si="521"/>
        <v>0</v>
      </c>
      <c r="U518" s="405">
        <f t="shared" si="530"/>
        <v>10000</v>
      </c>
      <c r="V518" s="405">
        <f t="shared" ref="V518" si="531">SUM(V519)</f>
        <v>10000</v>
      </c>
      <c r="W518" s="383">
        <f t="shared" si="523"/>
        <v>100</v>
      </c>
      <c r="X518" s="383">
        <f t="shared" si="524"/>
        <v>100</v>
      </c>
    </row>
    <row r="519" spans="1:24" s="1" customFormat="1" x14ac:dyDescent="0.2">
      <c r="A519" s="27"/>
      <c r="B519" s="178"/>
      <c r="C519" s="178"/>
      <c r="D519" s="178"/>
      <c r="E519" s="178"/>
      <c r="F519" s="178"/>
      <c r="G519" s="178"/>
      <c r="H519" s="178"/>
      <c r="I519" s="203"/>
      <c r="J519" s="203"/>
      <c r="K519" s="203"/>
      <c r="L519" s="36"/>
      <c r="M519" s="187">
        <v>52</v>
      </c>
      <c r="N519" s="181" t="s">
        <v>104</v>
      </c>
      <c r="O519" s="189">
        <v>6440</v>
      </c>
      <c r="P519" s="189">
        <v>10000</v>
      </c>
      <c r="Q519" s="189">
        <v>10000</v>
      </c>
      <c r="R519" s="189">
        <v>10000</v>
      </c>
      <c r="S519" s="189">
        <v>10000</v>
      </c>
      <c r="T519" s="77">
        <f t="shared" si="521"/>
        <v>0</v>
      </c>
      <c r="U519" s="405">
        <v>10000</v>
      </c>
      <c r="V519" s="405">
        <v>10000</v>
      </c>
      <c r="W519" s="383">
        <f t="shared" si="523"/>
        <v>100</v>
      </c>
      <c r="X519" s="383">
        <f t="shared" si="524"/>
        <v>100</v>
      </c>
    </row>
    <row r="520" spans="1:24" s="1" customFormat="1" x14ac:dyDescent="0.2">
      <c r="A520" s="27"/>
      <c r="B520" s="178"/>
      <c r="C520" s="178"/>
      <c r="D520" s="178"/>
      <c r="E520" s="178"/>
      <c r="F520" s="178"/>
      <c r="G520" s="178"/>
      <c r="H520" s="178"/>
      <c r="I520" s="203"/>
      <c r="J520" s="203"/>
      <c r="K520" s="203"/>
      <c r="L520" s="36"/>
      <c r="M520" s="107"/>
      <c r="N520" s="181"/>
      <c r="O520" s="145"/>
      <c r="P520" s="145"/>
      <c r="Q520" s="145"/>
      <c r="R520" s="145"/>
      <c r="S520" s="145"/>
      <c r="T520" s="77"/>
      <c r="U520" s="419"/>
      <c r="V520" s="419"/>
      <c r="W520" s="383"/>
      <c r="X520" s="383"/>
    </row>
    <row r="521" spans="1:24" s="1" customFormat="1" x14ac:dyDescent="0.2">
      <c r="A521" s="42"/>
      <c r="B521" s="48"/>
      <c r="C521" s="42"/>
      <c r="D521" s="42"/>
      <c r="E521" s="42"/>
      <c r="F521" s="202">
        <v>5</v>
      </c>
      <c r="G521" s="42"/>
      <c r="H521" s="42"/>
      <c r="I521" s="203"/>
      <c r="J521" s="203"/>
      <c r="K521" s="203"/>
      <c r="L521" s="16" t="s">
        <v>142</v>
      </c>
      <c r="M521" s="72">
        <v>3</v>
      </c>
      <c r="N521" s="84" t="s">
        <v>117</v>
      </c>
      <c r="O521" s="114">
        <f t="shared" ref="O521:S522" si="532">SUM(O522)</f>
        <v>6440</v>
      </c>
      <c r="P521" s="114">
        <f t="shared" si="532"/>
        <v>10000</v>
      </c>
      <c r="Q521" s="114">
        <f t="shared" si="532"/>
        <v>10000</v>
      </c>
      <c r="R521" s="114">
        <f t="shared" si="532"/>
        <v>10000</v>
      </c>
      <c r="S521" s="114">
        <f t="shared" si="532"/>
        <v>10000</v>
      </c>
      <c r="T521" s="77">
        <f t="shared" si="521"/>
        <v>0</v>
      </c>
      <c r="U521" s="417"/>
      <c r="V521" s="417"/>
      <c r="W521" s="383"/>
      <c r="X521" s="383"/>
    </row>
    <row r="522" spans="1:24" s="1" customFormat="1" ht="38.25" x14ac:dyDescent="0.2">
      <c r="A522" s="42"/>
      <c r="B522" s="48"/>
      <c r="C522" s="42"/>
      <c r="D522" s="42"/>
      <c r="E522" s="42"/>
      <c r="F522" s="202">
        <v>5</v>
      </c>
      <c r="G522" s="42"/>
      <c r="H522" s="42"/>
      <c r="I522" s="203"/>
      <c r="J522" s="203"/>
      <c r="K522" s="203"/>
      <c r="L522" s="16" t="s">
        <v>142</v>
      </c>
      <c r="M522" s="92" t="s">
        <v>71</v>
      </c>
      <c r="N522" s="70" t="s">
        <v>25</v>
      </c>
      <c r="O522" s="115">
        <f t="shared" si="532"/>
        <v>6440</v>
      </c>
      <c r="P522" s="115">
        <f t="shared" si="532"/>
        <v>10000</v>
      </c>
      <c r="Q522" s="115">
        <f t="shared" si="532"/>
        <v>10000</v>
      </c>
      <c r="R522" s="115">
        <f t="shared" si="532"/>
        <v>10000</v>
      </c>
      <c r="S522" s="115">
        <f t="shared" si="532"/>
        <v>10000</v>
      </c>
      <c r="T522" s="77">
        <f t="shared" si="521"/>
        <v>0</v>
      </c>
      <c r="U522" s="417">
        <v>10000</v>
      </c>
      <c r="V522" s="417">
        <v>10000</v>
      </c>
      <c r="W522" s="383">
        <f t="shared" si="523"/>
        <v>100</v>
      </c>
      <c r="X522" s="383">
        <f t="shared" si="524"/>
        <v>100</v>
      </c>
    </row>
    <row r="523" spans="1:24" s="1" customFormat="1" ht="25.5" x14ac:dyDescent="0.2">
      <c r="A523" s="42"/>
      <c r="B523" s="48"/>
      <c r="C523" s="42"/>
      <c r="D523" s="42"/>
      <c r="E523" s="42"/>
      <c r="F523" s="202">
        <v>5</v>
      </c>
      <c r="G523" s="42"/>
      <c r="H523" s="42"/>
      <c r="I523" s="203"/>
      <c r="J523" s="203"/>
      <c r="K523" s="203"/>
      <c r="L523" s="16" t="s">
        <v>142</v>
      </c>
      <c r="M523" s="83" t="s">
        <v>72</v>
      </c>
      <c r="N523" s="84" t="s">
        <v>26</v>
      </c>
      <c r="O523" s="114">
        <v>6440</v>
      </c>
      <c r="P523" s="114">
        <v>10000</v>
      </c>
      <c r="Q523" s="114">
        <v>10000</v>
      </c>
      <c r="R523" s="114">
        <v>10000</v>
      </c>
      <c r="S523" s="114">
        <v>10000</v>
      </c>
      <c r="T523" s="77">
        <f t="shared" si="521"/>
        <v>0</v>
      </c>
      <c r="U523" s="417"/>
      <c r="V523" s="417"/>
      <c r="W523" s="383"/>
      <c r="X523" s="383"/>
    </row>
    <row r="524" spans="1:24" s="1" customFormat="1" x14ac:dyDescent="0.2">
      <c r="A524" s="60"/>
      <c r="B524" s="61"/>
      <c r="C524" s="60"/>
      <c r="D524" s="60"/>
      <c r="E524" s="60"/>
      <c r="F524" s="60"/>
      <c r="G524" s="60"/>
      <c r="H524" s="60"/>
      <c r="I524" s="203"/>
      <c r="J524" s="203"/>
      <c r="K524" s="203"/>
      <c r="L524" s="16"/>
      <c r="M524" s="83"/>
      <c r="N524" s="84"/>
      <c r="O524" s="145"/>
      <c r="P524" s="145"/>
      <c r="Q524" s="145"/>
      <c r="R524" s="145"/>
      <c r="S524" s="145"/>
      <c r="T524" s="77"/>
      <c r="U524" s="417"/>
      <c r="V524" s="417"/>
      <c r="W524" s="383"/>
      <c r="X524" s="383"/>
    </row>
    <row r="525" spans="1:24" s="1" customFormat="1" ht="25.5" x14ac:dyDescent="0.2">
      <c r="A525" s="51" t="s">
        <v>139</v>
      </c>
      <c r="B525" s="55">
        <v>1</v>
      </c>
      <c r="C525" s="44"/>
      <c r="D525" s="55">
        <v>3</v>
      </c>
      <c r="E525" s="55"/>
      <c r="F525" s="55">
        <v>5</v>
      </c>
      <c r="G525" s="44"/>
      <c r="H525" s="44"/>
      <c r="I525" s="203"/>
      <c r="J525" s="55">
        <v>9</v>
      </c>
      <c r="K525" s="203"/>
      <c r="L525" s="16"/>
      <c r="M525" s="83"/>
      <c r="N525" s="73" t="s">
        <v>274</v>
      </c>
      <c r="O525" s="116">
        <f t="shared" ref="O525:P525" si="533">SUM(O527+O544)</f>
        <v>47300.800000000003</v>
      </c>
      <c r="P525" s="116">
        <f t="shared" si="533"/>
        <v>105000</v>
      </c>
      <c r="Q525" s="116">
        <f t="shared" ref="Q525:U525" si="534">SUM(Q527+Q544)</f>
        <v>67000</v>
      </c>
      <c r="R525" s="116">
        <f t="shared" ref="R525:S525" si="535">SUM(R527+R544)</f>
        <v>67000</v>
      </c>
      <c r="S525" s="116">
        <f t="shared" si="535"/>
        <v>67000</v>
      </c>
      <c r="T525" s="77">
        <f t="shared" si="521"/>
        <v>0</v>
      </c>
      <c r="U525" s="421">
        <f t="shared" si="534"/>
        <v>81300</v>
      </c>
      <c r="V525" s="421">
        <f t="shared" ref="V525" si="536">SUM(V527+V544)</f>
        <v>81300</v>
      </c>
      <c r="W525" s="383">
        <f t="shared" si="523"/>
        <v>121.34328358208954</v>
      </c>
      <c r="X525" s="383">
        <f t="shared" si="524"/>
        <v>121.34328358208954</v>
      </c>
    </row>
    <row r="526" spans="1:24" s="1" customFormat="1" x14ac:dyDescent="0.2">
      <c r="A526" s="47"/>
      <c r="B526" s="47"/>
      <c r="C526" s="47"/>
      <c r="D526" s="47"/>
      <c r="E526" s="47"/>
      <c r="F526" s="47"/>
      <c r="G526" s="47"/>
      <c r="H526" s="47"/>
      <c r="I526" s="203"/>
      <c r="J526" s="203"/>
      <c r="K526" s="203"/>
      <c r="L526" s="16"/>
      <c r="M526" s="83"/>
      <c r="N526" s="110"/>
      <c r="O526" s="144"/>
      <c r="P526" s="144"/>
      <c r="Q526" s="144"/>
      <c r="R526" s="144"/>
      <c r="S526" s="144"/>
      <c r="T526" s="77"/>
      <c r="U526" s="422"/>
      <c r="V526" s="422"/>
      <c r="W526" s="383"/>
      <c r="X526" s="383"/>
    </row>
    <row r="527" spans="1:24" s="1" customFormat="1" ht="25.5" x14ac:dyDescent="0.2">
      <c r="A527" s="53" t="s">
        <v>194</v>
      </c>
      <c r="B527" s="47"/>
      <c r="C527" s="47"/>
      <c r="D527" s="47"/>
      <c r="E527" s="47"/>
      <c r="F527" s="47"/>
      <c r="G527" s="47"/>
      <c r="H527" s="47"/>
      <c r="I527" s="203"/>
      <c r="J527" s="203"/>
      <c r="K527" s="203"/>
      <c r="L527" s="31" t="s">
        <v>200</v>
      </c>
      <c r="M527" s="104"/>
      <c r="N527" s="105" t="s">
        <v>145</v>
      </c>
      <c r="O527" s="117">
        <f t="shared" ref="O527:P527" si="537">SUM(O529)</f>
        <v>42300.800000000003</v>
      </c>
      <c r="P527" s="117">
        <f t="shared" si="537"/>
        <v>95000</v>
      </c>
      <c r="Q527" s="117">
        <f t="shared" ref="Q527:U527" si="538">SUM(Q529)</f>
        <v>60000</v>
      </c>
      <c r="R527" s="117">
        <f t="shared" ref="R527:S527" si="539">SUM(R529)</f>
        <v>60000</v>
      </c>
      <c r="S527" s="117">
        <f t="shared" si="539"/>
        <v>60000</v>
      </c>
      <c r="T527" s="77">
        <f t="shared" si="521"/>
        <v>0</v>
      </c>
      <c r="U527" s="423">
        <f t="shared" si="538"/>
        <v>71300</v>
      </c>
      <c r="V527" s="423">
        <f t="shared" ref="V527" si="540">SUM(V529)</f>
        <v>71300</v>
      </c>
      <c r="W527" s="383">
        <f t="shared" si="523"/>
        <v>118.83333333333333</v>
      </c>
      <c r="X527" s="383">
        <f t="shared" si="524"/>
        <v>118.83333333333333</v>
      </c>
    </row>
    <row r="528" spans="1:24" s="1" customFormat="1" x14ac:dyDescent="0.2">
      <c r="A528" s="44"/>
      <c r="B528" s="44"/>
      <c r="C528" s="44"/>
      <c r="D528" s="44"/>
      <c r="E528" s="44"/>
      <c r="F528" s="44"/>
      <c r="G528" s="44"/>
      <c r="H528" s="44"/>
      <c r="I528" s="203"/>
      <c r="J528" s="203"/>
      <c r="K528" s="203"/>
      <c r="L528" s="16"/>
      <c r="M528" s="83"/>
      <c r="N528" s="84"/>
      <c r="O528" s="144"/>
      <c r="P528" s="144"/>
      <c r="Q528" s="144"/>
      <c r="R528" s="144"/>
      <c r="S528" s="144"/>
      <c r="T528" s="77"/>
      <c r="U528" s="422"/>
      <c r="V528" s="422"/>
      <c r="W528" s="383"/>
      <c r="X528" s="383"/>
    </row>
    <row r="529" spans="1:24" s="1" customFormat="1" ht="25.5" x14ac:dyDescent="0.2">
      <c r="A529" s="27" t="s">
        <v>140</v>
      </c>
      <c r="B529" s="44"/>
      <c r="C529" s="44"/>
      <c r="D529" s="44"/>
      <c r="E529" s="44"/>
      <c r="F529" s="44"/>
      <c r="G529" s="44"/>
      <c r="H529" s="44"/>
      <c r="I529" s="203"/>
      <c r="J529" s="203"/>
      <c r="K529" s="203"/>
      <c r="L529" s="36" t="s">
        <v>182</v>
      </c>
      <c r="M529" s="107"/>
      <c r="N529" s="108" t="s">
        <v>169</v>
      </c>
      <c r="O529" s="145">
        <f t="shared" ref="O529" si="541">SUM(O537)</f>
        <v>42300.800000000003</v>
      </c>
      <c r="P529" s="145">
        <f t="shared" ref="P529" si="542">SUM(P537)</f>
        <v>95000</v>
      </c>
      <c r="Q529" s="145">
        <f t="shared" ref="Q529:R529" si="543">SUM(Q537)</f>
        <v>60000</v>
      </c>
      <c r="R529" s="145">
        <f t="shared" si="543"/>
        <v>60000</v>
      </c>
      <c r="S529" s="145">
        <f t="shared" ref="S529" si="544">SUM(S537)</f>
        <v>60000</v>
      </c>
      <c r="T529" s="77">
        <f t="shared" si="521"/>
        <v>0</v>
      </c>
      <c r="U529" s="427">
        <f>SUM(U538+U540)</f>
        <v>71300</v>
      </c>
      <c r="V529" s="427">
        <f>SUM(V538+V540)</f>
        <v>71300</v>
      </c>
      <c r="W529" s="383">
        <f t="shared" si="523"/>
        <v>118.83333333333333</v>
      </c>
      <c r="X529" s="383">
        <f t="shared" si="524"/>
        <v>118.83333333333333</v>
      </c>
    </row>
    <row r="530" spans="1:24" s="1" customFormat="1" x14ac:dyDescent="0.2">
      <c r="A530" s="27"/>
      <c r="B530" s="156"/>
      <c r="C530" s="156"/>
      <c r="D530" s="156"/>
      <c r="E530" s="156"/>
      <c r="F530" s="156"/>
      <c r="G530" s="156"/>
      <c r="H530" s="156"/>
      <c r="I530" s="203"/>
      <c r="J530" s="203"/>
      <c r="K530" s="203"/>
      <c r="L530" s="36"/>
      <c r="M530" s="107"/>
      <c r="N530" s="108"/>
      <c r="O530" s="145"/>
      <c r="P530" s="145"/>
      <c r="Q530" s="145"/>
      <c r="R530" s="145"/>
      <c r="S530" s="145"/>
      <c r="T530" s="77"/>
      <c r="U530" s="419"/>
      <c r="V530" s="419"/>
      <c r="W530" s="383"/>
      <c r="X530" s="383"/>
    </row>
    <row r="531" spans="1:24" s="1" customFormat="1" x14ac:dyDescent="0.2">
      <c r="A531" s="27"/>
      <c r="B531" s="178"/>
      <c r="C531" s="178"/>
      <c r="D531" s="178"/>
      <c r="E531" s="178"/>
      <c r="F531" s="178"/>
      <c r="G531" s="178"/>
      <c r="H531" s="178"/>
      <c r="I531" s="203"/>
      <c r="J531" s="203"/>
      <c r="K531" s="203"/>
      <c r="L531" s="36"/>
      <c r="M531" s="107"/>
      <c r="N531" s="181" t="s">
        <v>289</v>
      </c>
      <c r="O531" s="189">
        <f t="shared" ref="O531:P531" si="545">SUM(O532:O535)</f>
        <v>42300.800000000003</v>
      </c>
      <c r="P531" s="189">
        <f t="shared" si="545"/>
        <v>95000</v>
      </c>
      <c r="Q531" s="189">
        <f t="shared" ref="Q531:U531" si="546">SUM(Q532:Q535)</f>
        <v>60000</v>
      </c>
      <c r="R531" s="189">
        <f t="shared" ref="R531:S531" si="547">SUM(R532:R535)</f>
        <v>60000</v>
      </c>
      <c r="S531" s="189">
        <f t="shared" si="547"/>
        <v>60000</v>
      </c>
      <c r="T531" s="77">
        <f t="shared" si="521"/>
        <v>0</v>
      </c>
      <c r="U531" s="405">
        <f t="shared" si="546"/>
        <v>71300</v>
      </c>
      <c r="V531" s="405">
        <f>SUM(V532:V535)</f>
        <v>71300</v>
      </c>
      <c r="W531" s="383">
        <f t="shared" si="523"/>
        <v>118.83333333333333</v>
      </c>
      <c r="X531" s="383">
        <f t="shared" si="524"/>
        <v>118.83333333333333</v>
      </c>
    </row>
    <row r="532" spans="1:24" s="1" customFormat="1" x14ac:dyDescent="0.2">
      <c r="A532" s="27"/>
      <c r="B532" s="178"/>
      <c r="C532" s="178"/>
      <c r="D532" s="178"/>
      <c r="E532" s="178"/>
      <c r="F532" s="178"/>
      <c r="G532" s="178"/>
      <c r="H532" s="178"/>
      <c r="I532" s="203"/>
      <c r="J532" s="203"/>
      <c r="K532" s="203"/>
      <c r="L532" s="36"/>
      <c r="M532" s="190" t="s">
        <v>366</v>
      </c>
      <c r="N532" s="181" t="s">
        <v>290</v>
      </c>
      <c r="O532" s="189">
        <v>0</v>
      </c>
      <c r="P532" s="189">
        <v>75000</v>
      </c>
      <c r="Q532" s="189">
        <v>40000</v>
      </c>
      <c r="R532" s="189">
        <v>40000</v>
      </c>
      <c r="S532" s="189">
        <v>40000</v>
      </c>
      <c r="T532" s="77">
        <f t="shared" si="521"/>
        <v>0</v>
      </c>
      <c r="U532" s="405">
        <v>71300</v>
      </c>
      <c r="V532" s="405">
        <v>17600</v>
      </c>
      <c r="W532" s="383">
        <f t="shared" si="523"/>
        <v>178.25</v>
      </c>
      <c r="X532" s="383">
        <f t="shared" si="524"/>
        <v>44</v>
      </c>
    </row>
    <row r="533" spans="1:24" s="1" customFormat="1" x14ac:dyDescent="0.2">
      <c r="A533" s="27"/>
      <c r="B533" s="235"/>
      <c r="C533" s="235"/>
      <c r="D533" s="235"/>
      <c r="E533" s="235"/>
      <c r="F533" s="235"/>
      <c r="G533" s="235"/>
      <c r="H533" s="235"/>
      <c r="I533" s="235"/>
      <c r="J533" s="235"/>
      <c r="K533" s="235"/>
      <c r="L533" s="36"/>
      <c r="M533" s="190" t="s">
        <v>58</v>
      </c>
      <c r="N533" s="181" t="s">
        <v>102</v>
      </c>
      <c r="O533" s="189">
        <v>2626.16</v>
      </c>
      <c r="P533" s="189">
        <v>20000</v>
      </c>
      <c r="Q533" s="189">
        <v>20000</v>
      </c>
      <c r="R533" s="189">
        <v>20000</v>
      </c>
      <c r="S533" s="189">
        <v>20000</v>
      </c>
      <c r="T533" s="77">
        <f t="shared" si="521"/>
        <v>0</v>
      </c>
      <c r="U533" s="405">
        <v>0</v>
      </c>
      <c r="V533" s="405">
        <v>0</v>
      </c>
      <c r="W533" s="383">
        <f t="shared" si="523"/>
        <v>0</v>
      </c>
      <c r="X533" s="383">
        <f t="shared" si="524"/>
        <v>0</v>
      </c>
    </row>
    <row r="534" spans="1:24" s="1" customFormat="1" x14ac:dyDescent="0.2">
      <c r="A534" s="27"/>
      <c r="B534" s="205"/>
      <c r="C534" s="205"/>
      <c r="D534" s="205"/>
      <c r="E534" s="205"/>
      <c r="F534" s="205"/>
      <c r="G534" s="205"/>
      <c r="H534" s="205"/>
      <c r="I534" s="205"/>
      <c r="J534" s="205"/>
      <c r="K534" s="205"/>
      <c r="L534" s="36"/>
      <c r="M534" s="187">
        <v>52</v>
      </c>
      <c r="N534" s="181" t="s">
        <v>104</v>
      </c>
      <c r="O534" s="189">
        <v>0</v>
      </c>
      <c r="P534" s="189">
        <v>0</v>
      </c>
      <c r="Q534" s="189">
        <v>0</v>
      </c>
      <c r="R534" s="189">
        <v>0</v>
      </c>
      <c r="S534" s="189">
        <v>0</v>
      </c>
      <c r="T534" s="77">
        <f t="shared" si="521"/>
        <v>0</v>
      </c>
      <c r="U534" s="405">
        <v>0</v>
      </c>
      <c r="V534" s="405">
        <v>0</v>
      </c>
      <c r="W534" s="383">
        <v>0</v>
      </c>
      <c r="X534" s="383">
        <v>0</v>
      </c>
    </row>
    <row r="535" spans="1:24" s="1" customFormat="1" x14ac:dyDescent="0.2">
      <c r="A535" s="27"/>
      <c r="B535" s="178"/>
      <c r="C535" s="178"/>
      <c r="D535" s="178"/>
      <c r="E535" s="178"/>
      <c r="F535" s="178"/>
      <c r="G535" s="178"/>
      <c r="H535" s="178"/>
      <c r="I535" s="203"/>
      <c r="J535" s="203"/>
      <c r="K535" s="203"/>
      <c r="L535" s="36"/>
      <c r="M535" s="187">
        <v>91</v>
      </c>
      <c r="N535" s="181" t="s">
        <v>294</v>
      </c>
      <c r="O535" s="189">
        <v>39674.639999999999</v>
      </c>
      <c r="P535" s="189">
        <v>0</v>
      </c>
      <c r="Q535" s="189">
        <v>0</v>
      </c>
      <c r="R535" s="189">
        <v>0</v>
      </c>
      <c r="S535" s="189">
        <v>0</v>
      </c>
      <c r="T535" s="77">
        <f t="shared" si="521"/>
        <v>0</v>
      </c>
      <c r="U535" s="405">
        <v>0</v>
      </c>
      <c r="V535" s="405">
        <v>53700</v>
      </c>
      <c r="W535" s="383">
        <v>0</v>
      </c>
      <c r="X535" s="383">
        <v>0</v>
      </c>
    </row>
    <row r="536" spans="1:24" s="1" customFormat="1" x14ac:dyDescent="0.2">
      <c r="A536" s="27"/>
      <c r="B536" s="203"/>
      <c r="C536" s="203"/>
      <c r="D536" s="203"/>
      <c r="E536" s="203"/>
      <c r="F536" s="203"/>
      <c r="G536" s="203"/>
      <c r="H536" s="203"/>
      <c r="I536" s="203"/>
      <c r="J536" s="203"/>
      <c r="K536" s="203"/>
      <c r="L536" s="36"/>
      <c r="M536" s="187"/>
      <c r="N536" s="181"/>
      <c r="O536" s="145"/>
      <c r="P536" s="145"/>
      <c r="Q536" s="145"/>
      <c r="R536" s="145"/>
      <c r="S536" s="145"/>
      <c r="T536" s="77"/>
      <c r="U536" s="419"/>
      <c r="V536" s="419"/>
      <c r="W536" s="383"/>
      <c r="X536" s="383"/>
    </row>
    <row r="537" spans="1:24" s="1" customFormat="1" x14ac:dyDescent="0.2">
      <c r="A537" s="44"/>
      <c r="B537" s="48">
        <v>1</v>
      </c>
      <c r="C537" s="44"/>
      <c r="D537" s="276">
        <v>3</v>
      </c>
      <c r="E537" s="276"/>
      <c r="F537" s="276">
        <v>5</v>
      </c>
      <c r="G537" s="276"/>
      <c r="H537" s="276"/>
      <c r="I537" s="276"/>
      <c r="J537" s="276">
        <v>9</v>
      </c>
      <c r="K537" s="203"/>
      <c r="L537" s="16" t="s">
        <v>182</v>
      </c>
      <c r="M537" s="72">
        <v>3</v>
      </c>
      <c r="N537" s="84" t="s">
        <v>117</v>
      </c>
      <c r="O537" s="114">
        <f t="shared" ref="O537:P537" si="548">SUM(O538+O540)</f>
        <v>42300.800000000003</v>
      </c>
      <c r="P537" s="114">
        <f t="shared" si="548"/>
        <v>95000</v>
      </c>
      <c r="Q537" s="114">
        <f t="shared" ref="Q537:R537" si="549">SUM(Q538+Q540)</f>
        <v>60000</v>
      </c>
      <c r="R537" s="114">
        <f t="shared" si="549"/>
        <v>60000</v>
      </c>
      <c r="S537" s="114">
        <f t="shared" ref="S537" si="550">SUM(S538+S540)</f>
        <v>60000</v>
      </c>
      <c r="T537" s="77">
        <f t="shared" si="521"/>
        <v>0</v>
      </c>
      <c r="U537" s="417"/>
      <c r="V537" s="417"/>
      <c r="W537" s="383"/>
      <c r="X537" s="383"/>
    </row>
    <row r="538" spans="1:24" s="1" customFormat="1" x14ac:dyDescent="0.2">
      <c r="A538" s="175"/>
      <c r="B538" s="174">
        <v>1</v>
      </c>
      <c r="C538" s="175"/>
      <c r="D538" s="276">
        <v>3</v>
      </c>
      <c r="E538" s="276"/>
      <c r="F538" s="276">
        <v>5</v>
      </c>
      <c r="G538" s="276"/>
      <c r="H538" s="276"/>
      <c r="I538" s="276"/>
      <c r="J538" s="276">
        <v>9</v>
      </c>
      <c r="K538" s="203"/>
      <c r="L538" s="16" t="s">
        <v>182</v>
      </c>
      <c r="M538" s="71">
        <v>32</v>
      </c>
      <c r="N538" s="70" t="s">
        <v>3</v>
      </c>
      <c r="O538" s="115">
        <f t="shared" ref="O538:S538" si="551">SUM(O539)</f>
        <v>0</v>
      </c>
      <c r="P538" s="115">
        <f t="shared" si="551"/>
        <v>0</v>
      </c>
      <c r="Q538" s="115">
        <f t="shared" si="551"/>
        <v>0</v>
      </c>
      <c r="R538" s="115">
        <f t="shared" si="551"/>
        <v>0</v>
      </c>
      <c r="S538" s="115">
        <f t="shared" si="551"/>
        <v>0</v>
      </c>
      <c r="T538" s="77">
        <f t="shared" si="521"/>
        <v>0</v>
      </c>
      <c r="U538" s="417">
        <v>0</v>
      </c>
      <c r="V538" s="417">
        <v>0</v>
      </c>
      <c r="W538" s="383">
        <v>0</v>
      </c>
      <c r="X538" s="383">
        <v>0</v>
      </c>
    </row>
    <row r="539" spans="1:24" s="1" customFormat="1" x14ac:dyDescent="0.2">
      <c r="A539" s="175"/>
      <c r="B539" s="174">
        <v>1</v>
      </c>
      <c r="C539" s="175"/>
      <c r="D539" s="276">
        <v>3</v>
      </c>
      <c r="E539" s="276"/>
      <c r="F539" s="276">
        <v>5</v>
      </c>
      <c r="G539" s="276"/>
      <c r="H539" s="276"/>
      <c r="I539" s="276"/>
      <c r="J539" s="276">
        <v>9</v>
      </c>
      <c r="K539" s="203"/>
      <c r="L539" s="16" t="s">
        <v>182</v>
      </c>
      <c r="M539" s="176">
        <v>323</v>
      </c>
      <c r="N539" s="97" t="s">
        <v>6</v>
      </c>
      <c r="O539" s="114">
        <v>0</v>
      </c>
      <c r="P539" s="114">
        <v>0</v>
      </c>
      <c r="Q539" s="114">
        <v>0</v>
      </c>
      <c r="R539" s="114">
        <v>0</v>
      </c>
      <c r="S539" s="114">
        <v>0</v>
      </c>
      <c r="T539" s="77">
        <f t="shared" si="521"/>
        <v>0</v>
      </c>
      <c r="U539" s="417"/>
      <c r="V539" s="417"/>
      <c r="W539" s="383"/>
      <c r="X539" s="383"/>
    </row>
    <row r="540" spans="1:24" s="1" customFormat="1" x14ac:dyDescent="0.2">
      <c r="A540" s="44"/>
      <c r="B540" s="48">
        <v>1</v>
      </c>
      <c r="C540" s="44"/>
      <c r="D540" s="276">
        <v>3</v>
      </c>
      <c r="E540" s="276"/>
      <c r="F540" s="276">
        <v>5</v>
      </c>
      <c r="G540" s="276"/>
      <c r="H540" s="276"/>
      <c r="I540" s="276"/>
      <c r="J540" s="276">
        <v>9</v>
      </c>
      <c r="K540" s="203"/>
      <c r="L540" s="16" t="s">
        <v>182</v>
      </c>
      <c r="M540" s="92" t="s">
        <v>73</v>
      </c>
      <c r="N540" s="70" t="s">
        <v>138</v>
      </c>
      <c r="O540" s="115">
        <f t="shared" ref="O540" si="552">SUM(O541:O542)</f>
        <v>42300.800000000003</v>
      </c>
      <c r="P540" s="115">
        <f t="shared" ref="P540:Q540" si="553">SUM(P541:P542)</f>
        <v>95000</v>
      </c>
      <c r="Q540" s="115">
        <f t="shared" si="553"/>
        <v>60000</v>
      </c>
      <c r="R540" s="115">
        <f t="shared" ref="R540:S540" si="554">SUM(R541:R542)</f>
        <v>60000</v>
      </c>
      <c r="S540" s="115">
        <f t="shared" si="554"/>
        <v>60000</v>
      </c>
      <c r="T540" s="77">
        <f t="shared" si="521"/>
        <v>0</v>
      </c>
      <c r="U540" s="417">
        <v>71300</v>
      </c>
      <c r="V540" s="417">
        <v>71300</v>
      </c>
      <c r="W540" s="383">
        <f t="shared" si="523"/>
        <v>118.83333333333333</v>
      </c>
      <c r="X540" s="383">
        <f t="shared" si="524"/>
        <v>118.83333333333333</v>
      </c>
    </row>
    <row r="541" spans="1:24" s="1" customFormat="1" x14ac:dyDescent="0.2">
      <c r="A541" s="44"/>
      <c r="B541" s="48">
        <v>1</v>
      </c>
      <c r="C541" s="44"/>
      <c r="D541" s="276">
        <v>3</v>
      </c>
      <c r="E541" s="276"/>
      <c r="F541" s="276">
        <v>5</v>
      </c>
      <c r="G541" s="276"/>
      <c r="H541" s="276"/>
      <c r="I541" s="276"/>
      <c r="J541" s="276">
        <v>9</v>
      </c>
      <c r="K541" s="203"/>
      <c r="L541" s="16" t="s">
        <v>182</v>
      </c>
      <c r="M541" s="83" t="s">
        <v>74</v>
      </c>
      <c r="N541" s="84" t="s">
        <v>8</v>
      </c>
      <c r="O541" s="114">
        <v>22300.799999999999</v>
      </c>
      <c r="P541" s="114">
        <v>50000</v>
      </c>
      <c r="Q541" s="114">
        <v>40000</v>
      </c>
      <c r="R541" s="114">
        <v>40000</v>
      </c>
      <c r="S541" s="114">
        <v>40000</v>
      </c>
      <c r="T541" s="77">
        <f t="shared" si="521"/>
        <v>0</v>
      </c>
      <c r="U541" s="417"/>
      <c r="V541" s="417"/>
      <c r="W541" s="383"/>
      <c r="X541" s="383"/>
    </row>
    <row r="542" spans="1:24" s="1" customFormat="1" x14ac:dyDescent="0.2">
      <c r="A542" s="44"/>
      <c r="B542" s="48">
        <v>1</v>
      </c>
      <c r="C542" s="44"/>
      <c r="D542" s="276">
        <v>3</v>
      </c>
      <c r="E542" s="276"/>
      <c r="F542" s="276">
        <v>5</v>
      </c>
      <c r="G542" s="276"/>
      <c r="H542" s="276"/>
      <c r="I542" s="276"/>
      <c r="J542" s="276">
        <v>9</v>
      </c>
      <c r="K542" s="203"/>
      <c r="L542" s="16" t="s">
        <v>182</v>
      </c>
      <c r="M542" s="83" t="s">
        <v>75</v>
      </c>
      <c r="N542" s="84" t="s">
        <v>31</v>
      </c>
      <c r="O542" s="114">
        <v>20000</v>
      </c>
      <c r="P542" s="114">
        <v>45000</v>
      </c>
      <c r="Q542" s="114">
        <v>20000</v>
      </c>
      <c r="R542" s="114">
        <v>20000</v>
      </c>
      <c r="S542" s="114">
        <v>20000</v>
      </c>
      <c r="T542" s="77">
        <f t="shared" si="521"/>
        <v>0</v>
      </c>
      <c r="U542" s="417"/>
      <c r="V542" s="417"/>
      <c r="W542" s="383"/>
      <c r="X542" s="383"/>
    </row>
    <row r="543" spans="1:24" s="1" customFormat="1" x14ac:dyDescent="0.2">
      <c r="A543" s="225"/>
      <c r="B543" s="224"/>
      <c r="C543" s="225"/>
      <c r="D543" s="225"/>
      <c r="E543" s="225"/>
      <c r="F543" s="225"/>
      <c r="G543" s="225"/>
      <c r="H543" s="225"/>
      <c r="I543" s="225"/>
      <c r="J543" s="224"/>
      <c r="K543" s="225"/>
      <c r="L543" s="16"/>
      <c r="M543" s="226"/>
      <c r="N543" s="227"/>
      <c r="O543" s="114"/>
      <c r="P543" s="114"/>
      <c r="Q543" s="114"/>
      <c r="R543" s="114"/>
      <c r="S543" s="114"/>
      <c r="T543" s="77"/>
      <c r="U543" s="417"/>
      <c r="V543" s="417"/>
      <c r="W543" s="383"/>
      <c r="X543" s="383"/>
    </row>
    <row r="544" spans="1:24" s="1" customFormat="1" ht="25.5" x14ac:dyDescent="0.2">
      <c r="A544" s="53" t="s">
        <v>194</v>
      </c>
      <c r="B544" s="225"/>
      <c r="C544" s="225"/>
      <c r="D544" s="225"/>
      <c r="E544" s="225"/>
      <c r="F544" s="225"/>
      <c r="G544" s="225"/>
      <c r="H544" s="225"/>
      <c r="I544" s="225"/>
      <c r="J544" s="225"/>
      <c r="K544" s="225"/>
      <c r="L544" s="31" t="s">
        <v>313</v>
      </c>
      <c r="M544" s="104"/>
      <c r="N544" s="105" t="s">
        <v>145</v>
      </c>
      <c r="O544" s="117">
        <f t="shared" ref="O544:P544" si="555">SUM(O546)</f>
        <v>5000</v>
      </c>
      <c r="P544" s="117">
        <f t="shared" si="555"/>
        <v>10000</v>
      </c>
      <c r="Q544" s="117">
        <f t="shared" ref="Q544:U544" si="556">SUM(Q546)</f>
        <v>7000</v>
      </c>
      <c r="R544" s="117">
        <f t="shared" ref="R544:S544" si="557">SUM(R546)</f>
        <v>7000</v>
      </c>
      <c r="S544" s="117">
        <f t="shared" si="557"/>
        <v>7000</v>
      </c>
      <c r="T544" s="77">
        <f t="shared" si="521"/>
        <v>0</v>
      </c>
      <c r="U544" s="423">
        <f t="shared" si="556"/>
        <v>10000</v>
      </c>
      <c r="V544" s="423">
        <f t="shared" ref="V544" si="558">SUM(V546)</f>
        <v>10000</v>
      </c>
      <c r="W544" s="383">
        <f t="shared" si="523"/>
        <v>142.85714285714286</v>
      </c>
      <c r="X544" s="383">
        <f t="shared" si="524"/>
        <v>142.85714285714286</v>
      </c>
    </row>
    <row r="545" spans="1:24" s="1" customFormat="1" x14ac:dyDescent="0.2">
      <c r="A545" s="130"/>
      <c r="B545" s="129"/>
      <c r="C545" s="130"/>
      <c r="D545" s="130"/>
      <c r="E545" s="130"/>
      <c r="F545" s="130"/>
      <c r="G545" s="130"/>
      <c r="H545" s="130"/>
      <c r="I545" s="203"/>
      <c r="J545" s="203"/>
      <c r="K545" s="203"/>
      <c r="L545" s="16"/>
      <c r="M545" s="131"/>
      <c r="N545" s="84"/>
      <c r="O545" s="145"/>
      <c r="P545" s="145"/>
      <c r="Q545" s="145"/>
      <c r="R545" s="145"/>
      <c r="S545" s="145"/>
      <c r="T545" s="77"/>
      <c r="U545" s="417"/>
      <c r="V545" s="417"/>
      <c r="W545" s="383"/>
      <c r="X545" s="383"/>
    </row>
    <row r="546" spans="1:24" s="1" customFormat="1" ht="38.25" x14ac:dyDescent="0.2">
      <c r="A546" s="27" t="s">
        <v>208</v>
      </c>
      <c r="B546" s="44"/>
      <c r="C546" s="44"/>
      <c r="D546" s="44"/>
      <c r="E546" s="44"/>
      <c r="F546" s="44"/>
      <c r="G546" s="44"/>
      <c r="H546" s="44"/>
      <c r="I546" s="203"/>
      <c r="J546" s="203"/>
      <c r="K546" s="203"/>
      <c r="L546" s="36" t="s">
        <v>183</v>
      </c>
      <c r="M546" s="107"/>
      <c r="N546" s="108" t="s">
        <v>327</v>
      </c>
      <c r="O546" s="145">
        <f t="shared" ref="O546" si="559">SUM(O551)</f>
        <v>5000</v>
      </c>
      <c r="P546" s="145">
        <f t="shared" ref="P546" si="560">SUM(P551)</f>
        <v>10000</v>
      </c>
      <c r="Q546" s="145">
        <f>SUM(Q551)</f>
        <v>7000</v>
      </c>
      <c r="R546" s="145">
        <f>SUM(R551)</f>
        <v>7000</v>
      </c>
      <c r="S546" s="145">
        <f>SUM(S551)</f>
        <v>7000</v>
      </c>
      <c r="T546" s="77">
        <f t="shared" si="521"/>
        <v>0</v>
      </c>
      <c r="U546" s="427">
        <f>SUM(U552+U554)</f>
        <v>10000</v>
      </c>
      <c r="V546" s="427">
        <f>SUM(V552+V554)</f>
        <v>10000</v>
      </c>
      <c r="W546" s="383">
        <f t="shared" si="523"/>
        <v>142.85714285714286</v>
      </c>
      <c r="X546" s="383">
        <f t="shared" si="524"/>
        <v>142.85714285714286</v>
      </c>
    </row>
    <row r="547" spans="1:24" s="1" customFormat="1" x14ac:dyDescent="0.2">
      <c r="A547" s="27"/>
      <c r="B547" s="156"/>
      <c r="C547" s="156"/>
      <c r="D547" s="156"/>
      <c r="E547" s="156"/>
      <c r="F547" s="156"/>
      <c r="G547" s="156"/>
      <c r="H547" s="156"/>
      <c r="I547" s="203"/>
      <c r="J547" s="203"/>
      <c r="K547" s="203"/>
      <c r="L547" s="36"/>
      <c r="M547" s="107"/>
      <c r="N547" s="108"/>
      <c r="O547" s="145"/>
      <c r="P547" s="145"/>
      <c r="Q547" s="145"/>
      <c r="R547" s="145"/>
      <c r="S547" s="145"/>
      <c r="T547" s="77"/>
      <c r="U547" s="419"/>
      <c r="V547" s="419"/>
      <c r="W547" s="383"/>
      <c r="X547" s="383"/>
    </row>
    <row r="548" spans="1:24" s="1" customFormat="1" x14ac:dyDescent="0.2">
      <c r="A548" s="27"/>
      <c r="B548" s="178"/>
      <c r="C548" s="178"/>
      <c r="D548" s="178"/>
      <c r="E548" s="178"/>
      <c r="F548" s="178"/>
      <c r="G548" s="178"/>
      <c r="H548" s="178"/>
      <c r="I548" s="203"/>
      <c r="J548" s="203"/>
      <c r="K548" s="203"/>
      <c r="L548" s="36"/>
      <c r="M548" s="107"/>
      <c r="N548" s="181" t="s">
        <v>289</v>
      </c>
      <c r="O548" s="189">
        <f t="shared" ref="O548:U548" si="561">SUM(O549)</f>
        <v>5000</v>
      </c>
      <c r="P548" s="189">
        <f t="shared" si="561"/>
        <v>10000</v>
      </c>
      <c r="Q548" s="189">
        <f t="shared" si="561"/>
        <v>7000</v>
      </c>
      <c r="R548" s="189">
        <f t="shared" si="561"/>
        <v>7000</v>
      </c>
      <c r="S548" s="189">
        <f t="shared" si="561"/>
        <v>7000</v>
      </c>
      <c r="T548" s="77">
        <f t="shared" si="521"/>
        <v>0</v>
      </c>
      <c r="U548" s="405">
        <f t="shared" si="561"/>
        <v>10000</v>
      </c>
      <c r="V548" s="405">
        <f t="shared" ref="V548" si="562">SUM(V549)</f>
        <v>10000</v>
      </c>
      <c r="W548" s="383">
        <f t="shared" si="523"/>
        <v>142.85714285714286</v>
      </c>
      <c r="X548" s="383">
        <f t="shared" si="524"/>
        <v>142.85714285714286</v>
      </c>
    </row>
    <row r="549" spans="1:24" s="1" customFormat="1" x14ac:dyDescent="0.2">
      <c r="A549" s="27"/>
      <c r="B549" s="178"/>
      <c r="C549" s="178"/>
      <c r="D549" s="178"/>
      <c r="E549" s="178"/>
      <c r="F549" s="178"/>
      <c r="G549" s="178"/>
      <c r="H549" s="178"/>
      <c r="I549" s="203"/>
      <c r="J549" s="203"/>
      <c r="K549" s="203"/>
      <c r="L549" s="36"/>
      <c r="M549" s="190" t="s">
        <v>366</v>
      </c>
      <c r="N549" s="181" t="s">
        <v>290</v>
      </c>
      <c r="O549" s="189">
        <v>5000</v>
      </c>
      <c r="P549" s="189">
        <v>10000</v>
      </c>
      <c r="Q549" s="189">
        <v>7000</v>
      </c>
      <c r="R549" s="189">
        <v>7000</v>
      </c>
      <c r="S549" s="189">
        <v>7000</v>
      </c>
      <c r="T549" s="77">
        <f t="shared" si="521"/>
        <v>0</v>
      </c>
      <c r="U549" s="405">
        <v>10000</v>
      </c>
      <c r="V549" s="405">
        <v>10000</v>
      </c>
      <c r="W549" s="383">
        <f t="shared" si="523"/>
        <v>142.85714285714286</v>
      </c>
      <c r="X549" s="383">
        <f t="shared" si="524"/>
        <v>142.85714285714286</v>
      </c>
    </row>
    <row r="550" spans="1:24" s="1" customFormat="1" x14ac:dyDescent="0.2">
      <c r="A550" s="27"/>
      <c r="B550" s="178"/>
      <c r="C550" s="178"/>
      <c r="D550" s="178"/>
      <c r="E550" s="178"/>
      <c r="F550" s="178"/>
      <c r="G550" s="178"/>
      <c r="H550" s="178"/>
      <c r="I550" s="203"/>
      <c r="J550" s="203"/>
      <c r="K550" s="203"/>
      <c r="L550" s="36"/>
      <c r="M550" s="107"/>
      <c r="N550" s="181"/>
      <c r="O550" s="145"/>
      <c r="P550" s="145"/>
      <c r="Q550" s="145"/>
      <c r="R550" s="145"/>
      <c r="S550" s="145"/>
      <c r="T550" s="77"/>
      <c r="U550" s="419"/>
      <c r="V550" s="419"/>
      <c r="W550" s="383"/>
      <c r="X550" s="383"/>
    </row>
    <row r="551" spans="1:24" s="1" customFormat="1" x14ac:dyDescent="0.2">
      <c r="A551" s="41"/>
      <c r="B551" s="48">
        <v>1</v>
      </c>
      <c r="C551" s="41"/>
      <c r="D551" s="41"/>
      <c r="E551" s="41"/>
      <c r="F551" s="41"/>
      <c r="G551" s="41"/>
      <c r="H551" s="41"/>
      <c r="I551" s="203"/>
      <c r="J551" s="203"/>
      <c r="K551" s="203"/>
      <c r="L551" s="16" t="s">
        <v>183</v>
      </c>
      <c r="M551" s="72">
        <v>3</v>
      </c>
      <c r="N551" s="84" t="s">
        <v>117</v>
      </c>
      <c r="O551" s="114">
        <f t="shared" ref="O551" si="563">SUM(O554)</f>
        <v>5000</v>
      </c>
      <c r="P551" s="114">
        <f t="shared" ref="P551" si="564">SUM(P554)</f>
        <v>10000</v>
      </c>
      <c r="Q551" s="114">
        <f>SUM(Q552+Q554)</f>
        <v>7000</v>
      </c>
      <c r="R551" s="114">
        <f>SUM(R552+R554)</f>
        <v>7000</v>
      </c>
      <c r="S551" s="114">
        <f>SUM(S552+S554)</f>
        <v>7000</v>
      </c>
      <c r="T551" s="77">
        <f t="shared" si="521"/>
        <v>0</v>
      </c>
      <c r="U551" s="417"/>
      <c r="V551" s="417"/>
      <c r="W551" s="383"/>
      <c r="X551" s="383"/>
    </row>
    <row r="552" spans="1:24" s="1" customFormat="1" x14ac:dyDescent="0.2">
      <c r="A552" s="314"/>
      <c r="B552" s="313"/>
      <c r="C552" s="314"/>
      <c r="D552" s="314"/>
      <c r="E552" s="314"/>
      <c r="F552" s="314"/>
      <c r="G552" s="314"/>
      <c r="H552" s="314"/>
      <c r="I552" s="314"/>
      <c r="J552" s="314"/>
      <c r="K552" s="314"/>
      <c r="L552" s="36"/>
      <c r="M552" s="318" t="s">
        <v>62</v>
      </c>
      <c r="N552" s="70" t="s">
        <v>3</v>
      </c>
      <c r="O552" s="115">
        <v>0</v>
      </c>
      <c r="P552" s="115">
        <v>0</v>
      </c>
      <c r="Q552" s="115">
        <f>SUM(Q553)</f>
        <v>2000</v>
      </c>
      <c r="R552" s="115">
        <f>SUM(R553)</f>
        <v>2000</v>
      </c>
      <c r="S552" s="115">
        <f>SUM(S553)</f>
        <v>2000</v>
      </c>
      <c r="T552" s="77">
        <f t="shared" si="521"/>
        <v>0</v>
      </c>
      <c r="U552" s="417">
        <v>5000</v>
      </c>
      <c r="V552" s="417">
        <v>5000</v>
      </c>
      <c r="W552" s="383">
        <f t="shared" si="523"/>
        <v>250</v>
      </c>
      <c r="X552" s="383">
        <f t="shared" si="524"/>
        <v>250</v>
      </c>
    </row>
    <row r="553" spans="1:24" s="1" customFormat="1" ht="25.5" x14ac:dyDescent="0.2">
      <c r="A553" s="314"/>
      <c r="B553" s="313"/>
      <c r="C553" s="314"/>
      <c r="D553" s="314"/>
      <c r="E553" s="314"/>
      <c r="F553" s="314"/>
      <c r="G553" s="314"/>
      <c r="H553" s="314"/>
      <c r="I553" s="314"/>
      <c r="J553" s="314"/>
      <c r="K553" s="314"/>
      <c r="L553" s="16"/>
      <c r="M553" s="315" t="s">
        <v>66</v>
      </c>
      <c r="N553" s="317" t="s">
        <v>7</v>
      </c>
      <c r="O553" s="114">
        <v>0</v>
      </c>
      <c r="P553" s="114">
        <v>0</v>
      </c>
      <c r="Q553" s="114">
        <v>2000</v>
      </c>
      <c r="R553" s="114">
        <v>2000</v>
      </c>
      <c r="S553" s="114">
        <v>2000</v>
      </c>
      <c r="T553" s="77">
        <f t="shared" si="521"/>
        <v>0</v>
      </c>
      <c r="U553" s="417"/>
      <c r="V553" s="417"/>
      <c r="W553" s="383"/>
      <c r="X553" s="383"/>
    </row>
    <row r="554" spans="1:24" s="1" customFormat="1" x14ac:dyDescent="0.2">
      <c r="A554" s="41"/>
      <c r="B554" s="48">
        <v>1</v>
      </c>
      <c r="C554" s="41"/>
      <c r="D554" s="41"/>
      <c r="E554" s="41"/>
      <c r="F554" s="41"/>
      <c r="G554" s="41"/>
      <c r="H554" s="41"/>
      <c r="I554" s="203"/>
      <c r="J554" s="203"/>
      <c r="K554" s="203"/>
      <c r="L554" s="16" t="s">
        <v>183</v>
      </c>
      <c r="M554" s="92" t="s">
        <v>73</v>
      </c>
      <c r="N554" s="70" t="s">
        <v>138</v>
      </c>
      <c r="O554" s="115">
        <f t="shared" ref="O554:S554" si="565">SUM(O555:O555)</f>
        <v>5000</v>
      </c>
      <c r="P554" s="115">
        <f t="shared" si="565"/>
        <v>10000</v>
      </c>
      <c r="Q554" s="115">
        <f t="shared" si="565"/>
        <v>5000</v>
      </c>
      <c r="R554" s="115">
        <f t="shared" si="565"/>
        <v>5000</v>
      </c>
      <c r="S554" s="115">
        <f t="shared" si="565"/>
        <v>5000</v>
      </c>
      <c r="T554" s="77">
        <f t="shared" si="521"/>
        <v>0</v>
      </c>
      <c r="U554" s="417">
        <v>5000</v>
      </c>
      <c r="V554" s="417">
        <v>5000</v>
      </c>
      <c r="W554" s="383">
        <f t="shared" si="523"/>
        <v>100</v>
      </c>
      <c r="X554" s="383">
        <f t="shared" si="524"/>
        <v>100</v>
      </c>
    </row>
    <row r="555" spans="1:24" s="1" customFormat="1" x14ac:dyDescent="0.2">
      <c r="A555" s="41"/>
      <c r="B555" s="48">
        <v>1</v>
      </c>
      <c r="C555" s="41"/>
      <c r="D555" s="41"/>
      <c r="E555" s="41"/>
      <c r="F555" s="41"/>
      <c r="G555" s="41"/>
      <c r="H555" s="41"/>
      <c r="I555" s="203"/>
      <c r="J555" s="203"/>
      <c r="K555" s="203"/>
      <c r="L555" s="16" t="s">
        <v>183</v>
      </c>
      <c r="M555" s="83" t="s">
        <v>74</v>
      </c>
      <c r="N555" s="84" t="s">
        <v>8</v>
      </c>
      <c r="O555" s="114">
        <v>5000</v>
      </c>
      <c r="P555" s="114">
        <v>10000</v>
      </c>
      <c r="Q555" s="114">
        <v>5000</v>
      </c>
      <c r="R555" s="114">
        <v>5000</v>
      </c>
      <c r="S555" s="114">
        <v>5000</v>
      </c>
      <c r="T555" s="77">
        <f t="shared" si="521"/>
        <v>0</v>
      </c>
      <c r="U555" s="417"/>
      <c r="V555" s="417"/>
      <c r="W555" s="383"/>
      <c r="X555" s="383"/>
    </row>
    <row r="556" spans="1:24" s="1" customFormat="1" x14ac:dyDescent="0.2">
      <c r="A556" s="65"/>
      <c r="B556" s="64"/>
      <c r="C556" s="65"/>
      <c r="D556" s="65"/>
      <c r="E556" s="65"/>
      <c r="F556" s="65"/>
      <c r="G556" s="65"/>
      <c r="H556" s="65"/>
      <c r="I556" s="203"/>
      <c r="J556" s="203"/>
      <c r="K556" s="203"/>
      <c r="L556" s="16"/>
      <c r="M556" s="83"/>
      <c r="N556" s="84"/>
      <c r="O556" s="145"/>
      <c r="P556" s="145"/>
      <c r="Q556" s="145"/>
      <c r="R556" s="145"/>
      <c r="S556" s="145"/>
      <c r="T556" s="77"/>
      <c r="U556" s="417"/>
      <c r="V556" s="417"/>
      <c r="W556" s="383"/>
      <c r="X556" s="383"/>
    </row>
    <row r="557" spans="1:24" s="1" customFormat="1" ht="25.5" x14ac:dyDescent="0.2">
      <c r="A557" s="51" t="s">
        <v>205</v>
      </c>
      <c r="B557" s="55">
        <v>1</v>
      </c>
      <c r="C557" s="32"/>
      <c r="D557" s="32"/>
      <c r="E557" s="32"/>
      <c r="F557" s="55"/>
      <c r="G557" s="32"/>
      <c r="H557" s="32"/>
      <c r="I557" s="32"/>
      <c r="J557" s="55">
        <v>9</v>
      </c>
      <c r="K557" s="32"/>
      <c r="L557" s="33"/>
      <c r="M557" s="102"/>
      <c r="N557" s="73" t="s">
        <v>261</v>
      </c>
      <c r="O557" s="116">
        <f>SUM(O559+O571+O583)</f>
        <v>8913.26</v>
      </c>
      <c r="P557" s="116">
        <f>SUM(P559+P571+P583)</f>
        <v>24000</v>
      </c>
      <c r="Q557" s="116">
        <f>SUM(Q559+Q571+Q583)</f>
        <v>14000</v>
      </c>
      <c r="R557" s="116">
        <f>SUM(R559+R571+R583)</f>
        <v>16000</v>
      </c>
      <c r="S557" s="116">
        <f>SUM(S559+S571+S583)</f>
        <v>16000</v>
      </c>
      <c r="T557" s="77">
        <f t="shared" si="521"/>
        <v>0</v>
      </c>
      <c r="U557" s="421">
        <f t="shared" ref="U557:V557" si="566">SUM(U559+U571+U583)</f>
        <v>30000</v>
      </c>
      <c r="V557" s="421">
        <f t="shared" si="566"/>
        <v>30000</v>
      </c>
      <c r="W557" s="383">
        <f t="shared" si="523"/>
        <v>187.5</v>
      </c>
      <c r="X557" s="383">
        <f t="shared" si="524"/>
        <v>187.5</v>
      </c>
    </row>
    <row r="558" spans="1:24" s="1" customFormat="1" x14ac:dyDescent="0.2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3"/>
      <c r="M558" s="102"/>
      <c r="N558" s="73"/>
      <c r="O558" s="147"/>
      <c r="P558" s="147"/>
      <c r="Q558" s="147"/>
      <c r="R558" s="147"/>
      <c r="S558" s="147"/>
      <c r="T558" s="77"/>
      <c r="U558" s="416"/>
      <c r="V558" s="416"/>
      <c r="W558" s="383"/>
      <c r="X558" s="383"/>
    </row>
    <row r="559" spans="1:24" s="1" customFormat="1" ht="25.5" x14ac:dyDescent="0.2">
      <c r="A559" s="53" t="s">
        <v>195</v>
      </c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1" t="s">
        <v>201</v>
      </c>
      <c r="M559" s="104"/>
      <c r="N559" s="105" t="s">
        <v>150</v>
      </c>
      <c r="O559" s="117">
        <f t="shared" ref="O559:P559" si="567">SUM(O561)</f>
        <v>6000</v>
      </c>
      <c r="P559" s="117">
        <f t="shared" si="567"/>
        <v>15000</v>
      </c>
      <c r="Q559" s="117">
        <f t="shared" ref="Q559:V559" si="568">SUM(Q561)</f>
        <v>5000</v>
      </c>
      <c r="R559" s="117">
        <f t="shared" ref="R559:S559" si="569">SUM(R561)</f>
        <v>5000</v>
      </c>
      <c r="S559" s="117">
        <f t="shared" si="569"/>
        <v>5000</v>
      </c>
      <c r="T559" s="77">
        <f t="shared" si="521"/>
        <v>0</v>
      </c>
      <c r="U559" s="423">
        <f t="shared" si="568"/>
        <v>20000</v>
      </c>
      <c r="V559" s="423">
        <f t="shared" si="568"/>
        <v>20000</v>
      </c>
      <c r="W559" s="383">
        <f t="shared" si="523"/>
        <v>400</v>
      </c>
      <c r="X559" s="383">
        <f t="shared" si="524"/>
        <v>400</v>
      </c>
    </row>
    <row r="560" spans="1:24" s="1" customFormat="1" x14ac:dyDescent="0.2">
      <c r="A560" s="53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1"/>
      <c r="M560" s="104"/>
      <c r="N560" s="105"/>
      <c r="O560" s="145"/>
      <c r="P560" s="145"/>
      <c r="Q560" s="145"/>
      <c r="R560" s="145"/>
      <c r="S560" s="145"/>
      <c r="T560" s="77"/>
      <c r="U560" s="423"/>
      <c r="V560" s="423"/>
      <c r="W560" s="383"/>
      <c r="X560" s="383"/>
    </row>
    <row r="561" spans="1:24" s="1" customFormat="1" ht="25.5" x14ac:dyDescent="0.2">
      <c r="A561" s="27" t="s">
        <v>209</v>
      </c>
      <c r="B561" s="15"/>
      <c r="C561" s="15"/>
      <c r="D561" s="15"/>
      <c r="E561" s="15"/>
      <c r="F561" s="15"/>
      <c r="G561" s="15"/>
      <c r="H561" s="15"/>
      <c r="I561" s="203"/>
      <c r="J561" s="203"/>
      <c r="K561" s="203"/>
      <c r="L561" s="36" t="s">
        <v>184</v>
      </c>
      <c r="M561" s="107"/>
      <c r="N561" s="108" t="s">
        <v>228</v>
      </c>
      <c r="O561" s="145">
        <f t="shared" ref="O561" si="570">SUM(O566)</f>
        <v>6000</v>
      </c>
      <c r="P561" s="145">
        <f t="shared" ref="P561" si="571">SUM(P566)</f>
        <v>15000</v>
      </c>
      <c r="Q561" s="145">
        <f t="shared" ref="Q561:R561" si="572">SUM(Q566)</f>
        <v>5000</v>
      </c>
      <c r="R561" s="145">
        <f t="shared" si="572"/>
        <v>5000</v>
      </c>
      <c r="S561" s="145">
        <f t="shared" ref="S561" si="573">SUM(S566)</f>
        <v>5000</v>
      </c>
      <c r="T561" s="77">
        <f t="shared" si="521"/>
        <v>0</v>
      </c>
      <c r="U561" s="419">
        <f>SUM(U567)</f>
        <v>20000</v>
      </c>
      <c r="V561" s="419">
        <f>SUM(V567)</f>
        <v>20000</v>
      </c>
      <c r="W561" s="383">
        <f t="shared" si="523"/>
        <v>400</v>
      </c>
      <c r="X561" s="383">
        <f t="shared" si="524"/>
        <v>400</v>
      </c>
    </row>
    <row r="562" spans="1:24" s="15" customFormat="1" x14ac:dyDescent="0.2">
      <c r="I562" s="203"/>
      <c r="J562" s="203"/>
      <c r="K562" s="203"/>
      <c r="L562" s="16"/>
      <c r="M562" s="92"/>
      <c r="N562" s="70"/>
      <c r="O562" s="147"/>
      <c r="P562" s="147"/>
      <c r="Q562" s="147"/>
      <c r="R562" s="147"/>
      <c r="S562" s="147"/>
      <c r="T562" s="77"/>
      <c r="U562" s="416"/>
      <c r="V562" s="416"/>
      <c r="W562" s="383"/>
      <c r="X562" s="383"/>
    </row>
    <row r="563" spans="1:24" s="178" customFormat="1" x14ac:dyDescent="0.2">
      <c r="I563" s="203"/>
      <c r="J563" s="203"/>
      <c r="K563" s="203"/>
      <c r="L563" s="16"/>
      <c r="M563" s="92"/>
      <c r="N563" s="181" t="s">
        <v>289</v>
      </c>
      <c r="O563" s="189">
        <f t="shared" ref="O563:U563" si="574">SUM(O564)</f>
        <v>6000</v>
      </c>
      <c r="P563" s="189">
        <f t="shared" si="574"/>
        <v>15000</v>
      </c>
      <c r="Q563" s="189">
        <f t="shared" si="574"/>
        <v>5000</v>
      </c>
      <c r="R563" s="189">
        <f t="shared" si="574"/>
        <v>5000</v>
      </c>
      <c r="S563" s="189">
        <f t="shared" si="574"/>
        <v>5000</v>
      </c>
      <c r="T563" s="77">
        <f t="shared" si="521"/>
        <v>0</v>
      </c>
      <c r="U563" s="405">
        <f t="shared" si="574"/>
        <v>20000</v>
      </c>
      <c r="V563" s="405">
        <f t="shared" ref="V563" si="575">SUM(V564)</f>
        <v>20000</v>
      </c>
      <c r="W563" s="383">
        <f t="shared" si="523"/>
        <v>400</v>
      </c>
      <c r="X563" s="383">
        <f t="shared" si="524"/>
        <v>400</v>
      </c>
    </row>
    <row r="564" spans="1:24" s="203" customFormat="1" x14ac:dyDescent="0.2">
      <c r="L564" s="16"/>
      <c r="M564" s="187">
        <v>91</v>
      </c>
      <c r="N564" s="181" t="s">
        <v>294</v>
      </c>
      <c r="O564" s="189">
        <v>6000</v>
      </c>
      <c r="P564" s="189">
        <v>15000</v>
      </c>
      <c r="Q564" s="189">
        <v>5000</v>
      </c>
      <c r="R564" s="189">
        <v>5000</v>
      </c>
      <c r="S564" s="189">
        <v>5000</v>
      </c>
      <c r="T564" s="77">
        <f t="shared" si="521"/>
        <v>0</v>
      </c>
      <c r="U564" s="405">
        <v>20000</v>
      </c>
      <c r="V564" s="405">
        <v>20000</v>
      </c>
      <c r="W564" s="383">
        <f t="shared" si="523"/>
        <v>400</v>
      </c>
      <c r="X564" s="383">
        <f t="shared" si="524"/>
        <v>400</v>
      </c>
    </row>
    <row r="565" spans="1:24" s="178" customFormat="1" x14ac:dyDescent="0.2">
      <c r="I565" s="203"/>
      <c r="J565" s="203"/>
      <c r="K565" s="203"/>
      <c r="L565" s="16"/>
      <c r="M565" s="92"/>
      <c r="N565" s="181"/>
      <c r="O565" s="147"/>
      <c r="P565" s="147"/>
      <c r="Q565" s="147"/>
      <c r="R565" s="147"/>
      <c r="S565" s="147"/>
      <c r="T565" s="77"/>
      <c r="U565" s="416"/>
      <c r="V565" s="416"/>
      <c r="W565" s="383"/>
      <c r="X565" s="383"/>
    </row>
    <row r="566" spans="1:24" s="15" customFormat="1" x14ac:dyDescent="0.2">
      <c r="B566" s="48"/>
      <c r="I566" s="203"/>
      <c r="J566" s="202">
        <v>9</v>
      </c>
      <c r="K566" s="203"/>
      <c r="L566" s="16" t="s">
        <v>184</v>
      </c>
      <c r="M566" s="72">
        <v>3</v>
      </c>
      <c r="N566" s="84" t="s">
        <v>117</v>
      </c>
      <c r="O566" s="114">
        <f t="shared" ref="O566:S566" si="576">SUM(O567)</f>
        <v>6000</v>
      </c>
      <c r="P566" s="114">
        <f t="shared" si="576"/>
        <v>15000</v>
      </c>
      <c r="Q566" s="114">
        <f t="shared" si="576"/>
        <v>5000</v>
      </c>
      <c r="R566" s="114">
        <f t="shared" si="576"/>
        <v>5000</v>
      </c>
      <c r="S566" s="114">
        <f t="shared" si="576"/>
        <v>5000</v>
      </c>
      <c r="T566" s="77">
        <f t="shared" si="521"/>
        <v>0</v>
      </c>
      <c r="U566" s="417"/>
      <c r="V566" s="417"/>
      <c r="W566" s="383"/>
      <c r="X566" s="383"/>
    </row>
    <row r="567" spans="1:24" s="38" customFormat="1" x14ac:dyDescent="0.2">
      <c r="B567" s="48"/>
      <c r="J567" s="9">
        <v>9</v>
      </c>
      <c r="L567" s="16" t="s">
        <v>184</v>
      </c>
      <c r="M567" s="92" t="s">
        <v>73</v>
      </c>
      <c r="N567" s="70" t="s">
        <v>138</v>
      </c>
      <c r="O567" s="115">
        <f t="shared" ref="O567" si="577">SUM(O568:O569)</f>
        <v>6000</v>
      </c>
      <c r="P567" s="115">
        <f t="shared" ref="P567:Q567" si="578">SUM(P568:P569)</f>
        <v>15000</v>
      </c>
      <c r="Q567" s="115">
        <f t="shared" si="578"/>
        <v>5000</v>
      </c>
      <c r="R567" s="115">
        <f t="shared" ref="R567:S567" si="579">SUM(R568:R569)</f>
        <v>5000</v>
      </c>
      <c r="S567" s="115">
        <f t="shared" si="579"/>
        <v>5000</v>
      </c>
      <c r="T567" s="77">
        <f t="shared" si="521"/>
        <v>0</v>
      </c>
      <c r="U567" s="417">
        <v>20000</v>
      </c>
      <c r="V567" s="417">
        <v>20000</v>
      </c>
      <c r="W567" s="383">
        <f t="shared" si="523"/>
        <v>400</v>
      </c>
      <c r="X567" s="383">
        <f t="shared" si="524"/>
        <v>400</v>
      </c>
    </row>
    <row r="568" spans="1:24" s="15" customFormat="1" x14ac:dyDescent="0.2">
      <c r="B568" s="48"/>
      <c r="I568" s="203"/>
      <c r="J568" s="202">
        <v>9</v>
      </c>
      <c r="K568" s="203"/>
      <c r="L568" s="16" t="s">
        <v>184</v>
      </c>
      <c r="M568" s="83" t="s">
        <v>74</v>
      </c>
      <c r="N568" s="84" t="s">
        <v>8</v>
      </c>
      <c r="O568" s="114">
        <v>6000</v>
      </c>
      <c r="P568" s="114">
        <v>15000</v>
      </c>
      <c r="Q568" s="114">
        <v>5000</v>
      </c>
      <c r="R568" s="114">
        <v>5000</v>
      </c>
      <c r="S568" s="114">
        <v>5000</v>
      </c>
      <c r="T568" s="77">
        <f t="shared" si="521"/>
        <v>0</v>
      </c>
      <c r="U568" s="417"/>
      <c r="V568" s="417"/>
      <c r="W568" s="383"/>
      <c r="X568" s="383"/>
    </row>
    <row r="569" spans="1:24" s="15" customFormat="1" x14ac:dyDescent="0.2">
      <c r="B569" s="48"/>
      <c r="I569" s="203"/>
      <c r="J569" s="202">
        <v>9</v>
      </c>
      <c r="K569" s="203"/>
      <c r="L569" s="16" t="s">
        <v>184</v>
      </c>
      <c r="M569" s="83" t="s">
        <v>75</v>
      </c>
      <c r="N569" s="84" t="s">
        <v>31</v>
      </c>
      <c r="O569" s="114">
        <v>0</v>
      </c>
      <c r="P569" s="114">
        <v>0</v>
      </c>
      <c r="Q569" s="114">
        <v>0</v>
      </c>
      <c r="R569" s="114">
        <v>0</v>
      </c>
      <c r="S569" s="114">
        <v>0</v>
      </c>
      <c r="T569" s="77">
        <f t="shared" si="521"/>
        <v>0</v>
      </c>
      <c r="U569" s="417"/>
      <c r="V569" s="417"/>
      <c r="W569" s="383"/>
      <c r="X569" s="383"/>
    </row>
    <row r="570" spans="1:24" s="209" customFormat="1" x14ac:dyDescent="0.2">
      <c r="B570" s="210"/>
      <c r="J570" s="210"/>
      <c r="L570" s="16"/>
      <c r="M570" s="211"/>
      <c r="N570" s="212"/>
      <c r="O570" s="114"/>
      <c r="P570" s="114"/>
      <c r="Q570" s="114"/>
      <c r="R570" s="114"/>
      <c r="S570" s="114"/>
      <c r="T570" s="77"/>
      <c r="U570" s="417"/>
      <c r="V570" s="417"/>
      <c r="W570" s="383"/>
      <c r="X570" s="383"/>
    </row>
    <row r="571" spans="1:24" s="156" customFormat="1" ht="25.5" x14ac:dyDescent="0.2">
      <c r="A571" s="67">
        <v>10</v>
      </c>
      <c r="B571" s="153"/>
      <c r="I571" s="203"/>
      <c r="J571" s="203"/>
      <c r="K571" s="203"/>
      <c r="L571" s="31" t="s">
        <v>198</v>
      </c>
      <c r="M571" s="154"/>
      <c r="N571" s="105" t="s">
        <v>152</v>
      </c>
      <c r="O571" s="117">
        <f t="shared" ref="O571" si="580">SUM(O573)</f>
        <v>2913.26</v>
      </c>
      <c r="P571" s="117">
        <f t="shared" ref="P571" si="581">SUM(P573)</f>
        <v>4000</v>
      </c>
      <c r="Q571" s="117">
        <f t="shared" ref="Q571:V571" si="582">SUM(Q573)</f>
        <v>4000</v>
      </c>
      <c r="R571" s="117">
        <f t="shared" ref="R571:S571" si="583">SUM(R573)</f>
        <v>6000</v>
      </c>
      <c r="S571" s="117">
        <f t="shared" si="583"/>
        <v>6000</v>
      </c>
      <c r="T571" s="77">
        <f t="shared" si="521"/>
        <v>0</v>
      </c>
      <c r="U571" s="423">
        <f t="shared" si="582"/>
        <v>5000</v>
      </c>
      <c r="V571" s="423">
        <f t="shared" si="582"/>
        <v>5000</v>
      </c>
      <c r="W571" s="383">
        <f t="shared" si="523"/>
        <v>83.333333333333343</v>
      </c>
      <c r="X571" s="383">
        <f t="shared" si="524"/>
        <v>83.333333333333343</v>
      </c>
    </row>
    <row r="572" spans="1:24" s="156" customFormat="1" x14ac:dyDescent="0.2">
      <c r="A572" s="67"/>
      <c r="B572" s="153"/>
      <c r="I572" s="203"/>
      <c r="J572" s="203"/>
      <c r="K572" s="203"/>
      <c r="L572" s="31"/>
      <c r="M572" s="154"/>
      <c r="N572" s="105"/>
      <c r="O572" s="145"/>
      <c r="P572" s="145"/>
      <c r="Q572" s="145"/>
      <c r="R572" s="145"/>
      <c r="S572" s="145"/>
      <c r="T572" s="77"/>
      <c r="U572" s="417"/>
      <c r="V572" s="417"/>
      <c r="W572" s="383"/>
      <c r="X572" s="383"/>
    </row>
    <row r="573" spans="1:24" s="156" customFormat="1" ht="25.5" x14ac:dyDescent="0.2">
      <c r="A573" s="27" t="s">
        <v>325</v>
      </c>
      <c r="B573" s="153"/>
      <c r="I573" s="203"/>
      <c r="J573" s="203"/>
      <c r="K573" s="203"/>
      <c r="L573" s="66" t="s">
        <v>142</v>
      </c>
      <c r="M573" s="121"/>
      <c r="N573" s="122" t="s">
        <v>219</v>
      </c>
      <c r="O573" s="145">
        <f t="shared" ref="O573" si="584">SUM(O579)</f>
        <v>2913.26</v>
      </c>
      <c r="P573" s="145">
        <f t="shared" ref="P573" si="585">SUM(P579)</f>
        <v>4000</v>
      </c>
      <c r="Q573" s="145">
        <f t="shared" ref="Q573:R573" si="586">SUM(Q579)</f>
        <v>4000</v>
      </c>
      <c r="R573" s="145">
        <f t="shared" si="586"/>
        <v>6000</v>
      </c>
      <c r="S573" s="145">
        <f t="shared" ref="S573" si="587">SUM(S579)</f>
        <v>6000</v>
      </c>
      <c r="T573" s="77">
        <f>S573-R573</f>
        <v>0</v>
      </c>
      <c r="U573" s="419">
        <f>SUM(U580)</f>
        <v>5000</v>
      </c>
      <c r="V573" s="419">
        <f>SUM(V580)</f>
        <v>5000</v>
      </c>
      <c r="W573" s="383">
        <f t="shared" ref="W573:W633" si="588">U573/S573*100</f>
        <v>83.333333333333343</v>
      </c>
      <c r="X573" s="383">
        <f t="shared" ref="X573:X633" si="589">V573/S573*100</f>
        <v>83.333333333333343</v>
      </c>
    </row>
    <row r="574" spans="1:24" s="156" customFormat="1" x14ac:dyDescent="0.2">
      <c r="B574" s="153"/>
      <c r="I574" s="203"/>
      <c r="J574" s="203"/>
      <c r="K574" s="203"/>
      <c r="L574" s="16"/>
      <c r="M574" s="154"/>
      <c r="N574" s="84"/>
      <c r="O574" s="145"/>
      <c r="P574" s="145"/>
      <c r="Q574" s="145"/>
      <c r="R574" s="145"/>
      <c r="S574" s="145"/>
      <c r="T574" s="77"/>
      <c r="U574" s="417"/>
      <c r="V574" s="417"/>
      <c r="W574" s="383"/>
      <c r="X574" s="383"/>
    </row>
    <row r="575" spans="1:24" s="178" customFormat="1" x14ac:dyDescent="0.2">
      <c r="B575" s="177"/>
      <c r="I575" s="203"/>
      <c r="J575" s="203"/>
      <c r="K575" s="203"/>
      <c r="L575" s="16"/>
      <c r="M575" s="179"/>
      <c r="N575" s="181" t="s">
        <v>289</v>
      </c>
      <c r="O575" s="189">
        <f t="shared" ref="O575" si="590">SUM(O576:O577)</f>
        <v>2913.26</v>
      </c>
      <c r="P575" s="189">
        <f t="shared" ref="P575" si="591">SUM(P576:P577)</f>
        <v>4000</v>
      </c>
      <c r="Q575" s="189">
        <f t="shared" ref="Q575:V575" si="592">SUM(Q576:Q577)</f>
        <v>4000</v>
      </c>
      <c r="R575" s="189">
        <f t="shared" ref="R575:S575" si="593">SUM(R576:R577)</f>
        <v>6000</v>
      </c>
      <c r="S575" s="189">
        <f t="shared" si="593"/>
        <v>6000</v>
      </c>
      <c r="T575" s="77">
        <f>S575-R575</f>
        <v>0</v>
      </c>
      <c r="U575" s="405">
        <f t="shared" si="592"/>
        <v>5000</v>
      </c>
      <c r="V575" s="405">
        <f t="shared" si="592"/>
        <v>5000</v>
      </c>
      <c r="W575" s="383">
        <f t="shared" si="588"/>
        <v>83.333333333333343</v>
      </c>
      <c r="X575" s="383">
        <f t="shared" si="589"/>
        <v>83.333333333333343</v>
      </c>
    </row>
    <row r="576" spans="1:24" s="178" customFormat="1" x14ac:dyDescent="0.2">
      <c r="B576" s="177"/>
      <c r="I576" s="203"/>
      <c r="J576" s="203"/>
      <c r="K576" s="203"/>
      <c r="L576" s="16"/>
      <c r="M576" s="190" t="s">
        <v>366</v>
      </c>
      <c r="N576" s="181" t="s">
        <v>290</v>
      </c>
      <c r="O576" s="189">
        <v>2913.26</v>
      </c>
      <c r="P576" s="189">
        <v>4000</v>
      </c>
      <c r="Q576" s="189">
        <v>4000</v>
      </c>
      <c r="R576" s="189">
        <v>6000</v>
      </c>
      <c r="S576" s="189">
        <v>6000</v>
      </c>
      <c r="T576" s="77">
        <f>S576-R576</f>
        <v>0</v>
      </c>
      <c r="U576" s="405">
        <v>0</v>
      </c>
      <c r="V576" s="405">
        <v>0</v>
      </c>
      <c r="W576" s="383">
        <f t="shared" si="588"/>
        <v>0</v>
      </c>
      <c r="X576" s="383">
        <f t="shared" si="589"/>
        <v>0</v>
      </c>
    </row>
    <row r="577" spans="1:24" s="178" customFormat="1" x14ac:dyDescent="0.2">
      <c r="B577" s="177"/>
      <c r="I577" s="203"/>
      <c r="J577" s="203"/>
      <c r="K577" s="203"/>
      <c r="L577" s="16"/>
      <c r="M577" s="187">
        <v>91</v>
      </c>
      <c r="N577" s="181" t="s">
        <v>294</v>
      </c>
      <c r="O577" s="189">
        <v>0</v>
      </c>
      <c r="P577" s="189">
        <v>0</v>
      </c>
      <c r="Q577" s="189">
        <v>0</v>
      </c>
      <c r="R577" s="189">
        <v>0</v>
      </c>
      <c r="S577" s="189">
        <v>0</v>
      </c>
      <c r="T577" s="77">
        <f>S577-R577</f>
        <v>0</v>
      </c>
      <c r="U577" s="405">
        <v>5000</v>
      </c>
      <c r="V577" s="405">
        <v>5000</v>
      </c>
      <c r="W577" s="383">
        <v>0</v>
      </c>
      <c r="X577" s="383">
        <v>0</v>
      </c>
    </row>
    <row r="578" spans="1:24" s="206" customFormat="1" x14ac:dyDescent="0.2">
      <c r="B578" s="207"/>
      <c r="L578" s="16"/>
      <c r="M578" s="187"/>
      <c r="N578" s="181"/>
      <c r="O578" s="145"/>
      <c r="P578" s="145"/>
      <c r="Q578" s="145"/>
      <c r="R578" s="145"/>
      <c r="S578" s="145"/>
      <c r="T578" s="77"/>
      <c r="U578" s="417"/>
      <c r="V578" s="417"/>
      <c r="W578" s="383"/>
      <c r="X578" s="383"/>
    </row>
    <row r="579" spans="1:24" s="156" customFormat="1" x14ac:dyDescent="0.2">
      <c r="B579" s="153">
        <v>1</v>
      </c>
      <c r="I579" s="203"/>
      <c r="J579" s="276">
        <v>9</v>
      </c>
      <c r="K579" s="203"/>
      <c r="L579" s="16" t="s">
        <v>142</v>
      </c>
      <c r="M579" s="154" t="s">
        <v>57</v>
      </c>
      <c r="N579" s="84" t="s">
        <v>117</v>
      </c>
      <c r="O579" s="114">
        <f t="shared" ref="O579:S580" si="594">SUM(O580)</f>
        <v>2913.26</v>
      </c>
      <c r="P579" s="114">
        <f t="shared" si="594"/>
        <v>4000</v>
      </c>
      <c r="Q579" s="114">
        <f t="shared" si="594"/>
        <v>4000</v>
      </c>
      <c r="R579" s="114">
        <f t="shared" si="594"/>
        <v>6000</v>
      </c>
      <c r="S579" s="114">
        <f t="shared" si="594"/>
        <v>6000</v>
      </c>
      <c r="T579" s="77">
        <f>S579-R579</f>
        <v>0</v>
      </c>
      <c r="U579" s="417"/>
      <c r="V579" s="417"/>
      <c r="W579" s="383"/>
      <c r="X579" s="383"/>
    </row>
    <row r="580" spans="1:24" s="156" customFormat="1" x14ac:dyDescent="0.2">
      <c r="A580" s="38"/>
      <c r="B580" s="153">
        <v>1</v>
      </c>
      <c r="C580" s="38"/>
      <c r="D580" s="38"/>
      <c r="E580" s="38"/>
      <c r="F580" s="38"/>
      <c r="G580" s="38"/>
      <c r="H580" s="38"/>
      <c r="I580" s="38"/>
      <c r="J580" s="9">
        <v>9</v>
      </c>
      <c r="K580" s="38"/>
      <c r="L580" s="16" t="s">
        <v>142</v>
      </c>
      <c r="M580" s="92" t="s">
        <v>73</v>
      </c>
      <c r="N580" s="70" t="s">
        <v>138</v>
      </c>
      <c r="O580" s="115">
        <f t="shared" si="594"/>
        <v>2913.26</v>
      </c>
      <c r="P580" s="115">
        <f t="shared" si="594"/>
        <v>4000</v>
      </c>
      <c r="Q580" s="115">
        <f t="shared" si="594"/>
        <v>4000</v>
      </c>
      <c r="R580" s="115">
        <f t="shared" si="594"/>
        <v>6000</v>
      </c>
      <c r="S580" s="115">
        <f t="shared" si="594"/>
        <v>6000</v>
      </c>
      <c r="T580" s="77">
        <f>S580-R580</f>
        <v>0</v>
      </c>
      <c r="U580" s="417">
        <v>5000</v>
      </c>
      <c r="V580" s="417">
        <v>5000</v>
      </c>
      <c r="W580" s="383">
        <f t="shared" si="588"/>
        <v>83.333333333333343</v>
      </c>
      <c r="X580" s="383">
        <f t="shared" si="589"/>
        <v>83.333333333333343</v>
      </c>
    </row>
    <row r="581" spans="1:24" s="156" customFormat="1" x14ac:dyDescent="0.2">
      <c r="B581" s="153">
        <v>1</v>
      </c>
      <c r="I581" s="203"/>
      <c r="J581" s="276">
        <v>9</v>
      </c>
      <c r="K581" s="203"/>
      <c r="L581" s="16" t="s">
        <v>142</v>
      </c>
      <c r="M581" s="154" t="s">
        <v>74</v>
      </c>
      <c r="N581" s="84" t="s">
        <v>8</v>
      </c>
      <c r="O581" s="114">
        <v>2913.26</v>
      </c>
      <c r="P581" s="114">
        <v>4000</v>
      </c>
      <c r="Q581" s="114">
        <v>4000</v>
      </c>
      <c r="R581" s="114">
        <v>6000</v>
      </c>
      <c r="S581" s="114">
        <v>6000</v>
      </c>
      <c r="T581" s="77">
        <f>S581-R581</f>
        <v>0</v>
      </c>
      <c r="U581" s="417"/>
      <c r="V581" s="417"/>
      <c r="W581" s="383"/>
      <c r="X581" s="383"/>
    </row>
    <row r="582" spans="1:24" s="277" customFormat="1" x14ac:dyDescent="0.2">
      <c r="B582" s="276"/>
      <c r="L582" s="16"/>
      <c r="M582" s="278"/>
      <c r="N582" s="279"/>
      <c r="O582" s="114"/>
      <c r="P582" s="114"/>
      <c r="Q582" s="114"/>
      <c r="R582" s="114"/>
      <c r="S582" s="114"/>
      <c r="T582" s="77"/>
      <c r="U582" s="417"/>
      <c r="V582" s="417"/>
      <c r="W582" s="383"/>
      <c r="X582" s="383"/>
    </row>
    <row r="583" spans="1:24" s="277" customFormat="1" ht="25.5" x14ac:dyDescent="0.2">
      <c r="A583" s="281" t="s">
        <v>195</v>
      </c>
      <c r="B583" s="276"/>
      <c r="L583" s="31" t="s">
        <v>341</v>
      </c>
      <c r="M583" s="278"/>
      <c r="N583" s="105" t="s">
        <v>150</v>
      </c>
      <c r="O583" s="117">
        <f>SUM(O585)</f>
        <v>0</v>
      </c>
      <c r="P583" s="117">
        <f>SUM(P585)</f>
        <v>5000</v>
      </c>
      <c r="Q583" s="117">
        <f>SUM(Q585)</f>
        <v>5000</v>
      </c>
      <c r="R583" s="117">
        <f>SUM(R585)</f>
        <v>5000</v>
      </c>
      <c r="S583" s="117">
        <f>SUM(S585)</f>
        <v>5000</v>
      </c>
      <c r="T583" s="77">
        <f>S583-R583</f>
        <v>0</v>
      </c>
      <c r="U583" s="423">
        <f t="shared" ref="U583:V583" si="595">SUM(U585)</f>
        <v>5000</v>
      </c>
      <c r="V583" s="423">
        <f t="shared" si="595"/>
        <v>5000</v>
      </c>
      <c r="W583" s="383">
        <f t="shared" si="588"/>
        <v>100</v>
      </c>
      <c r="X583" s="383">
        <f t="shared" si="589"/>
        <v>100</v>
      </c>
    </row>
    <row r="584" spans="1:24" s="277" customFormat="1" x14ac:dyDescent="0.2">
      <c r="B584" s="276"/>
      <c r="L584" s="16"/>
      <c r="M584" s="278"/>
      <c r="N584" s="279"/>
      <c r="O584" s="114"/>
      <c r="P584" s="114"/>
      <c r="Q584" s="114"/>
      <c r="R584" s="114"/>
      <c r="S584" s="114"/>
      <c r="T584" s="77"/>
      <c r="U584" s="417"/>
      <c r="V584" s="417"/>
      <c r="W584" s="383"/>
      <c r="X584" s="383"/>
    </row>
    <row r="585" spans="1:24" s="277" customFormat="1" ht="25.5" x14ac:dyDescent="0.2">
      <c r="A585" s="27" t="s">
        <v>338</v>
      </c>
      <c r="B585" s="276"/>
      <c r="L585" s="66" t="s">
        <v>339</v>
      </c>
      <c r="M585" s="121"/>
      <c r="N585" s="122" t="s">
        <v>340</v>
      </c>
      <c r="O585" s="239">
        <f>SUM(O591)</f>
        <v>0</v>
      </c>
      <c r="P585" s="239">
        <f>SUM(P591)</f>
        <v>5000</v>
      </c>
      <c r="Q585" s="239">
        <f>SUM(Q591)</f>
        <v>5000</v>
      </c>
      <c r="R585" s="239">
        <f>SUM(R591)</f>
        <v>5000</v>
      </c>
      <c r="S585" s="239">
        <f>SUM(S591)</f>
        <v>5000</v>
      </c>
      <c r="T585" s="77">
        <f>S585-R585</f>
        <v>0</v>
      </c>
      <c r="U585" s="419">
        <f>SUM(U592)</f>
        <v>5000</v>
      </c>
      <c r="V585" s="419">
        <f>SUM(V592)</f>
        <v>5000</v>
      </c>
      <c r="W585" s="383">
        <f t="shared" si="588"/>
        <v>100</v>
      </c>
      <c r="X585" s="383">
        <f t="shared" si="589"/>
        <v>100</v>
      </c>
    </row>
    <row r="586" spans="1:24" s="277" customFormat="1" x14ac:dyDescent="0.2">
      <c r="B586" s="276"/>
      <c r="L586" s="16"/>
      <c r="M586" s="278"/>
      <c r="N586" s="279"/>
      <c r="O586" s="114"/>
      <c r="P586" s="114"/>
      <c r="Q586" s="114"/>
      <c r="R586" s="114"/>
      <c r="S586" s="114"/>
      <c r="T586" s="77"/>
      <c r="U586" s="417"/>
      <c r="V586" s="417"/>
      <c r="W586" s="383"/>
      <c r="X586" s="383"/>
    </row>
    <row r="587" spans="1:24" s="277" customFormat="1" x14ac:dyDescent="0.2">
      <c r="B587" s="276"/>
      <c r="L587" s="16"/>
      <c r="M587" s="278"/>
      <c r="N587" s="181" t="s">
        <v>289</v>
      </c>
      <c r="O587" s="189">
        <f>SUM(O588)</f>
        <v>0</v>
      </c>
      <c r="P587" s="189">
        <f>SUM(P588:P589)</f>
        <v>5000</v>
      </c>
      <c r="Q587" s="189">
        <f>SUM(Q588:Q589)</f>
        <v>5000</v>
      </c>
      <c r="R587" s="189">
        <f>SUM(R588:R589)</f>
        <v>5000</v>
      </c>
      <c r="S587" s="189">
        <f>SUM(S588:S589)</f>
        <v>5000</v>
      </c>
      <c r="T587" s="77">
        <f>S587-R587</f>
        <v>0</v>
      </c>
      <c r="U587" s="405">
        <f t="shared" ref="U587:V587" si="596">SUM(U588:U589)</f>
        <v>5000</v>
      </c>
      <c r="V587" s="405">
        <f t="shared" si="596"/>
        <v>5000</v>
      </c>
      <c r="W587" s="383">
        <f t="shared" si="588"/>
        <v>100</v>
      </c>
      <c r="X587" s="383">
        <f t="shared" si="589"/>
        <v>100</v>
      </c>
    </row>
    <row r="588" spans="1:24" s="277" customFormat="1" x14ac:dyDescent="0.2">
      <c r="B588" s="276"/>
      <c r="L588" s="16"/>
      <c r="M588" s="190" t="s">
        <v>366</v>
      </c>
      <c r="N588" s="181" t="s">
        <v>290</v>
      </c>
      <c r="O588" s="189">
        <v>0</v>
      </c>
      <c r="P588" s="189">
        <v>0</v>
      </c>
      <c r="Q588" s="189">
        <v>5000</v>
      </c>
      <c r="R588" s="189">
        <v>5000</v>
      </c>
      <c r="S588" s="189">
        <v>5000</v>
      </c>
      <c r="T588" s="77">
        <f>S588-R588</f>
        <v>0</v>
      </c>
      <c r="U588" s="405">
        <v>0</v>
      </c>
      <c r="V588" s="405">
        <v>0</v>
      </c>
      <c r="W588" s="383">
        <f t="shared" si="588"/>
        <v>0</v>
      </c>
      <c r="X588" s="383">
        <f t="shared" si="589"/>
        <v>0</v>
      </c>
    </row>
    <row r="589" spans="1:24" s="277" customFormat="1" x14ac:dyDescent="0.2">
      <c r="B589" s="276"/>
      <c r="L589" s="16"/>
      <c r="M589" s="187">
        <v>91</v>
      </c>
      <c r="N589" s="181" t="s">
        <v>294</v>
      </c>
      <c r="O589" s="189">
        <v>0</v>
      </c>
      <c r="P589" s="189">
        <v>5000</v>
      </c>
      <c r="Q589" s="189">
        <v>0</v>
      </c>
      <c r="R589" s="189">
        <v>0</v>
      </c>
      <c r="S589" s="189">
        <v>0</v>
      </c>
      <c r="T589" s="77">
        <f>S589-R589</f>
        <v>0</v>
      </c>
      <c r="U589" s="405">
        <v>5000</v>
      </c>
      <c r="V589" s="405">
        <v>5000</v>
      </c>
      <c r="W589" s="383">
        <v>0</v>
      </c>
      <c r="X589" s="383">
        <v>0</v>
      </c>
    </row>
    <row r="590" spans="1:24" s="277" customFormat="1" x14ac:dyDescent="0.2">
      <c r="B590" s="276"/>
      <c r="L590" s="16"/>
      <c r="M590" s="278"/>
      <c r="N590" s="279"/>
      <c r="O590" s="114"/>
      <c r="P590" s="114"/>
      <c r="Q590" s="114"/>
      <c r="R590" s="114"/>
      <c r="S590" s="114"/>
      <c r="T590" s="77"/>
      <c r="U590" s="417"/>
      <c r="V590" s="417"/>
      <c r="W590" s="383"/>
      <c r="X590" s="383"/>
    </row>
    <row r="591" spans="1:24" s="277" customFormat="1" x14ac:dyDescent="0.2">
      <c r="B591" s="276">
        <v>1</v>
      </c>
      <c r="J591" s="276">
        <v>9</v>
      </c>
      <c r="L591" s="16" t="s">
        <v>339</v>
      </c>
      <c r="M591" s="278" t="s">
        <v>57</v>
      </c>
      <c r="N591" s="279" t="s">
        <v>117</v>
      </c>
      <c r="O591" s="114">
        <f>SUM(O592)</f>
        <v>0</v>
      </c>
      <c r="P591" s="114">
        <f t="shared" ref="P591:S592" si="597">SUM(P592)</f>
        <v>5000</v>
      </c>
      <c r="Q591" s="114">
        <f t="shared" si="597"/>
        <v>5000</v>
      </c>
      <c r="R591" s="114">
        <f t="shared" si="597"/>
        <v>5000</v>
      </c>
      <c r="S591" s="114">
        <f t="shared" si="597"/>
        <v>5000</v>
      </c>
      <c r="T591" s="77">
        <f>S591-R591</f>
        <v>0</v>
      </c>
      <c r="U591" s="417"/>
      <c r="V591" s="417"/>
      <c r="W591" s="383"/>
      <c r="X591" s="383"/>
    </row>
    <row r="592" spans="1:24" s="277" customFormat="1" x14ac:dyDescent="0.2">
      <c r="B592" s="276">
        <v>1</v>
      </c>
      <c r="J592" s="276">
        <v>9</v>
      </c>
      <c r="L592" s="16" t="s">
        <v>339</v>
      </c>
      <c r="M592" s="280" t="s">
        <v>73</v>
      </c>
      <c r="N592" s="70" t="s">
        <v>138</v>
      </c>
      <c r="O592" s="115">
        <f>SUM(O593)</f>
        <v>0</v>
      </c>
      <c r="P592" s="115">
        <f t="shared" si="597"/>
        <v>5000</v>
      </c>
      <c r="Q592" s="115">
        <f t="shared" si="597"/>
        <v>5000</v>
      </c>
      <c r="R592" s="115">
        <f t="shared" si="597"/>
        <v>5000</v>
      </c>
      <c r="S592" s="115">
        <f t="shared" si="597"/>
        <v>5000</v>
      </c>
      <c r="T592" s="77">
        <f>S592-R592</f>
        <v>0</v>
      </c>
      <c r="U592" s="417">
        <v>5000</v>
      </c>
      <c r="V592" s="417">
        <v>5000</v>
      </c>
      <c r="W592" s="383">
        <f t="shared" si="588"/>
        <v>100</v>
      </c>
      <c r="X592" s="383">
        <f t="shared" si="589"/>
        <v>100</v>
      </c>
    </row>
    <row r="593" spans="1:24" s="277" customFormat="1" x14ac:dyDescent="0.2">
      <c r="B593" s="276">
        <v>1</v>
      </c>
      <c r="J593" s="276">
        <v>9</v>
      </c>
      <c r="L593" s="16" t="s">
        <v>339</v>
      </c>
      <c r="M593" s="278" t="s">
        <v>75</v>
      </c>
      <c r="N593" s="279" t="s">
        <v>31</v>
      </c>
      <c r="O593" s="114">
        <v>0</v>
      </c>
      <c r="P593" s="114">
        <v>5000</v>
      </c>
      <c r="Q593" s="114">
        <v>5000</v>
      </c>
      <c r="R593" s="114">
        <v>5000</v>
      </c>
      <c r="S593" s="114">
        <v>5000</v>
      </c>
      <c r="T593" s="77">
        <f>S593-R593</f>
        <v>0</v>
      </c>
      <c r="U593" s="417"/>
      <c r="V593" s="417"/>
      <c r="W593" s="383"/>
      <c r="X593" s="383"/>
    </row>
    <row r="594" spans="1:24" s="156" customFormat="1" x14ac:dyDescent="0.2">
      <c r="A594" s="38"/>
      <c r="B594" s="38"/>
      <c r="C594" s="38"/>
      <c r="D594" s="38"/>
      <c r="E594" s="38"/>
      <c r="F594" s="38"/>
      <c r="G594" s="38"/>
      <c r="H594" s="38"/>
      <c r="I594" s="38"/>
      <c r="J594" s="38"/>
      <c r="K594" s="38"/>
      <c r="L594" s="18"/>
      <c r="M594" s="92"/>
      <c r="N594" s="70"/>
      <c r="O594" s="147"/>
      <c r="P594" s="147"/>
      <c r="Q594" s="147"/>
      <c r="R594" s="147"/>
      <c r="S594" s="147"/>
      <c r="T594" s="77"/>
      <c r="U594" s="416"/>
      <c r="V594" s="416"/>
      <c r="W594" s="383"/>
      <c r="X594" s="383"/>
    </row>
    <row r="595" spans="1:24" s="160" customFormat="1" x14ac:dyDescent="0.2">
      <c r="A595" s="51" t="s">
        <v>266</v>
      </c>
      <c r="B595" s="55">
        <v>1</v>
      </c>
      <c r="C595" s="32"/>
      <c r="D595" s="32"/>
      <c r="E595" s="32"/>
      <c r="F595" s="55"/>
      <c r="G595" s="32"/>
      <c r="H595" s="32"/>
      <c r="I595" s="32"/>
      <c r="J595" s="32"/>
      <c r="K595" s="32"/>
      <c r="L595" s="33"/>
      <c r="M595" s="102"/>
      <c r="N595" s="73" t="s">
        <v>267</v>
      </c>
      <c r="O595" s="116">
        <f t="shared" ref="O595:P595" si="598">SUM(O597)</f>
        <v>0</v>
      </c>
      <c r="P595" s="116">
        <f t="shared" si="598"/>
        <v>5000</v>
      </c>
      <c r="Q595" s="116">
        <f t="shared" ref="Q595:U595" si="599">SUM(Q597)</f>
        <v>5000</v>
      </c>
      <c r="R595" s="116">
        <f t="shared" ref="R595:S595" si="600">SUM(R597)</f>
        <v>5000</v>
      </c>
      <c r="S595" s="116">
        <f t="shared" si="600"/>
        <v>5000</v>
      </c>
      <c r="T595" s="77">
        <f>S595-R595</f>
        <v>0</v>
      </c>
      <c r="U595" s="421">
        <f t="shared" si="599"/>
        <v>5000</v>
      </c>
      <c r="V595" s="421">
        <f t="shared" ref="V595" si="601">SUM(V597)</f>
        <v>5000</v>
      </c>
      <c r="W595" s="383">
        <f t="shared" si="588"/>
        <v>100</v>
      </c>
      <c r="X595" s="383">
        <f t="shared" si="589"/>
        <v>100</v>
      </c>
    </row>
    <row r="596" spans="1:24" s="160" customFormat="1" x14ac:dyDescent="0.2">
      <c r="A596" s="38"/>
      <c r="B596" s="38"/>
      <c r="C596" s="38"/>
      <c r="D596" s="38"/>
      <c r="E596" s="38"/>
      <c r="F596" s="38"/>
      <c r="G596" s="38"/>
      <c r="H596" s="38"/>
      <c r="I596" s="38"/>
      <c r="J596" s="38"/>
      <c r="K596" s="38"/>
      <c r="L596" s="18"/>
      <c r="M596" s="92"/>
      <c r="N596" s="70"/>
      <c r="O596" s="147"/>
      <c r="P596" s="147"/>
      <c r="Q596" s="147"/>
      <c r="R596" s="147"/>
      <c r="S596" s="147"/>
      <c r="T596" s="77"/>
      <c r="U596" s="416"/>
      <c r="V596" s="416"/>
      <c r="W596" s="383"/>
      <c r="X596" s="383"/>
    </row>
    <row r="597" spans="1:24" s="42" customFormat="1" ht="25.5" x14ac:dyDescent="0.2">
      <c r="A597" s="53" t="s">
        <v>196</v>
      </c>
      <c r="I597" s="203"/>
      <c r="J597" s="203"/>
      <c r="K597" s="203"/>
      <c r="L597" s="31" t="s">
        <v>204</v>
      </c>
      <c r="M597" s="104"/>
      <c r="N597" s="105" t="s">
        <v>149</v>
      </c>
      <c r="O597" s="117">
        <f t="shared" ref="O597:P597" si="602">SUM(O599)</f>
        <v>0</v>
      </c>
      <c r="P597" s="117">
        <f t="shared" si="602"/>
        <v>5000</v>
      </c>
      <c r="Q597" s="117">
        <f t="shared" ref="Q597:U597" si="603">SUM(Q599)</f>
        <v>5000</v>
      </c>
      <c r="R597" s="117">
        <f t="shared" ref="R597:S597" si="604">SUM(R599)</f>
        <v>5000</v>
      </c>
      <c r="S597" s="117">
        <f t="shared" si="604"/>
        <v>5000</v>
      </c>
      <c r="T597" s="77">
        <f>S597-R597</f>
        <v>0</v>
      </c>
      <c r="U597" s="423">
        <f t="shared" si="603"/>
        <v>5000</v>
      </c>
      <c r="V597" s="423">
        <f t="shared" ref="V597" si="605">SUM(V599)</f>
        <v>5000</v>
      </c>
      <c r="W597" s="383">
        <f t="shared" si="588"/>
        <v>100</v>
      </c>
      <c r="X597" s="383">
        <f t="shared" si="589"/>
        <v>100</v>
      </c>
    </row>
    <row r="598" spans="1:24" s="178" customFormat="1" x14ac:dyDescent="0.2">
      <c r="A598" s="53"/>
      <c r="I598" s="203"/>
      <c r="J598" s="203"/>
      <c r="K598" s="203"/>
      <c r="L598" s="31"/>
      <c r="M598" s="104"/>
      <c r="N598" s="105"/>
      <c r="O598" s="117"/>
      <c r="P598" s="117"/>
      <c r="Q598" s="117"/>
      <c r="R598" s="117"/>
      <c r="S598" s="117"/>
      <c r="T598" s="77"/>
      <c r="U598" s="423"/>
      <c r="V598" s="423"/>
      <c r="W598" s="383"/>
      <c r="X598" s="383"/>
    </row>
    <row r="599" spans="1:24" s="128" customFormat="1" ht="25.5" x14ac:dyDescent="0.2">
      <c r="A599" s="27" t="s">
        <v>314</v>
      </c>
      <c r="L599" s="66" t="s">
        <v>187</v>
      </c>
      <c r="M599" s="142"/>
      <c r="N599" s="122" t="s">
        <v>264</v>
      </c>
      <c r="O599" s="145">
        <f t="shared" ref="O599" si="606">SUM(O604)</f>
        <v>0</v>
      </c>
      <c r="P599" s="145">
        <f>SUM(P604)</f>
        <v>5000</v>
      </c>
      <c r="Q599" s="145">
        <f>SUM(Q604)</f>
        <v>5000</v>
      </c>
      <c r="R599" s="145">
        <f>SUM(R604)</f>
        <v>5000</v>
      </c>
      <c r="S599" s="145">
        <f>SUM(S604)</f>
        <v>5000</v>
      </c>
      <c r="T599" s="77">
        <f>S599-R599</f>
        <v>0</v>
      </c>
      <c r="U599" s="427">
        <f>SUM(U605+U607)</f>
        <v>5000</v>
      </c>
      <c r="V599" s="427">
        <f>SUM(V605+V607)</f>
        <v>5000</v>
      </c>
      <c r="W599" s="383">
        <f t="shared" si="588"/>
        <v>100</v>
      </c>
      <c r="X599" s="383">
        <f t="shared" si="589"/>
        <v>100</v>
      </c>
    </row>
    <row r="600" spans="1:24" s="128" customFormat="1" x14ac:dyDescent="0.2">
      <c r="A600" s="27"/>
      <c r="L600" s="66"/>
      <c r="M600" s="142"/>
      <c r="N600" s="122"/>
      <c r="O600" s="145"/>
      <c r="P600" s="145"/>
      <c r="Q600" s="145"/>
      <c r="R600" s="145"/>
      <c r="S600" s="145"/>
      <c r="T600" s="77"/>
      <c r="U600" s="427"/>
      <c r="V600" s="427"/>
      <c r="W600" s="383"/>
      <c r="X600" s="383"/>
    </row>
    <row r="601" spans="1:24" s="195" customFormat="1" x14ac:dyDescent="0.2">
      <c r="I601" s="203"/>
      <c r="J601" s="203"/>
      <c r="K601" s="203"/>
      <c r="L601" s="16"/>
      <c r="M601" s="104"/>
      <c r="N601" s="181" t="s">
        <v>289</v>
      </c>
      <c r="O601" s="186">
        <f t="shared" ref="O601:U601" si="607">SUM(O602)</f>
        <v>0</v>
      </c>
      <c r="P601" s="186">
        <f t="shared" si="607"/>
        <v>5000</v>
      </c>
      <c r="Q601" s="186">
        <f t="shared" si="607"/>
        <v>5000</v>
      </c>
      <c r="R601" s="186">
        <f t="shared" si="607"/>
        <v>5000</v>
      </c>
      <c r="S601" s="186">
        <f t="shared" si="607"/>
        <v>5000</v>
      </c>
      <c r="T601" s="77">
        <f>S601-R601</f>
        <v>0</v>
      </c>
      <c r="U601" s="426">
        <f t="shared" si="607"/>
        <v>5000</v>
      </c>
      <c r="V601" s="426">
        <f t="shared" ref="V601" si="608">SUM(V602)</f>
        <v>5000</v>
      </c>
      <c r="W601" s="383">
        <f t="shared" si="588"/>
        <v>100</v>
      </c>
      <c r="X601" s="383">
        <f t="shared" si="589"/>
        <v>100</v>
      </c>
    </row>
    <row r="602" spans="1:24" s="195" customFormat="1" x14ac:dyDescent="0.2">
      <c r="I602" s="203"/>
      <c r="J602" s="203"/>
      <c r="K602" s="203"/>
      <c r="L602" s="16"/>
      <c r="M602" s="190" t="s">
        <v>366</v>
      </c>
      <c r="N602" s="181" t="s">
        <v>290</v>
      </c>
      <c r="O602" s="186">
        <v>0</v>
      </c>
      <c r="P602" s="186">
        <v>5000</v>
      </c>
      <c r="Q602" s="186">
        <v>5000</v>
      </c>
      <c r="R602" s="186">
        <v>5000</v>
      </c>
      <c r="S602" s="186">
        <v>5000</v>
      </c>
      <c r="T602" s="77">
        <f>S602-R602</f>
        <v>0</v>
      </c>
      <c r="U602" s="426">
        <v>5000</v>
      </c>
      <c r="V602" s="426">
        <v>5000</v>
      </c>
      <c r="W602" s="383">
        <f t="shared" si="588"/>
        <v>100</v>
      </c>
      <c r="X602" s="383">
        <f t="shared" si="589"/>
        <v>100</v>
      </c>
    </row>
    <row r="603" spans="1:24" s="195" customFormat="1" x14ac:dyDescent="0.2">
      <c r="I603" s="203"/>
      <c r="J603" s="203"/>
      <c r="K603" s="203"/>
      <c r="L603" s="16"/>
      <c r="M603" s="197"/>
      <c r="N603" s="70"/>
      <c r="O603" s="118"/>
      <c r="P603" s="118"/>
      <c r="Q603" s="118"/>
      <c r="R603" s="118"/>
      <c r="S603" s="118"/>
      <c r="T603" s="77"/>
      <c r="U603" s="416"/>
      <c r="V603" s="416"/>
      <c r="W603" s="383"/>
      <c r="X603" s="383"/>
    </row>
    <row r="604" spans="1:24" s="44" customFormat="1" x14ac:dyDescent="0.2">
      <c r="A604" s="164"/>
      <c r="B604" s="163">
        <v>1</v>
      </c>
      <c r="C604" s="164"/>
      <c r="D604" s="164"/>
      <c r="E604" s="164"/>
      <c r="F604" s="164"/>
      <c r="G604" s="164"/>
      <c r="H604" s="164"/>
      <c r="I604" s="203"/>
      <c r="J604" s="203"/>
      <c r="K604" s="203"/>
      <c r="L604" s="16" t="s">
        <v>187</v>
      </c>
      <c r="M604" s="166">
        <v>3</v>
      </c>
      <c r="N604" s="84" t="s">
        <v>117</v>
      </c>
      <c r="O604" s="114">
        <f t="shared" ref="O604" si="609">SUM(O605)</f>
        <v>0</v>
      </c>
      <c r="P604" s="114">
        <f>SUM(P605+P607)</f>
        <v>5000</v>
      </c>
      <c r="Q604" s="114">
        <f>SUM(Q605+Q607)</f>
        <v>5000</v>
      </c>
      <c r="R604" s="114">
        <f>SUM(R605+R607)</f>
        <v>5000</v>
      </c>
      <c r="S604" s="114">
        <f>SUM(S605+S607)</f>
        <v>5000</v>
      </c>
      <c r="T604" s="77">
        <f>S604-R604</f>
        <v>0</v>
      </c>
      <c r="U604" s="417"/>
      <c r="V604" s="417"/>
      <c r="W604" s="383"/>
      <c r="X604" s="383"/>
    </row>
    <row r="605" spans="1:24" s="44" customFormat="1" ht="25.5" x14ac:dyDescent="0.2">
      <c r="A605" s="164"/>
      <c r="B605" s="163">
        <v>1</v>
      </c>
      <c r="C605" s="164"/>
      <c r="D605" s="164"/>
      <c r="E605" s="164"/>
      <c r="F605" s="164"/>
      <c r="G605" s="164"/>
      <c r="H605" s="164"/>
      <c r="I605" s="203"/>
      <c r="J605" s="203"/>
      <c r="K605" s="203"/>
      <c r="L605" s="16" t="s">
        <v>187</v>
      </c>
      <c r="M605" s="92" t="s">
        <v>263</v>
      </c>
      <c r="N605" s="70" t="s">
        <v>283</v>
      </c>
      <c r="O605" s="115">
        <f t="shared" ref="O605:S605" si="610">SUM(O606:O606)</f>
        <v>0</v>
      </c>
      <c r="P605" s="115">
        <f t="shared" si="610"/>
        <v>0</v>
      </c>
      <c r="Q605" s="115">
        <f t="shared" si="610"/>
        <v>0</v>
      </c>
      <c r="R605" s="115">
        <f t="shared" si="610"/>
        <v>0</v>
      </c>
      <c r="S605" s="115">
        <f t="shared" si="610"/>
        <v>0</v>
      </c>
      <c r="T605" s="77">
        <f>S605-R605</f>
        <v>0</v>
      </c>
      <c r="U605" s="417">
        <v>0</v>
      </c>
      <c r="V605" s="417">
        <v>0</v>
      </c>
      <c r="W605" s="383">
        <v>0</v>
      </c>
      <c r="X605" s="383">
        <v>0</v>
      </c>
    </row>
    <row r="606" spans="1:24" s="44" customFormat="1" ht="25.5" x14ac:dyDescent="0.2">
      <c r="A606" s="164"/>
      <c r="B606" s="163">
        <v>1</v>
      </c>
      <c r="C606" s="164"/>
      <c r="D606" s="164"/>
      <c r="E606" s="164"/>
      <c r="F606" s="164"/>
      <c r="G606" s="164"/>
      <c r="H606" s="164"/>
      <c r="I606" s="203"/>
      <c r="J606" s="203"/>
      <c r="K606" s="203"/>
      <c r="L606" s="16" t="s">
        <v>187</v>
      </c>
      <c r="M606" s="291" t="s">
        <v>262</v>
      </c>
      <c r="N606" s="293" t="s">
        <v>282</v>
      </c>
      <c r="O606" s="114">
        <v>0</v>
      </c>
      <c r="P606" s="114">
        <v>0</v>
      </c>
      <c r="Q606" s="114">
        <v>0</v>
      </c>
      <c r="R606" s="114">
        <v>0</v>
      </c>
      <c r="S606" s="114">
        <v>0</v>
      </c>
      <c r="T606" s="77">
        <f>S606-R606</f>
        <v>0</v>
      </c>
      <c r="U606" s="417"/>
      <c r="V606" s="417"/>
      <c r="W606" s="383"/>
      <c r="X606" s="383"/>
    </row>
    <row r="607" spans="1:24" s="292" customFormat="1" x14ac:dyDescent="0.2">
      <c r="B607" s="295">
        <v>1</v>
      </c>
      <c r="L607" s="16" t="s">
        <v>187</v>
      </c>
      <c r="M607" s="290">
        <v>38</v>
      </c>
      <c r="N607" s="70" t="s">
        <v>284</v>
      </c>
      <c r="O607" s="115">
        <v>0</v>
      </c>
      <c r="P607" s="115">
        <f>SUM(P608)</f>
        <v>5000</v>
      </c>
      <c r="Q607" s="115">
        <f>SUM(Q608)</f>
        <v>5000</v>
      </c>
      <c r="R607" s="115">
        <f>SUM(R608)</f>
        <v>5000</v>
      </c>
      <c r="S607" s="115">
        <f>SUM(S608)</f>
        <v>5000</v>
      </c>
      <c r="T607" s="77">
        <f>S607-R607</f>
        <v>0</v>
      </c>
      <c r="U607" s="417">
        <v>5000</v>
      </c>
      <c r="V607" s="417">
        <v>5000</v>
      </c>
      <c r="W607" s="383">
        <f t="shared" si="588"/>
        <v>100</v>
      </c>
      <c r="X607" s="383">
        <f t="shared" si="589"/>
        <v>100</v>
      </c>
    </row>
    <row r="608" spans="1:24" s="286" customFormat="1" x14ac:dyDescent="0.2">
      <c r="B608" s="285">
        <v>1</v>
      </c>
      <c r="L608" s="16" t="s">
        <v>187</v>
      </c>
      <c r="M608" s="291" t="s">
        <v>74</v>
      </c>
      <c r="N608" s="293" t="s">
        <v>8</v>
      </c>
      <c r="O608" s="114">
        <v>0</v>
      </c>
      <c r="P608" s="114">
        <v>5000</v>
      </c>
      <c r="Q608" s="114">
        <v>5000</v>
      </c>
      <c r="R608" s="114">
        <v>5000</v>
      </c>
      <c r="S608" s="114">
        <v>5000</v>
      </c>
      <c r="T608" s="77">
        <f>S608-R608</f>
        <v>0</v>
      </c>
      <c r="U608" s="417"/>
      <c r="V608" s="417"/>
      <c r="W608" s="383"/>
      <c r="X608" s="383"/>
    </row>
    <row r="609" spans="1:24" s="225" customFormat="1" x14ac:dyDescent="0.2">
      <c r="B609" s="224"/>
      <c r="L609" s="16"/>
      <c r="M609" s="226"/>
      <c r="N609" s="227"/>
      <c r="O609" s="114"/>
      <c r="P609" s="114"/>
      <c r="Q609" s="114"/>
      <c r="R609" s="114"/>
      <c r="S609" s="114"/>
      <c r="T609" s="77"/>
      <c r="U609" s="417"/>
      <c r="V609" s="417"/>
      <c r="W609" s="383"/>
      <c r="X609" s="383"/>
    </row>
    <row r="610" spans="1:24" s="15" customFormat="1" ht="25.5" x14ac:dyDescent="0.2">
      <c r="A610" s="51" t="s">
        <v>230</v>
      </c>
      <c r="B610" s="55"/>
      <c r="C610" s="55"/>
      <c r="D610" s="55"/>
      <c r="E610" s="55"/>
      <c r="F610" s="55">
        <v>5</v>
      </c>
      <c r="G610" s="32"/>
      <c r="H610" s="32"/>
      <c r="I610" s="32"/>
      <c r="J610" s="55">
        <v>9</v>
      </c>
      <c r="K610" s="32"/>
      <c r="L610" s="33"/>
      <c r="M610" s="102"/>
      <c r="N610" s="73" t="s">
        <v>268</v>
      </c>
      <c r="O610" s="116">
        <f>SUM(O612)</f>
        <v>8500</v>
      </c>
      <c r="P610" s="116">
        <f>SUM(P614+P626+P640)</f>
        <v>450000</v>
      </c>
      <c r="Q610" s="116">
        <f>SUM(Q614+Q626+Q640)</f>
        <v>60000</v>
      </c>
      <c r="R610" s="116">
        <f>SUM(R614+R626+R640)</f>
        <v>65000</v>
      </c>
      <c r="S610" s="116">
        <f>SUM(S614+S626+S640)</f>
        <v>65000</v>
      </c>
      <c r="T610" s="77">
        <f>S610-R610</f>
        <v>0</v>
      </c>
      <c r="U610" s="421">
        <f t="shared" ref="U610:V610" si="611">SUM(U614+U626)</f>
        <v>20000</v>
      </c>
      <c r="V610" s="421">
        <f t="shared" si="611"/>
        <v>20000</v>
      </c>
      <c r="W610" s="383">
        <f t="shared" si="588"/>
        <v>30.76923076923077</v>
      </c>
      <c r="X610" s="383">
        <f t="shared" si="589"/>
        <v>30.76923076923077</v>
      </c>
    </row>
    <row r="611" spans="1:24" s="47" customFormat="1" x14ac:dyDescent="0.2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3"/>
      <c r="M611" s="102"/>
      <c r="N611" s="73"/>
      <c r="O611" s="147"/>
      <c r="P611" s="147"/>
      <c r="Q611" s="147"/>
      <c r="R611" s="147"/>
      <c r="S611" s="147"/>
      <c r="T611" s="77"/>
      <c r="U611" s="416"/>
      <c r="V611" s="416"/>
      <c r="W611" s="383"/>
      <c r="X611" s="383"/>
    </row>
    <row r="612" spans="1:24" s="47" customFormat="1" ht="25.5" x14ac:dyDescent="0.2">
      <c r="A612" s="53" t="s">
        <v>154</v>
      </c>
      <c r="B612" s="160"/>
      <c r="C612" s="160"/>
      <c r="D612" s="160"/>
      <c r="E612" s="160"/>
      <c r="F612" s="160"/>
      <c r="G612" s="160"/>
      <c r="H612" s="160"/>
      <c r="I612" s="203"/>
      <c r="J612" s="203"/>
      <c r="K612" s="203"/>
      <c r="L612" s="31" t="s">
        <v>188</v>
      </c>
      <c r="M612" s="104"/>
      <c r="N612" s="105" t="s">
        <v>189</v>
      </c>
      <c r="O612" s="117">
        <f t="shared" ref="O612:P612" si="612">SUM(O614)</f>
        <v>8500</v>
      </c>
      <c r="P612" s="117">
        <f t="shared" si="612"/>
        <v>10000</v>
      </c>
      <c r="Q612" s="117">
        <f t="shared" ref="Q612:U612" si="613">SUM(Q614)</f>
        <v>10000</v>
      </c>
      <c r="R612" s="117">
        <f t="shared" ref="R612:S612" si="614">SUM(R614)</f>
        <v>10000</v>
      </c>
      <c r="S612" s="117">
        <f t="shared" si="614"/>
        <v>10000</v>
      </c>
      <c r="T612" s="77">
        <f>S612-R612</f>
        <v>0</v>
      </c>
      <c r="U612" s="423">
        <f t="shared" si="613"/>
        <v>10000</v>
      </c>
      <c r="V612" s="423">
        <f t="shared" ref="V612" si="615">SUM(V614)</f>
        <v>10000</v>
      </c>
      <c r="W612" s="383">
        <f t="shared" si="588"/>
        <v>100</v>
      </c>
      <c r="X612" s="383">
        <f t="shared" si="589"/>
        <v>100</v>
      </c>
    </row>
    <row r="613" spans="1:24" s="178" customFormat="1" x14ac:dyDescent="0.2">
      <c r="A613" s="53"/>
      <c r="I613" s="203"/>
      <c r="J613" s="203"/>
      <c r="K613" s="203"/>
      <c r="L613" s="31"/>
      <c r="M613" s="104"/>
      <c r="N613" s="105"/>
      <c r="O613" s="117"/>
      <c r="P613" s="117"/>
      <c r="Q613" s="117"/>
      <c r="R613" s="117"/>
      <c r="S613" s="117"/>
      <c r="T613" s="77"/>
      <c r="U613" s="423"/>
      <c r="V613" s="423"/>
      <c r="W613" s="383"/>
      <c r="X613" s="383"/>
    </row>
    <row r="614" spans="1:24" s="15" customFormat="1" ht="25.5" x14ac:dyDescent="0.2">
      <c r="A614" s="27" t="s">
        <v>231</v>
      </c>
      <c r="I614" s="203"/>
      <c r="J614" s="203"/>
      <c r="K614" s="203"/>
      <c r="L614" s="36" t="s">
        <v>180</v>
      </c>
      <c r="M614" s="107"/>
      <c r="N614" s="108" t="s">
        <v>269</v>
      </c>
      <c r="O614" s="145">
        <f t="shared" ref="O614" si="616">SUM(O619)</f>
        <v>8500</v>
      </c>
      <c r="P614" s="145">
        <f t="shared" ref="P614" si="617">SUM(P619)</f>
        <v>10000</v>
      </c>
      <c r="Q614" s="145">
        <f t="shared" ref="Q614:R614" si="618">SUM(Q619)</f>
        <v>10000</v>
      </c>
      <c r="R614" s="145">
        <f t="shared" si="618"/>
        <v>10000</v>
      </c>
      <c r="S614" s="145">
        <f t="shared" ref="S614" si="619">SUM(S619)</f>
        <v>10000</v>
      </c>
      <c r="T614" s="77">
        <f>S614-R614</f>
        <v>0</v>
      </c>
      <c r="U614" s="419">
        <f>SUM(U620)</f>
        <v>10000</v>
      </c>
      <c r="V614" s="419">
        <f>SUM(V620)</f>
        <v>10000</v>
      </c>
      <c r="W614" s="383">
        <f t="shared" si="588"/>
        <v>100</v>
      </c>
      <c r="X614" s="383">
        <f t="shared" si="589"/>
        <v>100</v>
      </c>
    </row>
    <row r="615" spans="1:24" s="15" customFormat="1" x14ac:dyDescent="0.2">
      <c r="I615" s="203"/>
      <c r="J615" s="203"/>
      <c r="K615" s="203"/>
      <c r="L615" s="16"/>
      <c r="M615" s="83"/>
      <c r="N615" s="84"/>
      <c r="O615" s="147"/>
      <c r="P615" s="147"/>
      <c r="Q615" s="147"/>
      <c r="R615" s="147"/>
      <c r="S615" s="147"/>
      <c r="T615" s="77"/>
      <c r="U615" s="416"/>
      <c r="V615" s="416"/>
      <c r="W615" s="383"/>
      <c r="X615" s="383"/>
    </row>
    <row r="616" spans="1:24" s="178" customFormat="1" x14ac:dyDescent="0.2">
      <c r="I616" s="203"/>
      <c r="J616" s="203"/>
      <c r="K616" s="203"/>
      <c r="L616" s="16"/>
      <c r="M616" s="104"/>
      <c r="N616" s="181" t="s">
        <v>289</v>
      </c>
      <c r="O616" s="189">
        <f t="shared" ref="O616:U616" si="620">SUM(O617)</f>
        <v>8500</v>
      </c>
      <c r="P616" s="189">
        <f t="shared" si="620"/>
        <v>10000</v>
      </c>
      <c r="Q616" s="189">
        <f t="shared" si="620"/>
        <v>10000</v>
      </c>
      <c r="R616" s="189">
        <f t="shared" si="620"/>
        <v>10000</v>
      </c>
      <c r="S616" s="189">
        <f t="shared" si="620"/>
        <v>10000</v>
      </c>
      <c r="T616" s="77">
        <f>S616-R616</f>
        <v>0</v>
      </c>
      <c r="U616" s="405">
        <f t="shared" si="620"/>
        <v>10000</v>
      </c>
      <c r="V616" s="405">
        <f t="shared" ref="V616" si="621">SUM(V617)</f>
        <v>10000</v>
      </c>
      <c r="W616" s="383">
        <f t="shared" si="588"/>
        <v>100</v>
      </c>
      <c r="X616" s="383">
        <f t="shared" si="589"/>
        <v>100</v>
      </c>
    </row>
    <row r="617" spans="1:24" s="178" customFormat="1" x14ac:dyDescent="0.2">
      <c r="I617" s="203"/>
      <c r="J617" s="203"/>
      <c r="K617" s="203"/>
      <c r="L617" s="16"/>
      <c r="M617" s="187">
        <v>91</v>
      </c>
      <c r="N617" s="181" t="s">
        <v>294</v>
      </c>
      <c r="O617" s="189">
        <v>8500</v>
      </c>
      <c r="P617" s="189">
        <v>10000</v>
      </c>
      <c r="Q617" s="189">
        <v>10000</v>
      </c>
      <c r="R617" s="189">
        <v>10000</v>
      </c>
      <c r="S617" s="189">
        <v>10000</v>
      </c>
      <c r="T617" s="77">
        <f>S617-R617</f>
        <v>0</v>
      </c>
      <c r="U617" s="405">
        <v>10000</v>
      </c>
      <c r="V617" s="405">
        <v>10000</v>
      </c>
      <c r="W617" s="383">
        <f t="shared" si="588"/>
        <v>100</v>
      </c>
      <c r="X617" s="383">
        <f t="shared" si="589"/>
        <v>100</v>
      </c>
    </row>
    <row r="618" spans="1:24" s="178" customFormat="1" x14ac:dyDescent="0.2">
      <c r="I618" s="203"/>
      <c r="J618" s="203"/>
      <c r="K618" s="203"/>
      <c r="L618" s="16"/>
      <c r="M618" s="187"/>
      <c r="N618" s="188"/>
      <c r="O618" s="189"/>
      <c r="P618" s="189"/>
      <c r="Q618" s="189"/>
      <c r="R618" s="189"/>
      <c r="S618" s="189"/>
      <c r="T618" s="77"/>
      <c r="U618" s="416"/>
      <c r="V618" s="416"/>
      <c r="W618" s="383"/>
      <c r="X618" s="383"/>
    </row>
    <row r="619" spans="1:24" s="15" customFormat="1" x14ac:dyDescent="0.2">
      <c r="A619" s="160"/>
      <c r="B619" s="177"/>
      <c r="C619" s="160"/>
      <c r="D619" s="159"/>
      <c r="E619" s="159"/>
      <c r="F619" s="160"/>
      <c r="G619" s="160"/>
      <c r="H619" s="160"/>
      <c r="I619" s="203"/>
      <c r="J619" s="202">
        <v>9</v>
      </c>
      <c r="K619" s="203"/>
      <c r="L619" s="16" t="s">
        <v>180</v>
      </c>
      <c r="M619" s="162">
        <v>3</v>
      </c>
      <c r="N619" s="84" t="s">
        <v>117</v>
      </c>
      <c r="O619" s="114">
        <f t="shared" ref="O619:S620" si="622">SUM(O620)</f>
        <v>8500</v>
      </c>
      <c r="P619" s="114">
        <f t="shared" si="622"/>
        <v>10000</v>
      </c>
      <c r="Q619" s="114">
        <f t="shared" si="622"/>
        <v>10000</v>
      </c>
      <c r="R619" s="114">
        <f t="shared" si="622"/>
        <v>10000</v>
      </c>
      <c r="S619" s="114">
        <f t="shared" si="622"/>
        <v>10000</v>
      </c>
      <c r="T619" s="77">
        <f>S619-R619</f>
        <v>0</v>
      </c>
      <c r="U619" s="417"/>
      <c r="V619" s="417"/>
      <c r="W619" s="383"/>
      <c r="X619" s="383"/>
    </row>
    <row r="620" spans="1:24" s="15" customFormat="1" x14ac:dyDescent="0.2">
      <c r="A620" s="160"/>
      <c r="B620" s="177"/>
      <c r="C620" s="160"/>
      <c r="D620" s="159"/>
      <c r="E620" s="159"/>
      <c r="F620" s="160"/>
      <c r="G620" s="160"/>
      <c r="H620" s="160"/>
      <c r="I620" s="203"/>
      <c r="J620" s="202">
        <v>9</v>
      </c>
      <c r="K620" s="203"/>
      <c r="L620" s="16" t="s">
        <v>180</v>
      </c>
      <c r="M620" s="71">
        <v>32</v>
      </c>
      <c r="N620" s="70" t="s">
        <v>3</v>
      </c>
      <c r="O620" s="115">
        <f t="shared" si="622"/>
        <v>8500</v>
      </c>
      <c r="P620" s="115">
        <f t="shared" si="622"/>
        <v>10000</v>
      </c>
      <c r="Q620" s="115">
        <f t="shared" si="622"/>
        <v>10000</v>
      </c>
      <c r="R620" s="115">
        <f t="shared" si="622"/>
        <v>10000</v>
      </c>
      <c r="S620" s="115">
        <f t="shared" si="622"/>
        <v>10000</v>
      </c>
      <c r="T620" s="77">
        <f>S620-R620</f>
        <v>0</v>
      </c>
      <c r="U620" s="417">
        <v>10000</v>
      </c>
      <c r="V620" s="417">
        <v>10000</v>
      </c>
      <c r="W620" s="383">
        <f t="shared" si="588"/>
        <v>100</v>
      </c>
      <c r="X620" s="383">
        <f t="shared" si="589"/>
        <v>100</v>
      </c>
    </row>
    <row r="621" spans="1:24" s="15" customFormat="1" x14ac:dyDescent="0.2">
      <c r="A621" s="160"/>
      <c r="B621" s="177"/>
      <c r="C621" s="160"/>
      <c r="D621" s="159"/>
      <c r="E621" s="159"/>
      <c r="F621" s="160"/>
      <c r="G621" s="160"/>
      <c r="H621" s="160"/>
      <c r="I621" s="203"/>
      <c r="J621" s="202">
        <v>9</v>
      </c>
      <c r="K621" s="203"/>
      <c r="L621" s="16" t="s">
        <v>180</v>
      </c>
      <c r="M621" s="162">
        <v>323</v>
      </c>
      <c r="N621" s="97" t="s">
        <v>6</v>
      </c>
      <c r="O621" s="114">
        <v>8500</v>
      </c>
      <c r="P621" s="114">
        <v>10000</v>
      </c>
      <c r="Q621" s="114">
        <v>10000</v>
      </c>
      <c r="R621" s="114">
        <v>10000</v>
      </c>
      <c r="S621" s="114">
        <v>10000</v>
      </c>
      <c r="T621" s="77">
        <f>S621-R621</f>
        <v>0</v>
      </c>
      <c r="U621" s="417"/>
      <c r="V621" s="417"/>
      <c r="W621" s="383"/>
      <c r="X621" s="383"/>
    </row>
    <row r="622" spans="1:24" s="292" customFormat="1" x14ac:dyDescent="0.2">
      <c r="B622" s="295"/>
      <c r="D622" s="295"/>
      <c r="E622" s="295"/>
      <c r="J622" s="295"/>
      <c r="L622" s="16"/>
      <c r="M622" s="294"/>
      <c r="N622" s="97"/>
      <c r="O622" s="114"/>
      <c r="P622" s="114"/>
      <c r="Q622" s="114"/>
      <c r="R622" s="114"/>
      <c r="S622" s="114"/>
      <c r="T622" s="77"/>
      <c r="U622" s="417"/>
      <c r="V622" s="417"/>
      <c r="W622" s="383"/>
      <c r="X622" s="383"/>
    </row>
    <row r="623" spans="1:24" s="292" customFormat="1" x14ac:dyDescent="0.2">
      <c r="B623" s="295"/>
      <c r="D623" s="295"/>
      <c r="E623" s="295"/>
      <c r="J623" s="295"/>
      <c r="L623" s="16"/>
      <c r="M623" s="294"/>
      <c r="N623" s="97"/>
      <c r="O623" s="114"/>
      <c r="P623" s="114"/>
      <c r="Q623" s="114"/>
      <c r="R623" s="114"/>
      <c r="S623" s="114"/>
      <c r="T623" s="77"/>
      <c r="U623" s="417"/>
      <c r="V623" s="417"/>
      <c r="W623" s="383"/>
      <c r="X623" s="383"/>
    </row>
    <row r="624" spans="1:24" s="292" customFormat="1" ht="25.5" x14ac:dyDescent="0.2">
      <c r="A624" s="53" t="s">
        <v>195</v>
      </c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1" t="s">
        <v>356</v>
      </c>
      <c r="M624" s="104"/>
      <c r="N624" s="105" t="s">
        <v>150</v>
      </c>
      <c r="O624" s="117">
        <v>0</v>
      </c>
      <c r="P624" s="117">
        <f>SUM(P626)</f>
        <v>90000</v>
      </c>
      <c r="Q624" s="117">
        <f>SUM(Q626)</f>
        <v>20000</v>
      </c>
      <c r="R624" s="117">
        <f>SUM(R626)</f>
        <v>25000</v>
      </c>
      <c r="S624" s="117">
        <f>SUM(S626)</f>
        <v>25000</v>
      </c>
      <c r="T624" s="77">
        <f>S624-R624</f>
        <v>0</v>
      </c>
      <c r="U624" s="423">
        <f t="shared" ref="U624:V624" si="623">SUM(U626)</f>
        <v>10000</v>
      </c>
      <c r="V624" s="423">
        <f t="shared" si="623"/>
        <v>10000</v>
      </c>
      <c r="W624" s="383">
        <f t="shared" si="588"/>
        <v>40</v>
      </c>
      <c r="X624" s="383">
        <f t="shared" si="589"/>
        <v>40</v>
      </c>
    </row>
    <row r="625" spans="1:24" s="292" customFormat="1" x14ac:dyDescent="0.2">
      <c r="A625" s="53"/>
      <c r="L625" s="31"/>
      <c r="M625" s="104"/>
      <c r="N625" s="105"/>
      <c r="O625" s="114"/>
      <c r="P625" s="114"/>
      <c r="Q625" s="114"/>
      <c r="R625" s="114"/>
      <c r="S625" s="114"/>
      <c r="T625" s="77"/>
      <c r="U625" s="417"/>
      <c r="V625" s="417"/>
      <c r="W625" s="383"/>
      <c r="X625" s="383"/>
    </row>
    <row r="626" spans="1:24" s="292" customFormat="1" ht="38.25" x14ac:dyDescent="0.2">
      <c r="A626" s="27" t="s">
        <v>347</v>
      </c>
      <c r="L626" s="36" t="s">
        <v>355</v>
      </c>
      <c r="M626" s="107"/>
      <c r="N626" s="108" t="s">
        <v>357</v>
      </c>
      <c r="O626" s="239">
        <v>0</v>
      </c>
      <c r="P626" s="239">
        <f>SUM(P632)</f>
        <v>90000</v>
      </c>
      <c r="Q626" s="239">
        <f>SUM(Q632)</f>
        <v>20000</v>
      </c>
      <c r="R626" s="239">
        <f>SUM(R632)</f>
        <v>25000</v>
      </c>
      <c r="S626" s="239">
        <f>SUM(S632)</f>
        <v>25000</v>
      </c>
      <c r="T626" s="77">
        <f>S626-R626</f>
        <v>0</v>
      </c>
      <c r="U626" s="419">
        <f>SUM(U633)</f>
        <v>10000</v>
      </c>
      <c r="V626" s="419">
        <f>SUM(V633)</f>
        <v>10000</v>
      </c>
      <c r="W626" s="383">
        <f t="shared" si="588"/>
        <v>40</v>
      </c>
      <c r="X626" s="383">
        <f t="shared" si="589"/>
        <v>40</v>
      </c>
    </row>
    <row r="627" spans="1:24" s="292" customFormat="1" x14ac:dyDescent="0.2">
      <c r="L627" s="16"/>
      <c r="M627" s="291"/>
      <c r="N627" s="293"/>
      <c r="O627" s="114"/>
      <c r="P627" s="114"/>
      <c r="Q627" s="114"/>
      <c r="R627" s="114"/>
      <c r="S627" s="114"/>
      <c r="T627" s="77"/>
      <c r="U627" s="417"/>
      <c r="V627" s="417"/>
      <c r="W627" s="383"/>
      <c r="X627" s="383"/>
    </row>
    <row r="628" spans="1:24" s="292" customFormat="1" x14ac:dyDescent="0.2">
      <c r="L628" s="16"/>
      <c r="M628" s="104"/>
      <c r="N628" s="181" t="s">
        <v>289</v>
      </c>
      <c r="O628" s="189">
        <v>0</v>
      </c>
      <c r="P628" s="189">
        <f>SUM(P629)</f>
        <v>90000</v>
      </c>
      <c r="Q628" s="189">
        <f>SUM(Q629:Q630)</f>
        <v>20000</v>
      </c>
      <c r="R628" s="189">
        <f>SUM(R629:R630)</f>
        <v>25000</v>
      </c>
      <c r="S628" s="189">
        <f>SUM(S629:S630)</f>
        <v>25000</v>
      </c>
      <c r="T628" s="77">
        <f>S628-R628</f>
        <v>0</v>
      </c>
      <c r="U628" s="405">
        <f t="shared" ref="U628" si="624">SUM(U629)</f>
        <v>10000</v>
      </c>
      <c r="V628" s="405">
        <f t="shared" ref="V628" si="625">SUM(V629)</f>
        <v>10000</v>
      </c>
      <c r="W628" s="383">
        <f t="shared" si="588"/>
        <v>40</v>
      </c>
      <c r="X628" s="383">
        <f t="shared" si="589"/>
        <v>40</v>
      </c>
    </row>
    <row r="629" spans="1:24" s="292" customFormat="1" x14ac:dyDescent="0.2">
      <c r="L629" s="16"/>
      <c r="M629" s="190" t="s">
        <v>367</v>
      </c>
      <c r="N629" s="181" t="s">
        <v>291</v>
      </c>
      <c r="O629" s="189">
        <v>0</v>
      </c>
      <c r="P629" s="189">
        <v>90000</v>
      </c>
      <c r="Q629" s="189">
        <v>20000</v>
      </c>
      <c r="R629" s="189">
        <v>0</v>
      </c>
      <c r="S629" s="189">
        <v>0</v>
      </c>
      <c r="T629" s="77">
        <f>S629-R629</f>
        <v>0</v>
      </c>
      <c r="U629" s="405">
        <v>10000</v>
      </c>
      <c r="V629" s="405">
        <v>10000</v>
      </c>
      <c r="W629" s="383">
        <v>0</v>
      </c>
      <c r="X629" s="383">
        <v>0</v>
      </c>
    </row>
    <row r="630" spans="1:24" s="336" customFormat="1" x14ac:dyDescent="0.2">
      <c r="L630" s="16"/>
      <c r="M630" s="187">
        <v>91</v>
      </c>
      <c r="N630" s="181" t="s">
        <v>294</v>
      </c>
      <c r="O630" s="189">
        <v>0</v>
      </c>
      <c r="P630" s="189">
        <v>0</v>
      </c>
      <c r="Q630" s="189">
        <v>0</v>
      </c>
      <c r="R630" s="189">
        <v>25000</v>
      </c>
      <c r="S630" s="189">
        <v>25000</v>
      </c>
      <c r="T630" s="77">
        <f>S630-R630</f>
        <v>0</v>
      </c>
      <c r="U630" s="405">
        <v>0</v>
      </c>
      <c r="V630" s="405">
        <v>0</v>
      </c>
      <c r="W630" s="383">
        <f t="shared" si="588"/>
        <v>0</v>
      </c>
      <c r="X630" s="383">
        <f t="shared" si="589"/>
        <v>0</v>
      </c>
    </row>
    <row r="631" spans="1:24" s="292" customFormat="1" x14ac:dyDescent="0.2">
      <c r="L631" s="16"/>
      <c r="M631" s="187"/>
      <c r="N631" s="181"/>
      <c r="O631" s="114"/>
      <c r="P631" s="114"/>
      <c r="Q631" s="114"/>
      <c r="R631" s="114"/>
      <c r="S631" s="114"/>
      <c r="T631" s="77"/>
      <c r="U631" s="417"/>
      <c r="V631" s="417"/>
      <c r="W631" s="383"/>
      <c r="X631" s="383"/>
    </row>
    <row r="632" spans="1:24" s="292" customFormat="1" x14ac:dyDescent="0.2">
      <c r="B632" s="295"/>
      <c r="D632" s="295"/>
      <c r="E632" s="295"/>
      <c r="F632" s="367">
        <v>5</v>
      </c>
      <c r="J632" s="295">
        <v>9</v>
      </c>
      <c r="L632" s="16" t="s">
        <v>355</v>
      </c>
      <c r="M632" s="294">
        <v>3</v>
      </c>
      <c r="N632" s="293" t="s">
        <v>117</v>
      </c>
      <c r="O632" s="114">
        <v>0</v>
      </c>
      <c r="P632" s="114">
        <f>SUM(P633)</f>
        <v>90000</v>
      </c>
      <c r="Q632" s="114">
        <f>SUM(Q633)</f>
        <v>20000</v>
      </c>
      <c r="R632" s="114">
        <f>SUM(R633)</f>
        <v>25000</v>
      </c>
      <c r="S632" s="114">
        <f>SUM(S633)</f>
        <v>25000</v>
      </c>
      <c r="T632" s="77">
        <f>S632-R632</f>
        <v>0</v>
      </c>
      <c r="U632" s="417"/>
      <c r="V632" s="417"/>
      <c r="W632" s="383"/>
      <c r="X632" s="383"/>
    </row>
    <row r="633" spans="1:24" s="292" customFormat="1" x14ac:dyDescent="0.2">
      <c r="B633" s="295"/>
      <c r="D633" s="295"/>
      <c r="E633" s="295"/>
      <c r="F633" s="367">
        <v>5</v>
      </c>
      <c r="J633" s="295">
        <v>9</v>
      </c>
      <c r="L633" s="16" t="s">
        <v>355</v>
      </c>
      <c r="M633" s="290">
        <v>32</v>
      </c>
      <c r="N633" s="70" t="s">
        <v>3</v>
      </c>
      <c r="O633" s="115">
        <v>0</v>
      </c>
      <c r="P633" s="115">
        <f>SUM(P634:P635)</f>
        <v>90000</v>
      </c>
      <c r="Q633" s="115">
        <f>SUM(Q634:Q635)</f>
        <v>20000</v>
      </c>
      <c r="R633" s="115">
        <f>SUM(R634:R635)</f>
        <v>25000</v>
      </c>
      <c r="S633" s="115">
        <f>SUM(S634:S635)</f>
        <v>25000</v>
      </c>
      <c r="T633" s="77">
        <f>S633-R633</f>
        <v>0</v>
      </c>
      <c r="U633" s="417">
        <v>10000</v>
      </c>
      <c r="V633" s="417">
        <v>10000</v>
      </c>
      <c r="W633" s="383">
        <f t="shared" si="588"/>
        <v>40</v>
      </c>
      <c r="X633" s="383">
        <f t="shared" si="589"/>
        <v>40</v>
      </c>
    </row>
    <row r="634" spans="1:24" s="292" customFormat="1" x14ac:dyDescent="0.2">
      <c r="B634" s="295"/>
      <c r="D634" s="295"/>
      <c r="E634" s="295"/>
      <c r="F634" s="367">
        <v>5</v>
      </c>
      <c r="J634" s="295">
        <v>9</v>
      </c>
      <c r="L634" s="16" t="s">
        <v>355</v>
      </c>
      <c r="M634" s="294">
        <v>323</v>
      </c>
      <c r="N634" s="97" t="s">
        <v>6</v>
      </c>
      <c r="O634" s="114">
        <v>0</v>
      </c>
      <c r="P634" s="114">
        <v>50000</v>
      </c>
      <c r="Q634" s="114">
        <v>15000</v>
      </c>
      <c r="R634" s="114">
        <v>15000</v>
      </c>
      <c r="S634" s="114">
        <v>15000</v>
      </c>
      <c r="T634" s="77">
        <f>S634-R634</f>
        <v>0</v>
      </c>
      <c r="U634" s="417"/>
      <c r="V634" s="417"/>
      <c r="W634" s="383"/>
      <c r="X634" s="383"/>
    </row>
    <row r="635" spans="1:24" s="292" customFormat="1" ht="25.5" x14ac:dyDescent="0.2">
      <c r="B635" s="295"/>
      <c r="D635" s="295"/>
      <c r="E635" s="295"/>
      <c r="F635" s="367">
        <v>5</v>
      </c>
      <c r="J635" s="295">
        <v>9</v>
      </c>
      <c r="L635" s="16" t="s">
        <v>355</v>
      </c>
      <c r="M635" s="294">
        <v>329</v>
      </c>
      <c r="N635" s="306" t="s">
        <v>7</v>
      </c>
      <c r="O635" s="114">
        <v>0</v>
      </c>
      <c r="P635" s="114">
        <v>40000</v>
      </c>
      <c r="Q635" s="114">
        <v>5000</v>
      </c>
      <c r="R635" s="114">
        <v>10000</v>
      </c>
      <c r="S635" s="114">
        <v>10000</v>
      </c>
      <c r="T635" s="77">
        <f>S635-R635</f>
        <v>0</v>
      </c>
      <c r="U635" s="417"/>
      <c r="V635" s="417"/>
      <c r="W635" s="383"/>
      <c r="X635" s="383"/>
    </row>
    <row r="636" spans="1:24" s="326" customFormat="1" x14ac:dyDescent="0.2">
      <c r="B636" s="329"/>
      <c r="D636" s="329"/>
      <c r="E636" s="329"/>
      <c r="J636" s="329"/>
      <c r="L636" s="16"/>
      <c r="M636" s="328"/>
      <c r="N636" s="327"/>
      <c r="O636" s="114"/>
      <c r="P636" s="114"/>
      <c r="Q636" s="114"/>
      <c r="R636" s="114"/>
      <c r="S636" s="114"/>
      <c r="T636" s="77"/>
      <c r="U636" s="417"/>
      <c r="V636" s="417"/>
      <c r="W636" s="383"/>
      <c r="X636" s="383"/>
    </row>
    <row r="637" spans="1:24" s="326" customFormat="1" x14ac:dyDescent="0.2">
      <c r="B637" s="329"/>
      <c r="D637" s="329"/>
      <c r="E637" s="329"/>
      <c r="J637" s="329"/>
      <c r="L637" s="16"/>
      <c r="M637" s="328"/>
      <c r="N637" s="327"/>
      <c r="O637" s="114"/>
      <c r="P637" s="114"/>
      <c r="Q637" s="114"/>
      <c r="R637" s="114"/>
      <c r="S637" s="114"/>
      <c r="T637" s="77"/>
      <c r="U637" s="417"/>
      <c r="V637" s="417"/>
      <c r="W637" s="383"/>
      <c r="X637" s="383"/>
    </row>
    <row r="638" spans="1:24" s="326" customFormat="1" ht="25.5" x14ac:dyDescent="0.2">
      <c r="A638" s="53" t="s">
        <v>195</v>
      </c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1" t="s">
        <v>356</v>
      </c>
      <c r="M638" s="104"/>
      <c r="N638" s="105" t="s">
        <v>150</v>
      </c>
      <c r="O638" s="117">
        <v>0</v>
      </c>
      <c r="P638" s="117">
        <f>SUM(P640)</f>
        <v>350000</v>
      </c>
      <c r="Q638" s="117">
        <f>SUM(Q640)</f>
        <v>30000</v>
      </c>
      <c r="R638" s="117">
        <f>SUM(R640)</f>
        <v>30000</v>
      </c>
      <c r="S638" s="117">
        <f>SUM(S640)</f>
        <v>30000</v>
      </c>
      <c r="T638" s="77">
        <f>S638-R638</f>
        <v>0</v>
      </c>
      <c r="U638" s="423">
        <f>SUM(U640)</f>
        <v>0</v>
      </c>
      <c r="V638" s="423">
        <f>SUM(V640)</f>
        <v>0</v>
      </c>
      <c r="W638" s="383">
        <f t="shared" ref="W638:W698" si="626">U638/S638*100</f>
        <v>0</v>
      </c>
      <c r="X638" s="383">
        <f t="shared" ref="X638:X698" si="627">V638/S638*100</f>
        <v>0</v>
      </c>
    </row>
    <row r="639" spans="1:24" s="326" customFormat="1" x14ac:dyDescent="0.2">
      <c r="A639" s="53"/>
      <c r="L639" s="31"/>
      <c r="M639" s="104"/>
      <c r="N639" s="105"/>
      <c r="O639" s="114"/>
      <c r="P639" s="114"/>
      <c r="Q639" s="114"/>
      <c r="R639" s="114"/>
      <c r="S639" s="114"/>
      <c r="T639" s="77"/>
      <c r="U639" s="417"/>
      <c r="V639" s="417"/>
      <c r="W639" s="383"/>
      <c r="X639" s="383"/>
    </row>
    <row r="640" spans="1:24" s="326" customFormat="1" ht="38.25" x14ac:dyDescent="0.2">
      <c r="A640" s="27" t="s">
        <v>359</v>
      </c>
      <c r="L640" s="36" t="s">
        <v>355</v>
      </c>
      <c r="M640" s="107"/>
      <c r="N640" s="274" t="s">
        <v>358</v>
      </c>
      <c r="O640" s="239">
        <v>0</v>
      </c>
      <c r="P640" s="145">
        <f>SUM(P646+P650)</f>
        <v>350000</v>
      </c>
      <c r="Q640" s="145">
        <f>SUM(Q646+Q650)</f>
        <v>30000</v>
      </c>
      <c r="R640" s="145">
        <f>SUM(R646+R650)</f>
        <v>30000</v>
      </c>
      <c r="S640" s="145">
        <f>SUM(S646+S650)</f>
        <v>30000</v>
      </c>
      <c r="T640" s="77">
        <f>S640-R640</f>
        <v>0</v>
      </c>
      <c r="U640" s="427">
        <f>SUM(U647+U651)</f>
        <v>0</v>
      </c>
      <c r="V640" s="427">
        <f>SUM(V647+V651)</f>
        <v>0</v>
      </c>
      <c r="W640" s="383">
        <f t="shared" si="626"/>
        <v>0</v>
      </c>
      <c r="X640" s="383">
        <f t="shared" si="627"/>
        <v>0</v>
      </c>
    </row>
    <row r="641" spans="1:24" s="326" customFormat="1" x14ac:dyDescent="0.2">
      <c r="L641" s="16"/>
      <c r="M641" s="325"/>
      <c r="N641" s="327"/>
      <c r="O641" s="114"/>
      <c r="P641" s="114"/>
      <c r="Q641" s="114"/>
      <c r="R641" s="114"/>
      <c r="S641" s="114"/>
      <c r="T641" s="77"/>
      <c r="U641" s="417"/>
      <c r="V641" s="417"/>
      <c r="W641" s="383"/>
      <c r="X641" s="383"/>
    </row>
    <row r="642" spans="1:24" s="326" customFormat="1" x14ac:dyDescent="0.2">
      <c r="L642" s="16"/>
      <c r="M642" s="104"/>
      <c r="N642" s="181" t="s">
        <v>289</v>
      </c>
      <c r="O642" s="189">
        <v>0</v>
      </c>
      <c r="P642" s="189">
        <f>SUM(P643)</f>
        <v>350000</v>
      </c>
      <c r="Q642" s="189">
        <f>SUM(Q643:Q644)</f>
        <v>30000</v>
      </c>
      <c r="R642" s="189">
        <f>SUM(R643:R644)</f>
        <v>30000</v>
      </c>
      <c r="S642" s="189">
        <f>SUM(S643:S644)</f>
        <v>30000</v>
      </c>
      <c r="T642" s="77">
        <f>S642-R642</f>
        <v>0</v>
      </c>
      <c r="U642" s="405">
        <f>SUM(U643)</f>
        <v>0</v>
      </c>
      <c r="V642" s="405">
        <f>SUM(V643)</f>
        <v>0</v>
      </c>
      <c r="W642" s="383">
        <f t="shared" si="626"/>
        <v>0</v>
      </c>
      <c r="X642" s="383">
        <f t="shared" si="627"/>
        <v>0</v>
      </c>
    </row>
    <row r="643" spans="1:24" s="326" customFormat="1" x14ac:dyDescent="0.2">
      <c r="L643" s="16"/>
      <c r="M643" s="190" t="s">
        <v>367</v>
      </c>
      <c r="N643" s="181" t="s">
        <v>291</v>
      </c>
      <c r="O643" s="189">
        <v>0</v>
      </c>
      <c r="P643" s="189">
        <v>350000</v>
      </c>
      <c r="Q643" s="189">
        <v>10000</v>
      </c>
      <c r="R643" s="189">
        <v>10000</v>
      </c>
      <c r="S643" s="189">
        <v>10000</v>
      </c>
      <c r="T643" s="77">
        <f>S643-R643</f>
        <v>0</v>
      </c>
      <c r="U643" s="405">
        <v>0</v>
      </c>
      <c r="V643" s="405">
        <v>0</v>
      </c>
      <c r="W643" s="383">
        <f t="shared" si="626"/>
        <v>0</v>
      </c>
      <c r="X643" s="383">
        <f t="shared" si="627"/>
        <v>0</v>
      </c>
    </row>
    <row r="644" spans="1:24" s="336" customFormat="1" x14ac:dyDescent="0.2">
      <c r="L644" s="16"/>
      <c r="M644" s="187">
        <v>91</v>
      </c>
      <c r="N644" s="181" t="s">
        <v>294</v>
      </c>
      <c r="O644" s="189">
        <v>0</v>
      </c>
      <c r="P644" s="189">
        <v>0</v>
      </c>
      <c r="Q644" s="189">
        <v>20000</v>
      </c>
      <c r="R644" s="189">
        <v>20000</v>
      </c>
      <c r="S644" s="189">
        <v>20000</v>
      </c>
      <c r="T644" s="77">
        <f>S644-R644</f>
        <v>0</v>
      </c>
      <c r="U644" s="405">
        <v>0</v>
      </c>
      <c r="V644" s="405">
        <v>0</v>
      </c>
      <c r="W644" s="383">
        <f t="shared" si="626"/>
        <v>0</v>
      </c>
      <c r="X644" s="383">
        <f t="shared" si="627"/>
        <v>0</v>
      </c>
    </row>
    <row r="645" spans="1:24" s="326" customFormat="1" x14ac:dyDescent="0.2">
      <c r="L645" s="16"/>
      <c r="M645" s="187"/>
      <c r="N645" s="181"/>
      <c r="O645" s="114"/>
      <c r="P645" s="114"/>
      <c r="Q645" s="114"/>
      <c r="R645" s="114"/>
      <c r="S645" s="114"/>
      <c r="T645" s="77"/>
      <c r="U645" s="417"/>
      <c r="V645" s="417"/>
      <c r="W645" s="383"/>
      <c r="X645" s="383"/>
    </row>
    <row r="646" spans="1:24" s="326" customFormat="1" x14ac:dyDescent="0.2">
      <c r="B646" s="329"/>
      <c r="D646" s="329"/>
      <c r="E646" s="329"/>
      <c r="F646" s="367">
        <v>5</v>
      </c>
      <c r="G646" s="336"/>
      <c r="H646" s="336"/>
      <c r="I646" s="336"/>
      <c r="J646" s="367">
        <v>9</v>
      </c>
      <c r="L646" s="16" t="s">
        <v>355</v>
      </c>
      <c r="M646" s="328">
        <v>3</v>
      </c>
      <c r="N646" s="327" t="s">
        <v>117</v>
      </c>
      <c r="O646" s="114">
        <v>0</v>
      </c>
      <c r="P646" s="114">
        <f>SUM(P647)</f>
        <v>330000</v>
      </c>
      <c r="Q646" s="114">
        <f>SUM(Q647)</f>
        <v>10000</v>
      </c>
      <c r="R646" s="114">
        <f>SUM(R647)</f>
        <v>10000</v>
      </c>
      <c r="S646" s="114">
        <f>SUM(S647)</f>
        <v>10000</v>
      </c>
      <c r="T646" s="77">
        <f t="shared" ref="T646:T652" si="628">S646-R646</f>
        <v>0</v>
      </c>
      <c r="U646" s="417"/>
      <c r="V646" s="417"/>
      <c r="W646" s="383"/>
      <c r="X646" s="383"/>
    </row>
    <row r="647" spans="1:24" s="38" customFormat="1" x14ac:dyDescent="0.2">
      <c r="B647" s="9"/>
      <c r="D647" s="9"/>
      <c r="E647" s="9"/>
      <c r="F647" s="367">
        <v>5</v>
      </c>
      <c r="G647" s="336"/>
      <c r="H647" s="336"/>
      <c r="I647" s="336"/>
      <c r="J647" s="367">
        <v>9</v>
      </c>
      <c r="L647" s="18" t="s">
        <v>355</v>
      </c>
      <c r="M647" s="334">
        <v>32</v>
      </c>
      <c r="N647" s="70" t="s">
        <v>3</v>
      </c>
      <c r="O647" s="115">
        <v>0</v>
      </c>
      <c r="P647" s="115">
        <f>SUM(P648:P649)</f>
        <v>330000</v>
      </c>
      <c r="Q647" s="115">
        <f>SUM(Q648:Q649)</f>
        <v>10000</v>
      </c>
      <c r="R647" s="115">
        <f>SUM(R648:R649)</f>
        <v>10000</v>
      </c>
      <c r="S647" s="115">
        <f>SUM(S648:S649)</f>
        <v>10000</v>
      </c>
      <c r="T647" s="77">
        <f t="shared" si="628"/>
        <v>0</v>
      </c>
      <c r="U647" s="417">
        <v>0</v>
      </c>
      <c r="V647" s="417">
        <v>0</v>
      </c>
      <c r="W647" s="383">
        <f t="shared" si="626"/>
        <v>0</v>
      </c>
      <c r="X647" s="383">
        <f t="shared" si="627"/>
        <v>0</v>
      </c>
    </row>
    <row r="648" spans="1:24" s="326" customFormat="1" x14ac:dyDescent="0.2">
      <c r="B648" s="329"/>
      <c r="D648" s="329"/>
      <c r="E648" s="329"/>
      <c r="F648" s="367">
        <v>5</v>
      </c>
      <c r="G648" s="336"/>
      <c r="H648" s="336"/>
      <c r="I648" s="336"/>
      <c r="J648" s="367">
        <v>9</v>
      </c>
      <c r="L648" s="16" t="s">
        <v>355</v>
      </c>
      <c r="M648" s="328">
        <v>323</v>
      </c>
      <c r="N648" s="97" t="s">
        <v>6</v>
      </c>
      <c r="O648" s="114">
        <v>0</v>
      </c>
      <c r="P648" s="114">
        <v>300000</v>
      </c>
      <c r="Q648" s="114">
        <v>10000</v>
      </c>
      <c r="R648" s="114">
        <v>10000</v>
      </c>
      <c r="S648" s="114">
        <v>10000</v>
      </c>
      <c r="T648" s="77">
        <f t="shared" si="628"/>
        <v>0</v>
      </c>
      <c r="U648" s="417"/>
      <c r="V648" s="417"/>
      <c r="W648" s="383"/>
      <c r="X648" s="383"/>
    </row>
    <row r="649" spans="1:24" s="326" customFormat="1" ht="25.5" x14ac:dyDescent="0.2">
      <c r="B649" s="329"/>
      <c r="D649" s="329"/>
      <c r="E649" s="329"/>
      <c r="F649" s="367">
        <v>5</v>
      </c>
      <c r="G649" s="336"/>
      <c r="H649" s="336"/>
      <c r="I649" s="336"/>
      <c r="J649" s="367">
        <v>9</v>
      </c>
      <c r="L649" s="16" t="s">
        <v>355</v>
      </c>
      <c r="M649" s="328">
        <v>329</v>
      </c>
      <c r="N649" s="327" t="s">
        <v>7</v>
      </c>
      <c r="O649" s="114">
        <v>0</v>
      </c>
      <c r="P649" s="114">
        <v>30000</v>
      </c>
      <c r="Q649" s="114">
        <v>0</v>
      </c>
      <c r="R649" s="114">
        <v>0</v>
      </c>
      <c r="S649" s="114">
        <v>0</v>
      </c>
      <c r="T649" s="77">
        <f t="shared" si="628"/>
        <v>0</v>
      </c>
      <c r="U649" s="417"/>
      <c r="V649" s="417"/>
      <c r="W649" s="383"/>
      <c r="X649" s="383"/>
    </row>
    <row r="650" spans="1:24" s="331" customFormat="1" ht="25.5" x14ac:dyDescent="0.2">
      <c r="B650" s="330"/>
      <c r="D650" s="330"/>
      <c r="E650" s="330"/>
      <c r="F650" s="367">
        <v>5</v>
      </c>
      <c r="G650" s="336"/>
      <c r="H650" s="336"/>
      <c r="I650" s="336"/>
      <c r="J650" s="367">
        <v>9</v>
      </c>
      <c r="L650" s="16" t="s">
        <v>355</v>
      </c>
      <c r="M650" s="332">
        <v>4</v>
      </c>
      <c r="N650" s="333" t="s">
        <v>171</v>
      </c>
      <c r="O650" s="114">
        <v>0</v>
      </c>
      <c r="P650" s="114">
        <f t="shared" ref="P650:S651" si="629">SUM(P651)</f>
        <v>20000</v>
      </c>
      <c r="Q650" s="114">
        <f t="shared" si="629"/>
        <v>20000</v>
      </c>
      <c r="R650" s="114">
        <f t="shared" si="629"/>
        <v>20000</v>
      </c>
      <c r="S650" s="114">
        <f t="shared" si="629"/>
        <v>20000</v>
      </c>
      <c r="T650" s="77">
        <f t="shared" si="628"/>
        <v>0</v>
      </c>
      <c r="U650" s="417"/>
      <c r="V650" s="417"/>
      <c r="W650" s="383"/>
      <c r="X650" s="383"/>
    </row>
    <row r="651" spans="1:24" s="38" customFormat="1" ht="38.25" x14ac:dyDescent="0.2">
      <c r="B651" s="9"/>
      <c r="D651" s="9"/>
      <c r="E651" s="9"/>
      <c r="F651" s="367">
        <v>5</v>
      </c>
      <c r="G651" s="336"/>
      <c r="H651" s="336"/>
      <c r="I651" s="336"/>
      <c r="J651" s="367">
        <v>9</v>
      </c>
      <c r="L651" s="18" t="s">
        <v>355</v>
      </c>
      <c r="M651" s="334">
        <v>41</v>
      </c>
      <c r="N651" s="70" t="s">
        <v>172</v>
      </c>
      <c r="O651" s="115">
        <v>0</v>
      </c>
      <c r="P651" s="115">
        <f t="shared" si="629"/>
        <v>20000</v>
      </c>
      <c r="Q651" s="115">
        <f t="shared" si="629"/>
        <v>20000</v>
      </c>
      <c r="R651" s="115">
        <f t="shared" si="629"/>
        <v>20000</v>
      </c>
      <c r="S651" s="115">
        <f t="shared" si="629"/>
        <v>20000</v>
      </c>
      <c r="T651" s="77">
        <f t="shared" si="628"/>
        <v>0</v>
      </c>
      <c r="U651" s="417">
        <v>0</v>
      </c>
      <c r="V651" s="417">
        <v>0</v>
      </c>
      <c r="W651" s="383">
        <f t="shared" si="626"/>
        <v>0</v>
      </c>
      <c r="X651" s="383">
        <f t="shared" si="627"/>
        <v>0</v>
      </c>
    </row>
    <row r="652" spans="1:24" s="326" customFormat="1" x14ac:dyDescent="0.2">
      <c r="B652" s="329"/>
      <c r="D652" s="329"/>
      <c r="E652" s="329"/>
      <c r="F652" s="367">
        <v>5</v>
      </c>
      <c r="G652" s="336"/>
      <c r="H652" s="336"/>
      <c r="I652" s="336"/>
      <c r="J652" s="367">
        <v>9</v>
      </c>
      <c r="L652" s="16" t="s">
        <v>355</v>
      </c>
      <c r="M652" s="328">
        <v>411</v>
      </c>
      <c r="N652" s="327" t="s">
        <v>27</v>
      </c>
      <c r="O652" s="114">
        <v>0</v>
      </c>
      <c r="P652" s="114">
        <v>20000</v>
      </c>
      <c r="Q652" s="114">
        <v>20000</v>
      </c>
      <c r="R652" s="114">
        <v>20000</v>
      </c>
      <c r="S652" s="114">
        <v>20000</v>
      </c>
      <c r="T652" s="77">
        <f t="shared" si="628"/>
        <v>0</v>
      </c>
      <c r="U652" s="417"/>
      <c r="V652" s="417"/>
      <c r="W652" s="383"/>
      <c r="X652" s="383"/>
    </row>
    <row r="653" spans="1:24" s="326" customFormat="1" x14ac:dyDescent="0.2">
      <c r="B653" s="329"/>
      <c r="D653" s="329"/>
      <c r="E653" s="329"/>
      <c r="J653" s="329"/>
      <c r="L653" s="16"/>
      <c r="M653" s="328"/>
      <c r="N653" s="327"/>
      <c r="O653" s="114"/>
      <c r="P653" s="114"/>
      <c r="Q653" s="114"/>
      <c r="R653" s="114"/>
      <c r="S653" s="114"/>
      <c r="T653" s="77"/>
      <c r="U653" s="417"/>
      <c r="V653" s="417"/>
      <c r="W653" s="383"/>
      <c r="X653" s="383"/>
    </row>
    <row r="654" spans="1:24" s="254" customFormat="1" x14ac:dyDescent="0.2">
      <c r="B654" s="258"/>
      <c r="D654" s="258"/>
      <c r="E654" s="258"/>
      <c r="J654" s="258"/>
      <c r="L654" s="16"/>
      <c r="M654" s="257"/>
      <c r="N654" s="97"/>
      <c r="O654" s="114"/>
      <c r="P654" s="114"/>
      <c r="Q654" s="114"/>
      <c r="R654" s="114"/>
      <c r="S654" s="114"/>
      <c r="T654" s="77"/>
      <c r="U654" s="417"/>
      <c r="V654" s="417"/>
      <c r="W654" s="383"/>
      <c r="X654" s="383"/>
    </row>
    <row r="655" spans="1:24" s="160" customFormat="1" ht="25.5" x14ac:dyDescent="0.2">
      <c r="A655" s="51" t="s">
        <v>232</v>
      </c>
      <c r="B655" s="55"/>
      <c r="C655" s="32"/>
      <c r="D655" s="32"/>
      <c r="E655" s="32"/>
      <c r="F655" s="55">
        <v>5</v>
      </c>
      <c r="G655" s="55">
        <v>6</v>
      </c>
      <c r="H655" s="55"/>
      <c r="I655" s="55"/>
      <c r="J655" s="55">
        <v>9</v>
      </c>
      <c r="K655" s="32"/>
      <c r="L655" s="33"/>
      <c r="M655" s="102"/>
      <c r="N655" s="73" t="s">
        <v>270</v>
      </c>
      <c r="O655" s="116">
        <f t="shared" ref="O655" si="630">SUM(O657)</f>
        <v>14991.9</v>
      </c>
      <c r="P655" s="116">
        <f t="shared" ref="P655" si="631">SUM(P657)</f>
        <v>55000</v>
      </c>
      <c r="Q655" s="116">
        <f t="shared" ref="Q655:V655" si="632">SUM(Q657)</f>
        <v>15000</v>
      </c>
      <c r="R655" s="116">
        <f t="shared" ref="R655:S655" si="633">SUM(R657)</f>
        <v>15000</v>
      </c>
      <c r="S655" s="116">
        <f t="shared" si="633"/>
        <v>15000</v>
      </c>
      <c r="T655" s="77">
        <f>S655-R655</f>
        <v>0</v>
      </c>
      <c r="U655" s="421">
        <f t="shared" si="632"/>
        <v>105000</v>
      </c>
      <c r="V655" s="421">
        <f t="shared" si="632"/>
        <v>105000</v>
      </c>
      <c r="W655" s="383">
        <f t="shared" si="626"/>
        <v>700</v>
      </c>
      <c r="X655" s="383">
        <f t="shared" si="627"/>
        <v>700</v>
      </c>
    </row>
    <row r="656" spans="1:24" s="160" customFormat="1" x14ac:dyDescent="0.2">
      <c r="A656" s="51"/>
      <c r="B656" s="55"/>
      <c r="C656" s="32"/>
      <c r="D656" s="32"/>
      <c r="E656" s="32"/>
      <c r="F656" s="32"/>
      <c r="G656" s="32"/>
      <c r="H656" s="32"/>
      <c r="I656" s="32"/>
      <c r="J656" s="32"/>
      <c r="K656" s="32"/>
      <c r="L656" s="33"/>
      <c r="M656" s="102"/>
      <c r="N656" s="73"/>
      <c r="O656" s="116"/>
      <c r="P656" s="116"/>
      <c r="Q656" s="116"/>
      <c r="R656" s="116"/>
      <c r="S656" s="116"/>
      <c r="T656" s="77"/>
      <c r="U656" s="421"/>
      <c r="V656" s="421"/>
      <c r="W656" s="383"/>
      <c r="X656" s="383"/>
    </row>
    <row r="657" spans="1:24" s="160" customFormat="1" ht="25.5" x14ac:dyDescent="0.2">
      <c r="A657" s="53" t="s">
        <v>153</v>
      </c>
      <c r="I657" s="203"/>
      <c r="J657" s="203"/>
      <c r="K657" s="203"/>
      <c r="L657" s="31" t="s">
        <v>202</v>
      </c>
      <c r="M657" s="104"/>
      <c r="N657" s="105" t="s">
        <v>146</v>
      </c>
      <c r="O657" s="117">
        <f t="shared" ref="O657" si="634">SUM(O659+O674)</f>
        <v>14991.9</v>
      </c>
      <c r="P657" s="117">
        <f t="shared" ref="P657" si="635">SUM(P659+P674)</f>
        <v>55000</v>
      </c>
      <c r="Q657" s="117">
        <f t="shared" ref="Q657:V657" si="636">SUM(Q659+Q674)</f>
        <v>15000</v>
      </c>
      <c r="R657" s="117">
        <f t="shared" ref="R657:S657" si="637">SUM(R659+R674)</f>
        <v>15000</v>
      </c>
      <c r="S657" s="117">
        <f t="shared" si="637"/>
        <v>15000</v>
      </c>
      <c r="T657" s="77">
        <f>S657-R657</f>
        <v>0</v>
      </c>
      <c r="U657" s="423">
        <f t="shared" si="636"/>
        <v>105000</v>
      </c>
      <c r="V657" s="423">
        <f t="shared" si="636"/>
        <v>105000</v>
      </c>
      <c r="W657" s="383">
        <f t="shared" si="626"/>
        <v>700</v>
      </c>
      <c r="X657" s="383">
        <f t="shared" si="627"/>
        <v>700</v>
      </c>
    </row>
    <row r="658" spans="1:24" s="160" customFormat="1" x14ac:dyDescent="0.2">
      <c r="A658" s="53"/>
      <c r="I658" s="203"/>
      <c r="J658" s="203"/>
      <c r="K658" s="203"/>
      <c r="L658" s="31"/>
      <c r="M658" s="104"/>
      <c r="N658" s="105"/>
      <c r="O658" s="145"/>
      <c r="P658" s="145"/>
      <c r="Q658" s="145"/>
      <c r="R658" s="145"/>
      <c r="S658" s="145"/>
      <c r="T658" s="77"/>
      <c r="U658" s="423"/>
      <c r="V658" s="423"/>
      <c r="W658" s="383"/>
      <c r="X658" s="383"/>
    </row>
    <row r="659" spans="1:24" s="160" customFormat="1" ht="25.5" x14ac:dyDescent="0.2">
      <c r="A659" s="128" t="s">
        <v>210</v>
      </c>
      <c r="B659" s="159"/>
      <c r="C659" s="159"/>
      <c r="D659" s="159"/>
      <c r="E659" s="159"/>
      <c r="F659" s="159"/>
      <c r="G659" s="159"/>
      <c r="H659" s="159"/>
      <c r="I659" s="202"/>
      <c r="J659" s="202"/>
      <c r="K659" s="202"/>
      <c r="L659" s="36" t="s">
        <v>185</v>
      </c>
      <c r="M659" s="107"/>
      <c r="N659" s="108" t="s">
        <v>398</v>
      </c>
      <c r="O659" s="145">
        <f t="shared" ref="O659" si="638">SUM(O670)</f>
        <v>0</v>
      </c>
      <c r="P659" s="145">
        <f>SUM(P666+P670)</f>
        <v>40000</v>
      </c>
      <c r="Q659" s="145">
        <f>SUM(Q666+Q670)</f>
        <v>10000</v>
      </c>
      <c r="R659" s="145">
        <f>SUM(R666+R670)</f>
        <v>10000</v>
      </c>
      <c r="S659" s="145">
        <f>SUM(S666+S670)</f>
        <v>10000</v>
      </c>
      <c r="T659" s="77">
        <f>S659-R659</f>
        <v>0</v>
      </c>
      <c r="U659" s="427">
        <f>SUM(U667+U671)</f>
        <v>100000</v>
      </c>
      <c r="V659" s="427">
        <f>SUM(V667+V671)</f>
        <v>100000</v>
      </c>
      <c r="W659" s="383">
        <f t="shared" si="626"/>
        <v>1000</v>
      </c>
      <c r="X659" s="383">
        <f t="shared" si="627"/>
        <v>1000</v>
      </c>
    </row>
    <row r="660" spans="1:24" s="160" customFormat="1" x14ac:dyDescent="0.2">
      <c r="B660" s="159"/>
      <c r="C660" s="159"/>
      <c r="D660" s="159"/>
      <c r="E660" s="159"/>
      <c r="F660" s="159"/>
      <c r="G660" s="159"/>
      <c r="H660" s="159"/>
      <c r="I660" s="202"/>
      <c r="J660" s="202"/>
      <c r="K660" s="202"/>
      <c r="L660" s="16"/>
      <c r="M660" s="161"/>
      <c r="N660" s="84"/>
      <c r="O660" s="145"/>
      <c r="P660" s="145"/>
      <c r="Q660" s="145"/>
      <c r="R660" s="145"/>
      <c r="S660" s="145"/>
      <c r="T660" s="77"/>
      <c r="U660" s="417"/>
      <c r="V660" s="417"/>
      <c r="W660" s="383"/>
      <c r="X660" s="383"/>
    </row>
    <row r="661" spans="1:24" s="178" customFormat="1" x14ac:dyDescent="0.2">
      <c r="B661" s="177"/>
      <c r="C661" s="177"/>
      <c r="D661" s="177"/>
      <c r="E661" s="177"/>
      <c r="F661" s="177"/>
      <c r="G661" s="177"/>
      <c r="H661" s="177"/>
      <c r="I661" s="202"/>
      <c r="J661" s="202"/>
      <c r="K661" s="202"/>
      <c r="L661" s="16"/>
      <c r="M661" s="179"/>
      <c r="N661" s="181" t="s">
        <v>289</v>
      </c>
      <c r="O661" s="189">
        <f t="shared" ref="O661" si="639">SUM(O662:O664)</f>
        <v>0</v>
      </c>
      <c r="P661" s="189">
        <f t="shared" ref="P661" si="640">SUM(P662:P664)</f>
        <v>40000</v>
      </c>
      <c r="Q661" s="189">
        <f t="shared" ref="Q661:R661" si="641">SUM(Q662:Q664)</f>
        <v>10000</v>
      </c>
      <c r="R661" s="189">
        <f t="shared" si="641"/>
        <v>10000</v>
      </c>
      <c r="S661" s="189">
        <f t="shared" ref="S661" si="642">SUM(S662:S664)</f>
        <v>10000</v>
      </c>
      <c r="T661" s="77">
        <f>S661-R661</f>
        <v>0</v>
      </c>
      <c r="U661" s="405">
        <f t="shared" ref="U661:V661" si="643">SUM(U662:U664)</f>
        <v>100000</v>
      </c>
      <c r="V661" s="405">
        <f t="shared" si="643"/>
        <v>100000</v>
      </c>
      <c r="W661" s="383">
        <f t="shared" si="626"/>
        <v>1000</v>
      </c>
      <c r="X661" s="383">
        <f t="shared" si="627"/>
        <v>1000</v>
      </c>
    </row>
    <row r="662" spans="1:24" s="178" customFormat="1" x14ac:dyDescent="0.2">
      <c r="B662" s="177"/>
      <c r="C662" s="177"/>
      <c r="D662" s="177"/>
      <c r="E662" s="177"/>
      <c r="F662" s="177"/>
      <c r="G662" s="177"/>
      <c r="H662" s="177"/>
      <c r="I662" s="202"/>
      <c r="J662" s="202"/>
      <c r="K662" s="202"/>
      <c r="L662" s="16"/>
      <c r="M662" s="190" t="s">
        <v>40</v>
      </c>
      <c r="N662" s="188" t="s">
        <v>105</v>
      </c>
      <c r="O662" s="189">
        <v>0</v>
      </c>
      <c r="P662" s="189">
        <v>10000</v>
      </c>
      <c r="Q662" s="189">
        <v>10000</v>
      </c>
      <c r="R662" s="189">
        <v>10000</v>
      </c>
      <c r="S662" s="189">
        <v>10000</v>
      </c>
      <c r="T662" s="77">
        <f>S662-R662</f>
        <v>0</v>
      </c>
      <c r="U662" s="405">
        <v>20000</v>
      </c>
      <c r="V662" s="405">
        <v>20000</v>
      </c>
      <c r="W662" s="383">
        <f t="shared" si="626"/>
        <v>200</v>
      </c>
      <c r="X662" s="383">
        <f t="shared" si="627"/>
        <v>200</v>
      </c>
    </row>
    <row r="663" spans="1:24" s="206" customFormat="1" x14ac:dyDescent="0.2">
      <c r="B663" s="207"/>
      <c r="C663" s="207"/>
      <c r="D663" s="207"/>
      <c r="E663" s="207"/>
      <c r="F663" s="207"/>
      <c r="G663" s="207"/>
      <c r="H663" s="207"/>
      <c r="I663" s="207"/>
      <c r="J663" s="207"/>
      <c r="K663" s="207"/>
      <c r="L663" s="16"/>
      <c r="M663" s="190" t="s">
        <v>367</v>
      </c>
      <c r="N663" s="181" t="s">
        <v>291</v>
      </c>
      <c r="O663" s="189">
        <v>0</v>
      </c>
      <c r="P663" s="189">
        <v>30000</v>
      </c>
      <c r="Q663" s="189">
        <v>0</v>
      </c>
      <c r="R663" s="189">
        <v>0</v>
      </c>
      <c r="S663" s="189">
        <v>0</v>
      </c>
      <c r="T663" s="77">
        <f>S663-R663</f>
        <v>0</v>
      </c>
      <c r="U663" s="405">
        <v>76000</v>
      </c>
      <c r="V663" s="405">
        <v>75700</v>
      </c>
      <c r="W663" s="383">
        <v>0</v>
      </c>
      <c r="X663" s="383">
        <v>0</v>
      </c>
    </row>
    <row r="664" spans="1:24" s="203" customFormat="1" x14ac:dyDescent="0.2">
      <c r="B664" s="202"/>
      <c r="C664" s="202"/>
      <c r="D664" s="202"/>
      <c r="E664" s="202"/>
      <c r="F664" s="202"/>
      <c r="G664" s="202"/>
      <c r="H664" s="202"/>
      <c r="I664" s="202"/>
      <c r="J664" s="202"/>
      <c r="K664" s="202"/>
      <c r="L664" s="16"/>
      <c r="M664" s="187">
        <v>91</v>
      </c>
      <c r="N664" s="181" t="s">
        <v>294</v>
      </c>
      <c r="O664" s="189">
        <v>0</v>
      </c>
      <c r="P664" s="189">
        <v>0</v>
      </c>
      <c r="Q664" s="189">
        <v>0</v>
      </c>
      <c r="R664" s="189">
        <v>0</v>
      </c>
      <c r="S664" s="189">
        <v>0</v>
      </c>
      <c r="T664" s="77">
        <f>S664-R664</f>
        <v>0</v>
      </c>
      <c r="U664" s="405">
        <v>4000</v>
      </c>
      <c r="V664" s="405">
        <v>4300</v>
      </c>
      <c r="W664" s="383">
        <v>0</v>
      </c>
      <c r="X664" s="383">
        <v>0</v>
      </c>
    </row>
    <row r="665" spans="1:24" s="178" customFormat="1" x14ac:dyDescent="0.2">
      <c r="B665" s="177"/>
      <c r="C665" s="177"/>
      <c r="D665" s="177"/>
      <c r="E665" s="177"/>
      <c r="F665" s="177"/>
      <c r="G665" s="177"/>
      <c r="H665" s="177"/>
      <c r="I665" s="202"/>
      <c r="J665" s="202"/>
      <c r="K665" s="202"/>
      <c r="L665" s="16"/>
      <c r="M665" s="179"/>
      <c r="N665" s="84"/>
      <c r="O665" s="145"/>
      <c r="P665" s="145"/>
      <c r="Q665" s="145"/>
      <c r="R665" s="145"/>
      <c r="S665" s="145"/>
      <c r="T665" s="77"/>
      <c r="U665" s="417"/>
      <c r="V665" s="417"/>
      <c r="W665" s="383"/>
      <c r="X665" s="383"/>
    </row>
    <row r="666" spans="1:24" s="292" customFormat="1" x14ac:dyDescent="0.2">
      <c r="B666" s="295"/>
      <c r="C666" s="295"/>
      <c r="D666" s="295"/>
      <c r="E666" s="295"/>
      <c r="F666" s="295">
        <v>5</v>
      </c>
      <c r="G666" s="295">
        <v>6</v>
      </c>
      <c r="H666" s="295"/>
      <c r="I666" s="295"/>
      <c r="J666" s="295">
        <v>9</v>
      </c>
      <c r="K666" s="295"/>
      <c r="L666" s="16" t="s">
        <v>185</v>
      </c>
      <c r="M666" s="291" t="s">
        <v>57</v>
      </c>
      <c r="N666" s="293" t="s">
        <v>117</v>
      </c>
      <c r="O666" s="114">
        <v>0</v>
      </c>
      <c r="P666" s="114">
        <f t="shared" ref="P666:S667" si="644">SUM(P667)</f>
        <v>20000</v>
      </c>
      <c r="Q666" s="114">
        <f t="shared" si="644"/>
        <v>10000</v>
      </c>
      <c r="R666" s="114">
        <f t="shared" si="644"/>
        <v>10000</v>
      </c>
      <c r="S666" s="114">
        <f t="shared" si="644"/>
        <v>10000</v>
      </c>
      <c r="T666" s="77">
        <f>S666-R666</f>
        <v>0</v>
      </c>
      <c r="U666" s="417"/>
      <c r="V666" s="417"/>
      <c r="W666" s="383"/>
      <c r="X666" s="383"/>
    </row>
    <row r="667" spans="1:24" s="38" customFormat="1" x14ac:dyDescent="0.2">
      <c r="B667" s="9"/>
      <c r="C667" s="9"/>
      <c r="D667" s="9"/>
      <c r="E667" s="9"/>
      <c r="F667" s="367">
        <v>5</v>
      </c>
      <c r="G667" s="9">
        <v>6</v>
      </c>
      <c r="H667" s="9"/>
      <c r="I667" s="9"/>
      <c r="J667" s="295">
        <v>9</v>
      </c>
      <c r="K667" s="9"/>
      <c r="L667" s="18" t="s">
        <v>185</v>
      </c>
      <c r="M667" s="289" t="s">
        <v>62</v>
      </c>
      <c r="N667" s="70" t="s">
        <v>3</v>
      </c>
      <c r="O667" s="115">
        <v>0</v>
      </c>
      <c r="P667" s="115">
        <f t="shared" si="644"/>
        <v>20000</v>
      </c>
      <c r="Q667" s="115">
        <f t="shared" si="644"/>
        <v>10000</v>
      </c>
      <c r="R667" s="115">
        <f t="shared" si="644"/>
        <v>10000</v>
      </c>
      <c r="S667" s="115">
        <f t="shared" si="644"/>
        <v>10000</v>
      </c>
      <c r="T667" s="77">
        <f>S667-R667</f>
        <v>0</v>
      </c>
      <c r="U667" s="417">
        <v>50000</v>
      </c>
      <c r="V667" s="417">
        <v>50000</v>
      </c>
      <c r="W667" s="383">
        <f t="shared" si="626"/>
        <v>500</v>
      </c>
      <c r="X667" s="383">
        <f t="shared" si="627"/>
        <v>500</v>
      </c>
    </row>
    <row r="668" spans="1:24" s="292" customFormat="1" x14ac:dyDescent="0.2">
      <c r="B668" s="295"/>
      <c r="C668" s="295"/>
      <c r="D668" s="295"/>
      <c r="E668" s="295"/>
      <c r="F668" s="295">
        <v>5</v>
      </c>
      <c r="G668" s="295">
        <v>6</v>
      </c>
      <c r="H668" s="295"/>
      <c r="I668" s="295"/>
      <c r="J668" s="295">
        <v>9</v>
      </c>
      <c r="K668" s="295"/>
      <c r="L668" s="16" t="s">
        <v>185</v>
      </c>
      <c r="M668" s="291" t="s">
        <v>65</v>
      </c>
      <c r="N668" s="293" t="s">
        <v>6</v>
      </c>
      <c r="O668" s="114">
        <v>0</v>
      </c>
      <c r="P668" s="114">
        <v>20000</v>
      </c>
      <c r="Q668" s="114">
        <v>10000</v>
      </c>
      <c r="R668" s="114">
        <v>10000</v>
      </c>
      <c r="S668" s="114">
        <v>10000</v>
      </c>
      <c r="T668" s="77">
        <f>S668-R668</f>
        <v>0</v>
      </c>
      <c r="U668" s="417"/>
      <c r="V668" s="417"/>
      <c r="W668" s="383"/>
      <c r="X668" s="383"/>
    </row>
    <row r="669" spans="1:24" s="292" customFormat="1" x14ac:dyDescent="0.2">
      <c r="B669" s="295"/>
      <c r="C669" s="295"/>
      <c r="D669" s="295"/>
      <c r="E669" s="295"/>
      <c r="F669" s="295">
        <v>5</v>
      </c>
      <c r="G669" s="295">
        <v>6</v>
      </c>
      <c r="H669" s="295"/>
      <c r="I669" s="295"/>
      <c r="J669" s="295"/>
      <c r="K669" s="295"/>
      <c r="L669" s="16"/>
      <c r="M669" s="291"/>
      <c r="N669" s="293"/>
      <c r="O669" s="145"/>
      <c r="P669" s="145"/>
      <c r="Q669" s="145"/>
      <c r="R669" s="145"/>
      <c r="S669" s="145"/>
      <c r="T669" s="77"/>
      <c r="U669" s="417"/>
      <c r="V669" s="417"/>
      <c r="W669" s="383"/>
      <c r="X669" s="383"/>
    </row>
    <row r="670" spans="1:24" s="160" customFormat="1" ht="25.5" x14ac:dyDescent="0.2">
      <c r="B670" s="159"/>
      <c r="C670" s="159"/>
      <c r="D670" s="159"/>
      <c r="E670" s="159"/>
      <c r="F670" s="159">
        <v>5</v>
      </c>
      <c r="G670" s="159">
        <v>6</v>
      </c>
      <c r="H670" s="159"/>
      <c r="I670" s="202"/>
      <c r="J670" s="202">
        <v>9</v>
      </c>
      <c r="K670" s="202"/>
      <c r="L670" s="16" t="s">
        <v>185</v>
      </c>
      <c r="M670" s="161" t="s">
        <v>77</v>
      </c>
      <c r="N670" s="84" t="s">
        <v>171</v>
      </c>
      <c r="O670" s="114">
        <f t="shared" ref="O670:S671" si="645">SUM(O671)</f>
        <v>0</v>
      </c>
      <c r="P670" s="114">
        <f t="shared" si="645"/>
        <v>20000</v>
      </c>
      <c r="Q670" s="114">
        <f t="shared" si="645"/>
        <v>0</v>
      </c>
      <c r="R670" s="114">
        <f t="shared" si="645"/>
        <v>0</v>
      </c>
      <c r="S670" s="114">
        <f t="shared" si="645"/>
        <v>0</v>
      </c>
      <c r="T670" s="77">
        <f>S670-R670</f>
        <v>0</v>
      </c>
      <c r="U670" s="417"/>
      <c r="V670" s="417"/>
      <c r="W670" s="383"/>
      <c r="X670" s="383"/>
    </row>
    <row r="671" spans="1:24" s="160" customFormat="1" ht="38.25" x14ac:dyDescent="0.2">
      <c r="A671" s="38"/>
      <c r="B671" s="159"/>
      <c r="C671" s="159"/>
      <c r="D671" s="159"/>
      <c r="E671" s="159"/>
      <c r="F671" s="159">
        <v>5</v>
      </c>
      <c r="G671" s="159">
        <v>6</v>
      </c>
      <c r="H671" s="159"/>
      <c r="I671" s="202"/>
      <c r="J671" s="202">
        <v>9</v>
      </c>
      <c r="K671" s="202"/>
      <c r="L671" s="16" t="s">
        <v>185</v>
      </c>
      <c r="M671" s="92" t="s">
        <v>81</v>
      </c>
      <c r="N671" s="70" t="s">
        <v>9</v>
      </c>
      <c r="O671" s="115">
        <f t="shared" si="645"/>
        <v>0</v>
      </c>
      <c r="P671" s="115">
        <f t="shared" si="645"/>
        <v>20000</v>
      </c>
      <c r="Q671" s="115">
        <f t="shared" si="645"/>
        <v>0</v>
      </c>
      <c r="R671" s="115">
        <f t="shared" si="645"/>
        <v>0</v>
      </c>
      <c r="S671" s="115">
        <f t="shared" si="645"/>
        <v>0</v>
      </c>
      <c r="T671" s="77">
        <f>S671-R671</f>
        <v>0</v>
      </c>
      <c r="U671" s="417">
        <v>50000</v>
      </c>
      <c r="V671" s="417">
        <v>50000</v>
      </c>
      <c r="W671" s="383">
        <v>0</v>
      </c>
      <c r="X671" s="383">
        <v>0</v>
      </c>
    </row>
    <row r="672" spans="1:24" s="160" customFormat="1" x14ac:dyDescent="0.2">
      <c r="B672" s="159"/>
      <c r="C672" s="159"/>
      <c r="D672" s="159"/>
      <c r="E672" s="159"/>
      <c r="F672" s="159">
        <v>5</v>
      </c>
      <c r="G672" s="159">
        <v>6</v>
      </c>
      <c r="H672" s="159"/>
      <c r="I672" s="202"/>
      <c r="J672" s="202">
        <v>9</v>
      </c>
      <c r="K672" s="202"/>
      <c r="L672" s="16" t="s">
        <v>185</v>
      </c>
      <c r="M672" s="161" t="s">
        <v>82</v>
      </c>
      <c r="N672" s="84" t="s">
        <v>173</v>
      </c>
      <c r="O672" s="114">
        <v>0</v>
      </c>
      <c r="P672" s="114">
        <v>20000</v>
      </c>
      <c r="Q672" s="114">
        <v>0</v>
      </c>
      <c r="R672" s="114">
        <v>0</v>
      </c>
      <c r="S672" s="114">
        <v>0</v>
      </c>
      <c r="T672" s="77">
        <f>S672-R672</f>
        <v>0</v>
      </c>
      <c r="U672" s="417"/>
      <c r="V672" s="417"/>
      <c r="W672" s="383"/>
      <c r="X672" s="383"/>
    </row>
    <row r="673" spans="1:24" s="225" customFormat="1" x14ac:dyDescent="0.2">
      <c r="B673" s="224"/>
      <c r="C673" s="224"/>
      <c r="D673" s="224"/>
      <c r="E673" s="224"/>
      <c r="F673" s="224"/>
      <c r="G673" s="224"/>
      <c r="H673" s="224"/>
      <c r="I673" s="224"/>
      <c r="J673" s="224"/>
      <c r="K673" s="224"/>
      <c r="L673" s="295"/>
      <c r="M673" s="292"/>
      <c r="N673" s="292"/>
      <c r="O673" s="292"/>
      <c r="P673" s="319"/>
      <c r="Q673" s="336"/>
      <c r="R673" s="336"/>
      <c r="S673" s="336"/>
      <c r="T673" s="77"/>
      <c r="U673" s="1"/>
      <c r="V673" s="432"/>
      <c r="W673" s="383"/>
      <c r="X673" s="383"/>
    </row>
    <row r="674" spans="1:24" s="160" customFormat="1" ht="25.5" x14ac:dyDescent="0.2">
      <c r="A674" s="128" t="s">
        <v>271</v>
      </c>
      <c r="B674" s="159"/>
      <c r="C674" s="159"/>
      <c r="D674" s="159"/>
      <c r="E674" s="159"/>
      <c r="F674" s="159"/>
      <c r="G674" s="159"/>
      <c r="H674" s="159"/>
      <c r="I674" s="202"/>
      <c r="J674" s="202"/>
      <c r="K674" s="202"/>
      <c r="L674" s="36" t="s">
        <v>185</v>
      </c>
      <c r="M674" s="107"/>
      <c r="N674" s="108" t="s">
        <v>272</v>
      </c>
      <c r="O674" s="145">
        <f t="shared" ref="O674:P674" si="646">SUM(O681)</f>
        <v>14991.9</v>
      </c>
      <c r="P674" s="145">
        <f t="shared" si="646"/>
        <v>15000</v>
      </c>
      <c r="Q674" s="145">
        <f t="shared" ref="Q674:R674" si="647">SUM(Q681)</f>
        <v>5000</v>
      </c>
      <c r="R674" s="145">
        <f t="shared" si="647"/>
        <v>5000</v>
      </c>
      <c r="S674" s="145">
        <f t="shared" ref="S674" si="648">SUM(S681)</f>
        <v>5000</v>
      </c>
      <c r="T674" s="77">
        <f>S674-R674</f>
        <v>0</v>
      </c>
      <c r="U674" s="427">
        <f>SUM(U682)</f>
        <v>5000</v>
      </c>
      <c r="V674" s="427">
        <f>SUM(V682)</f>
        <v>5000</v>
      </c>
      <c r="W674" s="383">
        <f t="shared" si="626"/>
        <v>100</v>
      </c>
      <c r="X674" s="383">
        <f t="shared" si="627"/>
        <v>100</v>
      </c>
    </row>
    <row r="675" spans="1:24" s="160" customFormat="1" x14ac:dyDescent="0.2">
      <c r="B675" s="159"/>
      <c r="C675" s="159"/>
      <c r="D675" s="159"/>
      <c r="E675" s="159"/>
      <c r="F675" s="159"/>
      <c r="G675" s="159"/>
      <c r="H675" s="159"/>
      <c r="I675" s="202"/>
      <c r="J675" s="202"/>
      <c r="K675" s="202"/>
      <c r="L675" s="16"/>
      <c r="M675" s="161"/>
      <c r="N675" s="84"/>
      <c r="O675" s="145"/>
      <c r="P675" s="145"/>
      <c r="Q675" s="145"/>
      <c r="R675" s="145"/>
      <c r="S675" s="145"/>
      <c r="T675" s="77"/>
      <c r="U675" s="417"/>
      <c r="V675" s="417"/>
      <c r="W675" s="383"/>
      <c r="X675" s="383"/>
    </row>
    <row r="676" spans="1:24" s="178" customFormat="1" x14ac:dyDescent="0.2">
      <c r="B676" s="177"/>
      <c r="C676" s="177"/>
      <c r="D676" s="177"/>
      <c r="E676" s="177"/>
      <c r="F676" s="177"/>
      <c r="G676" s="177"/>
      <c r="H676" s="177"/>
      <c r="I676" s="202"/>
      <c r="J676" s="202"/>
      <c r="K676" s="202"/>
      <c r="L676" s="16"/>
      <c r="M676" s="179"/>
      <c r="N676" s="181" t="s">
        <v>289</v>
      </c>
      <c r="O676" s="189">
        <f t="shared" ref="O676:P676" si="649">SUM(O677:O679)</f>
        <v>14991.9</v>
      </c>
      <c r="P676" s="189">
        <f t="shared" si="649"/>
        <v>15000</v>
      </c>
      <c r="Q676" s="189">
        <f t="shared" ref="Q676:R676" si="650">SUM(Q677:Q679)</f>
        <v>5000</v>
      </c>
      <c r="R676" s="189">
        <f t="shared" si="650"/>
        <v>5000</v>
      </c>
      <c r="S676" s="189">
        <f t="shared" ref="S676" si="651">SUM(S677:S679)</f>
        <v>5000</v>
      </c>
      <c r="T676" s="77">
        <f>S676-R676</f>
        <v>0</v>
      </c>
      <c r="U676" s="405">
        <f>SUM(U677:U679)</f>
        <v>5000</v>
      </c>
      <c r="V676" s="405">
        <f>SUM(V677:V679)</f>
        <v>5000</v>
      </c>
      <c r="W676" s="383">
        <f t="shared" si="626"/>
        <v>100</v>
      </c>
      <c r="X676" s="383">
        <f t="shared" si="627"/>
        <v>100</v>
      </c>
    </row>
    <row r="677" spans="1:24" s="235" customFormat="1" x14ac:dyDescent="0.2">
      <c r="B677" s="234"/>
      <c r="C677" s="234"/>
      <c r="D677" s="234"/>
      <c r="E677" s="234"/>
      <c r="F677" s="234"/>
      <c r="G677" s="234"/>
      <c r="H677" s="234"/>
      <c r="I677" s="234"/>
      <c r="J677" s="234"/>
      <c r="K677" s="234"/>
      <c r="L677" s="16"/>
      <c r="M677" s="187">
        <v>43</v>
      </c>
      <c r="N677" s="188" t="s">
        <v>103</v>
      </c>
      <c r="O677" s="189">
        <v>0</v>
      </c>
      <c r="P677" s="189">
        <v>0</v>
      </c>
      <c r="Q677" s="189">
        <v>0</v>
      </c>
      <c r="R677" s="189">
        <v>0</v>
      </c>
      <c r="S677" s="189">
        <v>0</v>
      </c>
      <c r="T677" s="77">
        <f>S677-R677</f>
        <v>0</v>
      </c>
      <c r="U677" s="405">
        <v>0</v>
      </c>
      <c r="V677" s="405">
        <v>0</v>
      </c>
      <c r="W677" s="383">
        <v>0</v>
      </c>
      <c r="X677" s="383">
        <v>0</v>
      </c>
    </row>
    <row r="678" spans="1:24" s="277" customFormat="1" x14ac:dyDescent="0.2">
      <c r="B678" s="276"/>
      <c r="C678" s="276"/>
      <c r="D678" s="276"/>
      <c r="E678" s="276"/>
      <c r="F678" s="276"/>
      <c r="G678" s="276"/>
      <c r="H678" s="276"/>
      <c r="I678" s="276"/>
      <c r="J678" s="276"/>
      <c r="K678" s="276"/>
      <c r="L678" s="16"/>
      <c r="M678" s="190" t="s">
        <v>367</v>
      </c>
      <c r="N678" s="181" t="s">
        <v>291</v>
      </c>
      <c r="O678" s="189">
        <v>14991.9</v>
      </c>
      <c r="P678" s="189">
        <v>15000</v>
      </c>
      <c r="Q678" s="189">
        <v>5000</v>
      </c>
      <c r="R678" s="189">
        <v>5000</v>
      </c>
      <c r="S678" s="189">
        <v>5000</v>
      </c>
      <c r="T678" s="77">
        <f>S678-R678</f>
        <v>0</v>
      </c>
      <c r="U678" s="405">
        <v>0</v>
      </c>
      <c r="V678" s="405">
        <v>0</v>
      </c>
      <c r="W678" s="383">
        <f t="shared" si="626"/>
        <v>0</v>
      </c>
      <c r="X678" s="383">
        <f t="shared" si="627"/>
        <v>0</v>
      </c>
    </row>
    <row r="679" spans="1:24" s="178" customFormat="1" x14ac:dyDescent="0.2">
      <c r="B679" s="177"/>
      <c r="C679" s="177"/>
      <c r="D679" s="177"/>
      <c r="E679" s="177"/>
      <c r="F679" s="177"/>
      <c r="G679" s="177"/>
      <c r="H679" s="177"/>
      <c r="I679" s="202"/>
      <c r="J679" s="202"/>
      <c r="K679" s="202"/>
      <c r="L679" s="16"/>
      <c r="M679" s="187">
        <v>91</v>
      </c>
      <c r="N679" s="181" t="s">
        <v>294</v>
      </c>
      <c r="O679" s="189">
        <v>0</v>
      </c>
      <c r="P679" s="189">
        <v>0</v>
      </c>
      <c r="Q679" s="189">
        <v>0</v>
      </c>
      <c r="R679" s="189">
        <v>0</v>
      </c>
      <c r="S679" s="189">
        <v>0</v>
      </c>
      <c r="T679" s="77">
        <f>S679-R679</f>
        <v>0</v>
      </c>
      <c r="U679" s="405">
        <v>5000</v>
      </c>
      <c r="V679" s="405">
        <v>5000</v>
      </c>
      <c r="W679" s="383">
        <v>0</v>
      </c>
      <c r="X679" s="383">
        <v>0</v>
      </c>
    </row>
    <row r="680" spans="1:24" s="178" customFormat="1" x14ac:dyDescent="0.2">
      <c r="B680" s="177"/>
      <c r="C680" s="177"/>
      <c r="D680" s="177"/>
      <c r="E680" s="177"/>
      <c r="F680" s="177"/>
      <c r="G680" s="177"/>
      <c r="H680" s="177"/>
      <c r="I680" s="202"/>
      <c r="J680" s="202"/>
      <c r="K680" s="202"/>
      <c r="L680" s="16"/>
      <c r="M680" s="179"/>
      <c r="N680" s="181"/>
      <c r="O680" s="145"/>
      <c r="P680" s="145"/>
      <c r="Q680" s="145"/>
      <c r="R680" s="145"/>
      <c r="S680" s="145"/>
      <c r="T680" s="77"/>
      <c r="U680" s="417"/>
      <c r="V680" s="417"/>
      <c r="W680" s="383"/>
      <c r="X680" s="383"/>
    </row>
    <row r="681" spans="1:24" s="160" customFormat="1" x14ac:dyDescent="0.2">
      <c r="D681" s="159"/>
      <c r="E681" s="276">
        <v>4</v>
      </c>
      <c r="F681" s="276">
        <v>5</v>
      </c>
      <c r="I681" s="203"/>
      <c r="J681" s="202">
        <v>9</v>
      </c>
      <c r="K681" s="203"/>
      <c r="L681" s="16" t="s">
        <v>185</v>
      </c>
      <c r="M681" s="162">
        <v>3</v>
      </c>
      <c r="N681" s="84" t="s">
        <v>117</v>
      </c>
      <c r="O681" s="114">
        <f t="shared" ref="O681:S682" si="652">SUM(O682)</f>
        <v>14991.9</v>
      </c>
      <c r="P681" s="114">
        <f t="shared" si="652"/>
        <v>15000</v>
      </c>
      <c r="Q681" s="114">
        <f t="shared" si="652"/>
        <v>5000</v>
      </c>
      <c r="R681" s="114">
        <f t="shared" si="652"/>
        <v>5000</v>
      </c>
      <c r="S681" s="114">
        <f t="shared" si="652"/>
        <v>5000</v>
      </c>
      <c r="T681" s="77">
        <f>S681-R681</f>
        <v>0</v>
      </c>
      <c r="U681" s="417"/>
      <c r="V681" s="417"/>
      <c r="W681" s="383"/>
      <c r="X681" s="383"/>
    </row>
    <row r="682" spans="1:24" s="160" customFormat="1" x14ac:dyDescent="0.2">
      <c r="D682" s="159"/>
      <c r="E682" s="276">
        <v>4</v>
      </c>
      <c r="F682" s="276">
        <v>5</v>
      </c>
      <c r="I682" s="203"/>
      <c r="J682" s="202">
        <v>9</v>
      </c>
      <c r="K682" s="203"/>
      <c r="L682" s="16" t="s">
        <v>185</v>
      </c>
      <c r="M682" s="71">
        <v>32</v>
      </c>
      <c r="N682" s="70" t="s">
        <v>3</v>
      </c>
      <c r="O682" s="115">
        <f t="shared" si="652"/>
        <v>14991.9</v>
      </c>
      <c r="P682" s="115">
        <f t="shared" si="652"/>
        <v>15000</v>
      </c>
      <c r="Q682" s="115">
        <f t="shared" si="652"/>
        <v>5000</v>
      </c>
      <c r="R682" s="115">
        <f t="shared" si="652"/>
        <v>5000</v>
      </c>
      <c r="S682" s="115">
        <f t="shared" si="652"/>
        <v>5000</v>
      </c>
      <c r="T682" s="77">
        <f>S682-R682</f>
        <v>0</v>
      </c>
      <c r="U682" s="417">
        <v>5000</v>
      </c>
      <c r="V682" s="417">
        <v>5000</v>
      </c>
      <c r="W682" s="383">
        <f t="shared" si="626"/>
        <v>100</v>
      </c>
      <c r="X682" s="383">
        <f t="shared" si="627"/>
        <v>100</v>
      </c>
    </row>
    <row r="683" spans="1:24" s="160" customFormat="1" x14ac:dyDescent="0.2">
      <c r="D683" s="159"/>
      <c r="E683" s="276">
        <v>4</v>
      </c>
      <c r="F683" s="276">
        <v>5</v>
      </c>
      <c r="I683" s="203"/>
      <c r="J683" s="202">
        <v>9</v>
      </c>
      <c r="K683" s="203"/>
      <c r="L683" s="16" t="s">
        <v>185</v>
      </c>
      <c r="M683" s="162">
        <v>323</v>
      </c>
      <c r="N683" s="97" t="s">
        <v>6</v>
      </c>
      <c r="O683" s="114">
        <v>14991.9</v>
      </c>
      <c r="P683" s="114">
        <v>15000</v>
      </c>
      <c r="Q683" s="114">
        <v>5000</v>
      </c>
      <c r="R683" s="114">
        <v>5000</v>
      </c>
      <c r="S683" s="114">
        <v>5000</v>
      </c>
      <c r="T683" s="77">
        <f>S683-R683</f>
        <v>0</v>
      </c>
      <c r="U683" s="417"/>
      <c r="V683" s="417"/>
      <c r="W683" s="383"/>
      <c r="X683" s="383"/>
    </row>
    <row r="684" spans="1:24" s="160" customFormat="1" x14ac:dyDescent="0.2">
      <c r="D684" s="159"/>
      <c r="E684" s="159"/>
      <c r="I684" s="203"/>
      <c r="J684" s="203"/>
      <c r="K684" s="203"/>
      <c r="L684" s="16"/>
      <c r="M684" s="162"/>
      <c r="N684" s="97"/>
      <c r="O684" s="114"/>
      <c r="P684" s="114"/>
      <c r="Q684" s="114"/>
      <c r="R684" s="114"/>
      <c r="S684" s="114"/>
      <c r="T684" s="77"/>
      <c r="U684" s="417"/>
      <c r="V684" s="417"/>
      <c r="W684" s="383"/>
      <c r="X684" s="383"/>
    </row>
    <row r="685" spans="1:24" s="15" customFormat="1" ht="38.25" x14ac:dyDescent="0.2">
      <c r="A685" s="51" t="s">
        <v>233</v>
      </c>
      <c r="B685" s="55"/>
      <c r="C685" s="32"/>
      <c r="D685" s="55">
        <v>3</v>
      </c>
      <c r="E685" s="55"/>
      <c r="F685" s="55">
        <v>5</v>
      </c>
      <c r="G685" s="55"/>
      <c r="H685" s="55">
        <v>7</v>
      </c>
      <c r="I685" s="32"/>
      <c r="J685" s="55">
        <v>9</v>
      </c>
      <c r="K685" s="32"/>
      <c r="L685" s="33"/>
      <c r="M685" s="102"/>
      <c r="N685" s="73" t="s">
        <v>273</v>
      </c>
      <c r="O685" s="116">
        <f t="shared" ref="O685:P685" si="653">SUM(O687)</f>
        <v>37500</v>
      </c>
      <c r="P685" s="116">
        <f t="shared" si="653"/>
        <v>275300</v>
      </c>
      <c r="Q685" s="116">
        <f t="shared" ref="Q685:R685" si="654">SUM(Q687)</f>
        <v>40000</v>
      </c>
      <c r="R685" s="116">
        <f t="shared" si="654"/>
        <v>40000</v>
      </c>
      <c r="S685" s="116">
        <f t="shared" ref="S685" si="655">SUM(S687)</f>
        <v>40000</v>
      </c>
      <c r="T685" s="77">
        <f>S685-R685</f>
        <v>0</v>
      </c>
      <c r="U685" s="421">
        <f>SUM(U689)</f>
        <v>250000</v>
      </c>
      <c r="V685" s="421">
        <f>SUM(V689)</f>
        <v>250000</v>
      </c>
      <c r="W685" s="383">
        <f t="shared" si="626"/>
        <v>625</v>
      </c>
      <c r="X685" s="383">
        <f t="shared" si="627"/>
        <v>625</v>
      </c>
    </row>
    <row r="686" spans="1:24" s="15" customFormat="1" x14ac:dyDescent="0.2">
      <c r="A686" s="53"/>
      <c r="I686" s="203"/>
      <c r="J686" s="203"/>
      <c r="K686" s="203"/>
      <c r="L686" s="31"/>
      <c r="M686" s="104"/>
      <c r="N686" s="105"/>
      <c r="O686" s="145"/>
      <c r="P686" s="145"/>
      <c r="Q686" s="145"/>
      <c r="R686" s="145"/>
      <c r="S686" s="145"/>
      <c r="T686" s="77"/>
      <c r="U686" s="417"/>
      <c r="V686" s="417"/>
      <c r="W686" s="383"/>
      <c r="X686" s="383"/>
    </row>
    <row r="687" spans="1:24" s="65" customFormat="1" ht="25.5" x14ac:dyDescent="0.2">
      <c r="A687" s="53" t="s">
        <v>153</v>
      </c>
      <c r="I687" s="203"/>
      <c r="J687" s="203"/>
      <c r="K687" s="203"/>
      <c r="L687" s="31" t="s">
        <v>202</v>
      </c>
      <c r="M687" s="104"/>
      <c r="N687" s="105" t="s">
        <v>146</v>
      </c>
      <c r="O687" s="117">
        <f t="shared" ref="O687" si="656">SUM(O689)</f>
        <v>37500</v>
      </c>
      <c r="P687" s="117">
        <f t="shared" ref="P687" si="657">SUM(P689)</f>
        <v>275300</v>
      </c>
      <c r="Q687" s="117">
        <f t="shared" ref="Q687:V687" si="658">SUM(Q689)</f>
        <v>40000</v>
      </c>
      <c r="R687" s="117">
        <f t="shared" ref="R687:S687" si="659">SUM(R689)</f>
        <v>40000</v>
      </c>
      <c r="S687" s="117">
        <f t="shared" si="659"/>
        <v>40000</v>
      </c>
      <c r="T687" s="77">
        <f>S687-R687</f>
        <v>0</v>
      </c>
      <c r="U687" s="423">
        <f t="shared" si="658"/>
        <v>250000</v>
      </c>
      <c r="V687" s="423">
        <f t="shared" si="658"/>
        <v>250000</v>
      </c>
      <c r="W687" s="383">
        <f t="shared" si="626"/>
        <v>625</v>
      </c>
      <c r="X687" s="383">
        <f t="shared" si="627"/>
        <v>625</v>
      </c>
    </row>
    <row r="688" spans="1:24" s="15" customFormat="1" x14ac:dyDescent="0.2">
      <c r="I688" s="203"/>
      <c r="J688" s="203"/>
      <c r="K688" s="203"/>
      <c r="L688" s="16"/>
      <c r="M688" s="83"/>
      <c r="N688" s="84"/>
      <c r="O688" s="148"/>
      <c r="P688" s="148"/>
      <c r="Q688" s="148"/>
      <c r="R688" s="148"/>
      <c r="S688" s="148"/>
      <c r="T688" s="77"/>
      <c r="U688" s="420"/>
      <c r="V688" s="420"/>
      <c r="W688" s="383"/>
      <c r="X688" s="383"/>
    </row>
    <row r="689" spans="1:24" s="15" customFormat="1" ht="38.25" x14ac:dyDescent="0.2">
      <c r="A689" s="54" t="s">
        <v>234</v>
      </c>
      <c r="I689" s="203"/>
      <c r="J689" s="203"/>
      <c r="K689" s="203"/>
      <c r="L689" s="36" t="s">
        <v>328</v>
      </c>
      <c r="M689" s="107"/>
      <c r="N689" s="274" t="s">
        <v>348</v>
      </c>
      <c r="O689" s="145">
        <f t="shared" ref="O689:P689" si="660">SUM(O697+O700)</f>
        <v>37500</v>
      </c>
      <c r="P689" s="145">
        <f t="shared" si="660"/>
        <v>275300</v>
      </c>
      <c r="Q689" s="145">
        <f>SUM(Q697+Q700)</f>
        <v>40000</v>
      </c>
      <c r="R689" s="145">
        <f>SUM(R697+R700)</f>
        <v>40000</v>
      </c>
      <c r="S689" s="145">
        <f>SUM(S697+S700)</f>
        <v>40000</v>
      </c>
      <c r="T689" s="77">
        <f>S689-R689</f>
        <v>0</v>
      </c>
      <c r="U689" s="419">
        <f>SUM(U698+U701+U704)</f>
        <v>250000</v>
      </c>
      <c r="V689" s="419">
        <f>SUM(V698+V701+V704)</f>
        <v>250000</v>
      </c>
      <c r="W689" s="383">
        <f t="shared" si="626"/>
        <v>625</v>
      </c>
      <c r="X689" s="383">
        <f t="shared" si="627"/>
        <v>625</v>
      </c>
    </row>
    <row r="690" spans="1:24" s="15" customFormat="1" x14ac:dyDescent="0.2">
      <c r="I690" s="203"/>
      <c r="J690" s="203"/>
      <c r="K690" s="203"/>
      <c r="L690" s="16"/>
      <c r="M690" s="83"/>
      <c r="N690" s="84"/>
      <c r="O690" s="148"/>
      <c r="P690" s="148"/>
      <c r="Q690" s="148"/>
      <c r="R690" s="148"/>
      <c r="S690" s="148"/>
      <c r="T690" s="77"/>
      <c r="U690" s="420"/>
      <c r="V690" s="420"/>
      <c r="W690" s="383"/>
      <c r="X690" s="383"/>
    </row>
    <row r="691" spans="1:24" s="178" customFormat="1" x14ac:dyDescent="0.2">
      <c r="I691" s="203"/>
      <c r="J691" s="203"/>
      <c r="K691" s="203"/>
      <c r="L691" s="16"/>
      <c r="M691" s="179"/>
      <c r="N691" s="181" t="s">
        <v>289</v>
      </c>
      <c r="O691" s="189">
        <f t="shared" ref="O691" si="661">SUM(O692:O695)</f>
        <v>37500</v>
      </c>
      <c r="P691" s="189">
        <f>SUM(P692:P695)</f>
        <v>275300</v>
      </c>
      <c r="Q691" s="189">
        <f>SUM(Q692:Q695)</f>
        <v>40000</v>
      </c>
      <c r="R691" s="189">
        <f>SUM(R692:R695)</f>
        <v>40000</v>
      </c>
      <c r="S691" s="189">
        <f>SUM(S692:S695)</f>
        <v>40000</v>
      </c>
      <c r="T691" s="77">
        <f>S691-R691</f>
        <v>0</v>
      </c>
      <c r="U691" s="405">
        <f t="shared" ref="U691:V691" si="662">SUM(U692:U695)</f>
        <v>250000</v>
      </c>
      <c r="V691" s="405">
        <f t="shared" si="662"/>
        <v>250000</v>
      </c>
      <c r="W691" s="383">
        <f t="shared" si="626"/>
        <v>625</v>
      </c>
      <c r="X691" s="383">
        <f t="shared" si="627"/>
        <v>625</v>
      </c>
    </row>
    <row r="692" spans="1:24" s="178" customFormat="1" x14ac:dyDescent="0.2">
      <c r="I692" s="203"/>
      <c r="J692" s="203"/>
      <c r="K692" s="203"/>
      <c r="L692" s="16"/>
      <c r="M692" s="190" t="s">
        <v>58</v>
      </c>
      <c r="N692" s="181" t="s">
        <v>102</v>
      </c>
      <c r="O692" s="189">
        <v>0</v>
      </c>
      <c r="P692" s="189">
        <v>0</v>
      </c>
      <c r="Q692" s="189">
        <v>0</v>
      </c>
      <c r="R692" s="189">
        <v>0</v>
      </c>
      <c r="S692" s="189">
        <v>0</v>
      </c>
      <c r="T692" s="77">
        <f>S692-R692</f>
        <v>0</v>
      </c>
      <c r="U692" s="405">
        <v>0</v>
      </c>
      <c r="V692" s="405">
        <v>0</v>
      </c>
      <c r="W692" s="383">
        <v>0</v>
      </c>
      <c r="X692" s="383">
        <v>0</v>
      </c>
    </row>
    <row r="693" spans="1:24" s="178" customFormat="1" ht="39" customHeight="1" x14ac:dyDescent="0.2">
      <c r="I693" s="203"/>
      <c r="J693" s="203"/>
      <c r="K693" s="203"/>
      <c r="L693" s="16"/>
      <c r="M693" s="190" t="s">
        <v>53</v>
      </c>
      <c r="N693" s="191" t="s">
        <v>106</v>
      </c>
      <c r="O693" s="189">
        <v>0</v>
      </c>
      <c r="P693" s="189">
        <v>0</v>
      </c>
      <c r="Q693" s="189">
        <v>0</v>
      </c>
      <c r="R693" s="189">
        <v>0</v>
      </c>
      <c r="S693" s="189">
        <v>0</v>
      </c>
      <c r="T693" s="77">
        <f>S693-R693</f>
        <v>0</v>
      </c>
      <c r="U693" s="405">
        <v>0</v>
      </c>
      <c r="V693" s="405">
        <v>0</v>
      </c>
      <c r="W693" s="383">
        <v>0</v>
      </c>
      <c r="X693" s="383">
        <v>0</v>
      </c>
    </row>
    <row r="694" spans="1:24" s="205" customFormat="1" ht="13.5" customHeight="1" x14ac:dyDescent="0.2">
      <c r="L694" s="16"/>
      <c r="M694" s="190" t="s">
        <v>367</v>
      </c>
      <c r="N694" s="181" t="s">
        <v>291</v>
      </c>
      <c r="O694" s="189">
        <v>0</v>
      </c>
      <c r="P694" s="189">
        <v>275300</v>
      </c>
      <c r="Q694" s="189">
        <v>40000</v>
      </c>
      <c r="R694" s="189">
        <v>40000</v>
      </c>
      <c r="S694" s="189">
        <v>40000</v>
      </c>
      <c r="T694" s="77">
        <f>S694-R694</f>
        <v>0</v>
      </c>
      <c r="U694" s="405">
        <v>250000</v>
      </c>
      <c r="V694" s="405">
        <v>250000</v>
      </c>
      <c r="W694" s="383">
        <v>0</v>
      </c>
      <c r="X694" s="383">
        <v>0</v>
      </c>
    </row>
    <row r="695" spans="1:24" s="249" customFormat="1" ht="13.5" customHeight="1" x14ac:dyDescent="0.2">
      <c r="L695" s="16"/>
      <c r="M695" s="190" t="s">
        <v>365</v>
      </c>
      <c r="N695" s="188" t="s">
        <v>293</v>
      </c>
      <c r="O695" s="189">
        <v>37500</v>
      </c>
      <c r="P695" s="189">
        <v>0</v>
      </c>
      <c r="Q695" s="189">
        <v>0</v>
      </c>
      <c r="R695" s="189">
        <v>0</v>
      </c>
      <c r="S695" s="189">
        <v>0</v>
      </c>
      <c r="T695" s="77">
        <f>S695-R695</f>
        <v>0</v>
      </c>
      <c r="U695" s="405">
        <v>0</v>
      </c>
      <c r="V695" s="405">
        <v>0</v>
      </c>
      <c r="W695" s="383">
        <v>0</v>
      </c>
      <c r="X695" s="383">
        <v>0</v>
      </c>
    </row>
    <row r="696" spans="1:24" s="178" customFormat="1" x14ac:dyDescent="0.2">
      <c r="I696" s="203"/>
      <c r="J696" s="203"/>
      <c r="K696" s="203"/>
      <c r="L696" s="16"/>
      <c r="M696" s="179"/>
      <c r="N696" s="84"/>
      <c r="O696" s="148"/>
      <c r="P696" s="148"/>
      <c r="Q696" s="148"/>
      <c r="R696" s="148"/>
      <c r="S696" s="148"/>
      <c r="T696" s="77"/>
      <c r="U696" s="420"/>
      <c r="V696" s="420"/>
      <c r="W696" s="383"/>
      <c r="X696" s="383"/>
    </row>
    <row r="697" spans="1:24" s="244" customFormat="1" x14ac:dyDescent="0.2">
      <c r="D697" s="295">
        <v>3</v>
      </c>
      <c r="E697" s="292"/>
      <c r="F697" s="295">
        <v>5</v>
      </c>
      <c r="G697" s="292"/>
      <c r="H697" s="367">
        <v>7</v>
      </c>
      <c r="I697" s="292"/>
      <c r="J697" s="295">
        <v>9</v>
      </c>
      <c r="K697" s="292"/>
      <c r="L697" s="16" t="s">
        <v>328</v>
      </c>
      <c r="M697" s="245" t="s">
        <v>57</v>
      </c>
      <c r="N697" s="246" t="s">
        <v>117</v>
      </c>
      <c r="O697" s="114">
        <f t="shared" ref="O697:S698" si="663">SUM(O698)</f>
        <v>0</v>
      </c>
      <c r="P697" s="114">
        <f t="shared" si="663"/>
        <v>0</v>
      </c>
      <c r="Q697" s="114">
        <f t="shared" si="663"/>
        <v>20000</v>
      </c>
      <c r="R697" s="114">
        <f t="shared" si="663"/>
        <v>20000</v>
      </c>
      <c r="S697" s="114">
        <f t="shared" si="663"/>
        <v>20000</v>
      </c>
      <c r="T697" s="77">
        <f t="shared" ref="T697:T705" si="664">S697-R697</f>
        <v>0</v>
      </c>
      <c r="U697" s="429"/>
      <c r="V697" s="429"/>
      <c r="W697" s="383"/>
      <c r="X697" s="383"/>
    </row>
    <row r="698" spans="1:24" s="38" customFormat="1" x14ac:dyDescent="0.2">
      <c r="D698" s="295">
        <v>3</v>
      </c>
      <c r="E698" s="292"/>
      <c r="F698" s="295">
        <v>5</v>
      </c>
      <c r="H698" s="367">
        <v>7</v>
      </c>
      <c r="J698" s="295">
        <v>9</v>
      </c>
      <c r="L698" s="16" t="s">
        <v>328</v>
      </c>
      <c r="M698" s="247" t="s">
        <v>62</v>
      </c>
      <c r="N698" s="70" t="s">
        <v>3</v>
      </c>
      <c r="O698" s="115">
        <f t="shared" si="663"/>
        <v>0</v>
      </c>
      <c r="P698" s="115">
        <f t="shared" si="663"/>
        <v>0</v>
      </c>
      <c r="Q698" s="115">
        <f t="shared" si="663"/>
        <v>20000</v>
      </c>
      <c r="R698" s="115">
        <f t="shared" si="663"/>
        <v>20000</v>
      </c>
      <c r="S698" s="115">
        <f t="shared" si="663"/>
        <v>20000</v>
      </c>
      <c r="T698" s="77">
        <f t="shared" si="664"/>
        <v>0</v>
      </c>
      <c r="U698" s="417">
        <v>50000</v>
      </c>
      <c r="V698" s="417">
        <v>50000</v>
      </c>
      <c r="W698" s="383">
        <f t="shared" si="626"/>
        <v>250</v>
      </c>
      <c r="X698" s="383">
        <f t="shared" si="627"/>
        <v>250</v>
      </c>
    </row>
    <row r="699" spans="1:24" s="244" customFormat="1" x14ac:dyDescent="0.2">
      <c r="D699" s="295">
        <v>3</v>
      </c>
      <c r="E699" s="292"/>
      <c r="F699" s="295">
        <v>5</v>
      </c>
      <c r="G699" s="292"/>
      <c r="H699" s="367">
        <v>7</v>
      </c>
      <c r="I699" s="292"/>
      <c r="J699" s="295">
        <v>9</v>
      </c>
      <c r="K699" s="292"/>
      <c r="L699" s="16" t="s">
        <v>328</v>
      </c>
      <c r="M699" s="245" t="s">
        <v>65</v>
      </c>
      <c r="N699" s="97" t="s">
        <v>6</v>
      </c>
      <c r="O699" s="114">
        <v>0</v>
      </c>
      <c r="P699" s="114">
        <v>0</v>
      </c>
      <c r="Q699" s="114">
        <v>20000</v>
      </c>
      <c r="R699" s="114">
        <v>20000</v>
      </c>
      <c r="S699" s="114">
        <v>20000</v>
      </c>
      <c r="T699" s="77">
        <f t="shared" si="664"/>
        <v>0</v>
      </c>
      <c r="U699" s="420"/>
      <c r="V699" s="420"/>
      <c r="W699" s="383"/>
      <c r="X699" s="383"/>
    </row>
    <row r="700" spans="1:24" s="43" customFormat="1" ht="25.5" x14ac:dyDescent="0.2">
      <c r="B700" s="48"/>
      <c r="C700" s="48"/>
      <c r="D700" s="295">
        <v>3</v>
      </c>
      <c r="E700" s="295"/>
      <c r="F700" s="295">
        <v>5</v>
      </c>
      <c r="G700" s="48"/>
      <c r="H700" s="367">
        <v>7</v>
      </c>
      <c r="I700" s="202"/>
      <c r="J700" s="295">
        <v>9</v>
      </c>
      <c r="K700" s="202"/>
      <c r="L700" s="16" t="s">
        <v>328</v>
      </c>
      <c r="M700" s="83" t="s">
        <v>77</v>
      </c>
      <c r="N700" s="84" t="s">
        <v>171</v>
      </c>
      <c r="O700" s="114">
        <f t="shared" ref="O700" si="665">SUM(O701)</f>
        <v>37500</v>
      </c>
      <c r="P700" s="114">
        <f>SUM(P701+P704)</f>
        <v>275300</v>
      </c>
      <c r="Q700" s="114">
        <f>SUM(Q701+Q704)</f>
        <v>20000</v>
      </c>
      <c r="R700" s="114">
        <f>SUM(R701+R704)</f>
        <v>20000</v>
      </c>
      <c r="S700" s="114">
        <f>SUM(S701+S704)</f>
        <v>20000</v>
      </c>
      <c r="T700" s="77">
        <f t="shared" si="664"/>
        <v>0</v>
      </c>
      <c r="U700" s="417"/>
      <c r="V700" s="417"/>
      <c r="W700" s="383"/>
      <c r="X700" s="383"/>
    </row>
    <row r="701" spans="1:24" s="15" customFormat="1" ht="38.25" x14ac:dyDescent="0.2">
      <c r="B701" s="48"/>
      <c r="C701" s="48"/>
      <c r="D701" s="295">
        <v>3</v>
      </c>
      <c r="E701" s="295"/>
      <c r="F701" s="295">
        <v>5</v>
      </c>
      <c r="G701" s="48"/>
      <c r="H701" s="367">
        <v>7</v>
      </c>
      <c r="I701" s="202"/>
      <c r="J701" s="295">
        <v>9</v>
      </c>
      <c r="K701" s="202"/>
      <c r="L701" s="16" t="s">
        <v>328</v>
      </c>
      <c r="M701" s="92" t="s">
        <v>78</v>
      </c>
      <c r="N701" s="70" t="s">
        <v>172</v>
      </c>
      <c r="O701" s="115">
        <f t="shared" ref="O701" si="666">SUM(O702:O703)</f>
        <v>37500</v>
      </c>
      <c r="P701" s="115">
        <f t="shared" ref="P701:Q701" si="667">SUM(P702:P703)</f>
        <v>25300</v>
      </c>
      <c r="Q701" s="115">
        <f t="shared" si="667"/>
        <v>0</v>
      </c>
      <c r="R701" s="115">
        <f t="shared" ref="R701:S701" si="668">SUM(R702:R703)</f>
        <v>0</v>
      </c>
      <c r="S701" s="115">
        <f t="shared" si="668"/>
        <v>0</v>
      </c>
      <c r="T701" s="77">
        <f t="shared" si="664"/>
        <v>0</v>
      </c>
      <c r="U701" s="417">
        <v>100000</v>
      </c>
      <c r="V701" s="417">
        <v>100000</v>
      </c>
      <c r="W701" s="383">
        <v>0</v>
      </c>
      <c r="X701" s="383">
        <v>0</v>
      </c>
    </row>
    <row r="702" spans="1:24" s="15" customFormat="1" x14ac:dyDescent="0.2">
      <c r="B702" s="48"/>
      <c r="C702" s="48"/>
      <c r="D702" s="295">
        <v>3</v>
      </c>
      <c r="E702" s="295"/>
      <c r="F702" s="295">
        <v>5</v>
      </c>
      <c r="G702" s="48"/>
      <c r="H702" s="367">
        <v>7</v>
      </c>
      <c r="I702" s="202"/>
      <c r="J702" s="295">
        <v>9</v>
      </c>
      <c r="K702" s="202"/>
      <c r="L702" s="16" t="s">
        <v>328</v>
      </c>
      <c r="M702" s="83" t="s">
        <v>79</v>
      </c>
      <c r="N702" s="84" t="s">
        <v>27</v>
      </c>
      <c r="O702" s="114">
        <v>0</v>
      </c>
      <c r="P702" s="114">
        <v>25300</v>
      </c>
      <c r="Q702" s="114">
        <v>0</v>
      </c>
      <c r="R702" s="114">
        <v>0</v>
      </c>
      <c r="S702" s="114">
        <v>0</v>
      </c>
      <c r="T702" s="77">
        <f t="shared" si="664"/>
        <v>0</v>
      </c>
      <c r="U702" s="417"/>
      <c r="V702" s="417"/>
      <c r="W702" s="383"/>
      <c r="X702" s="383"/>
    </row>
    <row r="703" spans="1:24" s="45" customFormat="1" x14ac:dyDescent="0.2">
      <c r="B703" s="48"/>
      <c r="C703" s="48"/>
      <c r="D703" s="295">
        <v>3</v>
      </c>
      <c r="E703" s="295"/>
      <c r="F703" s="295">
        <v>5</v>
      </c>
      <c r="G703" s="48"/>
      <c r="H703" s="367">
        <v>7</v>
      </c>
      <c r="I703" s="202"/>
      <c r="J703" s="295">
        <v>9</v>
      </c>
      <c r="K703" s="202"/>
      <c r="L703" s="16" t="s">
        <v>328</v>
      </c>
      <c r="M703" s="83" t="s">
        <v>80</v>
      </c>
      <c r="N703" s="84" t="s">
        <v>33</v>
      </c>
      <c r="O703" s="114">
        <v>37500</v>
      </c>
      <c r="P703" s="114">
        <v>0</v>
      </c>
      <c r="Q703" s="114">
        <v>0</v>
      </c>
      <c r="R703" s="114">
        <v>0</v>
      </c>
      <c r="S703" s="114">
        <v>0</v>
      </c>
      <c r="T703" s="77">
        <f t="shared" si="664"/>
        <v>0</v>
      </c>
      <c r="U703" s="417"/>
      <c r="V703" s="417"/>
      <c r="W703" s="383"/>
      <c r="X703" s="383"/>
    </row>
    <row r="704" spans="1:24" s="292" customFormat="1" ht="38.25" x14ac:dyDescent="0.2">
      <c r="B704" s="295"/>
      <c r="C704" s="295"/>
      <c r="D704" s="295">
        <v>3</v>
      </c>
      <c r="E704" s="295"/>
      <c r="F704" s="295">
        <v>5</v>
      </c>
      <c r="G704" s="295"/>
      <c r="H704" s="367">
        <v>7</v>
      </c>
      <c r="I704" s="295"/>
      <c r="J704" s="295">
        <v>9</v>
      </c>
      <c r="K704" s="295"/>
      <c r="L704" s="16" t="s">
        <v>328</v>
      </c>
      <c r="M704" s="289" t="s">
        <v>81</v>
      </c>
      <c r="N704" s="70" t="s">
        <v>9</v>
      </c>
      <c r="O704" s="115">
        <v>0</v>
      </c>
      <c r="P704" s="115">
        <f>SUM(P705)</f>
        <v>250000</v>
      </c>
      <c r="Q704" s="115">
        <f>SUM(Q705)</f>
        <v>20000</v>
      </c>
      <c r="R704" s="115">
        <f>SUM(R705)</f>
        <v>20000</v>
      </c>
      <c r="S704" s="115">
        <f>SUM(S705)</f>
        <v>20000</v>
      </c>
      <c r="T704" s="77">
        <f t="shared" si="664"/>
        <v>0</v>
      </c>
      <c r="U704" s="417">
        <v>100000</v>
      </c>
      <c r="V704" s="417">
        <v>100000</v>
      </c>
      <c r="W704" s="383">
        <f t="shared" ref="W704:W762" si="669">U704/S704*100</f>
        <v>500</v>
      </c>
      <c r="X704" s="383">
        <f t="shared" ref="X704:X762" si="670">V704/S704*100</f>
        <v>500</v>
      </c>
    </row>
    <row r="705" spans="1:24" s="292" customFormat="1" x14ac:dyDescent="0.2">
      <c r="B705" s="295"/>
      <c r="C705" s="295"/>
      <c r="D705" s="295">
        <v>3</v>
      </c>
      <c r="E705" s="295"/>
      <c r="F705" s="295">
        <v>5</v>
      </c>
      <c r="G705" s="295"/>
      <c r="H705" s="367">
        <v>7</v>
      </c>
      <c r="I705" s="295"/>
      <c r="J705" s="295">
        <v>9</v>
      </c>
      <c r="K705" s="295"/>
      <c r="L705" s="16" t="s">
        <v>328</v>
      </c>
      <c r="M705" s="291" t="s">
        <v>82</v>
      </c>
      <c r="N705" s="293" t="s">
        <v>173</v>
      </c>
      <c r="O705" s="114">
        <v>0</v>
      </c>
      <c r="P705" s="114">
        <v>250000</v>
      </c>
      <c r="Q705" s="114">
        <v>20000</v>
      </c>
      <c r="R705" s="114">
        <v>20000</v>
      </c>
      <c r="S705" s="114">
        <v>20000</v>
      </c>
      <c r="T705" s="77">
        <f t="shared" si="664"/>
        <v>0</v>
      </c>
      <c r="U705" s="417"/>
      <c r="V705" s="417"/>
      <c r="W705" s="383"/>
      <c r="X705" s="383"/>
    </row>
    <row r="706" spans="1:24" s="322" customFormat="1" x14ac:dyDescent="0.2">
      <c r="B706" s="324"/>
      <c r="C706" s="324"/>
      <c r="D706" s="324"/>
      <c r="E706" s="324"/>
      <c r="F706" s="324"/>
      <c r="G706" s="324"/>
      <c r="H706" s="324"/>
      <c r="I706" s="324"/>
      <c r="J706" s="324"/>
      <c r="K706" s="324"/>
      <c r="L706" s="16"/>
      <c r="M706" s="321"/>
      <c r="N706" s="323"/>
      <c r="O706" s="114"/>
      <c r="P706" s="114"/>
      <c r="Q706" s="114"/>
      <c r="R706" s="114"/>
      <c r="S706" s="114"/>
      <c r="T706" s="77"/>
      <c r="U706" s="417"/>
      <c r="V706" s="417"/>
      <c r="W706" s="383"/>
      <c r="X706" s="383"/>
    </row>
    <row r="707" spans="1:24" s="178" customFormat="1" x14ac:dyDescent="0.2">
      <c r="B707" s="177"/>
      <c r="C707" s="177"/>
      <c r="D707" s="177"/>
      <c r="E707" s="177"/>
      <c r="F707" s="177"/>
      <c r="G707" s="177"/>
      <c r="H707" s="177"/>
      <c r="I707" s="202"/>
      <c r="J707" s="202"/>
      <c r="K707" s="202"/>
      <c r="L707" s="16"/>
      <c r="M707" s="179"/>
      <c r="N707" s="84"/>
      <c r="O707" s="114"/>
      <c r="P707" s="114"/>
      <c r="Q707" s="114"/>
      <c r="R707" s="114"/>
      <c r="S707" s="114"/>
      <c r="T707" s="77"/>
      <c r="U707" s="417"/>
      <c r="V707" s="417"/>
      <c r="W707" s="383"/>
      <c r="X707" s="383"/>
    </row>
    <row r="708" spans="1:24" s="127" customFormat="1" ht="25.5" x14ac:dyDescent="0.2">
      <c r="A708" s="51" t="s">
        <v>275</v>
      </c>
      <c r="B708" s="55">
        <v>1</v>
      </c>
      <c r="C708" s="55"/>
      <c r="D708" s="55">
        <v>3</v>
      </c>
      <c r="E708" s="55">
        <v>4</v>
      </c>
      <c r="F708" s="55">
        <v>5</v>
      </c>
      <c r="G708" s="55"/>
      <c r="H708" s="55">
        <v>7</v>
      </c>
      <c r="I708" s="55"/>
      <c r="J708" s="55">
        <v>9</v>
      </c>
      <c r="K708" s="55"/>
      <c r="L708" s="33"/>
      <c r="M708" s="102"/>
      <c r="N708" s="73" t="s">
        <v>276</v>
      </c>
      <c r="O708" s="116">
        <f>SUM(O710+O735+O748+O760+O776+O801+O816)</f>
        <v>1046932.86</v>
      </c>
      <c r="P708" s="116">
        <f>SUM(P712+P723+P737+P750+P762+P778+P790+P803+P818)</f>
        <v>4604900</v>
      </c>
      <c r="Q708" s="116">
        <f>SUM(Q710+Q735+Q748+Q760+Q776+Q788+Q801+Q816+Q828)</f>
        <v>4444000</v>
      </c>
      <c r="R708" s="116">
        <f>SUM(R710+R735+R748+R760+R776+R788+R801+R816+R828)</f>
        <v>4590000</v>
      </c>
      <c r="S708" s="116">
        <f>SUM(S710+S735+S748+S760+S776+S788+S801+S816+S828)</f>
        <v>6090000</v>
      </c>
      <c r="T708" s="77">
        <f>S708-R708</f>
        <v>1500000</v>
      </c>
      <c r="U708" s="421">
        <f>SUM(U712+U723+U737+U750+U762+U778+U790+U803+U818)</f>
        <v>820700</v>
      </c>
      <c r="V708" s="421">
        <f>SUM(V712+V723+V737+V750+V762+V778+V790+V803+V818)</f>
        <v>976700</v>
      </c>
      <c r="W708" s="383">
        <f t="shared" si="669"/>
        <v>13.476190476190474</v>
      </c>
      <c r="X708" s="383">
        <f t="shared" si="670"/>
        <v>16.037766830870279</v>
      </c>
    </row>
    <row r="709" spans="1:24" s="127" customFormat="1" x14ac:dyDescent="0.2">
      <c r="B709" s="125"/>
      <c r="C709" s="125"/>
      <c r="D709" s="125"/>
      <c r="E709" s="125"/>
      <c r="F709" s="125"/>
      <c r="G709" s="125"/>
      <c r="H709" s="125"/>
      <c r="I709" s="202"/>
      <c r="J709" s="202"/>
      <c r="K709" s="202"/>
      <c r="L709" s="16"/>
      <c r="M709" s="126"/>
      <c r="N709" s="84"/>
      <c r="O709" s="145"/>
      <c r="P709" s="145"/>
      <c r="Q709" s="145"/>
      <c r="R709" s="145"/>
      <c r="S709" s="145"/>
      <c r="T709" s="77"/>
      <c r="U709" s="417"/>
      <c r="V709" s="417"/>
      <c r="W709" s="383"/>
      <c r="X709" s="383"/>
    </row>
    <row r="710" spans="1:24" s="47" customFormat="1" ht="25.5" x14ac:dyDescent="0.2">
      <c r="A710" s="53" t="s">
        <v>153</v>
      </c>
      <c r="I710" s="203"/>
      <c r="J710" s="203"/>
      <c r="K710" s="203"/>
      <c r="L710" s="31" t="s">
        <v>190</v>
      </c>
      <c r="M710" s="104"/>
      <c r="N710" s="105" t="s">
        <v>146</v>
      </c>
      <c r="O710" s="117">
        <f t="shared" ref="O710" si="671">SUM(O712+O723)</f>
        <v>140680.91</v>
      </c>
      <c r="P710" s="117">
        <f t="shared" ref="P710" si="672">SUM(P712+P723)</f>
        <v>640000</v>
      </c>
      <c r="Q710" s="117">
        <f t="shared" ref="Q710:V710" si="673">SUM(Q712+Q723)</f>
        <v>205000</v>
      </c>
      <c r="R710" s="117">
        <f t="shared" ref="R710:S710" si="674">SUM(R712+R723)</f>
        <v>205000</v>
      </c>
      <c r="S710" s="117">
        <f t="shared" si="674"/>
        <v>205000</v>
      </c>
      <c r="T710" s="77">
        <f>S710-R710</f>
        <v>0</v>
      </c>
      <c r="U710" s="423">
        <f t="shared" si="673"/>
        <v>295700</v>
      </c>
      <c r="V710" s="423">
        <f t="shared" si="673"/>
        <v>261700</v>
      </c>
      <c r="W710" s="383">
        <f t="shared" si="669"/>
        <v>144.2439024390244</v>
      </c>
      <c r="X710" s="383">
        <f t="shared" si="670"/>
        <v>127.65853658536585</v>
      </c>
    </row>
    <row r="711" spans="1:24" s="65" customFormat="1" x14ac:dyDescent="0.2">
      <c r="A711" s="53"/>
      <c r="I711" s="203"/>
      <c r="J711" s="203"/>
      <c r="K711" s="203"/>
      <c r="L711" s="31"/>
      <c r="M711" s="104"/>
      <c r="N711" s="105"/>
      <c r="O711" s="145"/>
      <c r="P711" s="145"/>
      <c r="Q711" s="145"/>
      <c r="R711" s="145"/>
      <c r="S711" s="145"/>
      <c r="T711" s="77"/>
      <c r="U711" s="423"/>
      <c r="V711" s="423"/>
      <c r="W711" s="383"/>
      <c r="X711" s="383"/>
    </row>
    <row r="712" spans="1:24" s="43" customFormat="1" ht="38.25" x14ac:dyDescent="0.2">
      <c r="A712" s="54" t="s">
        <v>326</v>
      </c>
      <c r="I712" s="203"/>
      <c r="J712" s="203"/>
      <c r="K712" s="203"/>
      <c r="L712" s="36" t="s">
        <v>179</v>
      </c>
      <c r="M712" s="83"/>
      <c r="N712" s="108" t="s">
        <v>316</v>
      </c>
      <c r="O712" s="145">
        <f t="shared" ref="O712:P712" si="675">SUM(O719)</f>
        <v>0</v>
      </c>
      <c r="P712" s="145">
        <f t="shared" si="675"/>
        <v>20000</v>
      </c>
      <c r="Q712" s="145">
        <f t="shared" ref="Q712:R712" si="676">SUM(Q719)</f>
        <v>5000</v>
      </c>
      <c r="R712" s="145">
        <f t="shared" si="676"/>
        <v>5000</v>
      </c>
      <c r="S712" s="145">
        <f t="shared" ref="S712" si="677">SUM(S719)</f>
        <v>5000</v>
      </c>
      <c r="T712" s="77">
        <f>S712-R712</f>
        <v>0</v>
      </c>
      <c r="U712" s="419">
        <f>SUM(U720)</f>
        <v>20000</v>
      </c>
      <c r="V712" s="419">
        <f>SUM(V720)</f>
        <v>20000</v>
      </c>
      <c r="W712" s="383">
        <f t="shared" si="669"/>
        <v>400</v>
      </c>
      <c r="X712" s="383">
        <f t="shared" si="670"/>
        <v>400</v>
      </c>
    </row>
    <row r="713" spans="1:24" s="43" customFormat="1" x14ac:dyDescent="0.2">
      <c r="I713" s="203"/>
      <c r="J713" s="203"/>
      <c r="K713" s="203"/>
      <c r="L713" s="16"/>
      <c r="M713" s="83"/>
      <c r="N713" s="84"/>
      <c r="O713" s="145"/>
      <c r="P713" s="145"/>
      <c r="Q713" s="145"/>
      <c r="R713" s="145"/>
      <c r="S713" s="145"/>
      <c r="T713" s="77"/>
      <c r="U713" s="417"/>
      <c r="V713" s="417"/>
      <c r="W713" s="383"/>
      <c r="X713" s="383"/>
    </row>
    <row r="714" spans="1:24" s="178" customFormat="1" x14ac:dyDescent="0.2">
      <c r="I714" s="203"/>
      <c r="J714" s="203"/>
      <c r="K714" s="203"/>
      <c r="L714" s="16"/>
      <c r="M714" s="179"/>
      <c r="N714" s="181" t="s">
        <v>289</v>
      </c>
      <c r="O714" s="189">
        <f>SUM(O715:O718)</f>
        <v>0</v>
      </c>
      <c r="P714" s="189">
        <f>SUM(P715:P718)</f>
        <v>20000</v>
      </c>
      <c r="Q714" s="189">
        <f>SUM(Q715:Q718)</f>
        <v>5000</v>
      </c>
      <c r="R714" s="189">
        <f>SUM(R715:R718)</f>
        <v>5000</v>
      </c>
      <c r="S714" s="189">
        <f>SUM(S715:S718)</f>
        <v>5000</v>
      </c>
      <c r="T714" s="77">
        <f t="shared" ref="T714:T721" si="678">S714-R714</f>
        <v>0</v>
      </c>
      <c r="U714" s="405">
        <f>SUM(U715:U718)</f>
        <v>20000</v>
      </c>
      <c r="V714" s="405">
        <f>SUM(V715:V718)</f>
        <v>20000</v>
      </c>
      <c r="W714" s="383">
        <f t="shared" si="669"/>
        <v>400</v>
      </c>
      <c r="X714" s="383">
        <f t="shared" si="670"/>
        <v>400</v>
      </c>
    </row>
    <row r="715" spans="1:24" s="277" customFormat="1" x14ac:dyDescent="0.2">
      <c r="L715" s="16"/>
      <c r="M715" s="190" t="s">
        <v>58</v>
      </c>
      <c r="N715" s="181" t="s">
        <v>102</v>
      </c>
      <c r="O715" s="189">
        <v>0</v>
      </c>
      <c r="P715" s="189">
        <v>0</v>
      </c>
      <c r="Q715" s="189">
        <v>0</v>
      </c>
      <c r="R715" s="189">
        <v>0</v>
      </c>
      <c r="S715" s="189">
        <v>0</v>
      </c>
      <c r="T715" s="77">
        <f t="shared" si="678"/>
        <v>0</v>
      </c>
      <c r="U715" s="405">
        <v>0</v>
      </c>
      <c r="V715" s="405">
        <v>0</v>
      </c>
      <c r="W715" s="383">
        <v>0</v>
      </c>
      <c r="X715" s="383">
        <v>0</v>
      </c>
    </row>
    <row r="716" spans="1:24" s="178" customFormat="1" x14ac:dyDescent="0.2">
      <c r="I716" s="203"/>
      <c r="J716" s="203"/>
      <c r="K716" s="203"/>
      <c r="L716" s="16"/>
      <c r="M716" s="190" t="s">
        <v>367</v>
      </c>
      <c r="N716" s="181" t="s">
        <v>291</v>
      </c>
      <c r="O716" s="189">
        <v>0</v>
      </c>
      <c r="P716" s="189">
        <v>20000</v>
      </c>
      <c r="Q716" s="189">
        <v>5000</v>
      </c>
      <c r="R716" s="189">
        <v>5000</v>
      </c>
      <c r="S716" s="189">
        <v>5000</v>
      </c>
      <c r="T716" s="77">
        <f t="shared" si="678"/>
        <v>0</v>
      </c>
      <c r="U716" s="405">
        <v>15000</v>
      </c>
      <c r="V716" s="405">
        <v>15000</v>
      </c>
      <c r="W716" s="383">
        <f t="shared" si="669"/>
        <v>300</v>
      </c>
      <c r="X716" s="383">
        <f t="shared" si="670"/>
        <v>300</v>
      </c>
    </row>
    <row r="717" spans="1:24" s="178" customFormat="1" ht="51" x14ac:dyDescent="0.2">
      <c r="I717" s="203"/>
      <c r="J717" s="203"/>
      <c r="K717" s="203"/>
      <c r="L717" s="16"/>
      <c r="M717" s="190" t="s">
        <v>53</v>
      </c>
      <c r="N717" s="191" t="s">
        <v>106</v>
      </c>
      <c r="O717" s="186">
        <v>0</v>
      </c>
      <c r="P717" s="186">
        <v>0</v>
      </c>
      <c r="Q717" s="186">
        <v>0</v>
      </c>
      <c r="R717" s="186">
        <v>0</v>
      </c>
      <c r="S717" s="186">
        <v>0</v>
      </c>
      <c r="T717" s="77">
        <f t="shared" si="678"/>
        <v>0</v>
      </c>
      <c r="U717" s="426">
        <v>5000</v>
      </c>
      <c r="V717" s="426">
        <v>5000</v>
      </c>
      <c r="W717" s="383">
        <v>0</v>
      </c>
      <c r="X717" s="383">
        <v>0</v>
      </c>
    </row>
    <row r="718" spans="1:24" s="203" customFormat="1" x14ac:dyDescent="0.2">
      <c r="L718" s="16"/>
      <c r="M718" s="190" t="s">
        <v>365</v>
      </c>
      <c r="N718" s="181" t="s">
        <v>293</v>
      </c>
      <c r="O718" s="189">
        <v>0</v>
      </c>
      <c r="P718" s="189">
        <v>0</v>
      </c>
      <c r="Q718" s="189">
        <v>0</v>
      </c>
      <c r="R718" s="189">
        <v>0</v>
      </c>
      <c r="S718" s="189">
        <v>0</v>
      </c>
      <c r="T718" s="77">
        <f t="shared" si="678"/>
        <v>0</v>
      </c>
      <c r="U718" s="405">
        <v>0</v>
      </c>
      <c r="V718" s="405">
        <v>0</v>
      </c>
      <c r="W718" s="383">
        <v>0</v>
      </c>
      <c r="X718" s="383">
        <v>0</v>
      </c>
    </row>
    <row r="719" spans="1:24" s="43" customFormat="1" ht="25.5" x14ac:dyDescent="0.2">
      <c r="B719" s="48"/>
      <c r="C719" s="48"/>
      <c r="D719" s="48">
        <v>3</v>
      </c>
      <c r="E719" s="48"/>
      <c r="F719" s="48">
        <v>5</v>
      </c>
      <c r="G719" s="48"/>
      <c r="H719" s="48">
        <v>7</v>
      </c>
      <c r="I719" s="202"/>
      <c r="J719" s="202">
        <v>9</v>
      </c>
      <c r="K719" s="202"/>
      <c r="L719" s="16" t="s">
        <v>179</v>
      </c>
      <c r="M719" s="83" t="s">
        <v>77</v>
      </c>
      <c r="N719" s="84" t="s">
        <v>171</v>
      </c>
      <c r="O719" s="114">
        <f t="shared" ref="O719:S720" si="679">SUM(O720)</f>
        <v>0</v>
      </c>
      <c r="P719" s="114">
        <f t="shared" si="679"/>
        <v>20000</v>
      </c>
      <c r="Q719" s="114">
        <f t="shared" si="679"/>
        <v>5000</v>
      </c>
      <c r="R719" s="114">
        <f t="shared" si="679"/>
        <v>5000</v>
      </c>
      <c r="S719" s="114">
        <f t="shared" si="679"/>
        <v>5000</v>
      </c>
      <c r="T719" s="77">
        <f t="shared" si="678"/>
        <v>0</v>
      </c>
      <c r="U719" s="417"/>
      <c r="V719" s="417"/>
      <c r="W719" s="383"/>
      <c r="X719" s="383"/>
    </row>
    <row r="720" spans="1:24" s="43" customFormat="1" ht="38.25" x14ac:dyDescent="0.2">
      <c r="B720" s="48"/>
      <c r="C720" s="48"/>
      <c r="D720" s="48">
        <v>3</v>
      </c>
      <c r="E720" s="48"/>
      <c r="F720" s="48">
        <v>5</v>
      </c>
      <c r="G720" s="48"/>
      <c r="H720" s="48">
        <v>7</v>
      </c>
      <c r="I720" s="202"/>
      <c r="J720" s="202">
        <v>9</v>
      </c>
      <c r="K720" s="202"/>
      <c r="L720" s="16" t="s">
        <v>179</v>
      </c>
      <c r="M720" s="92" t="s">
        <v>81</v>
      </c>
      <c r="N720" s="70" t="s">
        <v>9</v>
      </c>
      <c r="O720" s="115">
        <f t="shared" si="679"/>
        <v>0</v>
      </c>
      <c r="P720" s="115">
        <f t="shared" si="679"/>
        <v>20000</v>
      </c>
      <c r="Q720" s="115">
        <f t="shared" si="679"/>
        <v>5000</v>
      </c>
      <c r="R720" s="115">
        <f t="shared" si="679"/>
        <v>5000</v>
      </c>
      <c r="S720" s="115">
        <f t="shared" si="679"/>
        <v>5000</v>
      </c>
      <c r="T720" s="77">
        <f t="shared" si="678"/>
        <v>0</v>
      </c>
      <c r="U720" s="417">
        <v>20000</v>
      </c>
      <c r="V720" s="417">
        <v>20000</v>
      </c>
      <c r="W720" s="383">
        <f t="shared" si="669"/>
        <v>400</v>
      </c>
      <c r="X720" s="383">
        <f t="shared" si="670"/>
        <v>400</v>
      </c>
    </row>
    <row r="721" spans="1:24" s="43" customFormat="1" x14ac:dyDescent="0.2">
      <c r="B721" s="48"/>
      <c r="C721" s="48"/>
      <c r="D721" s="48">
        <v>3</v>
      </c>
      <c r="E721" s="48"/>
      <c r="F721" s="48">
        <v>5</v>
      </c>
      <c r="G721" s="48"/>
      <c r="H721" s="48">
        <v>7</v>
      </c>
      <c r="I721" s="202"/>
      <c r="J721" s="202">
        <v>9</v>
      </c>
      <c r="K721" s="202"/>
      <c r="L721" s="16" t="s">
        <v>179</v>
      </c>
      <c r="M721" s="83" t="s">
        <v>82</v>
      </c>
      <c r="N721" s="84" t="s">
        <v>173</v>
      </c>
      <c r="O721" s="114">
        <v>0</v>
      </c>
      <c r="P721" s="114">
        <v>20000</v>
      </c>
      <c r="Q721" s="114">
        <v>5000</v>
      </c>
      <c r="R721" s="114">
        <v>5000</v>
      </c>
      <c r="S721" s="114">
        <v>5000</v>
      </c>
      <c r="T721" s="77">
        <f t="shared" si="678"/>
        <v>0</v>
      </c>
      <c r="U721" s="417"/>
      <c r="V721" s="417"/>
      <c r="W721" s="383"/>
      <c r="X721" s="383"/>
    </row>
    <row r="722" spans="1:24" s="65" customFormat="1" x14ac:dyDescent="0.2">
      <c r="B722" s="64"/>
      <c r="C722" s="64"/>
      <c r="D722" s="64"/>
      <c r="E722" s="64"/>
      <c r="F722" s="64"/>
      <c r="G722" s="64"/>
      <c r="H722" s="64"/>
      <c r="I722" s="202"/>
      <c r="J722" s="202"/>
      <c r="K722" s="202"/>
      <c r="L722" s="16"/>
      <c r="M722" s="83"/>
      <c r="N722" s="84"/>
      <c r="O722" s="145"/>
      <c r="P722" s="145"/>
      <c r="Q722" s="145"/>
      <c r="R722" s="145"/>
      <c r="S722" s="145"/>
      <c r="T722" s="77"/>
      <c r="U722" s="417"/>
      <c r="V722" s="417"/>
      <c r="W722" s="383"/>
      <c r="X722" s="383"/>
    </row>
    <row r="723" spans="1:24" s="43" customFormat="1" ht="38.25" x14ac:dyDescent="0.2">
      <c r="A723" s="54" t="s">
        <v>277</v>
      </c>
      <c r="I723" s="203"/>
      <c r="J723" s="203"/>
      <c r="K723" s="203"/>
      <c r="L723" s="36" t="s">
        <v>179</v>
      </c>
      <c r="M723" s="83"/>
      <c r="N723" s="108" t="s">
        <v>317</v>
      </c>
      <c r="O723" s="145">
        <f t="shared" ref="O723" si="680">SUM(O731)</f>
        <v>140680.91</v>
      </c>
      <c r="P723" s="239">
        <f t="shared" ref="P723" si="681">SUM(P731)</f>
        <v>620000</v>
      </c>
      <c r="Q723" s="239">
        <f t="shared" ref="Q723:R723" si="682">SUM(Q731)</f>
        <v>200000</v>
      </c>
      <c r="R723" s="239">
        <f t="shared" si="682"/>
        <v>200000</v>
      </c>
      <c r="S723" s="239">
        <f t="shared" ref="S723" si="683">SUM(S731)</f>
        <v>200000</v>
      </c>
      <c r="T723" s="77">
        <f>S723-R723</f>
        <v>0</v>
      </c>
      <c r="U723" s="419">
        <f>SUM(U732)</f>
        <v>275700</v>
      </c>
      <c r="V723" s="419">
        <f>SUM(V732)</f>
        <v>241700</v>
      </c>
      <c r="W723" s="383">
        <f t="shared" si="669"/>
        <v>137.85</v>
      </c>
      <c r="X723" s="383">
        <f t="shared" si="670"/>
        <v>120.85</v>
      </c>
    </row>
    <row r="724" spans="1:24" s="178" customFormat="1" x14ac:dyDescent="0.2">
      <c r="A724" s="54"/>
      <c r="I724" s="203"/>
      <c r="J724" s="203"/>
      <c r="K724" s="203"/>
      <c r="L724" s="36"/>
      <c r="M724" s="179"/>
      <c r="N724" s="108"/>
      <c r="O724" s="145"/>
      <c r="P724" s="145"/>
      <c r="Q724" s="145"/>
      <c r="R724" s="145"/>
      <c r="S724" s="145"/>
      <c r="T724" s="77"/>
      <c r="U724" s="419"/>
      <c r="V724" s="419"/>
      <c r="W724" s="383"/>
      <c r="X724" s="383"/>
    </row>
    <row r="725" spans="1:24" s="178" customFormat="1" x14ac:dyDescent="0.2">
      <c r="A725" s="54"/>
      <c r="I725" s="203"/>
      <c r="J725" s="203"/>
      <c r="K725" s="203"/>
      <c r="L725" s="36"/>
      <c r="M725" s="179"/>
      <c r="N725" s="181" t="s">
        <v>289</v>
      </c>
      <c r="O725" s="189">
        <f>SUM(O726:O729)</f>
        <v>140680.91</v>
      </c>
      <c r="P725" s="189">
        <f>SUM(P726:P729)</f>
        <v>620000</v>
      </c>
      <c r="Q725" s="189">
        <f>SUM(Q726:Q729)</f>
        <v>200000</v>
      </c>
      <c r="R725" s="189">
        <f>SUM(R726:R729)</f>
        <v>200000</v>
      </c>
      <c r="S725" s="189">
        <f>SUM(S726:S729)</f>
        <v>200000</v>
      </c>
      <c r="T725" s="77">
        <f>S725-R725</f>
        <v>0</v>
      </c>
      <c r="U725" s="405">
        <f>SUM(U726:U729)</f>
        <v>275700</v>
      </c>
      <c r="V725" s="405">
        <f>SUM(V726:V729)</f>
        <v>241700</v>
      </c>
      <c r="W725" s="383">
        <f t="shared" si="669"/>
        <v>137.85</v>
      </c>
      <c r="X725" s="383">
        <f t="shared" si="670"/>
        <v>120.85</v>
      </c>
    </row>
    <row r="726" spans="1:24" s="320" customFormat="1" x14ac:dyDescent="0.2">
      <c r="A726" s="54"/>
      <c r="L726" s="36"/>
      <c r="M726" s="190" t="s">
        <v>366</v>
      </c>
      <c r="N726" s="181" t="s">
        <v>290</v>
      </c>
      <c r="O726" s="186">
        <v>0</v>
      </c>
      <c r="P726" s="186">
        <v>122500</v>
      </c>
      <c r="Q726" s="186">
        <v>100000</v>
      </c>
      <c r="R726" s="186">
        <v>100000</v>
      </c>
      <c r="S726" s="186">
        <v>100000</v>
      </c>
      <c r="T726" s="77">
        <f>S726-R726</f>
        <v>0</v>
      </c>
      <c r="U726" s="405">
        <v>125000</v>
      </c>
      <c r="V726" s="405">
        <v>136400</v>
      </c>
      <c r="W726" s="383">
        <f t="shared" si="669"/>
        <v>125</v>
      </c>
      <c r="X726" s="383">
        <f t="shared" si="670"/>
        <v>136.4</v>
      </c>
    </row>
    <row r="727" spans="1:24" s="178" customFormat="1" x14ac:dyDescent="0.2">
      <c r="A727" s="54"/>
      <c r="I727" s="203"/>
      <c r="J727" s="203"/>
      <c r="K727" s="203"/>
      <c r="L727" s="36"/>
      <c r="M727" s="190" t="s">
        <v>368</v>
      </c>
      <c r="N727" s="181" t="s">
        <v>292</v>
      </c>
      <c r="O727" s="189">
        <v>9886.61</v>
      </c>
      <c r="P727" s="189">
        <v>25000</v>
      </c>
      <c r="Q727" s="189">
        <v>0</v>
      </c>
      <c r="R727" s="189">
        <v>0</v>
      </c>
      <c r="S727" s="189">
        <v>0</v>
      </c>
      <c r="T727" s="77">
        <f>S727-R727</f>
        <v>0</v>
      </c>
      <c r="U727" s="405">
        <v>0</v>
      </c>
      <c r="V727" s="405">
        <v>15000</v>
      </c>
      <c r="W727" s="383">
        <v>0</v>
      </c>
      <c r="X727" s="383">
        <v>0</v>
      </c>
    </row>
    <row r="728" spans="1:24" s="178" customFormat="1" x14ac:dyDescent="0.2">
      <c r="A728" s="54"/>
      <c r="I728" s="203"/>
      <c r="J728" s="203"/>
      <c r="K728" s="203"/>
      <c r="L728" s="36"/>
      <c r="M728" s="190" t="s">
        <v>367</v>
      </c>
      <c r="N728" s="181" t="s">
        <v>291</v>
      </c>
      <c r="O728" s="189">
        <v>128394.3</v>
      </c>
      <c r="P728" s="189">
        <v>471900</v>
      </c>
      <c r="Q728" s="189">
        <v>100000</v>
      </c>
      <c r="R728" s="189">
        <v>100000</v>
      </c>
      <c r="S728" s="189">
        <v>100000</v>
      </c>
      <c r="T728" s="77">
        <f>S728-R728</f>
        <v>0</v>
      </c>
      <c r="U728" s="405">
        <v>150700</v>
      </c>
      <c r="V728" s="405">
        <v>90300</v>
      </c>
      <c r="W728" s="383">
        <f t="shared" si="669"/>
        <v>150.69999999999999</v>
      </c>
      <c r="X728" s="383">
        <f t="shared" si="670"/>
        <v>90.3</v>
      </c>
    </row>
    <row r="729" spans="1:24" s="275" customFormat="1" ht="51" x14ac:dyDescent="0.2">
      <c r="A729" s="54"/>
      <c r="L729" s="36"/>
      <c r="M729" s="190" t="s">
        <v>53</v>
      </c>
      <c r="N729" s="191" t="s">
        <v>106</v>
      </c>
      <c r="O729" s="189">
        <v>2400</v>
      </c>
      <c r="P729" s="189">
        <v>600</v>
      </c>
      <c r="Q729" s="189">
        <v>0</v>
      </c>
      <c r="R729" s="189">
        <v>0</v>
      </c>
      <c r="S729" s="189">
        <v>0</v>
      </c>
      <c r="T729" s="77">
        <f>S729-R729</f>
        <v>0</v>
      </c>
      <c r="U729" s="405">
        <v>0</v>
      </c>
      <c r="V729" s="405">
        <v>0</v>
      </c>
      <c r="W729" s="383">
        <v>0</v>
      </c>
      <c r="X729" s="383">
        <v>0</v>
      </c>
    </row>
    <row r="730" spans="1:24" s="43" customFormat="1" x14ac:dyDescent="0.2">
      <c r="I730" s="203"/>
      <c r="J730" s="203"/>
      <c r="K730" s="203"/>
      <c r="L730" s="16"/>
      <c r="M730" s="83"/>
      <c r="N730" s="84"/>
      <c r="O730" s="149"/>
      <c r="P730" s="149"/>
      <c r="Q730" s="149"/>
      <c r="R730" s="149"/>
      <c r="S730" s="149"/>
      <c r="T730" s="77"/>
      <c r="U730" s="429"/>
      <c r="V730" s="429"/>
      <c r="W730" s="383"/>
      <c r="X730" s="383"/>
    </row>
    <row r="731" spans="1:24" s="43" customFormat="1" ht="25.5" x14ac:dyDescent="0.2">
      <c r="B731" s="48">
        <v>1</v>
      </c>
      <c r="C731" s="48"/>
      <c r="D731" s="48"/>
      <c r="E731" s="48">
        <v>4</v>
      </c>
      <c r="F731" s="48">
        <v>5</v>
      </c>
      <c r="G731" s="48"/>
      <c r="H731" s="48">
        <v>7</v>
      </c>
      <c r="I731" s="202"/>
      <c r="J731" s="202"/>
      <c r="K731" s="202"/>
      <c r="L731" s="16" t="s">
        <v>179</v>
      </c>
      <c r="M731" s="83" t="s">
        <v>77</v>
      </c>
      <c r="N731" s="84" t="s">
        <v>171</v>
      </c>
      <c r="O731" s="114">
        <f t="shared" ref="O731:S732" si="684">SUM(O732)</f>
        <v>140680.91</v>
      </c>
      <c r="P731" s="114">
        <f t="shared" si="684"/>
        <v>620000</v>
      </c>
      <c r="Q731" s="114">
        <f t="shared" si="684"/>
        <v>200000</v>
      </c>
      <c r="R731" s="114">
        <f t="shared" si="684"/>
        <v>200000</v>
      </c>
      <c r="S731" s="114">
        <f t="shared" si="684"/>
        <v>200000</v>
      </c>
      <c r="T731" s="77">
        <f>S731-R731</f>
        <v>0</v>
      </c>
      <c r="U731" s="417"/>
      <c r="V731" s="417"/>
      <c r="W731" s="383"/>
      <c r="X731" s="383"/>
    </row>
    <row r="732" spans="1:24" s="43" customFormat="1" ht="38.25" x14ac:dyDescent="0.2">
      <c r="B732" s="48">
        <v>1</v>
      </c>
      <c r="C732" s="48"/>
      <c r="D732" s="48"/>
      <c r="E732" s="48">
        <v>4</v>
      </c>
      <c r="F732" s="48">
        <v>5</v>
      </c>
      <c r="G732" s="48"/>
      <c r="H732" s="48">
        <v>7</v>
      </c>
      <c r="I732" s="202"/>
      <c r="J732" s="202"/>
      <c r="K732" s="202"/>
      <c r="L732" s="16" t="s">
        <v>179</v>
      </c>
      <c r="M732" s="92" t="s">
        <v>81</v>
      </c>
      <c r="N732" s="70" t="s">
        <v>9</v>
      </c>
      <c r="O732" s="115">
        <f t="shared" si="684"/>
        <v>140680.91</v>
      </c>
      <c r="P732" s="115">
        <f t="shared" si="684"/>
        <v>620000</v>
      </c>
      <c r="Q732" s="115">
        <f t="shared" si="684"/>
        <v>200000</v>
      </c>
      <c r="R732" s="115">
        <f t="shared" si="684"/>
        <v>200000</v>
      </c>
      <c r="S732" s="115">
        <f t="shared" si="684"/>
        <v>200000</v>
      </c>
      <c r="T732" s="77">
        <f>S732-R732</f>
        <v>0</v>
      </c>
      <c r="U732" s="417">
        <v>275700</v>
      </c>
      <c r="V732" s="417">
        <v>241700</v>
      </c>
      <c r="W732" s="383">
        <f t="shared" si="669"/>
        <v>137.85</v>
      </c>
      <c r="X732" s="383">
        <f t="shared" si="670"/>
        <v>120.85</v>
      </c>
    </row>
    <row r="733" spans="1:24" s="43" customFormat="1" x14ac:dyDescent="0.2">
      <c r="B733" s="48">
        <v>1</v>
      </c>
      <c r="C733" s="48"/>
      <c r="D733" s="48"/>
      <c r="E733" s="48">
        <v>4</v>
      </c>
      <c r="F733" s="48">
        <v>5</v>
      </c>
      <c r="G733" s="48"/>
      <c r="H733" s="48">
        <v>7</v>
      </c>
      <c r="I733" s="202"/>
      <c r="J733" s="202"/>
      <c r="K733" s="202"/>
      <c r="L733" s="16" t="s">
        <v>179</v>
      </c>
      <c r="M733" s="83" t="s">
        <v>82</v>
      </c>
      <c r="N733" s="84" t="s">
        <v>173</v>
      </c>
      <c r="O733" s="114">
        <v>140680.91</v>
      </c>
      <c r="P733" s="114">
        <v>620000</v>
      </c>
      <c r="Q733" s="114">
        <v>200000</v>
      </c>
      <c r="R733" s="114">
        <v>200000</v>
      </c>
      <c r="S733" s="114">
        <v>200000</v>
      </c>
      <c r="T733" s="77">
        <f>S733-R733</f>
        <v>0</v>
      </c>
      <c r="U733" s="417"/>
      <c r="V733" s="417"/>
      <c r="W733" s="383"/>
      <c r="X733" s="383"/>
    </row>
    <row r="734" spans="1:24" s="65" customFormat="1" x14ac:dyDescent="0.2">
      <c r="B734" s="64"/>
      <c r="C734" s="64"/>
      <c r="D734" s="64"/>
      <c r="E734" s="64"/>
      <c r="F734" s="64"/>
      <c r="G734" s="64"/>
      <c r="H734" s="64"/>
      <c r="I734" s="202"/>
      <c r="J734" s="202"/>
      <c r="K734" s="202"/>
      <c r="L734" s="16"/>
      <c r="M734" s="83"/>
      <c r="N734" s="84"/>
      <c r="O734" s="145"/>
      <c r="P734" s="145"/>
      <c r="Q734" s="145"/>
      <c r="R734" s="145"/>
      <c r="S734" s="145"/>
      <c r="T734" s="77"/>
      <c r="U734" s="417"/>
      <c r="V734" s="417"/>
      <c r="W734" s="383"/>
      <c r="X734" s="383"/>
    </row>
    <row r="735" spans="1:24" s="47" customFormat="1" ht="38.25" x14ac:dyDescent="0.2">
      <c r="A735" s="53" t="s">
        <v>174</v>
      </c>
      <c r="I735" s="203"/>
      <c r="J735" s="203"/>
      <c r="K735" s="203"/>
      <c r="L735" s="31" t="s">
        <v>125</v>
      </c>
      <c r="M735" s="104"/>
      <c r="N735" s="105" t="s">
        <v>148</v>
      </c>
      <c r="O735" s="117">
        <f t="shared" ref="O735" si="685">SUM(O737)</f>
        <v>613929.38</v>
      </c>
      <c r="P735" s="117">
        <f t="shared" ref="P735" si="686">SUM(P737)</f>
        <v>24900</v>
      </c>
      <c r="Q735" s="117">
        <f t="shared" ref="Q735:U735" si="687">SUM(Q737)</f>
        <v>20000</v>
      </c>
      <c r="R735" s="117">
        <f t="shared" ref="R735:S735" si="688">SUM(R737)</f>
        <v>20000</v>
      </c>
      <c r="S735" s="117">
        <f t="shared" si="688"/>
        <v>20000</v>
      </c>
      <c r="T735" s="77">
        <f>S735-R735</f>
        <v>0</v>
      </c>
      <c r="U735" s="423">
        <f t="shared" si="687"/>
        <v>0</v>
      </c>
      <c r="V735" s="423">
        <f t="shared" ref="V735" si="689">SUM(V737)</f>
        <v>0</v>
      </c>
      <c r="W735" s="383">
        <f t="shared" si="669"/>
        <v>0</v>
      </c>
      <c r="X735" s="383">
        <f t="shared" si="670"/>
        <v>0</v>
      </c>
    </row>
    <row r="736" spans="1:24" s="47" customFormat="1" x14ac:dyDescent="0.2">
      <c r="I736" s="203"/>
      <c r="J736" s="203"/>
      <c r="K736" s="203"/>
      <c r="L736" s="16"/>
      <c r="M736" s="83"/>
      <c r="N736" s="84"/>
      <c r="O736" s="146"/>
      <c r="P736" s="146"/>
      <c r="Q736" s="146"/>
      <c r="R736" s="146"/>
      <c r="S736" s="146"/>
      <c r="T736" s="77"/>
      <c r="U736" s="425"/>
      <c r="V736" s="425"/>
      <c r="W736" s="383"/>
      <c r="X736" s="383"/>
    </row>
    <row r="737" spans="1:24" s="43" customFormat="1" ht="63.75" x14ac:dyDescent="0.2">
      <c r="A737" s="54" t="s">
        <v>278</v>
      </c>
      <c r="B737" s="48"/>
      <c r="C737" s="48"/>
      <c r="D737" s="48"/>
      <c r="E737" s="48"/>
      <c r="F737" s="48"/>
      <c r="G737" s="48"/>
      <c r="H737" s="48"/>
      <c r="I737" s="202"/>
      <c r="J737" s="202"/>
      <c r="K737" s="202"/>
      <c r="L737" s="66" t="s">
        <v>178</v>
      </c>
      <c r="M737" s="83"/>
      <c r="N737" s="274" t="s">
        <v>331</v>
      </c>
      <c r="O737" s="145">
        <f t="shared" ref="O737" si="690">SUM(O744)</f>
        <v>613929.38</v>
      </c>
      <c r="P737" s="239">
        <f t="shared" ref="P737" si="691">SUM(P744)</f>
        <v>24900</v>
      </c>
      <c r="Q737" s="239">
        <f t="shared" ref="Q737:R737" si="692">SUM(Q744)</f>
        <v>20000</v>
      </c>
      <c r="R737" s="239">
        <f t="shared" si="692"/>
        <v>20000</v>
      </c>
      <c r="S737" s="239">
        <f t="shared" ref="S737" si="693">SUM(S744)</f>
        <v>20000</v>
      </c>
      <c r="T737" s="77">
        <f>S737-R737</f>
        <v>0</v>
      </c>
      <c r="U737" s="419">
        <f>SUM(U745)</f>
        <v>0</v>
      </c>
      <c r="V737" s="419">
        <f>SUM(V745)</f>
        <v>0</v>
      </c>
      <c r="W737" s="383">
        <f t="shared" si="669"/>
        <v>0</v>
      </c>
      <c r="X737" s="383">
        <f t="shared" si="670"/>
        <v>0</v>
      </c>
    </row>
    <row r="738" spans="1:24" s="43" customFormat="1" x14ac:dyDescent="0.2">
      <c r="B738" s="48"/>
      <c r="C738" s="48"/>
      <c r="D738" s="48"/>
      <c r="E738" s="48"/>
      <c r="F738" s="48"/>
      <c r="G738" s="48"/>
      <c r="H738" s="48"/>
      <c r="I738" s="202"/>
      <c r="J738" s="202"/>
      <c r="K738" s="202"/>
      <c r="L738" s="16"/>
      <c r="M738" s="83"/>
      <c r="N738" s="84"/>
      <c r="O738" s="145"/>
      <c r="P738" s="145"/>
      <c r="Q738" s="145"/>
      <c r="R738" s="145"/>
      <c r="S738" s="145"/>
      <c r="T738" s="77"/>
      <c r="U738" s="417"/>
      <c r="V738" s="417"/>
      <c r="W738" s="383"/>
      <c r="X738" s="383"/>
    </row>
    <row r="739" spans="1:24" s="178" customFormat="1" x14ac:dyDescent="0.2">
      <c r="B739" s="177"/>
      <c r="C739" s="177"/>
      <c r="D739" s="177"/>
      <c r="E739" s="177"/>
      <c r="F739" s="177"/>
      <c r="G739" s="177"/>
      <c r="H739" s="177"/>
      <c r="I739" s="202"/>
      <c r="J739" s="202"/>
      <c r="K739" s="202"/>
      <c r="L739" s="16"/>
      <c r="M739" s="179"/>
      <c r="N739" s="181" t="s">
        <v>289</v>
      </c>
      <c r="O739" s="189">
        <f t="shared" ref="O739:P739" si="694">SUM(O740:O742)</f>
        <v>613929.38</v>
      </c>
      <c r="P739" s="189">
        <f t="shared" si="694"/>
        <v>24900</v>
      </c>
      <c r="Q739" s="189">
        <f t="shared" ref="Q739:U739" si="695">SUM(Q740:Q742)</f>
        <v>20000</v>
      </c>
      <c r="R739" s="189">
        <f t="shared" ref="R739:S739" si="696">SUM(R740:R742)</f>
        <v>20000</v>
      </c>
      <c r="S739" s="189">
        <f t="shared" si="696"/>
        <v>20000</v>
      </c>
      <c r="T739" s="77">
        <f>S739-R739</f>
        <v>0</v>
      </c>
      <c r="U739" s="405">
        <f t="shared" si="695"/>
        <v>0</v>
      </c>
      <c r="V739" s="405">
        <f t="shared" ref="V739" si="697">SUM(V740:V742)</f>
        <v>0</v>
      </c>
      <c r="W739" s="383">
        <f t="shared" si="669"/>
        <v>0</v>
      </c>
      <c r="X739" s="383">
        <f t="shared" si="670"/>
        <v>0</v>
      </c>
    </row>
    <row r="740" spans="1:24" s="178" customFormat="1" x14ac:dyDescent="0.2">
      <c r="B740" s="177"/>
      <c r="C740" s="177"/>
      <c r="D740" s="177"/>
      <c r="E740" s="177"/>
      <c r="F740" s="177"/>
      <c r="G740" s="177"/>
      <c r="H740" s="177"/>
      <c r="I740" s="202"/>
      <c r="J740" s="202"/>
      <c r="K740" s="202"/>
      <c r="L740" s="16"/>
      <c r="M740" s="190" t="s">
        <v>368</v>
      </c>
      <c r="N740" s="181" t="s">
        <v>292</v>
      </c>
      <c r="O740" s="189">
        <v>9157.7999999999993</v>
      </c>
      <c r="P740" s="189">
        <v>0</v>
      </c>
      <c r="Q740" s="189">
        <v>0</v>
      </c>
      <c r="R740" s="189">
        <v>0</v>
      </c>
      <c r="S740" s="189">
        <v>0</v>
      </c>
      <c r="T740" s="77">
        <f>S740-R740</f>
        <v>0</v>
      </c>
      <c r="U740" s="405">
        <v>0</v>
      </c>
      <c r="V740" s="405">
        <v>0</v>
      </c>
      <c r="W740" s="383">
        <v>0</v>
      </c>
      <c r="X740" s="383">
        <v>0</v>
      </c>
    </row>
    <row r="741" spans="1:24" s="178" customFormat="1" x14ac:dyDescent="0.2">
      <c r="B741" s="177"/>
      <c r="C741" s="177"/>
      <c r="D741" s="177"/>
      <c r="E741" s="177"/>
      <c r="F741" s="177"/>
      <c r="G741" s="177"/>
      <c r="H741" s="177"/>
      <c r="I741" s="202"/>
      <c r="J741" s="202"/>
      <c r="K741" s="202"/>
      <c r="L741" s="16"/>
      <c r="M741" s="190" t="s">
        <v>367</v>
      </c>
      <c r="N741" s="181" t="s">
        <v>291</v>
      </c>
      <c r="O741" s="189">
        <v>404771.58</v>
      </c>
      <c r="P741" s="189">
        <v>24900</v>
      </c>
      <c r="Q741" s="189">
        <v>20000</v>
      </c>
      <c r="R741" s="189">
        <v>20000</v>
      </c>
      <c r="S741" s="189">
        <v>20000</v>
      </c>
      <c r="T741" s="77">
        <f>S741-R741</f>
        <v>0</v>
      </c>
      <c r="U741" s="405">
        <v>0</v>
      </c>
      <c r="V741" s="405">
        <v>0</v>
      </c>
      <c r="W741" s="383">
        <f t="shared" si="669"/>
        <v>0</v>
      </c>
      <c r="X741" s="383">
        <f t="shared" si="670"/>
        <v>0</v>
      </c>
    </row>
    <row r="742" spans="1:24" s="195" customFormat="1" x14ac:dyDescent="0.2">
      <c r="B742" s="194"/>
      <c r="C742" s="194"/>
      <c r="D742" s="194"/>
      <c r="E742" s="194"/>
      <c r="F742" s="194"/>
      <c r="G742" s="194"/>
      <c r="H742" s="194"/>
      <c r="I742" s="202"/>
      <c r="J742" s="202"/>
      <c r="K742" s="202"/>
      <c r="L742" s="16"/>
      <c r="M742" s="190" t="s">
        <v>365</v>
      </c>
      <c r="N742" s="181" t="s">
        <v>293</v>
      </c>
      <c r="O742" s="189">
        <v>200000</v>
      </c>
      <c r="P742" s="189">
        <v>0</v>
      </c>
      <c r="Q742" s="189">
        <v>0</v>
      </c>
      <c r="R742" s="189">
        <v>0</v>
      </c>
      <c r="S742" s="189">
        <v>0</v>
      </c>
      <c r="T742" s="77">
        <f>S742-R742</f>
        <v>0</v>
      </c>
      <c r="U742" s="405">
        <v>0</v>
      </c>
      <c r="V742" s="405">
        <v>0</v>
      </c>
      <c r="W742" s="383">
        <v>0</v>
      </c>
      <c r="X742" s="383">
        <v>0</v>
      </c>
    </row>
    <row r="743" spans="1:24" s="178" customFormat="1" x14ac:dyDescent="0.2">
      <c r="B743" s="177"/>
      <c r="C743" s="177"/>
      <c r="D743" s="177"/>
      <c r="E743" s="177"/>
      <c r="F743" s="177"/>
      <c r="G743" s="177"/>
      <c r="H743" s="177"/>
      <c r="I743" s="202"/>
      <c r="J743" s="202"/>
      <c r="K743" s="202"/>
      <c r="L743" s="16"/>
      <c r="M743" s="179"/>
      <c r="N743" s="84"/>
      <c r="O743" s="145"/>
      <c r="P743" s="145"/>
      <c r="Q743" s="145"/>
      <c r="R743" s="145"/>
      <c r="S743" s="145"/>
      <c r="T743" s="77"/>
      <c r="U743" s="417"/>
      <c r="V743" s="417"/>
      <c r="W743" s="383"/>
      <c r="X743" s="383"/>
    </row>
    <row r="744" spans="1:24" s="43" customFormat="1" ht="25.5" x14ac:dyDescent="0.2">
      <c r="B744" s="48"/>
      <c r="C744" s="48"/>
      <c r="D744" s="48"/>
      <c r="E744" s="48">
        <v>4</v>
      </c>
      <c r="F744" s="48">
        <v>5</v>
      </c>
      <c r="G744" s="48"/>
      <c r="H744" s="48"/>
      <c r="I744" s="202"/>
      <c r="J744" s="202">
        <v>9</v>
      </c>
      <c r="K744" s="202"/>
      <c r="L744" s="16" t="s">
        <v>178</v>
      </c>
      <c r="M744" s="83" t="s">
        <v>77</v>
      </c>
      <c r="N744" s="84" t="s">
        <v>171</v>
      </c>
      <c r="O744" s="114">
        <f t="shared" ref="O744" si="698">SUM(O746)</f>
        <v>613929.38</v>
      </c>
      <c r="P744" s="114">
        <f t="shared" ref="P744:Q744" si="699">SUM(P746)</f>
        <v>24900</v>
      </c>
      <c r="Q744" s="114">
        <f t="shared" si="699"/>
        <v>20000</v>
      </c>
      <c r="R744" s="114">
        <f t="shared" ref="R744:S744" si="700">SUM(R746)</f>
        <v>20000</v>
      </c>
      <c r="S744" s="114">
        <f t="shared" si="700"/>
        <v>20000</v>
      </c>
      <c r="T744" s="77">
        <f>S744-R744</f>
        <v>0</v>
      </c>
      <c r="U744" s="417"/>
      <c r="V744" s="417"/>
      <c r="W744" s="383"/>
      <c r="X744" s="383"/>
    </row>
    <row r="745" spans="1:24" s="43" customFormat="1" ht="38.25" x14ac:dyDescent="0.2">
      <c r="B745" s="48"/>
      <c r="C745" s="48"/>
      <c r="D745" s="48"/>
      <c r="E745" s="48">
        <v>4</v>
      </c>
      <c r="F745" s="48">
        <v>5</v>
      </c>
      <c r="G745" s="48"/>
      <c r="H745" s="48"/>
      <c r="I745" s="202"/>
      <c r="J745" s="202">
        <v>9</v>
      </c>
      <c r="K745" s="202"/>
      <c r="L745" s="16" t="s">
        <v>178</v>
      </c>
      <c r="M745" s="92" t="s">
        <v>81</v>
      </c>
      <c r="N745" s="70" t="s">
        <v>9</v>
      </c>
      <c r="O745" s="115">
        <f t="shared" ref="O745:S745" si="701">SUM(O746)</f>
        <v>613929.38</v>
      </c>
      <c r="P745" s="115">
        <f t="shared" si="701"/>
        <v>24900</v>
      </c>
      <c r="Q745" s="115">
        <f t="shared" si="701"/>
        <v>20000</v>
      </c>
      <c r="R745" s="115">
        <f t="shared" si="701"/>
        <v>20000</v>
      </c>
      <c r="S745" s="115">
        <f t="shared" si="701"/>
        <v>20000</v>
      </c>
      <c r="T745" s="77">
        <f>S745-R745</f>
        <v>0</v>
      </c>
      <c r="U745" s="417">
        <v>0</v>
      </c>
      <c r="V745" s="417">
        <v>0</v>
      </c>
      <c r="W745" s="383">
        <f t="shared" si="669"/>
        <v>0</v>
      </c>
      <c r="X745" s="383">
        <f t="shared" si="670"/>
        <v>0</v>
      </c>
    </row>
    <row r="746" spans="1:24" s="43" customFormat="1" x14ac:dyDescent="0.2">
      <c r="B746" s="48"/>
      <c r="C746" s="48"/>
      <c r="D746" s="48"/>
      <c r="E746" s="48">
        <v>4</v>
      </c>
      <c r="F746" s="48">
        <v>5</v>
      </c>
      <c r="G746" s="48"/>
      <c r="H746" s="48"/>
      <c r="I746" s="202"/>
      <c r="J746" s="202">
        <v>9</v>
      </c>
      <c r="K746" s="202"/>
      <c r="L746" s="16" t="s">
        <v>178</v>
      </c>
      <c r="M746" s="83" t="s">
        <v>82</v>
      </c>
      <c r="N746" s="84" t="s">
        <v>173</v>
      </c>
      <c r="O746" s="114">
        <v>613929.38</v>
      </c>
      <c r="P746" s="114">
        <v>24900</v>
      </c>
      <c r="Q746" s="114">
        <v>20000</v>
      </c>
      <c r="R746" s="114">
        <v>20000</v>
      </c>
      <c r="S746" s="114">
        <v>20000</v>
      </c>
      <c r="T746" s="77">
        <f>S746-R746</f>
        <v>0</v>
      </c>
      <c r="U746" s="417"/>
      <c r="V746" s="417"/>
      <c r="W746" s="383"/>
      <c r="X746" s="383"/>
    </row>
    <row r="747" spans="1:24" s="43" customFormat="1" x14ac:dyDescent="0.2">
      <c r="I747" s="203"/>
      <c r="J747" s="203"/>
      <c r="K747" s="203"/>
      <c r="L747" s="16"/>
      <c r="M747" s="83"/>
      <c r="N747" s="84"/>
      <c r="O747" s="148"/>
      <c r="P747" s="148"/>
      <c r="Q747" s="148"/>
      <c r="R747" s="148"/>
      <c r="S747" s="148"/>
      <c r="T747" s="77"/>
      <c r="U747" s="420"/>
      <c r="V747" s="420"/>
      <c r="W747" s="383"/>
      <c r="X747" s="383"/>
    </row>
    <row r="748" spans="1:24" s="47" customFormat="1" ht="38.25" x14ac:dyDescent="0.2">
      <c r="A748" s="53" t="s">
        <v>174</v>
      </c>
      <c r="I748" s="203"/>
      <c r="J748" s="203"/>
      <c r="K748" s="203"/>
      <c r="L748" s="31" t="s">
        <v>203</v>
      </c>
      <c r="M748" s="104"/>
      <c r="N748" s="105" t="s">
        <v>148</v>
      </c>
      <c r="O748" s="117">
        <f t="shared" ref="O748" si="702">SUM(O750)</f>
        <v>7250</v>
      </c>
      <c r="P748" s="117">
        <f t="shared" ref="P748" si="703">SUM(P750)</f>
        <v>20000</v>
      </c>
      <c r="Q748" s="117">
        <f t="shared" ref="Q748:U748" si="704">SUM(Q750)</f>
        <v>15000</v>
      </c>
      <c r="R748" s="117">
        <f t="shared" ref="R748:S748" si="705">SUM(R750)</f>
        <v>15000</v>
      </c>
      <c r="S748" s="117">
        <f t="shared" si="705"/>
        <v>15000</v>
      </c>
      <c r="T748" s="77">
        <f>S748-R748</f>
        <v>0</v>
      </c>
      <c r="U748" s="423">
        <f t="shared" si="704"/>
        <v>30000</v>
      </c>
      <c r="V748" s="423">
        <f t="shared" ref="V748" si="706">SUM(V750)</f>
        <v>30000</v>
      </c>
      <c r="W748" s="383">
        <f t="shared" si="669"/>
        <v>200</v>
      </c>
      <c r="X748" s="383">
        <f t="shared" si="670"/>
        <v>200</v>
      </c>
    </row>
    <row r="749" spans="1:24" s="43" customFormat="1" x14ac:dyDescent="0.2">
      <c r="I749" s="203"/>
      <c r="J749" s="203"/>
      <c r="K749" s="203"/>
      <c r="L749" s="16"/>
      <c r="M749" s="83"/>
      <c r="N749" s="84"/>
      <c r="O749" s="149"/>
      <c r="P749" s="149"/>
      <c r="Q749" s="149"/>
      <c r="R749" s="149"/>
      <c r="S749" s="149"/>
      <c r="T749" s="77"/>
      <c r="U749" s="429"/>
      <c r="V749" s="429"/>
      <c r="W749" s="383"/>
      <c r="X749" s="383"/>
    </row>
    <row r="750" spans="1:24" s="43" customFormat="1" ht="25.5" x14ac:dyDescent="0.2">
      <c r="A750" s="54" t="s">
        <v>279</v>
      </c>
      <c r="I750" s="203"/>
      <c r="J750" s="203"/>
      <c r="K750" s="203"/>
      <c r="L750" s="66" t="s">
        <v>186</v>
      </c>
      <c r="M750" s="83"/>
      <c r="N750" s="108" t="s">
        <v>323</v>
      </c>
      <c r="O750" s="145">
        <f t="shared" ref="O750" si="707">SUM(O756)</f>
        <v>7250</v>
      </c>
      <c r="P750" s="145">
        <f t="shared" ref="P750" si="708">SUM(P756)</f>
        <v>20000</v>
      </c>
      <c r="Q750" s="145">
        <f t="shared" ref="Q750:R750" si="709">SUM(Q756)</f>
        <v>15000</v>
      </c>
      <c r="R750" s="145">
        <f t="shared" si="709"/>
        <v>15000</v>
      </c>
      <c r="S750" s="145">
        <f t="shared" ref="S750" si="710">SUM(S756)</f>
        <v>15000</v>
      </c>
      <c r="T750" s="77">
        <f>S750-R750</f>
        <v>0</v>
      </c>
      <c r="U750" s="419">
        <f>SUM(U757)</f>
        <v>30000</v>
      </c>
      <c r="V750" s="419">
        <f>SUM(V757)</f>
        <v>30000</v>
      </c>
      <c r="W750" s="383">
        <f t="shared" si="669"/>
        <v>200</v>
      </c>
      <c r="X750" s="383">
        <f t="shared" si="670"/>
        <v>200</v>
      </c>
    </row>
    <row r="751" spans="1:24" s="43" customFormat="1" x14ac:dyDescent="0.2">
      <c r="I751" s="203"/>
      <c r="J751" s="203"/>
      <c r="K751" s="203"/>
      <c r="L751" s="16"/>
      <c r="M751" s="83"/>
      <c r="N751" s="84"/>
      <c r="O751" s="149"/>
      <c r="P751" s="149"/>
      <c r="Q751" s="149"/>
      <c r="R751" s="149"/>
      <c r="S751" s="149"/>
      <c r="T751" s="77">
        <f>S751-R751</f>
        <v>0</v>
      </c>
      <c r="U751" s="429"/>
      <c r="V751" s="429"/>
      <c r="W751" s="383"/>
      <c r="X751" s="383"/>
    </row>
    <row r="752" spans="1:24" s="178" customFormat="1" x14ac:dyDescent="0.2">
      <c r="I752" s="203"/>
      <c r="J752" s="203"/>
      <c r="K752" s="203"/>
      <c r="L752" s="16"/>
      <c r="M752" s="179"/>
      <c r="N752" s="181" t="s">
        <v>289</v>
      </c>
      <c r="O752" s="189">
        <f t="shared" ref="O752" si="711">SUM(O753:O754)</f>
        <v>7250</v>
      </c>
      <c r="P752" s="189">
        <f t="shared" ref="P752" si="712">SUM(P753:P754)</f>
        <v>20000</v>
      </c>
      <c r="Q752" s="189">
        <f t="shared" ref="Q752:R752" si="713">SUM(Q753:Q754)</f>
        <v>15000</v>
      </c>
      <c r="R752" s="189">
        <f t="shared" si="713"/>
        <v>15000</v>
      </c>
      <c r="S752" s="189">
        <f t="shared" ref="S752" si="714">SUM(S753:S754)</f>
        <v>15000</v>
      </c>
      <c r="T752" s="77">
        <f>S752-R752</f>
        <v>0</v>
      </c>
      <c r="U752" s="405">
        <f t="shared" ref="U752:V752" si="715">SUM(U753:U754)</f>
        <v>30000</v>
      </c>
      <c r="V752" s="405">
        <f t="shared" si="715"/>
        <v>30000</v>
      </c>
      <c r="W752" s="383">
        <f t="shared" si="669"/>
        <v>200</v>
      </c>
      <c r="X752" s="383">
        <f t="shared" si="670"/>
        <v>200</v>
      </c>
    </row>
    <row r="753" spans="1:24" s="178" customFormat="1" x14ac:dyDescent="0.2">
      <c r="I753" s="203"/>
      <c r="J753" s="203"/>
      <c r="K753" s="203"/>
      <c r="L753" s="16"/>
      <c r="M753" s="190" t="s">
        <v>368</v>
      </c>
      <c r="N753" s="181" t="s">
        <v>292</v>
      </c>
      <c r="O753" s="189">
        <v>7250</v>
      </c>
      <c r="P753" s="189">
        <v>10500</v>
      </c>
      <c r="Q753" s="189">
        <v>5500</v>
      </c>
      <c r="R753" s="189">
        <v>5500</v>
      </c>
      <c r="S753" s="189">
        <v>5500</v>
      </c>
      <c r="T753" s="77">
        <f>S753-R753</f>
        <v>0</v>
      </c>
      <c r="U753" s="405">
        <v>0</v>
      </c>
      <c r="V753" s="405">
        <v>30000</v>
      </c>
      <c r="W753" s="383">
        <f t="shared" si="669"/>
        <v>0</v>
      </c>
      <c r="X753" s="383">
        <f t="shared" si="670"/>
        <v>545.45454545454538</v>
      </c>
    </row>
    <row r="754" spans="1:24" s="206" customFormat="1" x14ac:dyDescent="0.2">
      <c r="L754" s="16"/>
      <c r="M754" s="190" t="s">
        <v>367</v>
      </c>
      <c r="N754" s="181" t="s">
        <v>291</v>
      </c>
      <c r="O754" s="189">
        <v>0</v>
      </c>
      <c r="P754" s="189">
        <v>9500</v>
      </c>
      <c r="Q754" s="189">
        <v>9500</v>
      </c>
      <c r="R754" s="189">
        <v>9500</v>
      </c>
      <c r="S754" s="189">
        <v>9500</v>
      </c>
      <c r="T754" s="77">
        <f>S754-R754</f>
        <v>0</v>
      </c>
      <c r="U754" s="405">
        <v>30000</v>
      </c>
      <c r="V754" s="405">
        <v>0</v>
      </c>
      <c r="W754" s="383">
        <f t="shared" si="669"/>
        <v>315.78947368421052</v>
      </c>
      <c r="X754" s="383">
        <f t="shared" si="670"/>
        <v>0</v>
      </c>
    </row>
    <row r="755" spans="1:24" s="178" customFormat="1" x14ac:dyDescent="0.2">
      <c r="I755" s="203"/>
      <c r="J755" s="203"/>
      <c r="K755" s="203"/>
      <c r="L755" s="16"/>
      <c r="M755" s="179"/>
      <c r="N755" s="84"/>
      <c r="O755" s="149"/>
      <c r="P755" s="149"/>
      <c r="Q755" s="149"/>
      <c r="R755" s="149"/>
      <c r="S755" s="149"/>
      <c r="T755" s="77"/>
      <c r="U755" s="429"/>
      <c r="V755" s="429"/>
      <c r="W755" s="383"/>
      <c r="X755" s="383"/>
    </row>
    <row r="756" spans="1:24" s="43" customFormat="1" ht="25.5" x14ac:dyDescent="0.2">
      <c r="B756" s="48"/>
      <c r="C756" s="48"/>
      <c r="D756" s="48"/>
      <c r="E756" s="48">
        <v>4</v>
      </c>
      <c r="F756" s="48">
        <v>5</v>
      </c>
      <c r="G756" s="48"/>
      <c r="H756" s="48"/>
      <c r="I756" s="202"/>
      <c r="J756" s="202"/>
      <c r="K756" s="202"/>
      <c r="L756" s="16" t="s">
        <v>186</v>
      </c>
      <c r="M756" s="83" t="s">
        <v>77</v>
      </c>
      <c r="N756" s="84" t="s">
        <v>171</v>
      </c>
      <c r="O756" s="114">
        <f t="shared" ref="O756:S757" si="716">SUM(O757)</f>
        <v>7250</v>
      </c>
      <c r="P756" s="114">
        <f t="shared" si="716"/>
        <v>20000</v>
      </c>
      <c r="Q756" s="114">
        <f t="shared" si="716"/>
        <v>15000</v>
      </c>
      <c r="R756" s="114">
        <f t="shared" si="716"/>
        <v>15000</v>
      </c>
      <c r="S756" s="114">
        <f t="shared" si="716"/>
        <v>15000</v>
      </c>
      <c r="T756" s="77">
        <f>S756-R756</f>
        <v>0</v>
      </c>
      <c r="U756" s="417"/>
      <c r="V756" s="417"/>
      <c r="W756" s="383"/>
      <c r="X756" s="383"/>
    </row>
    <row r="757" spans="1:24" s="43" customFormat="1" ht="38.25" x14ac:dyDescent="0.2">
      <c r="B757" s="48"/>
      <c r="C757" s="48"/>
      <c r="D757" s="48"/>
      <c r="E757" s="48">
        <v>4</v>
      </c>
      <c r="F757" s="48">
        <v>5</v>
      </c>
      <c r="G757" s="48"/>
      <c r="H757" s="48"/>
      <c r="I757" s="202"/>
      <c r="J757" s="202"/>
      <c r="K757" s="202"/>
      <c r="L757" s="16" t="s">
        <v>186</v>
      </c>
      <c r="M757" s="92" t="s">
        <v>81</v>
      </c>
      <c r="N757" s="70" t="s">
        <v>9</v>
      </c>
      <c r="O757" s="115">
        <f t="shared" si="716"/>
        <v>7250</v>
      </c>
      <c r="P757" s="115">
        <f t="shared" si="716"/>
        <v>20000</v>
      </c>
      <c r="Q757" s="115">
        <f t="shared" si="716"/>
        <v>15000</v>
      </c>
      <c r="R757" s="115">
        <f t="shared" si="716"/>
        <v>15000</v>
      </c>
      <c r="S757" s="115">
        <f t="shared" si="716"/>
        <v>15000</v>
      </c>
      <c r="T757" s="77">
        <f>S757-R757</f>
        <v>0</v>
      </c>
      <c r="U757" s="417">
        <v>30000</v>
      </c>
      <c r="V757" s="417">
        <v>30000</v>
      </c>
      <c r="W757" s="383">
        <f t="shared" si="669"/>
        <v>200</v>
      </c>
      <c r="X757" s="383">
        <f t="shared" si="670"/>
        <v>200</v>
      </c>
    </row>
    <row r="758" spans="1:24" s="43" customFormat="1" x14ac:dyDescent="0.2">
      <c r="B758" s="48"/>
      <c r="C758" s="48"/>
      <c r="D758" s="48"/>
      <c r="E758" s="48">
        <v>4</v>
      </c>
      <c r="F758" s="48">
        <v>5</v>
      </c>
      <c r="G758" s="48"/>
      <c r="H758" s="48"/>
      <c r="I758" s="202"/>
      <c r="J758" s="202"/>
      <c r="K758" s="202"/>
      <c r="L758" s="16" t="s">
        <v>186</v>
      </c>
      <c r="M758" s="83" t="s">
        <v>82</v>
      </c>
      <c r="N758" s="84" t="s">
        <v>173</v>
      </c>
      <c r="O758" s="114">
        <v>7250</v>
      </c>
      <c r="P758" s="114">
        <v>20000</v>
      </c>
      <c r="Q758" s="114">
        <v>15000</v>
      </c>
      <c r="R758" s="114">
        <v>15000</v>
      </c>
      <c r="S758" s="114">
        <v>15000</v>
      </c>
      <c r="T758" s="77">
        <f>S758-R758</f>
        <v>0</v>
      </c>
      <c r="U758" s="417"/>
      <c r="V758" s="417"/>
      <c r="W758" s="383"/>
      <c r="X758" s="383"/>
    </row>
    <row r="759" spans="1:24" s="134" customFormat="1" x14ac:dyDescent="0.2">
      <c r="B759" s="132"/>
      <c r="C759" s="132"/>
      <c r="D759" s="132"/>
      <c r="E759" s="132"/>
      <c r="F759" s="132"/>
      <c r="G759" s="132"/>
      <c r="H759" s="132"/>
      <c r="I759" s="202"/>
      <c r="J759" s="202"/>
      <c r="K759" s="202"/>
      <c r="L759" s="16"/>
      <c r="M759" s="133"/>
      <c r="N759" s="84"/>
      <c r="O759" s="145"/>
      <c r="P759" s="145"/>
      <c r="Q759" s="145"/>
      <c r="R759" s="145"/>
      <c r="S759" s="145"/>
      <c r="T759" s="77"/>
      <c r="U759" s="417"/>
      <c r="V759" s="417"/>
      <c r="W759" s="383"/>
      <c r="X759" s="383"/>
    </row>
    <row r="760" spans="1:24" s="46" customFormat="1" ht="38.25" x14ac:dyDescent="0.2">
      <c r="A760" s="53" t="s">
        <v>174</v>
      </c>
      <c r="I760" s="203"/>
      <c r="J760" s="203"/>
      <c r="K760" s="203"/>
      <c r="L760" s="31" t="s">
        <v>396</v>
      </c>
      <c r="M760" s="104"/>
      <c r="N760" s="105" t="s">
        <v>148</v>
      </c>
      <c r="O760" s="117">
        <f t="shared" ref="O760" si="717">SUM(O762)</f>
        <v>148900</v>
      </c>
      <c r="P760" s="117">
        <f t="shared" ref="P760" si="718">SUM(P762)</f>
        <v>3800000</v>
      </c>
      <c r="Q760" s="117">
        <f t="shared" ref="Q760:U760" si="719">SUM(Q762)</f>
        <v>3800000</v>
      </c>
      <c r="R760" s="117">
        <f t="shared" ref="R760:S760" si="720">SUM(R762)</f>
        <v>4000000</v>
      </c>
      <c r="S760" s="117">
        <f t="shared" si="720"/>
        <v>5500000</v>
      </c>
      <c r="T760" s="77">
        <f>S760-R760</f>
        <v>1500000</v>
      </c>
      <c r="U760" s="423">
        <f t="shared" si="719"/>
        <v>300000</v>
      </c>
      <c r="V760" s="423">
        <f t="shared" ref="V760" si="721">SUM(V762)</f>
        <v>455000</v>
      </c>
      <c r="W760" s="383">
        <f t="shared" si="669"/>
        <v>5.4545454545454541</v>
      </c>
      <c r="X760" s="383">
        <f t="shared" si="670"/>
        <v>8.2727272727272734</v>
      </c>
    </row>
    <row r="761" spans="1:24" s="160" customFormat="1" x14ac:dyDescent="0.2">
      <c r="A761" s="53"/>
      <c r="I761" s="203"/>
      <c r="J761" s="203"/>
      <c r="K761" s="203"/>
      <c r="L761" s="31"/>
      <c r="M761" s="104"/>
      <c r="N761" s="105"/>
      <c r="O761" s="145"/>
      <c r="P761" s="145"/>
      <c r="Q761" s="145"/>
      <c r="R761" s="145"/>
      <c r="S761" s="145"/>
      <c r="T761" s="77"/>
      <c r="U761" s="423"/>
      <c r="V761" s="423"/>
      <c r="W761" s="383"/>
      <c r="X761" s="383"/>
    </row>
    <row r="762" spans="1:24" s="46" customFormat="1" ht="102" x14ac:dyDescent="0.2">
      <c r="A762" s="54" t="s">
        <v>280</v>
      </c>
      <c r="I762" s="203"/>
      <c r="J762" s="203"/>
      <c r="K762" s="203"/>
      <c r="L762" s="66" t="s">
        <v>395</v>
      </c>
      <c r="M762" s="83"/>
      <c r="N762" s="122" t="s">
        <v>397</v>
      </c>
      <c r="O762" s="145">
        <f t="shared" ref="O762" si="722">SUM(O769)</f>
        <v>148900</v>
      </c>
      <c r="P762" s="239">
        <f t="shared" ref="P762" si="723">SUM(P769)</f>
        <v>3800000</v>
      </c>
      <c r="Q762" s="239">
        <f t="shared" ref="Q762:R762" si="724">SUM(Q769)</f>
        <v>3800000</v>
      </c>
      <c r="R762" s="239">
        <f t="shared" si="724"/>
        <v>4000000</v>
      </c>
      <c r="S762" s="239">
        <f t="shared" ref="S762" si="725">SUM(S769)</f>
        <v>5500000</v>
      </c>
      <c r="T762" s="77">
        <f>S762-R762</f>
        <v>1500000</v>
      </c>
      <c r="U762" s="419">
        <f>SUM(U770+U773)</f>
        <v>300000</v>
      </c>
      <c r="V762" s="419">
        <f>SUM(V770+V773)</f>
        <v>455000</v>
      </c>
      <c r="W762" s="383">
        <f t="shared" si="669"/>
        <v>5.4545454545454541</v>
      </c>
      <c r="X762" s="383">
        <f t="shared" si="670"/>
        <v>8.2727272727272734</v>
      </c>
    </row>
    <row r="763" spans="1:24" s="178" customFormat="1" x14ac:dyDescent="0.2">
      <c r="A763" s="54"/>
      <c r="I763" s="203"/>
      <c r="J763" s="203"/>
      <c r="K763" s="203"/>
      <c r="L763" s="16"/>
      <c r="M763" s="179"/>
      <c r="N763" s="108"/>
      <c r="O763" s="145"/>
      <c r="P763" s="145"/>
      <c r="Q763" s="145"/>
      <c r="R763" s="145"/>
      <c r="S763" s="145"/>
      <c r="T763" s="77"/>
      <c r="U763" s="419"/>
      <c r="V763" s="419"/>
      <c r="W763" s="383"/>
      <c r="X763" s="383"/>
    </row>
    <row r="764" spans="1:24" s="172" customFormat="1" x14ac:dyDescent="0.2">
      <c r="A764" s="54"/>
      <c r="I764" s="203"/>
      <c r="J764" s="203"/>
      <c r="K764" s="203"/>
      <c r="L764" s="16"/>
      <c r="M764" s="173"/>
      <c r="N764" s="181" t="s">
        <v>289</v>
      </c>
      <c r="O764" s="189">
        <f t="shared" ref="O764" si="726">SUM(O765:O767)</f>
        <v>148900</v>
      </c>
      <c r="P764" s="189">
        <f t="shared" ref="P764" si="727">SUM(P765:P767)</f>
        <v>3800000</v>
      </c>
      <c r="Q764" s="189">
        <f t="shared" ref="Q764:V764" si="728">SUM(Q765:Q767)</f>
        <v>3800000</v>
      </c>
      <c r="R764" s="189">
        <f t="shared" ref="R764:S764" si="729">SUM(R765:R767)</f>
        <v>4000000</v>
      </c>
      <c r="S764" s="189">
        <f t="shared" si="729"/>
        <v>5500000</v>
      </c>
      <c r="T764" s="77">
        <f>S764-R764</f>
        <v>1500000</v>
      </c>
      <c r="U764" s="405">
        <f t="shared" si="728"/>
        <v>300000</v>
      </c>
      <c r="V764" s="405">
        <f t="shared" si="728"/>
        <v>455000</v>
      </c>
      <c r="W764" s="383">
        <f t="shared" ref="W764:W811" si="730">U764/S764*100</f>
        <v>5.4545454545454541</v>
      </c>
      <c r="X764" s="383">
        <f t="shared" ref="X764:X811" si="731">V764/S764*100</f>
        <v>8.2727272727272734</v>
      </c>
    </row>
    <row r="765" spans="1:24" s="205" customFormat="1" x14ac:dyDescent="0.2">
      <c r="A765" s="54"/>
      <c r="L765" s="16"/>
      <c r="M765" s="190" t="s">
        <v>367</v>
      </c>
      <c r="N765" s="181" t="s">
        <v>291</v>
      </c>
      <c r="O765" s="189">
        <v>148900</v>
      </c>
      <c r="P765" s="189">
        <v>3800000</v>
      </c>
      <c r="Q765" s="189">
        <v>3800000</v>
      </c>
      <c r="R765" s="189">
        <v>3942790.83</v>
      </c>
      <c r="S765" s="189">
        <v>3800000</v>
      </c>
      <c r="T765" s="77">
        <f>S765-R765</f>
        <v>-142790.83000000007</v>
      </c>
      <c r="U765" s="405">
        <v>300000</v>
      </c>
      <c r="V765" s="405">
        <v>455000</v>
      </c>
      <c r="W765" s="383">
        <f t="shared" si="730"/>
        <v>7.8947368421052628</v>
      </c>
      <c r="X765" s="383">
        <f t="shared" si="731"/>
        <v>11.973684210526315</v>
      </c>
    </row>
    <row r="766" spans="1:24" s="336" customFormat="1" ht="25.5" x14ac:dyDescent="0.2">
      <c r="A766" s="54"/>
      <c r="L766" s="16"/>
      <c r="M766" s="190" t="s">
        <v>364</v>
      </c>
      <c r="N766" s="181" t="s">
        <v>107</v>
      </c>
      <c r="O766" s="189">
        <v>0</v>
      </c>
      <c r="P766" s="189">
        <v>0</v>
      </c>
      <c r="Q766" s="189">
        <v>0</v>
      </c>
      <c r="R766" s="189">
        <v>0</v>
      </c>
      <c r="S766" s="189">
        <v>1700000</v>
      </c>
      <c r="T766" s="77"/>
      <c r="U766" s="405">
        <v>0</v>
      </c>
      <c r="V766" s="405">
        <v>0</v>
      </c>
      <c r="W766" s="383">
        <f t="shared" si="730"/>
        <v>0</v>
      </c>
      <c r="X766" s="383">
        <f t="shared" si="731"/>
        <v>0</v>
      </c>
    </row>
    <row r="767" spans="1:24" s="178" customFormat="1" x14ac:dyDescent="0.2">
      <c r="A767" s="54"/>
      <c r="I767" s="203"/>
      <c r="J767" s="203"/>
      <c r="K767" s="203"/>
      <c r="L767" s="16"/>
      <c r="M767" s="190" t="s">
        <v>365</v>
      </c>
      <c r="N767" s="188" t="s">
        <v>293</v>
      </c>
      <c r="O767" s="189">
        <v>0</v>
      </c>
      <c r="P767" s="189">
        <v>0</v>
      </c>
      <c r="Q767" s="189">
        <v>0</v>
      </c>
      <c r="R767" s="189">
        <v>57209.17</v>
      </c>
      <c r="S767" s="189">
        <v>0</v>
      </c>
      <c r="T767" s="77">
        <f>S767-R767</f>
        <v>-57209.17</v>
      </c>
      <c r="U767" s="405">
        <v>0</v>
      </c>
      <c r="V767" s="405">
        <v>0</v>
      </c>
      <c r="W767" s="383">
        <v>0</v>
      </c>
      <c r="X767" s="383">
        <v>0</v>
      </c>
    </row>
    <row r="768" spans="1:24" s="178" customFormat="1" x14ac:dyDescent="0.2">
      <c r="A768" s="54"/>
      <c r="I768" s="203"/>
      <c r="J768" s="203"/>
      <c r="K768" s="203"/>
      <c r="L768" s="16"/>
      <c r="M768" s="179"/>
      <c r="N768" s="108"/>
      <c r="O768" s="145"/>
      <c r="P768" s="145"/>
      <c r="Q768" s="145"/>
      <c r="R768" s="145"/>
      <c r="S768" s="145"/>
      <c r="T768" s="77"/>
      <c r="U768" s="419"/>
      <c r="V768" s="419"/>
      <c r="W768" s="383"/>
      <c r="X768" s="383"/>
    </row>
    <row r="769" spans="1:24" s="46" customFormat="1" ht="25.5" x14ac:dyDescent="0.2">
      <c r="B769" s="48"/>
      <c r="C769" s="48"/>
      <c r="D769" s="48"/>
      <c r="E769" s="48"/>
      <c r="F769" s="48">
        <v>5</v>
      </c>
      <c r="G769" s="48"/>
      <c r="H769" s="48"/>
      <c r="I769" s="202">
        <v>8</v>
      </c>
      <c r="J769" s="202">
        <v>9</v>
      </c>
      <c r="K769" s="202"/>
      <c r="L769" s="16" t="s">
        <v>395</v>
      </c>
      <c r="M769" s="83" t="s">
        <v>77</v>
      </c>
      <c r="N769" s="84" t="s">
        <v>171</v>
      </c>
      <c r="O769" s="114">
        <f t="shared" ref="O769:S770" si="732">SUM(O770)</f>
        <v>148900</v>
      </c>
      <c r="P769" s="114">
        <f t="shared" si="732"/>
        <v>3800000</v>
      </c>
      <c r="Q769" s="114">
        <f t="shared" si="732"/>
        <v>3800000</v>
      </c>
      <c r="R769" s="114">
        <f t="shared" si="732"/>
        <v>4000000</v>
      </c>
      <c r="S769" s="114">
        <f t="shared" si="732"/>
        <v>5500000</v>
      </c>
      <c r="T769" s="77">
        <f>S769-R769</f>
        <v>1500000</v>
      </c>
      <c r="U769" s="417"/>
      <c r="V769" s="417"/>
      <c r="W769" s="383"/>
      <c r="X769" s="383"/>
    </row>
    <row r="770" spans="1:24" s="46" customFormat="1" ht="38.25" x14ac:dyDescent="0.2">
      <c r="B770" s="48"/>
      <c r="C770" s="48"/>
      <c r="D770" s="48"/>
      <c r="E770" s="48"/>
      <c r="F770" s="48">
        <v>5</v>
      </c>
      <c r="G770" s="48"/>
      <c r="H770" s="48"/>
      <c r="I770" s="202"/>
      <c r="J770" s="202">
        <v>9</v>
      </c>
      <c r="K770" s="202"/>
      <c r="L770" s="16" t="s">
        <v>395</v>
      </c>
      <c r="M770" s="92" t="s">
        <v>81</v>
      </c>
      <c r="N770" s="70" t="s">
        <v>9</v>
      </c>
      <c r="O770" s="115">
        <f t="shared" si="732"/>
        <v>148900</v>
      </c>
      <c r="P770" s="115">
        <f t="shared" si="732"/>
        <v>3800000</v>
      </c>
      <c r="Q770" s="115">
        <f t="shared" si="732"/>
        <v>3800000</v>
      </c>
      <c r="R770" s="115">
        <f t="shared" si="732"/>
        <v>4000000</v>
      </c>
      <c r="S770" s="115">
        <f t="shared" si="732"/>
        <v>5500000</v>
      </c>
      <c r="T770" s="77">
        <f>S770-R770</f>
        <v>1500000</v>
      </c>
      <c r="U770" s="417">
        <v>100000</v>
      </c>
      <c r="V770" s="417">
        <v>255000</v>
      </c>
      <c r="W770" s="383">
        <f t="shared" si="730"/>
        <v>1.8181818181818181</v>
      </c>
      <c r="X770" s="383">
        <f t="shared" si="731"/>
        <v>4.6363636363636367</v>
      </c>
    </row>
    <row r="771" spans="1:24" s="46" customFormat="1" x14ac:dyDescent="0.2">
      <c r="B771" s="48"/>
      <c r="C771" s="48"/>
      <c r="D771" s="48"/>
      <c r="E771" s="48"/>
      <c r="F771" s="48">
        <v>5</v>
      </c>
      <c r="G771" s="48"/>
      <c r="H771" s="48"/>
      <c r="I771" s="202"/>
      <c r="J771" s="202">
        <v>9</v>
      </c>
      <c r="K771" s="202"/>
      <c r="L771" s="16" t="s">
        <v>395</v>
      </c>
      <c r="M771" s="83" t="s">
        <v>82</v>
      </c>
      <c r="N771" s="84" t="s">
        <v>173</v>
      </c>
      <c r="O771" s="114">
        <v>148900</v>
      </c>
      <c r="P771" s="114">
        <v>3800000</v>
      </c>
      <c r="Q771" s="114">
        <v>3800000</v>
      </c>
      <c r="R771" s="114">
        <v>4000000</v>
      </c>
      <c r="S771" s="114">
        <v>5500000</v>
      </c>
      <c r="T771" s="77">
        <f>S771-R771</f>
        <v>1500000</v>
      </c>
      <c r="U771" s="417"/>
      <c r="V771" s="417"/>
      <c r="W771" s="383"/>
      <c r="X771" s="383"/>
    </row>
    <row r="772" spans="1:24" s="336" customFormat="1" ht="25.5" x14ac:dyDescent="0.2">
      <c r="B772" s="379"/>
      <c r="C772" s="379"/>
      <c r="D772" s="379"/>
      <c r="E772" s="379"/>
      <c r="F772" s="379"/>
      <c r="G772" s="379"/>
      <c r="H772" s="379"/>
      <c r="I772" s="379">
        <v>8</v>
      </c>
      <c r="J772" s="379"/>
      <c r="K772" s="379"/>
      <c r="L772" s="16"/>
      <c r="M772" s="377" t="s">
        <v>34</v>
      </c>
      <c r="N772" s="378" t="s">
        <v>87</v>
      </c>
      <c r="O772" s="114">
        <v>0</v>
      </c>
      <c r="P772" s="114">
        <v>0</v>
      </c>
      <c r="Q772" s="114">
        <v>0</v>
      </c>
      <c r="R772" s="114">
        <v>0</v>
      </c>
      <c r="S772" s="114">
        <v>0</v>
      </c>
      <c r="T772" s="77">
        <f t="shared" ref="T772:T774" si="733">S772-R772</f>
        <v>0</v>
      </c>
      <c r="U772" s="417"/>
      <c r="V772" s="417"/>
      <c r="W772" s="383"/>
      <c r="X772" s="383"/>
    </row>
    <row r="773" spans="1:24" s="38" customFormat="1" ht="25.5" x14ac:dyDescent="0.2">
      <c r="B773" s="9"/>
      <c r="C773" s="9"/>
      <c r="D773" s="9"/>
      <c r="E773" s="9"/>
      <c r="F773" s="9"/>
      <c r="G773" s="9"/>
      <c r="H773" s="9"/>
      <c r="I773" s="9">
        <v>8</v>
      </c>
      <c r="J773" s="9"/>
      <c r="K773" s="9"/>
      <c r="L773" s="18"/>
      <c r="M773" s="318" t="s">
        <v>300</v>
      </c>
      <c r="N773" s="378" t="s">
        <v>302</v>
      </c>
      <c r="O773" s="115">
        <v>0</v>
      </c>
      <c r="P773" s="115">
        <v>0</v>
      </c>
      <c r="Q773" s="115">
        <v>0</v>
      </c>
      <c r="R773" s="115">
        <v>0</v>
      </c>
      <c r="S773" s="115">
        <v>0</v>
      </c>
      <c r="T773" s="77">
        <f t="shared" si="733"/>
        <v>0</v>
      </c>
      <c r="U773" s="417">
        <v>200000</v>
      </c>
      <c r="V773" s="417">
        <v>200000</v>
      </c>
      <c r="W773" s="383">
        <v>0</v>
      </c>
      <c r="X773" s="383">
        <v>0</v>
      </c>
    </row>
    <row r="774" spans="1:24" s="336" customFormat="1" ht="51" x14ac:dyDescent="0.2">
      <c r="B774" s="379"/>
      <c r="C774" s="379"/>
      <c r="D774" s="379"/>
      <c r="E774" s="379"/>
      <c r="F774" s="379"/>
      <c r="G774" s="379"/>
      <c r="H774" s="379"/>
      <c r="I774" s="379">
        <v>8</v>
      </c>
      <c r="J774" s="379"/>
      <c r="K774" s="379"/>
      <c r="L774" s="16"/>
      <c r="M774" s="377" t="s">
        <v>301</v>
      </c>
      <c r="N774" s="376" t="s">
        <v>322</v>
      </c>
      <c r="O774" s="114">
        <v>0</v>
      </c>
      <c r="P774" s="114">
        <v>0</v>
      </c>
      <c r="Q774" s="114">
        <v>0</v>
      </c>
      <c r="R774" s="114">
        <v>0</v>
      </c>
      <c r="S774" s="114">
        <v>0</v>
      </c>
      <c r="T774" s="77">
        <f t="shared" si="733"/>
        <v>0</v>
      </c>
      <c r="U774" s="417"/>
      <c r="V774" s="417"/>
      <c r="W774" s="383"/>
      <c r="X774" s="383"/>
    </row>
    <row r="775" spans="1:24" s="56" customFormat="1" x14ac:dyDescent="0.2">
      <c r="B775" s="57"/>
      <c r="C775" s="57"/>
      <c r="D775" s="57"/>
      <c r="E775" s="57"/>
      <c r="F775" s="57"/>
      <c r="G775" s="57"/>
      <c r="H775" s="57"/>
      <c r="I775" s="202"/>
      <c r="J775" s="202"/>
      <c r="K775" s="202"/>
      <c r="L775" s="16"/>
      <c r="M775" s="83"/>
      <c r="N775" s="84"/>
      <c r="O775" s="145"/>
      <c r="P775" s="145"/>
      <c r="Q775" s="145"/>
      <c r="R775" s="145"/>
      <c r="S775" s="145"/>
      <c r="T775" s="77"/>
      <c r="U775" s="417"/>
      <c r="V775" s="417"/>
      <c r="W775" s="383"/>
      <c r="X775" s="383"/>
    </row>
    <row r="776" spans="1:24" s="46" customFormat="1" ht="38.25" x14ac:dyDescent="0.2">
      <c r="A776" s="53" t="s">
        <v>174</v>
      </c>
      <c r="I776" s="203"/>
      <c r="J776" s="203"/>
      <c r="K776" s="203"/>
      <c r="L776" s="31" t="s">
        <v>203</v>
      </c>
      <c r="M776" s="104"/>
      <c r="N776" s="105" t="s">
        <v>148</v>
      </c>
      <c r="O776" s="117">
        <f t="shared" ref="O776" si="734">SUM(O778)</f>
        <v>80000</v>
      </c>
      <c r="P776" s="117">
        <f t="shared" ref="P776" si="735">SUM(P778)</f>
        <v>50000</v>
      </c>
      <c r="Q776" s="117">
        <f t="shared" ref="Q776:U776" si="736">SUM(Q778)</f>
        <v>20000</v>
      </c>
      <c r="R776" s="117">
        <f t="shared" ref="R776:S776" si="737">SUM(R778)</f>
        <v>20000</v>
      </c>
      <c r="S776" s="117">
        <f t="shared" si="737"/>
        <v>20000</v>
      </c>
      <c r="T776" s="77">
        <f>S776-R776</f>
        <v>0</v>
      </c>
      <c r="U776" s="423">
        <f t="shared" si="736"/>
        <v>65000</v>
      </c>
      <c r="V776" s="423">
        <f t="shared" ref="V776" si="738">SUM(V778)</f>
        <v>100000</v>
      </c>
      <c r="W776" s="383">
        <f t="shared" si="730"/>
        <v>325</v>
      </c>
      <c r="X776" s="383">
        <f t="shared" si="731"/>
        <v>500</v>
      </c>
    </row>
    <row r="777" spans="1:24" s="160" customFormat="1" x14ac:dyDescent="0.2">
      <c r="A777" s="53"/>
      <c r="I777" s="203"/>
      <c r="J777" s="203"/>
      <c r="K777" s="203"/>
      <c r="L777" s="31"/>
      <c r="M777" s="104"/>
      <c r="N777" s="105"/>
      <c r="O777" s="145"/>
      <c r="P777" s="145"/>
      <c r="Q777" s="145"/>
      <c r="R777" s="145"/>
      <c r="S777" s="145"/>
      <c r="T777" s="77"/>
      <c r="U777" s="423"/>
      <c r="V777" s="423"/>
      <c r="W777" s="383"/>
      <c r="X777" s="383"/>
    </row>
    <row r="778" spans="1:24" s="46" customFormat="1" ht="38.25" x14ac:dyDescent="0.2">
      <c r="A778" s="54" t="s">
        <v>281</v>
      </c>
      <c r="I778" s="203"/>
      <c r="J778" s="203"/>
      <c r="K778" s="203"/>
      <c r="L778" s="66" t="s">
        <v>186</v>
      </c>
      <c r="M778" s="83"/>
      <c r="N778" s="108" t="s">
        <v>330</v>
      </c>
      <c r="O778" s="145">
        <f t="shared" ref="O778" si="739">SUM(O784)</f>
        <v>80000</v>
      </c>
      <c r="P778" s="239">
        <f t="shared" ref="P778" si="740">SUM(P784)</f>
        <v>50000</v>
      </c>
      <c r="Q778" s="239">
        <f t="shared" ref="Q778:R778" si="741">SUM(Q784)</f>
        <v>20000</v>
      </c>
      <c r="R778" s="239">
        <f t="shared" si="741"/>
        <v>20000</v>
      </c>
      <c r="S778" s="239">
        <f t="shared" ref="S778" si="742">SUM(S784)</f>
        <v>20000</v>
      </c>
      <c r="T778" s="77">
        <f>S778-R778</f>
        <v>0</v>
      </c>
      <c r="U778" s="419">
        <f>SUM(U785)</f>
        <v>65000</v>
      </c>
      <c r="V778" s="419">
        <f>SUM(V785)</f>
        <v>100000</v>
      </c>
      <c r="W778" s="383">
        <f t="shared" si="730"/>
        <v>325</v>
      </c>
      <c r="X778" s="383">
        <f t="shared" si="731"/>
        <v>500</v>
      </c>
    </row>
    <row r="779" spans="1:24" s="172" customFormat="1" x14ac:dyDescent="0.2">
      <c r="A779" s="54"/>
      <c r="I779" s="203"/>
      <c r="J779" s="203"/>
      <c r="K779" s="203"/>
      <c r="L779" s="16"/>
      <c r="M779" s="173"/>
      <c r="N779" s="108"/>
      <c r="O779" s="145"/>
      <c r="P779" s="145"/>
      <c r="Q779" s="145"/>
      <c r="R779" s="145"/>
      <c r="S779" s="145"/>
      <c r="T779" s="77"/>
      <c r="U779" s="419"/>
      <c r="V779" s="419"/>
      <c r="W779" s="383"/>
      <c r="X779" s="383"/>
    </row>
    <row r="780" spans="1:24" s="178" customFormat="1" x14ac:dyDescent="0.2">
      <c r="A780" s="54"/>
      <c r="I780" s="203"/>
      <c r="J780" s="203"/>
      <c r="K780" s="203"/>
      <c r="L780" s="16"/>
      <c r="M780" s="179"/>
      <c r="N780" s="181" t="s">
        <v>289</v>
      </c>
      <c r="O780" s="189">
        <f t="shared" ref="O780" si="743">SUM(O781:O782)</f>
        <v>80000</v>
      </c>
      <c r="P780" s="189">
        <f t="shared" ref="P780" si="744">SUM(P781:P782)</f>
        <v>50000</v>
      </c>
      <c r="Q780" s="189">
        <f t="shared" ref="Q780:V780" si="745">SUM(Q781:Q782)</f>
        <v>20000</v>
      </c>
      <c r="R780" s="189">
        <f t="shared" ref="R780:S780" si="746">SUM(R781:R782)</f>
        <v>20000</v>
      </c>
      <c r="S780" s="189">
        <f t="shared" si="746"/>
        <v>20000</v>
      </c>
      <c r="T780" s="77">
        <f>S780-R780</f>
        <v>0</v>
      </c>
      <c r="U780" s="405">
        <f t="shared" si="745"/>
        <v>65000</v>
      </c>
      <c r="V780" s="405">
        <f t="shared" si="745"/>
        <v>100000</v>
      </c>
      <c r="W780" s="383">
        <f t="shared" si="730"/>
        <v>325</v>
      </c>
      <c r="X780" s="383">
        <f t="shared" si="731"/>
        <v>500</v>
      </c>
    </row>
    <row r="781" spans="1:24" s="205" customFormat="1" x14ac:dyDescent="0.2">
      <c r="A781" s="54"/>
      <c r="L781" s="16"/>
      <c r="M781" s="190" t="s">
        <v>367</v>
      </c>
      <c r="N781" s="181" t="s">
        <v>291</v>
      </c>
      <c r="O781" s="189">
        <v>80000</v>
      </c>
      <c r="P781" s="189">
        <v>39990.83</v>
      </c>
      <c r="Q781" s="189">
        <v>20000</v>
      </c>
      <c r="R781" s="189">
        <v>20000</v>
      </c>
      <c r="S781" s="189">
        <v>20000</v>
      </c>
      <c r="T781" s="77">
        <f>S781-R781</f>
        <v>0</v>
      </c>
      <c r="U781" s="405">
        <v>65000</v>
      </c>
      <c r="V781" s="405">
        <v>40000</v>
      </c>
      <c r="W781" s="383">
        <f t="shared" si="730"/>
        <v>325</v>
      </c>
      <c r="X781" s="383">
        <f t="shared" si="731"/>
        <v>200</v>
      </c>
    </row>
    <row r="782" spans="1:24" s="178" customFormat="1" x14ac:dyDescent="0.2">
      <c r="A782" s="54"/>
      <c r="I782" s="203"/>
      <c r="J782" s="203"/>
      <c r="K782" s="203"/>
      <c r="L782" s="16"/>
      <c r="M782" s="190" t="s">
        <v>365</v>
      </c>
      <c r="N782" s="188" t="s">
        <v>293</v>
      </c>
      <c r="O782" s="189">
        <v>0</v>
      </c>
      <c r="P782" s="189">
        <v>10009.17</v>
      </c>
      <c r="Q782" s="189">
        <v>0</v>
      </c>
      <c r="R782" s="189">
        <v>0</v>
      </c>
      <c r="S782" s="189">
        <v>0</v>
      </c>
      <c r="T782" s="77">
        <f>S782-R782</f>
        <v>0</v>
      </c>
      <c r="U782" s="405">
        <v>0</v>
      </c>
      <c r="V782" s="405">
        <v>60000</v>
      </c>
      <c r="W782" s="383">
        <v>0</v>
      </c>
      <c r="X782" s="383">
        <v>0</v>
      </c>
    </row>
    <row r="783" spans="1:24" s="178" customFormat="1" x14ac:dyDescent="0.2">
      <c r="A783" s="54"/>
      <c r="I783" s="203"/>
      <c r="J783" s="203"/>
      <c r="K783" s="203"/>
      <c r="L783" s="16"/>
      <c r="M783" s="190"/>
      <c r="N783" s="188"/>
      <c r="O783" s="145"/>
      <c r="P783" s="145"/>
      <c r="Q783" s="145"/>
      <c r="R783" s="145"/>
      <c r="S783" s="145"/>
      <c r="T783" s="77"/>
      <c r="U783" s="419"/>
      <c r="V783" s="419"/>
      <c r="W783" s="383"/>
      <c r="X783" s="383"/>
    </row>
    <row r="784" spans="1:24" s="43" customFormat="1" ht="25.5" x14ac:dyDescent="0.2">
      <c r="B784" s="48"/>
      <c r="C784" s="48"/>
      <c r="D784" s="48"/>
      <c r="E784" s="48"/>
      <c r="F784" s="48">
        <v>5</v>
      </c>
      <c r="G784" s="48"/>
      <c r="H784" s="48"/>
      <c r="I784" s="202"/>
      <c r="J784" s="202">
        <v>9</v>
      </c>
      <c r="K784" s="202"/>
      <c r="L784" s="16" t="s">
        <v>186</v>
      </c>
      <c r="M784" s="83" t="s">
        <v>77</v>
      </c>
      <c r="N784" s="84" t="s">
        <v>171</v>
      </c>
      <c r="O784" s="114">
        <f t="shared" ref="O784:S785" si="747">SUM(O785)</f>
        <v>80000</v>
      </c>
      <c r="P784" s="114">
        <f t="shared" si="747"/>
        <v>50000</v>
      </c>
      <c r="Q784" s="114">
        <f t="shared" si="747"/>
        <v>20000</v>
      </c>
      <c r="R784" s="114">
        <f t="shared" si="747"/>
        <v>20000</v>
      </c>
      <c r="S784" s="114">
        <f t="shared" si="747"/>
        <v>20000</v>
      </c>
      <c r="T784" s="77">
        <f>S784-R784</f>
        <v>0</v>
      </c>
      <c r="U784" s="417"/>
      <c r="V784" s="417"/>
      <c r="W784" s="383"/>
      <c r="X784" s="383"/>
    </row>
    <row r="785" spans="1:25" s="43" customFormat="1" ht="38.25" x14ac:dyDescent="0.2">
      <c r="B785" s="48"/>
      <c r="C785" s="48"/>
      <c r="D785" s="48"/>
      <c r="E785" s="48"/>
      <c r="F785" s="48">
        <v>5</v>
      </c>
      <c r="G785" s="48"/>
      <c r="H785" s="48"/>
      <c r="I785" s="202"/>
      <c r="J785" s="202">
        <v>9</v>
      </c>
      <c r="K785" s="202"/>
      <c r="L785" s="16" t="s">
        <v>186</v>
      </c>
      <c r="M785" s="92" t="s">
        <v>81</v>
      </c>
      <c r="N785" s="70" t="s">
        <v>9</v>
      </c>
      <c r="O785" s="115">
        <f t="shared" si="747"/>
        <v>80000</v>
      </c>
      <c r="P785" s="115">
        <f t="shared" si="747"/>
        <v>50000</v>
      </c>
      <c r="Q785" s="115">
        <f t="shared" si="747"/>
        <v>20000</v>
      </c>
      <c r="R785" s="115">
        <f t="shared" si="747"/>
        <v>20000</v>
      </c>
      <c r="S785" s="115">
        <f t="shared" si="747"/>
        <v>20000</v>
      </c>
      <c r="T785" s="77">
        <f>S785-R785</f>
        <v>0</v>
      </c>
      <c r="U785" s="417">
        <v>65000</v>
      </c>
      <c r="V785" s="417">
        <v>100000</v>
      </c>
      <c r="W785" s="383">
        <f t="shared" si="730"/>
        <v>325</v>
      </c>
      <c r="X785" s="383">
        <f t="shared" si="731"/>
        <v>500</v>
      </c>
      <c r="Y785" s="213"/>
    </row>
    <row r="786" spans="1:25" s="43" customFormat="1" x14ac:dyDescent="0.2">
      <c r="B786" s="48"/>
      <c r="C786" s="48"/>
      <c r="D786" s="48"/>
      <c r="E786" s="48"/>
      <c r="F786" s="48">
        <v>5</v>
      </c>
      <c r="G786" s="48"/>
      <c r="H786" s="48"/>
      <c r="I786" s="202"/>
      <c r="J786" s="202">
        <v>9</v>
      </c>
      <c r="K786" s="202"/>
      <c r="L786" s="16" t="s">
        <v>186</v>
      </c>
      <c r="M786" s="83" t="s">
        <v>82</v>
      </c>
      <c r="N786" s="84" t="s">
        <v>173</v>
      </c>
      <c r="O786" s="114">
        <v>80000</v>
      </c>
      <c r="P786" s="114">
        <v>50000</v>
      </c>
      <c r="Q786" s="114">
        <v>20000</v>
      </c>
      <c r="R786" s="114">
        <v>20000</v>
      </c>
      <c r="S786" s="114">
        <v>20000</v>
      </c>
      <c r="T786" s="77">
        <f>S786-R786</f>
        <v>0</v>
      </c>
      <c r="U786" s="417"/>
      <c r="V786" s="417"/>
      <c r="W786" s="383"/>
      <c r="X786" s="383"/>
    </row>
    <row r="787" spans="1:25" s="297" customFormat="1" x14ac:dyDescent="0.2">
      <c r="B787" s="296"/>
      <c r="C787" s="296"/>
      <c r="D787" s="296"/>
      <c r="E787" s="296"/>
      <c r="F787" s="296"/>
      <c r="G787" s="296"/>
      <c r="H787" s="296"/>
      <c r="I787" s="296"/>
      <c r="J787" s="296"/>
      <c r="K787" s="296"/>
      <c r="L787" s="16"/>
      <c r="M787" s="298"/>
      <c r="N787" s="299"/>
      <c r="O787" s="114"/>
      <c r="P787" s="114"/>
      <c r="Q787" s="114"/>
      <c r="R787" s="114"/>
      <c r="S787" s="114"/>
      <c r="T787" s="77"/>
      <c r="U787" s="417"/>
      <c r="V787" s="417"/>
      <c r="W787" s="383"/>
      <c r="X787" s="383"/>
    </row>
    <row r="788" spans="1:25" s="297" customFormat="1" ht="25.5" x14ac:dyDescent="0.2">
      <c r="A788" s="53" t="s">
        <v>153</v>
      </c>
      <c r="L788" s="31" t="s">
        <v>190</v>
      </c>
      <c r="M788" s="104"/>
      <c r="N788" s="105" t="s">
        <v>146</v>
      </c>
      <c r="O788" s="117">
        <v>0</v>
      </c>
      <c r="P788" s="117">
        <f>SUM(P790)</f>
        <v>20000</v>
      </c>
      <c r="Q788" s="117">
        <f>SUM(Q790)</f>
        <v>20000</v>
      </c>
      <c r="R788" s="117">
        <f>SUM(R790)</f>
        <v>300000</v>
      </c>
      <c r="S788" s="117">
        <f>SUM(S790)</f>
        <v>300000</v>
      </c>
      <c r="T788" s="77">
        <f>S788-R788</f>
        <v>0</v>
      </c>
      <c r="U788" s="423">
        <f t="shared" ref="U788:V788" si="748">SUM(U790)</f>
        <v>100000</v>
      </c>
      <c r="V788" s="423">
        <f t="shared" si="748"/>
        <v>100000</v>
      </c>
      <c r="W788" s="383">
        <f t="shared" si="730"/>
        <v>33.333333333333329</v>
      </c>
      <c r="X788" s="383">
        <f t="shared" si="731"/>
        <v>33.333333333333329</v>
      </c>
    </row>
    <row r="789" spans="1:25" s="297" customFormat="1" x14ac:dyDescent="0.2">
      <c r="A789" s="53"/>
      <c r="L789" s="31"/>
      <c r="M789" s="104"/>
      <c r="N789" s="105"/>
      <c r="O789" s="114"/>
      <c r="P789" s="114"/>
      <c r="Q789" s="114"/>
      <c r="R789" s="114"/>
      <c r="S789" s="114"/>
      <c r="T789" s="77"/>
      <c r="U789" s="417"/>
      <c r="V789" s="417"/>
      <c r="W789" s="383"/>
      <c r="X789" s="383"/>
    </row>
    <row r="790" spans="1:25" s="297" customFormat="1" ht="38.25" x14ac:dyDescent="0.2">
      <c r="A790" s="54" t="s">
        <v>349</v>
      </c>
      <c r="L790" s="66" t="s">
        <v>179</v>
      </c>
      <c r="M790" s="298"/>
      <c r="N790" s="108" t="s">
        <v>352</v>
      </c>
      <c r="O790" s="239">
        <v>0</v>
      </c>
      <c r="P790" s="239">
        <f>SUM(P796)</f>
        <v>20000</v>
      </c>
      <c r="Q790" s="239">
        <f>SUM(Q796)</f>
        <v>20000</v>
      </c>
      <c r="R790" s="239">
        <f>SUM(R796)</f>
        <v>300000</v>
      </c>
      <c r="S790" s="239">
        <f>SUM(S796)</f>
        <v>300000</v>
      </c>
      <c r="T790" s="77">
        <f>S790-R790</f>
        <v>0</v>
      </c>
      <c r="U790" s="419">
        <f>SUM(U797)</f>
        <v>100000</v>
      </c>
      <c r="V790" s="419">
        <f>SUM(V797)</f>
        <v>100000</v>
      </c>
      <c r="W790" s="383">
        <f t="shared" si="730"/>
        <v>33.333333333333329</v>
      </c>
      <c r="X790" s="383">
        <f t="shared" si="731"/>
        <v>33.333333333333329</v>
      </c>
    </row>
    <row r="791" spans="1:25" s="297" customFormat="1" x14ac:dyDescent="0.2">
      <c r="A791" s="54"/>
      <c r="L791" s="16"/>
      <c r="M791" s="298"/>
      <c r="N791" s="108"/>
      <c r="O791" s="117"/>
      <c r="P791" s="117"/>
      <c r="Q791" s="117"/>
      <c r="R791" s="117"/>
      <c r="S791" s="117"/>
      <c r="T791" s="77"/>
      <c r="U791" s="417"/>
      <c r="V791" s="417"/>
      <c r="W791" s="383"/>
      <c r="X791" s="383"/>
    </row>
    <row r="792" spans="1:25" s="297" customFormat="1" x14ac:dyDescent="0.2">
      <c r="A792" s="54"/>
      <c r="L792" s="16"/>
      <c r="M792" s="298"/>
      <c r="N792" s="181" t="s">
        <v>289</v>
      </c>
      <c r="O792" s="189">
        <v>0</v>
      </c>
      <c r="P792" s="189">
        <f>SUM(P793:P794)</f>
        <v>20000</v>
      </c>
      <c r="Q792" s="189">
        <f>SUM(Q793:Q794)</f>
        <v>20000</v>
      </c>
      <c r="R792" s="189">
        <f>SUM(R793:R794)</f>
        <v>300000</v>
      </c>
      <c r="S792" s="189">
        <f>SUM(S793:S794)</f>
        <v>300000</v>
      </c>
      <c r="T792" s="77">
        <f>S792-R792</f>
        <v>0</v>
      </c>
      <c r="U792" s="405">
        <f t="shared" ref="U792:V792" si="749">SUM(U793:U794)</f>
        <v>100000</v>
      </c>
      <c r="V792" s="405">
        <f t="shared" si="749"/>
        <v>100000</v>
      </c>
      <c r="W792" s="383">
        <f t="shared" si="730"/>
        <v>33.333333333333329</v>
      </c>
      <c r="X792" s="383">
        <f t="shared" si="731"/>
        <v>33.333333333333329</v>
      </c>
    </row>
    <row r="793" spans="1:25" s="297" customFormat="1" x14ac:dyDescent="0.2">
      <c r="A793" s="54"/>
      <c r="L793" s="16"/>
      <c r="M793" s="190" t="s">
        <v>367</v>
      </c>
      <c r="N793" s="181" t="s">
        <v>291</v>
      </c>
      <c r="O793" s="189">
        <v>0</v>
      </c>
      <c r="P793" s="189">
        <v>20000</v>
      </c>
      <c r="Q793" s="189">
        <v>20000</v>
      </c>
      <c r="R793" s="189">
        <v>300000</v>
      </c>
      <c r="S793" s="189">
        <v>300000</v>
      </c>
      <c r="T793" s="77">
        <f>S793-R793</f>
        <v>0</v>
      </c>
      <c r="U793" s="405">
        <v>100000</v>
      </c>
      <c r="V793" s="405">
        <v>100000</v>
      </c>
      <c r="W793" s="383">
        <f t="shared" si="730"/>
        <v>33.333333333333329</v>
      </c>
      <c r="X793" s="383">
        <f t="shared" si="731"/>
        <v>33.333333333333329</v>
      </c>
    </row>
    <row r="794" spans="1:25" s="297" customFormat="1" x14ac:dyDescent="0.2">
      <c r="A794" s="54"/>
      <c r="L794" s="16"/>
      <c r="M794" s="190" t="s">
        <v>365</v>
      </c>
      <c r="N794" s="188" t="s">
        <v>293</v>
      </c>
      <c r="O794" s="189">
        <v>0</v>
      </c>
      <c r="P794" s="189">
        <v>0</v>
      </c>
      <c r="Q794" s="189">
        <v>0</v>
      </c>
      <c r="R794" s="189">
        <v>0</v>
      </c>
      <c r="S794" s="189">
        <v>0</v>
      </c>
      <c r="T794" s="77">
        <f>S794-R794</f>
        <v>0</v>
      </c>
      <c r="U794" s="405">
        <v>0</v>
      </c>
      <c r="V794" s="405">
        <v>0</v>
      </c>
      <c r="W794" s="383">
        <v>0</v>
      </c>
      <c r="X794" s="383">
        <v>0</v>
      </c>
    </row>
    <row r="795" spans="1:25" s="297" customFormat="1" x14ac:dyDescent="0.2">
      <c r="A795" s="54"/>
      <c r="L795" s="16"/>
      <c r="M795" s="190"/>
      <c r="N795" s="188"/>
      <c r="O795" s="117"/>
      <c r="P795" s="117"/>
      <c r="Q795" s="117"/>
      <c r="R795" s="117"/>
      <c r="S795" s="117"/>
      <c r="T795" s="77"/>
      <c r="U795" s="417"/>
      <c r="V795" s="417"/>
      <c r="W795" s="383"/>
      <c r="X795" s="383"/>
    </row>
    <row r="796" spans="1:25" s="297" customFormat="1" ht="25.5" x14ac:dyDescent="0.2">
      <c r="B796" s="296"/>
      <c r="C796" s="296"/>
      <c r="D796" s="296"/>
      <c r="E796" s="296"/>
      <c r="F796" s="296">
        <v>5</v>
      </c>
      <c r="G796" s="296"/>
      <c r="H796" s="296"/>
      <c r="I796" s="296"/>
      <c r="J796" s="296">
        <v>9</v>
      </c>
      <c r="K796" s="296"/>
      <c r="L796" s="16" t="s">
        <v>179</v>
      </c>
      <c r="M796" s="298" t="s">
        <v>77</v>
      </c>
      <c r="N796" s="299" t="s">
        <v>171</v>
      </c>
      <c r="O796" s="114">
        <v>0</v>
      </c>
      <c r="P796" s="114">
        <f t="shared" ref="P796:S797" si="750">SUM(P797)</f>
        <v>20000</v>
      </c>
      <c r="Q796" s="114">
        <f t="shared" si="750"/>
        <v>20000</v>
      </c>
      <c r="R796" s="114">
        <f t="shared" si="750"/>
        <v>300000</v>
      </c>
      <c r="S796" s="114">
        <f t="shared" si="750"/>
        <v>300000</v>
      </c>
      <c r="T796" s="77">
        <f>S796-R796</f>
        <v>0</v>
      </c>
      <c r="U796" s="417"/>
      <c r="V796" s="417"/>
      <c r="W796" s="383"/>
      <c r="X796" s="383"/>
    </row>
    <row r="797" spans="1:25" s="297" customFormat="1" ht="38.25" x14ac:dyDescent="0.2">
      <c r="B797" s="296"/>
      <c r="C797" s="296"/>
      <c r="D797" s="296"/>
      <c r="E797" s="296"/>
      <c r="F797" s="296">
        <v>5</v>
      </c>
      <c r="G797" s="296"/>
      <c r="H797" s="296"/>
      <c r="I797" s="296"/>
      <c r="J797" s="296">
        <v>9</v>
      </c>
      <c r="K797" s="296"/>
      <c r="L797" s="16" t="s">
        <v>179</v>
      </c>
      <c r="M797" s="300" t="s">
        <v>81</v>
      </c>
      <c r="N797" s="70" t="s">
        <v>9</v>
      </c>
      <c r="O797" s="115">
        <v>0</v>
      </c>
      <c r="P797" s="115">
        <f t="shared" si="750"/>
        <v>20000</v>
      </c>
      <c r="Q797" s="115">
        <f t="shared" si="750"/>
        <v>20000</v>
      </c>
      <c r="R797" s="115">
        <f t="shared" si="750"/>
        <v>300000</v>
      </c>
      <c r="S797" s="115">
        <f t="shared" si="750"/>
        <v>300000</v>
      </c>
      <c r="T797" s="77">
        <f>S797-R797</f>
        <v>0</v>
      </c>
      <c r="U797" s="417">
        <v>100000</v>
      </c>
      <c r="V797" s="417">
        <v>100000</v>
      </c>
      <c r="W797" s="383">
        <f t="shared" si="730"/>
        <v>33.333333333333329</v>
      </c>
      <c r="X797" s="383">
        <f t="shared" si="731"/>
        <v>33.333333333333329</v>
      </c>
    </row>
    <row r="798" spans="1:25" s="297" customFormat="1" x14ac:dyDescent="0.2">
      <c r="B798" s="296"/>
      <c r="C798" s="296"/>
      <c r="D798" s="296"/>
      <c r="E798" s="296"/>
      <c r="F798" s="296">
        <v>5</v>
      </c>
      <c r="G798" s="296"/>
      <c r="H798" s="296"/>
      <c r="I798" s="296"/>
      <c r="J798" s="296">
        <v>9</v>
      </c>
      <c r="K798" s="296"/>
      <c r="L798" s="16" t="s">
        <v>179</v>
      </c>
      <c r="M798" s="298" t="s">
        <v>82</v>
      </c>
      <c r="N798" s="299" t="s">
        <v>173</v>
      </c>
      <c r="O798" s="114">
        <v>0</v>
      </c>
      <c r="P798" s="114">
        <v>20000</v>
      </c>
      <c r="Q798" s="114">
        <v>20000</v>
      </c>
      <c r="R798" s="114">
        <v>300000</v>
      </c>
      <c r="S798" s="114">
        <v>300000</v>
      </c>
      <c r="T798" s="77">
        <f>S798-R798</f>
        <v>0</v>
      </c>
      <c r="U798" s="417"/>
      <c r="V798" s="417"/>
      <c r="W798" s="383"/>
      <c r="X798" s="383"/>
    </row>
    <row r="799" spans="1:25" s="297" customFormat="1" x14ac:dyDescent="0.2">
      <c r="B799" s="296"/>
      <c r="C799" s="296"/>
      <c r="D799" s="296"/>
      <c r="E799" s="296"/>
      <c r="F799" s="296"/>
      <c r="G799" s="296"/>
      <c r="H799" s="296"/>
      <c r="I799" s="296"/>
      <c r="J799" s="296"/>
      <c r="K799" s="296"/>
      <c r="L799" s="16"/>
      <c r="M799" s="298"/>
      <c r="N799" s="299"/>
      <c r="O799" s="114"/>
      <c r="P799" s="114"/>
      <c r="Q799" s="114"/>
      <c r="R799" s="114"/>
      <c r="S799" s="114"/>
      <c r="T799" s="77"/>
      <c r="U799" s="417"/>
      <c r="V799" s="417"/>
      <c r="W799" s="383"/>
      <c r="X799" s="383"/>
    </row>
    <row r="800" spans="1:25" s="225" customFormat="1" x14ac:dyDescent="0.2">
      <c r="B800" s="224"/>
      <c r="C800" s="224"/>
      <c r="D800" s="224"/>
      <c r="E800" s="224"/>
      <c r="F800" s="224"/>
      <c r="G800" s="224"/>
      <c r="H800" s="224"/>
      <c r="I800" s="224"/>
      <c r="J800" s="224"/>
      <c r="K800" s="224"/>
      <c r="L800" s="16"/>
      <c r="M800" s="226"/>
      <c r="N800" s="227"/>
      <c r="O800" s="114"/>
      <c r="P800" s="114"/>
      <c r="Q800" s="114"/>
      <c r="R800" s="114"/>
      <c r="S800" s="114"/>
      <c r="T800" s="77"/>
      <c r="U800" s="417"/>
      <c r="V800" s="417"/>
      <c r="W800" s="383"/>
      <c r="X800" s="383"/>
    </row>
    <row r="801" spans="1:24" s="47" customFormat="1" ht="25.5" x14ac:dyDescent="0.2">
      <c r="A801" s="53" t="s">
        <v>112</v>
      </c>
      <c r="I801" s="203"/>
      <c r="J801" s="203"/>
      <c r="K801" s="203"/>
      <c r="L801" s="31" t="s">
        <v>113</v>
      </c>
      <c r="M801" s="104"/>
      <c r="N801" s="105" t="s">
        <v>119</v>
      </c>
      <c r="O801" s="117">
        <f t="shared" ref="O801" si="751">SUM(O803)</f>
        <v>40371.630000000005</v>
      </c>
      <c r="P801" s="117">
        <f t="shared" ref="P801" si="752">SUM(P803)</f>
        <v>30000</v>
      </c>
      <c r="Q801" s="117">
        <f t="shared" ref="Q801:U801" si="753">SUM(Q803)</f>
        <v>30000</v>
      </c>
      <c r="R801" s="117">
        <f t="shared" ref="R801:S801" si="754">SUM(R803)</f>
        <v>30000</v>
      </c>
      <c r="S801" s="117">
        <f t="shared" si="754"/>
        <v>30000</v>
      </c>
      <c r="T801" s="77">
        <f>S801-R801</f>
        <v>0</v>
      </c>
      <c r="U801" s="423">
        <f t="shared" si="753"/>
        <v>30000</v>
      </c>
      <c r="V801" s="423">
        <f t="shared" ref="V801" si="755">SUM(V803)</f>
        <v>30000</v>
      </c>
      <c r="W801" s="383">
        <f t="shared" si="730"/>
        <v>100</v>
      </c>
      <c r="X801" s="383">
        <f t="shared" si="731"/>
        <v>100</v>
      </c>
    </row>
    <row r="802" spans="1:24" s="292" customFormat="1" x14ac:dyDescent="0.2">
      <c r="A802" s="53"/>
      <c r="L802" s="31"/>
      <c r="M802" s="104"/>
      <c r="N802" s="105"/>
      <c r="O802" s="117"/>
      <c r="P802" s="117"/>
      <c r="Q802" s="117"/>
      <c r="R802" s="117"/>
      <c r="S802" s="117"/>
      <c r="T802" s="77"/>
      <c r="U802" s="423"/>
      <c r="V802" s="423"/>
      <c r="W802" s="383"/>
      <c r="X802" s="383"/>
    </row>
    <row r="803" spans="1:24" s="43" customFormat="1" ht="38.25" x14ac:dyDescent="0.2">
      <c r="A803" s="54" t="s">
        <v>350</v>
      </c>
      <c r="I803" s="203"/>
      <c r="J803" s="203"/>
      <c r="K803" s="203"/>
      <c r="L803" s="66" t="s">
        <v>143</v>
      </c>
      <c r="M803" s="83"/>
      <c r="N803" s="108" t="s">
        <v>175</v>
      </c>
      <c r="O803" s="145">
        <f t="shared" ref="O803" si="756">SUM(O810)</f>
        <v>40371.630000000005</v>
      </c>
      <c r="P803" s="145">
        <f t="shared" ref="P803" si="757">SUM(P810)</f>
        <v>30000</v>
      </c>
      <c r="Q803" s="145">
        <f t="shared" ref="Q803:R803" si="758">SUM(Q810)</f>
        <v>30000</v>
      </c>
      <c r="R803" s="145">
        <f t="shared" si="758"/>
        <v>30000</v>
      </c>
      <c r="S803" s="145">
        <f t="shared" ref="S803" si="759">SUM(S810)</f>
        <v>30000</v>
      </c>
      <c r="T803" s="77">
        <f>S803-R803</f>
        <v>0</v>
      </c>
      <c r="U803" s="419">
        <f>SUM(U811)</f>
        <v>30000</v>
      </c>
      <c r="V803" s="419">
        <f>SUM(V811)</f>
        <v>30000</v>
      </c>
      <c r="W803" s="383">
        <f t="shared" si="730"/>
        <v>100</v>
      </c>
      <c r="X803" s="383">
        <f t="shared" si="731"/>
        <v>100</v>
      </c>
    </row>
    <row r="804" spans="1:24" s="172" customFormat="1" x14ac:dyDescent="0.2">
      <c r="A804" s="54"/>
      <c r="I804" s="203"/>
      <c r="J804" s="203"/>
      <c r="K804" s="203"/>
      <c r="L804" s="16"/>
      <c r="M804" s="173"/>
      <c r="N804" s="108"/>
      <c r="O804" s="145"/>
      <c r="P804" s="145"/>
      <c r="Q804" s="145"/>
      <c r="R804" s="145"/>
      <c r="S804" s="145"/>
      <c r="T804" s="77"/>
      <c r="U804" s="419"/>
      <c r="V804" s="419"/>
      <c r="W804" s="383"/>
      <c r="X804" s="383"/>
    </row>
    <row r="805" spans="1:24" s="178" customFormat="1" x14ac:dyDescent="0.2">
      <c r="A805" s="54"/>
      <c r="I805" s="203"/>
      <c r="J805" s="203"/>
      <c r="K805" s="203"/>
      <c r="L805" s="16"/>
      <c r="M805" s="179"/>
      <c r="N805" s="181" t="s">
        <v>289</v>
      </c>
      <c r="O805" s="189">
        <f>SUM(O807:O808)</f>
        <v>40371.629999999997</v>
      </c>
      <c r="P805" s="189">
        <f>SUM(P808)</f>
        <v>30000</v>
      </c>
      <c r="Q805" s="189">
        <f>SUM(Q806:Q808)</f>
        <v>30000</v>
      </c>
      <c r="R805" s="189">
        <f>SUM(R806:R808)</f>
        <v>30000</v>
      </c>
      <c r="S805" s="189">
        <f>SUM(S806:S808)</f>
        <v>30000</v>
      </c>
      <c r="T805" s="77">
        <f>S805-R805</f>
        <v>0</v>
      </c>
      <c r="U805" s="405">
        <f t="shared" ref="U805" si="760">SUM(U808)</f>
        <v>30000</v>
      </c>
      <c r="V805" s="405">
        <f t="shared" ref="V805" si="761">SUM(V808)</f>
        <v>30000</v>
      </c>
      <c r="W805" s="383">
        <f t="shared" si="730"/>
        <v>100</v>
      </c>
      <c r="X805" s="383">
        <f t="shared" si="731"/>
        <v>100</v>
      </c>
    </row>
    <row r="806" spans="1:24" s="336" customFormat="1" x14ac:dyDescent="0.2">
      <c r="A806" s="54"/>
      <c r="L806" s="16"/>
      <c r="M806" s="187">
        <v>11</v>
      </c>
      <c r="N806" s="181" t="s">
        <v>290</v>
      </c>
      <c r="O806" s="189">
        <v>0</v>
      </c>
      <c r="P806" s="189">
        <v>0</v>
      </c>
      <c r="Q806" s="189">
        <v>15000</v>
      </c>
      <c r="R806" s="189">
        <v>0</v>
      </c>
      <c r="S806" s="189">
        <v>0</v>
      </c>
      <c r="T806" s="77">
        <f>S806-R806</f>
        <v>0</v>
      </c>
      <c r="U806" s="405">
        <v>0</v>
      </c>
      <c r="V806" s="405">
        <v>0</v>
      </c>
      <c r="W806" s="383">
        <v>0</v>
      </c>
      <c r="X806" s="383">
        <v>0</v>
      </c>
    </row>
    <row r="807" spans="1:24" s="277" customFormat="1" x14ac:dyDescent="0.2">
      <c r="A807" s="54"/>
      <c r="L807" s="16"/>
      <c r="M807" s="190" t="s">
        <v>368</v>
      </c>
      <c r="N807" s="181" t="s">
        <v>292</v>
      </c>
      <c r="O807" s="189">
        <v>0</v>
      </c>
      <c r="P807" s="189">
        <v>0</v>
      </c>
      <c r="Q807" s="189">
        <v>0</v>
      </c>
      <c r="R807" s="189">
        <v>0</v>
      </c>
      <c r="S807" s="189">
        <v>0</v>
      </c>
      <c r="T807" s="77">
        <f>S807-R807</f>
        <v>0</v>
      </c>
      <c r="U807" s="405">
        <v>0</v>
      </c>
      <c r="V807" s="405">
        <v>0</v>
      </c>
      <c r="W807" s="383">
        <v>0</v>
      </c>
      <c r="X807" s="383">
        <v>0</v>
      </c>
    </row>
    <row r="808" spans="1:24" s="178" customFormat="1" x14ac:dyDescent="0.2">
      <c r="A808" s="54"/>
      <c r="I808" s="203"/>
      <c r="J808" s="203"/>
      <c r="K808" s="203"/>
      <c r="L808" s="16"/>
      <c r="M808" s="190" t="s">
        <v>365</v>
      </c>
      <c r="N808" s="181" t="s">
        <v>293</v>
      </c>
      <c r="O808" s="189">
        <v>40371.629999999997</v>
      </c>
      <c r="P808" s="189">
        <v>30000</v>
      </c>
      <c r="Q808" s="189">
        <v>15000</v>
      </c>
      <c r="R808" s="189">
        <v>30000</v>
      </c>
      <c r="S808" s="189">
        <v>30000</v>
      </c>
      <c r="T808" s="77">
        <f>S808-R808</f>
        <v>0</v>
      </c>
      <c r="U808" s="405">
        <v>30000</v>
      </c>
      <c r="V808" s="405">
        <v>30000</v>
      </c>
      <c r="W808" s="383">
        <f t="shared" si="730"/>
        <v>100</v>
      </c>
      <c r="X808" s="383">
        <f t="shared" si="731"/>
        <v>100</v>
      </c>
    </row>
    <row r="809" spans="1:24" s="178" customFormat="1" x14ac:dyDescent="0.2">
      <c r="A809" s="54"/>
      <c r="I809" s="203"/>
      <c r="J809" s="203"/>
      <c r="K809" s="203"/>
      <c r="L809" s="16"/>
      <c r="M809" s="179"/>
      <c r="N809" s="108"/>
      <c r="O809" s="145"/>
      <c r="P809" s="145"/>
      <c r="Q809" s="145"/>
      <c r="R809" s="145"/>
      <c r="S809" s="145"/>
      <c r="T809" s="77"/>
      <c r="U809" s="419"/>
      <c r="V809" s="419"/>
      <c r="W809" s="383"/>
      <c r="X809" s="383"/>
    </row>
    <row r="810" spans="1:24" s="43" customFormat="1" ht="25.5" x14ac:dyDescent="0.2">
      <c r="B810" s="48">
        <v>1</v>
      </c>
      <c r="E810" s="276">
        <v>4</v>
      </c>
      <c r="I810" s="203"/>
      <c r="J810" s="203">
        <v>9</v>
      </c>
      <c r="K810" s="203"/>
      <c r="L810" s="16" t="s">
        <v>143</v>
      </c>
      <c r="M810" s="83" t="s">
        <v>77</v>
      </c>
      <c r="N810" s="84" t="s">
        <v>171</v>
      </c>
      <c r="O810" s="114">
        <f t="shared" ref="O810:S810" si="762">SUM(O811)</f>
        <v>40371.630000000005</v>
      </c>
      <c r="P810" s="114">
        <f t="shared" si="762"/>
        <v>30000</v>
      </c>
      <c r="Q810" s="114">
        <f t="shared" si="762"/>
        <v>30000</v>
      </c>
      <c r="R810" s="114">
        <f t="shared" si="762"/>
        <v>30000</v>
      </c>
      <c r="S810" s="114">
        <f t="shared" si="762"/>
        <v>30000</v>
      </c>
      <c r="T810" s="77">
        <f>S810-R810</f>
        <v>0</v>
      </c>
      <c r="U810" s="417"/>
      <c r="V810" s="417"/>
      <c r="W810" s="383"/>
      <c r="X810" s="383"/>
    </row>
    <row r="811" spans="1:24" s="43" customFormat="1" ht="38.25" x14ac:dyDescent="0.2">
      <c r="B811" s="48">
        <v>1</v>
      </c>
      <c r="E811" s="276">
        <v>4</v>
      </c>
      <c r="I811" s="203"/>
      <c r="J811" s="203">
        <v>9</v>
      </c>
      <c r="K811" s="203"/>
      <c r="L811" s="16" t="s">
        <v>143</v>
      </c>
      <c r="M811" s="92" t="s">
        <v>81</v>
      </c>
      <c r="N811" s="70" t="s">
        <v>9</v>
      </c>
      <c r="O811" s="115">
        <f t="shared" ref="O811" si="763">SUM(O812:O814)</f>
        <v>40371.630000000005</v>
      </c>
      <c r="P811" s="115">
        <f t="shared" ref="P811" si="764">SUM(P812:P814)</f>
        <v>30000</v>
      </c>
      <c r="Q811" s="115">
        <f t="shared" ref="Q811:R811" si="765">SUM(Q812:Q814)</f>
        <v>30000</v>
      </c>
      <c r="R811" s="115">
        <f t="shared" si="765"/>
        <v>30000</v>
      </c>
      <c r="S811" s="115">
        <f t="shared" ref="S811" si="766">SUM(S812:S814)</f>
        <v>30000</v>
      </c>
      <c r="T811" s="77">
        <f>S811-R811</f>
        <v>0</v>
      </c>
      <c r="U811" s="417">
        <v>30000</v>
      </c>
      <c r="V811" s="417">
        <v>30000</v>
      </c>
      <c r="W811" s="383">
        <f t="shared" si="730"/>
        <v>100</v>
      </c>
      <c r="X811" s="383">
        <f t="shared" si="731"/>
        <v>100</v>
      </c>
    </row>
    <row r="812" spans="1:24" s="44" customFormat="1" x14ac:dyDescent="0.2">
      <c r="B812" s="48">
        <v>1</v>
      </c>
      <c r="E812" s="276">
        <v>4</v>
      </c>
      <c r="I812" s="203"/>
      <c r="J812" s="203">
        <v>9</v>
      </c>
      <c r="K812" s="203"/>
      <c r="L812" s="16" t="s">
        <v>143</v>
      </c>
      <c r="M812" s="83" t="s">
        <v>82</v>
      </c>
      <c r="N812" s="84" t="s">
        <v>173</v>
      </c>
      <c r="O812" s="114">
        <v>0</v>
      </c>
      <c r="P812" s="114">
        <v>10000</v>
      </c>
      <c r="Q812" s="114">
        <v>20000</v>
      </c>
      <c r="R812" s="114">
        <v>0</v>
      </c>
      <c r="S812" s="114">
        <v>0</v>
      </c>
      <c r="T812" s="77">
        <f>S812-R812</f>
        <v>0</v>
      </c>
      <c r="U812" s="417"/>
      <c r="V812" s="417"/>
      <c r="W812" s="383"/>
      <c r="X812" s="383"/>
    </row>
    <row r="813" spans="1:24" s="43" customFormat="1" x14ac:dyDescent="0.2">
      <c r="B813" s="48">
        <v>1</v>
      </c>
      <c r="E813" s="276">
        <v>4</v>
      </c>
      <c r="I813" s="203"/>
      <c r="J813" s="203">
        <v>9</v>
      </c>
      <c r="K813" s="203"/>
      <c r="L813" s="16" t="s">
        <v>143</v>
      </c>
      <c r="M813" s="83" t="s">
        <v>83</v>
      </c>
      <c r="N813" s="84" t="s">
        <v>21</v>
      </c>
      <c r="O813" s="114">
        <v>13577.25</v>
      </c>
      <c r="P813" s="114">
        <v>10000</v>
      </c>
      <c r="Q813" s="114">
        <v>5000</v>
      </c>
      <c r="R813" s="114">
        <v>25000</v>
      </c>
      <c r="S813" s="114">
        <v>25000</v>
      </c>
      <c r="T813" s="77">
        <f>S813-R813</f>
        <v>0</v>
      </c>
      <c r="U813" s="417"/>
      <c r="V813" s="417"/>
      <c r="W813" s="383"/>
      <c r="X813" s="383"/>
    </row>
    <row r="814" spans="1:24" s="43" customFormat="1" ht="26.25" customHeight="1" x14ac:dyDescent="0.2">
      <c r="B814" s="48">
        <v>1</v>
      </c>
      <c r="E814" s="276">
        <v>4</v>
      </c>
      <c r="I814" s="203"/>
      <c r="J814" s="203">
        <v>9</v>
      </c>
      <c r="K814" s="203"/>
      <c r="L814" s="16" t="s">
        <v>143</v>
      </c>
      <c r="M814" s="83" t="s">
        <v>84</v>
      </c>
      <c r="N814" s="84" t="s">
        <v>24</v>
      </c>
      <c r="O814" s="114">
        <v>26794.38</v>
      </c>
      <c r="P814" s="114">
        <v>10000</v>
      </c>
      <c r="Q814" s="114">
        <v>5000</v>
      </c>
      <c r="R814" s="114">
        <v>5000</v>
      </c>
      <c r="S814" s="114">
        <v>5000</v>
      </c>
      <c r="T814" s="77">
        <f>S814-R814</f>
        <v>0</v>
      </c>
      <c r="U814" s="417"/>
      <c r="V814" s="417"/>
      <c r="W814" s="383"/>
      <c r="X814" s="383"/>
    </row>
    <row r="815" spans="1:24" s="262" customFormat="1" ht="21.75" customHeight="1" x14ac:dyDescent="0.2">
      <c r="B815" s="261"/>
      <c r="L815" s="16"/>
      <c r="M815" s="263"/>
      <c r="N815" s="264"/>
      <c r="O815" s="114"/>
      <c r="P815" s="114"/>
      <c r="Q815" s="114"/>
      <c r="R815" s="114"/>
      <c r="S815" s="114"/>
      <c r="T815" s="77"/>
      <c r="U815" s="417"/>
      <c r="V815" s="417"/>
      <c r="W815" s="383"/>
      <c r="X815" s="383"/>
    </row>
    <row r="816" spans="1:24" s="262" customFormat="1" ht="26.25" customHeight="1" x14ac:dyDescent="0.2">
      <c r="A816" s="53" t="s">
        <v>153</v>
      </c>
      <c r="B816" s="267"/>
      <c r="C816" s="267"/>
      <c r="D816" s="267"/>
      <c r="E816" s="267"/>
      <c r="F816" s="267"/>
      <c r="G816" s="267"/>
      <c r="H816" s="267"/>
      <c r="I816" s="267"/>
      <c r="J816" s="267"/>
      <c r="K816" s="267"/>
      <c r="L816" s="31" t="s">
        <v>190</v>
      </c>
      <c r="M816" s="104"/>
      <c r="N816" s="105" t="s">
        <v>146</v>
      </c>
      <c r="O816" s="117">
        <f t="shared" ref="O816:P816" si="767">SUM(O818)</f>
        <v>15800.94</v>
      </c>
      <c r="P816" s="117">
        <f t="shared" si="767"/>
        <v>20000</v>
      </c>
      <c r="Q816" s="117">
        <f t="shared" ref="Q816:R816" si="768">SUM(Q818)</f>
        <v>0</v>
      </c>
      <c r="R816" s="117">
        <f t="shared" si="768"/>
        <v>0</v>
      </c>
      <c r="S816" s="117">
        <f t="shared" ref="S816" si="769">SUM(S818)</f>
        <v>0</v>
      </c>
      <c r="T816" s="77">
        <f>S816-R816</f>
        <v>0</v>
      </c>
      <c r="U816" s="423">
        <v>0</v>
      </c>
      <c r="V816" s="423">
        <v>0</v>
      </c>
      <c r="W816" s="383">
        <v>0</v>
      </c>
      <c r="X816" s="383"/>
    </row>
    <row r="817" spans="1:24" s="262" customFormat="1" ht="12" customHeight="1" x14ac:dyDescent="0.2">
      <c r="A817" s="53"/>
      <c r="B817" s="267"/>
      <c r="C817" s="267"/>
      <c r="D817" s="267"/>
      <c r="E817" s="267"/>
      <c r="F817" s="267"/>
      <c r="G817" s="267"/>
      <c r="H817" s="267"/>
      <c r="I817" s="267"/>
      <c r="J817" s="267"/>
      <c r="K817" s="267"/>
      <c r="L817" s="31"/>
      <c r="M817" s="104"/>
      <c r="N817" s="105"/>
      <c r="O817" s="114"/>
      <c r="P817" s="114"/>
      <c r="Q817" s="114"/>
      <c r="R817" s="114"/>
      <c r="S817" s="114"/>
      <c r="T817" s="77"/>
      <c r="U817" s="417"/>
      <c r="V817" s="417"/>
      <c r="W817" s="383"/>
      <c r="X817" s="383"/>
    </row>
    <row r="818" spans="1:24" s="262" customFormat="1" ht="25.5" customHeight="1" x14ac:dyDescent="0.2">
      <c r="A818" s="54" t="s">
        <v>351</v>
      </c>
      <c r="B818" s="267"/>
      <c r="C818" s="267"/>
      <c r="D818" s="267"/>
      <c r="E818" s="267"/>
      <c r="F818" s="267"/>
      <c r="G818" s="267"/>
      <c r="H818" s="267"/>
      <c r="I818" s="267"/>
      <c r="J818" s="267"/>
      <c r="K818" s="267"/>
      <c r="L818" s="66" t="s">
        <v>179</v>
      </c>
      <c r="M818" s="266"/>
      <c r="N818" s="108" t="s">
        <v>332</v>
      </c>
      <c r="O818" s="239">
        <f t="shared" ref="O818:P818" si="770">SUM(O824)</f>
        <v>15800.94</v>
      </c>
      <c r="P818" s="239">
        <f t="shared" si="770"/>
        <v>20000</v>
      </c>
      <c r="Q818" s="239">
        <f t="shared" ref="Q818:R818" si="771">SUM(Q824)</f>
        <v>0</v>
      </c>
      <c r="R818" s="239">
        <f t="shared" si="771"/>
        <v>0</v>
      </c>
      <c r="S818" s="239">
        <f t="shared" ref="S818" si="772">SUM(S824)</f>
        <v>0</v>
      </c>
      <c r="T818" s="77">
        <f>S818-R818</f>
        <v>0</v>
      </c>
      <c r="U818" s="419">
        <v>0</v>
      </c>
      <c r="V818" s="419">
        <v>0</v>
      </c>
      <c r="W818" s="383">
        <v>0</v>
      </c>
      <c r="X818" s="383">
        <v>0</v>
      </c>
    </row>
    <row r="819" spans="1:24" s="262" customFormat="1" ht="11.25" customHeight="1" x14ac:dyDescent="0.2">
      <c r="A819" s="54"/>
      <c r="B819" s="267"/>
      <c r="C819" s="267"/>
      <c r="D819" s="267"/>
      <c r="E819" s="267"/>
      <c r="F819" s="267"/>
      <c r="G819" s="267"/>
      <c r="H819" s="267"/>
      <c r="I819" s="267"/>
      <c r="J819" s="267"/>
      <c r="K819" s="267"/>
      <c r="L819" s="16"/>
      <c r="M819" s="266"/>
      <c r="N819" s="108"/>
      <c r="O819" s="114"/>
      <c r="P819" s="114"/>
      <c r="Q819" s="114"/>
      <c r="R819" s="114"/>
      <c r="S819" s="114"/>
      <c r="T819" s="77"/>
      <c r="U819" s="417"/>
      <c r="V819" s="417"/>
      <c r="W819" s="383"/>
      <c r="X819" s="383"/>
    </row>
    <row r="820" spans="1:24" s="262" customFormat="1" ht="16.5" customHeight="1" x14ac:dyDescent="0.2">
      <c r="A820" s="54"/>
      <c r="B820" s="267"/>
      <c r="C820" s="267"/>
      <c r="D820" s="267"/>
      <c r="E820" s="267"/>
      <c r="F820" s="267"/>
      <c r="G820" s="267"/>
      <c r="H820" s="267"/>
      <c r="I820" s="267"/>
      <c r="J820" s="267"/>
      <c r="K820" s="267"/>
      <c r="L820" s="16"/>
      <c r="M820" s="266"/>
      <c r="N820" s="181" t="s">
        <v>289</v>
      </c>
      <c r="O820" s="189">
        <f>SUM(O821:O822)</f>
        <v>15800.94</v>
      </c>
      <c r="P820" s="189">
        <f>SUM(P821:P822)</f>
        <v>20000</v>
      </c>
      <c r="Q820" s="189">
        <f>SUM(Q821:Q822)</f>
        <v>0</v>
      </c>
      <c r="R820" s="189">
        <f>SUM(R821:R822)</f>
        <v>0</v>
      </c>
      <c r="S820" s="189">
        <f>SUM(S821:S822)</f>
        <v>0</v>
      </c>
      <c r="T820" s="77">
        <f>S820-R820</f>
        <v>0</v>
      </c>
      <c r="U820" s="405">
        <v>0</v>
      </c>
      <c r="V820" s="405">
        <v>0</v>
      </c>
      <c r="W820" s="383">
        <v>0</v>
      </c>
      <c r="X820" s="383">
        <v>0</v>
      </c>
    </row>
    <row r="821" spans="1:24" s="277" customFormat="1" ht="16.5" customHeight="1" x14ac:dyDescent="0.2">
      <c r="A821" s="54"/>
      <c r="L821" s="16"/>
      <c r="M821" s="190" t="s">
        <v>367</v>
      </c>
      <c r="N821" s="181" t="s">
        <v>291</v>
      </c>
      <c r="O821" s="189">
        <v>15800.94</v>
      </c>
      <c r="P821" s="189">
        <v>20000</v>
      </c>
      <c r="Q821" s="189">
        <v>0</v>
      </c>
      <c r="R821" s="189">
        <v>0</v>
      </c>
      <c r="S821" s="189">
        <v>0</v>
      </c>
      <c r="T821" s="77">
        <f>S821-R821</f>
        <v>0</v>
      </c>
      <c r="U821" s="405">
        <v>0</v>
      </c>
      <c r="V821" s="405">
        <v>0</v>
      </c>
      <c r="W821" s="383">
        <v>0</v>
      </c>
      <c r="X821" s="383">
        <v>0</v>
      </c>
    </row>
    <row r="822" spans="1:24" s="262" customFormat="1" ht="12.75" customHeight="1" x14ac:dyDescent="0.2">
      <c r="A822" s="54"/>
      <c r="B822" s="267"/>
      <c r="C822" s="267"/>
      <c r="D822" s="267"/>
      <c r="E822" s="267"/>
      <c r="F822" s="267"/>
      <c r="G822" s="267"/>
      <c r="H822" s="267"/>
      <c r="I822" s="267"/>
      <c r="J822" s="267"/>
      <c r="K822" s="267"/>
      <c r="L822" s="16"/>
      <c r="M822" s="190" t="s">
        <v>365</v>
      </c>
      <c r="N822" s="188" t="s">
        <v>293</v>
      </c>
      <c r="O822" s="189">
        <v>0</v>
      </c>
      <c r="P822" s="189">
        <v>0</v>
      </c>
      <c r="Q822" s="189">
        <v>0</v>
      </c>
      <c r="R822" s="189">
        <v>0</v>
      </c>
      <c r="S822" s="189">
        <v>0</v>
      </c>
      <c r="T822" s="77">
        <f>S822-R822</f>
        <v>0</v>
      </c>
      <c r="U822" s="405">
        <v>0</v>
      </c>
      <c r="V822" s="405">
        <v>0</v>
      </c>
      <c r="W822" s="383">
        <v>0</v>
      </c>
      <c r="X822" s="383">
        <v>0</v>
      </c>
    </row>
    <row r="823" spans="1:24" s="262" customFormat="1" ht="12.75" customHeight="1" x14ac:dyDescent="0.2">
      <c r="A823" s="54"/>
      <c r="B823" s="267"/>
      <c r="C823" s="267"/>
      <c r="D823" s="267"/>
      <c r="E823" s="267"/>
      <c r="F823" s="267"/>
      <c r="G823" s="267"/>
      <c r="H823" s="267"/>
      <c r="I823" s="267"/>
      <c r="J823" s="267"/>
      <c r="K823" s="267"/>
      <c r="L823" s="16"/>
      <c r="M823" s="190"/>
      <c r="N823" s="188"/>
      <c r="O823" s="114"/>
      <c r="P823" s="114"/>
      <c r="Q823" s="114"/>
      <c r="R823" s="114"/>
      <c r="S823" s="114"/>
      <c r="T823" s="77"/>
      <c r="U823" s="417"/>
      <c r="V823" s="417"/>
      <c r="W823" s="383"/>
      <c r="X823" s="383"/>
    </row>
    <row r="824" spans="1:24" s="262" customFormat="1" ht="25.5" customHeight="1" x14ac:dyDescent="0.2">
      <c r="A824" s="267"/>
      <c r="B824" s="269"/>
      <c r="C824" s="269"/>
      <c r="D824" s="269"/>
      <c r="E824" s="269"/>
      <c r="F824" s="269">
        <v>5</v>
      </c>
      <c r="G824" s="269"/>
      <c r="H824" s="269"/>
      <c r="I824" s="269"/>
      <c r="J824" s="269">
        <v>9</v>
      </c>
      <c r="K824" s="269"/>
      <c r="L824" s="16" t="s">
        <v>179</v>
      </c>
      <c r="M824" s="266" t="s">
        <v>77</v>
      </c>
      <c r="N824" s="268" t="s">
        <v>171</v>
      </c>
      <c r="O824" s="114">
        <f t="shared" ref="O824:O825" si="773">SUM(O825)</f>
        <v>15800.94</v>
      </c>
      <c r="P824" s="114">
        <f>SUM(P826)</f>
        <v>20000</v>
      </c>
      <c r="Q824" s="114">
        <f>SUM(Q826)</f>
        <v>0</v>
      </c>
      <c r="R824" s="114">
        <f>SUM(R826)</f>
        <v>0</v>
      </c>
      <c r="S824" s="114">
        <f>SUM(S826)</f>
        <v>0</v>
      </c>
      <c r="T824" s="77">
        <f>S824-R824</f>
        <v>0</v>
      </c>
      <c r="U824" s="417"/>
      <c r="V824" s="417"/>
      <c r="W824" s="383"/>
      <c r="X824" s="383"/>
    </row>
    <row r="825" spans="1:24" s="262" customFormat="1" ht="24.75" customHeight="1" x14ac:dyDescent="0.2">
      <c r="A825" s="267"/>
      <c r="B825" s="269"/>
      <c r="C825" s="269"/>
      <c r="D825" s="269"/>
      <c r="E825" s="269"/>
      <c r="F825" s="269">
        <v>5</v>
      </c>
      <c r="G825" s="269"/>
      <c r="H825" s="269"/>
      <c r="I825" s="269"/>
      <c r="J825" s="269">
        <v>9</v>
      </c>
      <c r="K825" s="269"/>
      <c r="L825" s="16" t="s">
        <v>179</v>
      </c>
      <c r="M825" s="265" t="s">
        <v>81</v>
      </c>
      <c r="N825" s="70" t="s">
        <v>9</v>
      </c>
      <c r="O825" s="115">
        <f t="shared" si="773"/>
        <v>15800.94</v>
      </c>
      <c r="P825" s="114">
        <f>SUM(P826)</f>
        <v>20000</v>
      </c>
      <c r="Q825" s="114">
        <f>SUM(Q826)</f>
        <v>0</v>
      </c>
      <c r="R825" s="114">
        <f>SUM(R826)</f>
        <v>0</v>
      </c>
      <c r="S825" s="114">
        <f>SUM(S826)</f>
        <v>0</v>
      </c>
      <c r="T825" s="77">
        <f>S825-R825</f>
        <v>0</v>
      </c>
      <c r="U825" s="417">
        <v>0</v>
      </c>
      <c r="V825" s="417">
        <v>0</v>
      </c>
      <c r="W825" s="383">
        <v>0</v>
      </c>
      <c r="X825" s="383">
        <v>0</v>
      </c>
    </row>
    <row r="826" spans="1:24" s="262" customFormat="1" ht="21.75" customHeight="1" x14ac:dyDescent="0.2">
      <c r="A826" s="267"/>
      <c r="B826" s="269"/>
      <c r="C826" s="269"/>
      <c r="D826" s="269"/>
      <c r="E826" s="269"/>
      <c r="F826" s="269">
        <v>5</v>
      </c>
      <c r="G826" s="269"/>
      <c r="H826" s="269"/>
      <c r="I826" s="269"/>
      <c r="J826" s="269">
        <v>9</v>
      </c>
      <c r="K826" s="269"/>
      <c r="L826" s="16" t="s">
        <v>179</v>
      </c>
      <c r="M826" s="266" t="s">
        <v>82</v>
      </c>
      <c r="N826" s="268" t="s">
        <v>173</v>
      </c>
      <c r="O826" s="114">
        <v>15800.94</v>
      </c>
      <c r="P826" s="114">
        <v>20000</v>
      </c>
      <c r="Q826" s="114">
        <v>0</v>
      </c>
      <c r="R826" s="114">
        <v>0</v>
      </c>
      <c r="S826" s="114">
        <v>0</v>
      </c>
      <c r="T826" s="77">
        <f>S826-R826</f>
        <v>0</v>
      </c>
      <c r="U826" s="417"/>
      <c r="V826" s="417"/>
      <c r="W826" s="383"/>
      <c r="X826" s="383"/>
    </row>
    <row r="827" spans="1:24" s="336" customFormat="1" ht="21.75" customHeight="1" x14ac:dyDescent="0.2">
      <c r="B827" s="363"/>
      <c r="C827" s="363"/>
      <c r="D827" s="363"/>
      <c r="E827" s="363"/>
      <c r="F827" s="363"/>
      <c r="G827" s="363"/>
      <c r="H827" s="363"/>
      <c r="I827" s="363"/>
      <c r="J827" s="363"/>
      <c r="K827" s="363"/>
      <c r="L827" s="16"/>
      <c r="M827" s="364"/>
      <c r="N827" s="365"/>
      <c r="O827" s="114"/>
      <c r="P827" s="114"/>
      <c r="Q827" s="114"/>
      <c r="R827" s="114"/>
      <c r="S827" s="114"/>
      <c r="T827" s="77"/>
      <c r="U827" s="417"/>
      <c r="V827" s="417"/>
      <c r="W827" s="383"/>
      <c r="X827" s="383"/>
    </row>
    <row r="828" spans="1:24" s="336" customFormat="1" ht="39.75" customHeight="1" x14ac:dyDescent="0.2">
      <c r="A828" s="53" t="s">
        <v>174</v>
      </c>
      <c r="L828" s="31" t="s">
        <v>396</v>
      </c>
      <c r="M828" s="104"/>
      <c r="N828" s="105" t="s">
        <v>148</v>
      </c>
      <c r="O828" s="117">
        <v>0</v>
      </c>
      <c r="P828" s="117">
        <v>0</v>
      </c>
      <c r="Q828" s="117">
        <f>SUM(Q830)</f>
        <v>334000</v>
      </c>
      <c r="R828" s="117">
        <f>SUM(R830)</f>
        <v>0</v>
      </c>
      <c r="S828" s="117">
        <f>SUM(S830)</f>
        <v>0</v>
      </c>
      <c r="T828" s="77">
        <f>S828-R828</f>
        <v>0</v>
      </c>
      <c r="U828" s="423">
        <v>0</v>
      </c>
      <c r="V828" s="423">
        <v>0</v>
      </c>
      <c r="W828" s="383">
        <v>0</v>
      </c>
      <c r="X828" s="383">
        <v>0</v>
      </c>
    </row>
    <row r="829" spans="1:24" s="336" customFormat="1" ht="14.25" customHeight="1" x14ac:dyDescent="0.2">
      <c r="B829" s="354"/>
      <c r="C829" s="354"/>
      <c r="D829" s="354"/>
      <c r="E829" s="354"/>
      <c r="F829" s="354"/>
      <c r="G829" s="354"/>
      <c r="H829" s="354"/>
      <c r="I829" s="354"/>
      <c r="J829" s="354"/>
      <c r="K829" s="354"/>
      <c r="L829" s="16"/>
      <c r="M829" s="355"/>
      <c r="N829" s="356"/>
      <c r="O829" s="114"/>
      <c r="P829" s="114"/>
      <c r="Q829" s="114"/>
      <c r="R829" s="114"/>
      <c r="S829" s="114"/>
      <c r="T829" s="77"/>
      <c r="U829" s="417"/>
      <c r="V829" s="417"/>
      <c r="W829" s="383"/>
      <c r="X829" s="383"/>
    </row>
    <row r="830" spans="1:24" s="336" customFormat="1" ht="37.5" customHeight="1" x14ac:dyDescent="0.2">
      <c r="A830" s="54" t="s">
        <v>392</v>
      </c>
      <c r="L830" s="66" t="s">
        <v>395</v>
      </c>
      <c r="M830" s="364"/>
      <c r="N830" s="108" t="s">
        <v>393</v>
      </c>
      <c r="O830" s="239">
        <v>0</v>
      </c>
      <c r="P830" s="239">
        <v>0</v>
      </c>
      <c r="Q830" s="239">
        <f>SUM(Q836)</f>
        <v>334000</v>
      </c>
      <c r="R830" s="239">
        <f>SUM(R836)</f>
        <v>0</v>
      </c>
      <c r="S830" s="239">
        <f>SUM(S836)</f>
        <v>0</v>
      </c>
      <c r="T830" s="77">
        <f>S830-R830</f>
        <v>0</v>
      </c>
      <c r="U830" s="427">
        <v>0</v>
      </c>
      <c r="V830" s="427">
        <v>0</v>
      </c>
      <c r="W830" s="383">
        <v>0</v>
      </c>
      <c r="X830" s="383">
        <v>0</v>
      </c>
    </row>
    <row r="831" spans="1:24" s="336" customFormat="1" ht="12" customHeight="1" x14ac:dyDescent="0.2">
      <c r="B831" s="354"/>
      <c r="C831" s="354"/>
      <c r="D831" s="354"/>
      <c r="E831" s="354"/>
      <c r="F831" s="354"/>
      <c r="G831" s="354"/>
      <c r="H831" s="354"/>
      <c r="I831" s="354"/>
      <c r="J831" s="354"/>
      <c r="K831" s="354"/>
      <c r="L831" s="16"/>
      <c r="M831" s="355"/>
      <c r="N831" s="362"/>
      <c r="O831" s="114"/>
      <c r="P831" s="114"/>
      <c r="Q831" s="114"/>
      <c r="R831" s="114"/>
      <c r="S831" s="114"/>
      <c r="T831" s="77"/>
      <c r="U831" s="417"/>
      <c r="V831" s="417"/>
      <c r="W831" s="383"/>
      <c r="X831" s="383"/>
    </row>
    <row r="832" spans="1:24" s="336" customFormat="1" ht="21.75" customHeight="1" x14ac:dyDescent="0.2">
      <c r="A832" s="54"/>
      <c r="L832" s="16"/>
      <c r="M832" s="364"/>
      <c r="N832" s="181" t="s">
        <v>289</v>
      </c>
      <c r="O832" s="189">
        <v>0</v>
      </c>
      <c r="P832" s="189">
        <v>0</v>
      </c>
      <c r="Q832" s="189">
        <f>SUM(Q833:Q834)</f>
        <v>334000</v>
      </c>
      <c r="R832" s="189">
        <f>SUM(R833:R834)</f>
        <v>0</v>
      </c>
      <c r="S832" s="189">
        <f>SUM(S833:S834)</f>
        <v>0</v>
      </c>
      <c r="T832" s="77">
        <f>S832-R832</f>
        <v>0</v>
      </c>
      <c r="U832" s="405">
        <v>0</v>
      </c>
      <c r="V832" s="405">
        <v>0</v>
      </c>
      <c r="W832" s="383">
        <v>0</v>
      </c>
      <c r="X832" s="383">
        <v>0</v>
      </c>
    </row>
    <row r="833" spans="1:24" s="336" customFormat="1" ht="16.5" customHeight="1" x14ac:dyDescent="0.2">
      <c r="A833" s="54"/>
      <c r="L833" s="16"/>
      <c r="M833" s="190" t="s">
        <v>367</v>
      </c>
      <c r="N833" s="181" t="s">
        <v>291</v>
      </c>
      <c r="O833" s="189">
        <v>0</v>
      </c>
      <c r="P833" s="189">
        <v>0</v>
      </c>
      <c r="Q833" s="189">
        <v>334000</v>
      </c>
      <c r="R833" s="189">
        <v>0</v>
      </c>
      <c r="S833" s="189">
        <v>0</v>
      </c>
      <c r="T833" s="77">
        <f>S833-R833</f>
        <v>0</v>
      </c>
      <c r="U833" s="405">
        <v>0</v>
      </c>
      <c r="V833" s="405">
        <v>0</v>
      </c>
      <c r="W833" s="383">
        <v>0</v>
      </c>
      <c r="X833" s="383">
        <v>0</v>
      </c>
    </row>
    <row r="834" spans="1:24" s="336" customFormat="1" ht="13.5" customHeight="1" x14ac:dyDescent="0.2">
      <c r="A834" s="54"/>
      <c r="L834" s="16"/>
      <c r="M834" s="190" t="s">
        <v>365</v>
      </c>
      <c r="N834" s="188" t="s">
        <v>293</v>
      </c>
      <c r="O834" s="189">
        <v>0</v>
      </c>
      <c r="P834" s="189">
        <v>0</v>
      </c>
      <c r="Q834" s="189">
        <v>0</v>
      </c>
      <c r="R834" s="189">
        <v>0</v>
      </c>
      <c r="S834" s="189">
        <v>0</v>
      </c>
      <c r="T834" s="77">
        <f>S834-R834</f>
        <v>0</v>
      </c>
      <c r="U834" s="405">
        <v>0</v>
      </c>
      <c r="V834" s="405">
        <v>0</v>
      </c>
      <c r="W834" s="383">
        <v>0</v>
      </c>
      <c r="X834" s="383">
        <v>0</v>
      </c>
    </row>
    <row r="835" spans="1:24" s="336" customFormat="1" ht="12.75" customHeight="1" x14ac:dyDescent="0.2">
      <c r="A835" s="54"/>
      <c r="L835" s="16"/>
      <c r="M835" s="190"/>
      <c r="N835" s="188"/>
      <c r="O835" s="114"/>
      <c r="P835" s="114"/>
      <c r="Q835" s="114"/>
      <c r="R835" s="114"/>
      <c r="S835" s="114"/>
      <c r="T835" s="77"/>
      <c r="U835" s="417"/>
      <c r="V835" s="417"/>
      <c r="W835" s="383"/>
      <c r="X835" s="383"/>
    </row>
    <row r="836" spans="1:24" s="336" customFormat="1" ht="29.25" customHeight="1" x14ac:dyDescent="0.2">
      <c r="B836" s="363"/>
      <c r="C836" s="363"/>
      <c r="D836" s="363"/>
      <c r="E836" s="363"/>
      <c r="F836" s="363">
        <v>5</v>
      </c>
      <c r="G836" s="363"/>
      <c r="H836" s="363"/>
      <c r="I836" s="363"/>
      <c r="J836" s="363">
        <v>9</v>
      </c>
      <c r="K836" s="363"/>
      <c r="L836" s="16" t="s">
        <v>395</v>
      </c>
      <c r="M836" s="364" t="s">
        <v>77</v>
      </c>
      <c r="N836" s="365" t="s">
        <v>171</v>
      </c>
      <c r="O836" s="114">
        <v>0</v>
      </c>
      <c r="P836" s="114">
        <v>0</v>
      </c>
      <c r="Q836" s="114">
        <f t="shared" ref="Q836:S837" si="774">SUM(Q837)</f>
        <v>334000</v>
      </c>
      <c r="R836" s="114">
        <f t="shared" si="774"/>
        <v>0</v>
      </c>
      <c r="S836" s="114">
        <f t="shared" si="774"/>
        <v>0</v>
      </c>
      <c r="T836" s="77">
        <f>S836-R836</f>
        <v>0</v>
      </c>
      <c r="U836" s="417"/>
      <c r="V836" s="417"/>
      <c r="W836" s="383"/>
      <c r="X836" s="383"/>
    </row>
    <row r="837" spans="1:24" s="336" customFormat="1" ht="25.5" customHeight="1" x14ac:dyDescent="0.2">
      <c r="B837" s="363"/>
      <c r="C837" s="363"/>
      <c r="D837" s="363"/>
      <c r="E837" s="363"/>
      <c r="F837" s="363">
        <v>5</v>
      </c>
      <c r="G837" s="363"/>
      <c r="H837" s="363"/>
      <c r="I837" s="363"/>
      <c r="J837" s="363">
        <v>9</v>
      </c>
      <c r="K837" s="363"/>
      <c r="L837" s="16" t="s">
        <v>395</v>
      </c>
      <c r="M837" s="318" t="s">
        <v>81</v>
      </c>
      <c r="N837" s="366" t="s">
        <v>9</v>
      </c>
      <c r="O837" s="115">
        <v>0</v>
      </c>
      <c r="P837" s="114">
        <v>0</v>
      </c>
      <c r="Q837" s="114">
        <f t="shared" si="774"/>
        <v>334000</v>
      </c>
      <c r="R837" s="114">
        <f t="shared" si="774"/>
        <v>0</v>
      </c>
      <c r="S837" s="114">
        <f t="shared" si="774"/>
        <v>0</v>
      </c>
      <c r="T837" s="77">
        <f>S837-R837</f>
        <v>0</v>
      </c>
      <c r="U837" s="417">
        <v>0</v>
      </c>
      <c r="V837" s="417">
        <v>0</v>
      </c>
      <c r="W837" s="383">
        <v>0</v>
      </c>
      <c r="X837" s="383">
        <v>0</v>
      </c>
    </row>
    <row r="838" spans="1:24" s="336" customFormat="1" ht="21.75" customHeight="1" x14ac:dyDescent="0.2">
      <c r="B838" s="363"/>
      <c r="C838" s="363"/>
      <c r="D838" s="363"/>
      <c r="E838" s="363"/>
      <c r="F838" s="363">
        <v>5</v>
      </c>
      <c r="G838" s="363"/>
      <c r="H838" s="363"/>
      <c r="I838" s="363"/>
      <c r="J838" s="363">
        <v>9</v>
      </c>
      <c r="K838" s="363"/>
      <c r="L838" s="16" t="s">
        <v>395</v>
      </c>
      <c r="M838" s="364" t="s">
        <v>82</v>
      </c>
      <c r="N838" s="365" t="s">
        <v>173</v>
      </c>
      <c r="O838" s="114">
        <v>0</v>
      </c>
      <c r="P838" s="114">
        <v>0</v>
      </c>
      <c r="Q838" s="114">
        <v>334000</v>
      </c>
      <c r="R838" s="114">
        <v>0</v>
      </c>
      <c r="S838" s="114">
        <v>0</v>
      </c>
      <c r="T838" s="77">
        <f>S838-R838</f>
        <v>0</v>
      </c>
      <c r="U838" s="417"/>
      <c r="V838" s="417"/>
      <c r="W838" s="383"/>
      <c r="X838" s="383"/>
    </row>
    <row r="839" spans="1:24" s="215" customFormat="1" x14ac:dyDescent="0.2">
      <c r="B839" s="214"/>
      <c r="L839" s="16"/>
      <c r="M839" s="216"/>
      <c r="N839" s="217"/>
      <c r="O839" s="114"/>
      <c r="P839" s="114"/>
      <c r="Q839" s="114"/>
      <c r="R839" s="114"/>
      <c r="S839" s="114"/>
      <c r="T839" s="77"/>
      <c r="U839" s="417"/>
      <c r="V839" s="417"/>
      <c r="W839" s="383"/>
      <c r="X839" s="383"/>
    </row>
    <row r="840" spans="1:24" s="215" customFormat="1" x14ac:dyDescent="0.2">
      <c r="B840" s="214"/>
      <c r="L840" s="16"/>
      <c r="M840" s="216"/>
      <c r="N840" s="217"/>
      <c r="O840" s="114"/>
      <c r="P840" s="114"/>
      <c r="Q840" s="114"/>
      <c r="R840" s="114"/>
      <c r="S840" s="114"/>
      <c r="T840" s="77"/>
      <c r="U840" s="417"/>
      <c r="V840" s="417"/>
      <c r="W840" s="383"/>
      <c r="X840" s="383"/>
    </row>
    <row r="841" spans="1:24" s="15" customFormat="1" x14ac:dyDescent="0.2">
      <c r="I841" s="203"/>
      <c r="J841" s="203"/>
      <c r="K841" s="203"/>
      <c r="L841" s="16"/>
      <c r="M841" s="448" t="s">
        <v>144</v>
      </c>
      <c r="N841" s="449"/>
      <c r="O841" s="123">
        <f t="shared" ref="O841:P841" si="775">SUM(O188)</f>
        <v>2221141.4499999997</v>
      </c>
      <c r="P841" s="123">
        <f t="shared" si="775"/>
        <v>6810000</v>
      </c>
      <c r="Q841" s="123">
        <f t="shared" ref="Q841:R841" si="776">SUM(Q188)</f>
        <v>6013000</v>
      </c>
      <c r="R841" s="123">
        <f t="shared" si="776"/>
        <v>6213000</v>
      </c>
      <c r="S841" s="123">
        <f t="shared" ref="S841" si="777">SUM(S188)</f>
        <v>7713000</v>
      </c>
      <c r="T841" s="77">
        <f>S841-R841</f>
        <v>1500000</v>
      </c>
      <c r="U841" s="430">
        <f>SUM(U188)</f>
        <v>2590000</v>
      </c>
      <c r="V841" s="430">
        <f>SUM(V188)</f>
        <v>2721000</v>
      </c>
      <c r="W841" s="383">
        <f t="shared" ref="W841" si="778">U841/S841*100</f>
        <v>33.579670685855049</v>
      </c>
      <c r="X841" s="383">
        <f t="shared" ref="X841" si="779">V841/S841*100</f>
        <v>35.2781019058732</v>
      </c>
    </row>
    <row r="842" spans="1:24" s="231" customFormat="1" x14ac:dyDescent="0.2">
      <c r="L842" s="16"/>
      <c r="M842" s="232"/>
      <c r="N842" s="233"/>
      <c r="O842" s="123"/>
      <c r="P842" s="123"/>
      <c r="Q842" s="123"/>
      <c r="R842" s="123"/>
      <c r="S842" s="123"/>
      <c r="T842" s="123"/>
      <c r="U842" s="430"/>
      <c r="V842" s="430"/>
      <c r="W842" s="383"/>
      <c r="X842" s="383"/>
    </row>
    <row r="844" spans="1:24" ht="12.75" customHeight="1" x14ac:dyDescent="0.2">
      <c r="P844" s="444" t="s">
        <v>399</v>
      </c>
      <c r="Q844" s="444"/>
      <c r="R844" s="444"/>
      <c r="S844" s="444"/>
      <c r="T844" s="444"/>
      <c r="U844" s="444"/>
      <c r="V844" s="444"/>
      <c r="W844" s="444"/>
      <c r="X844" s="40"/>
    </row>
    <row r="845" spans="1:24" ht="12.75" hidden="1" customHeight="1" x14ac:dyDescent="0.2">
      <c r="V845" s="433" t="s">
        <v>329</v>
      </c>
      <c r="W845" s="381"/>
      <c r="X845" s="381"/>
    </row>
    <row r="846" spans="1:24" hidden="1" x14ac:dyDescent="0.2"/>
    <row r="847" spans="1:24" hidden="1" x14ac:dyDescent="0.2"/>
    <row r="848" spans="1:24" hidden="1" x14ac:dyDescent="0.2"/>
    <row r="849" spans="16:24" hidden="1" x14ac:dyDescent="0.2"/>
    <row r="850" spans="16:24" hidden="1" x14ac:dyDescent="0.2"/>
    <row r="851" spans="16:24" hidden="1" x14ac:dyDescent="0.2"/>
    <row r="852" spans="16:24" hidden="1" x14ac:dyDescent="0.2"/>
    <row r="853" spans="16:24" hidden="1" x14ac:dyDescent="0.2"/>
    <row r="854" spans="16:24" hidden="1" x14ac:dyDescent="0.2"/>
    <row r="855" spans="16:24" hidden="1" x14ac:dyDescent="0.2"/>
    <row r="856" spans="16:24" hidden="1" x14ac:dyDescent="0.2"/>
    <row r="857" spans="16:24" hidden="1" x14ac:dyDescent="0.2"/>
    <row r="858" spans="16:24" hidden="1" x14ac:dyDescent="0.2"/>
    <row r="859" spans="16:24" hidden="1" x14ac:dyDescent="0.2"/>
    <row r="860" spans="16:24" ht="12.75" customHeight="1" x14ac:dyDescent="0.2">
      <c r="P860" s="444" t="s">
        <v>400</v>
      </c>
      <c r="Q860" s="444"/>
      <c r="R860" s="444"/>
      <c r="S860" s="444"/>
      <c r="T860" s="444"/>
      <c r="U860" s="444"/>
      <c r="V860" s="444"/>
      <c r="W860" s="445"/>
      <c r="X860" s="387"/>
    </row>
    <row r="861" spans="16:24" x14ac:dyDescent="0.2">
      <c r="U861" s="431"/>
      <c r="V861" s="431"/>
      <c r="W861" s="381"/>
    </row>
    <row r="869" spans="1:20" x14ac:dyDescent="0.2">
      <c r="A869" s="54"/>
      <c r="B869" s="292"/>
      <c r="C869" s="292"/>
      <c r="D869" s="292"/>
      <c r="E869" s="292"/>
      <c r="F869" s="292"/>
      <c r="G869" s="292"/>
      <c r="H869" s="292"/>
      <c r="I869" s="292"/>
      <c r="J869" s="292"/>
      <c r="K869" s="292"/>
      <c r="L869" s="66"/>
      <c r="M869" s="291"/>
      <c r="N869" s="108"/>
      <c r="O869" s="239"/>
      <c r="P869" s="239"/>
      <c r="Q869" s="239"/>
      <c r="R869" s="239"/>
      <c r="S869" s="239"/>
      <c r="T869" s="239"/>
    </row>
    <row r="870" spans="1:20" x14ac:dyDescent="0.2">
      <c r="A870" s="54"/>
      <c r="B870" s="292"/>
      <c r="C870" s="292"/>
      <c r="D870" s="292"/>
      <c r="E870" s="292"/>
      <c r="F870" s="292"/>
      <c r="G870" s="292"/>
      <c r="H870" s="292"/>
      <c r="I870" s="292"/>
      <c r="J870" s="292"/>
      <c r="K870" s="292"/>
      <c r="L870" s="16"/>
      <c r="M870" s="291"/>
      <c r="N870" s="108"/>
      <c r="O870" s="117"/>
      <c r="P870" s="117"/>
      <c r="Q870" s="117"/>
      <c r="R870" s="117"/>
      <c r="S870" s="117"/>
      <c r="T870" s="117"/>
    </row>
    <row r="871" spans="1:20" x14ac:dyDescent="0.2">
      <c r="A871" s="54"/>
      <c r="B871" s="292"/>
      <c r="C871" s="292"/>
      <c r="D871" s="292"/>
      <c r="E871" s="292"/>
      <c r="F871" s="292"/>
      <c r="G871" s="292"/>
      <c r="H871" s="292"/>
      <c r="I871" s="292"/>
      <c r="J871" s="292"/>
      <c r="K871" s="292"/>
      <c r="L871" s="16"/>
      <c r="M871" s="291"/>
      <c r="N871" s="181"/>
      <c r="O871" s="189"/>
      <c r="P871" s="189"/>
      <c r="Q871" s="189"/>
      <c r="R871" s="189"/>
      <c r="S871" s="189"/>
      <c r="T871" s="189"/>
    </row>
    <row r="872" spans="1:20" x14ac:dyDescent="0.2">
      <c r="A872" s="54"/>
      <c r="B872" s="292"/>
      <c r="C872" s="292"/>
      <c r="D872" s="292"/>
      <c r="E872" s="292"/>
      <c r="F872" s="292"/>
      <c r="G872" s="292"/>
      <c r="H872" s="292"/>
      <c r="I872" s="292"/>
      <c r="J872" s="292"/>
      <c r="K872" s="292"/>
      <c r="L872" s="16"/>
      <c r="M872" s="190"/>
      <c r="N872" s="181"/>
      <c r="O872" s="189"/>
      <c r="P872" s="189"/>
      <c r="Q872" s="189"/>
      <c r="R872" s="189"/>
      <c r="S872" s="189"/>
      <c r="T872" s="189"/>
    </row>
    <row r="873" spans="1:20" x14ac:dyDescent="0.2">
      <c r="A873" s="54"/>
      <c r="B873" s="292"/>
      <c r="C873" s="292"/>
      <c r="D873" s="292"/>
      <c r="E873" s="292"/>
      <c r="F873" s="292"/>
      <c r="G873" s="292"/>
      <c r="H873" s="292"/>
      <c r="I873" s="292"/>
      <c r="J873" s="292"/>
      <c r="K873" s="292"/>
      <c r="L873" s="16"/>
      <c r="M873" s="190"/>
      <c r="N873" s="188"/>
      <c r="O873" s="189"/>
      <c r="P873" s="189"/>
      <c r="Q873" s="189"/>
      <c r="R873" s="189"/>
      <c r="S873" s="189"/>
      <c r="T873" s="189"/>
    </row>
    <row r="874" spans="1:20" x14ac:dyDescent="0.2">
      <c r="A874" s="54"/>
      <c r="B874" s="292"/>
      <c r="C874" s="292"/>
      <c r="D874" s="292"/>
      <c r="E874" s="292"/>
      <c r="F874" s="292"/>
      <c r="G874" s="292"/>
      <c r="H874" s="292"/>
      <c r="I874" s="292"/>
      <c r="J874" s="292"/>
      <c r="K874" s="292"/>
      <c r="L874" s="16"/>
      <c r="M874" s="190"/>
      <c r="N874" s="188"/>
      <c r="O874" s="117"/>
      <c r="P874" s="117"/>
      <c r="Q874" s="117"/>
      <c r="R874" s="117"/>
      <c r="S874" s="117"/>
      <c r="T874" s="117"/>
    </row>
    <row r="875" spans="1:20" x14ac:dyDescent="0.2">
      <c r="A875" s="292"/>
      <c r="B875" s="295"/>
      <c r="C875" s="295"/>
      <c r="D875" s="295"/>
      <c r="E875" s="295"/>
      <c r="F875" s="295"/>
      <c r="G875" s="295"/>
      <c r="H875" s="295"/>
      <c r="I875" s="295"/>
      <c r="J875" s="295"/>
      <c r="K875" s="295"/>
      <c r="L875" s="16"/>
      <c r="M875" s="291"/>
      <c r="N875" s="293"/>
      <c r="O875" s="114"/>
      <c r="P875" s="114"/>
      <c r="Q875" s="114"/>
      <c r="R875" s="114"/>
      <c r="S875" s="114"/>
      <c r="T875" s="114"/>
    </row>
    <row r="876" spans="1:20" x14ac:dyDescent="0.2">
      <c r="A876" s="292"/>
      <c r="B876" s="295"/>
      <c r="C876" s="295"/>
      <c r="D876" s="295"/>
      <c r="E876" s="295"/>
      <c r="F876" s="295"/>
      <c r="G876" s="295"/>
      <c r="H876" s="295"/>
      <c r="I876" s="295"/>
      <c r="J876" s="295"/>
      <c r="K876" s="295"/>
      <c r="L876" s="16"/>
      <c r="M876" s="289"/>
      <c r="N876" s="70"/>
      <c r="O876" s="114"/>
      <c r="P876" s="114"/>
      <c r="Q876" s="114"/>
      <c r="R876" s="114"/>
      <c r="S876" s="114"/>
      <c r="T876" s="114"/>
    </row>
    <row r="877" spans="1:20" x14ac:dyDescent="0.2">
      <c r="A877" s="292"/>
      <c r="B877" s="295"/>
      <c r="C877" s="295"/>
      <c r="D877" s="295"/>
      <c r="E877" s="295"/>
      <c r="F877" s="295"/>
      <c r="G877" s="295"/>
      <c r="H877" s="295"/>
      <c r="I877" s="295"/>
      <c r="J877" s="295"/>
      <c r="K877" s="295"/>
      <c r="L877" s="16"/>
      <c r="M877" s="291"/>
      <c r="N877" s="293"/>
      <c r="O877" s="114"/>
      <c r="P877" s="114"/>
      <c r="Q877" s="114"/>
      <c r="R877" s="114"/>
      <c r="S877" s="114"/>
      <c r="T877" s="114"/>
    </row>
  </sheetData>
  <mergeCells count="21">
    <mergeCell ref="P844:W844"/>
    <mergeCell ref="P860:W860"/>
    <mergeCell ref="M144:N144"/>
    <mergeCell ref="B1:J1"/>
    <mergeCell ref="M142:N142"/>
    <mergeCell ref="B183:H183"/>
    <mergeCell ref="M841:N841"/>
    <mergeCell ref="B33:J33"/>
    <mergeCell ref="M141:N141"/>
    <mergeCell ref="A149:D149"/>
    <mergeCell ref="M170:N170"/>
    <mergeCell ref="M174:N174"/>
    <mergeCell ref="A134:D134"/>
    <mergeCell ref="M156:N156"/>
    <mergeCell ref="M157:N157"/>
    <mergeCell ref="L159:N159"/>
    <mergeCell ref="L175:N175"/>
    <mergeCell ref="M171:N171"/>
    <mergeCell ref="M172:N172"/>
    <mergeCell ref="N193:P193"/>
    <mergeCell ref="N186:Q186"/>
  </mergeCells>
  <phoneticPr fontId="0" type="noConversion"/>
  <pageMargins left="0.74803149606299213" right="0.74803149606299213" top="0.78740157480314965" bottom="0.98425196850393704" header="0.51181102362204722" footer="0.51181102362204722"/>
  <pageSetup paperSize="8" orientation="landscape" verticalDpi="180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Jarmek</dc:creator>
  <cp:lastModifiedBy>Ivana</cp:lastModifiedBy>
  <cp:lastPrinted>2019-07-15T06:02:14Z</cp:lastPrinted>
  <dcterms:created xsi:type="dcterms:W3CDTF">2001-12-03T10:16:44Z</dcterms:created>
  <dcterms:modified xsi:type="dcterms:W3CDTF">2019-07-16T06:28:36Z</dcterms:modified>
</cp:coreProperties>
</file>