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9A8912C8-44F2-4668-AB61-FA065AF1192E}" xr6:coauthVersionLast="40" xr6:coauthVersionMax="40" xr10:uidLastSave="{00000000-0000-0000-0000-000000000000}"/>
  <bookViews>
    <workbookView xWindow="285" yWindow="15" windowWidth="11325" windowHeight="6765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Q158" i="1" l="1"/>
  <c r="Q642" i="1"/>
  <c r="U829" i="1" l="1"/>
  <c r="U789" i="1"/>
  <c r="U777" i="1"/>
  <c r="U765" i="1"/>
  <c r="U754" i="1"/>
  <c r="U753" i="1"/>
  <c r="U741" i="1"/>
  <c r="U728" i="1"/>
  <c r="U726" i="1"/>
  <c r="U716" i="1"/>
  <c r="U694" i="1"/>
  <c r="U678" i="1"/>
  <c r="U662" i="1"/>
  <c r="U643" i="1"/>
  <c r="U629" i="1"/>
  <c r="U617" i="1"/>
  <c r="U602" i="1"/>
  <c r="U588" i="1"/>
  <c r="U576" i="1"/>
  <c r="U564" i="1"/>
  <c r="U549" i="1"/>
  <c r="U533" i="1"/>
  <c r="U532" i="1"/>
  <c r="U519" i="1"/>
  <c r="U510" i="1"/>
  <c r="U509" i="1"/>
  <c r="U497" i="1"/>
  <c r="U496" i="1"/>
  <c r="U482" i="1"/>
  <c r="U465" i="1"/>
  <c r="U454" i="1"/>
  <c r="U443" i="1"/>
  <c r="U442" i="1"/>
  <c r="U429" i="1"/>
  <c r="U428" i="1"/>
  <c r="U413" i="1"/>
  <c r="U403" i="1"/>
  <c r="U391" i="1"/>
  <c r="U382" i="1"/>
  <c r="U368" i="1"/>
  <c r="U354" i="1"/>
  <c r="U353" i="1"/>
  <c r="U339" i="1"/>
  <c r="U338" i="1"/>
  <c r="U326" i="1"/>
  <c r="U325" i="1"/>
  <c r="U315" i="1"/>
  <c r="U301" i="1"/>
  <c r="U300" i="1"/>
  <c r="U287" i="1"/>
  <c r="U277" i="1"/>
  <c r="U268" i="1"/>
  <c r="U259" i="1"/>
  <c r="U249" i="1"/>
  <c r="U232" i="1"/>
  <c r="U231" i="1"/>
  <c r="U211" i="1"/>
  <c r="U210" i="1"/>
  <c r="U209" i="1"/>
  <c r="U128" i="1"/>
  <c r="T829" i="1"/>
  <c r="T789" i="1"/>
  <c r="T777" i="1"/>
  <c r="T765" i="1"/>
  <c r="T754" i="1"/>
  <c r="T753" i="1"/>
  <c r="T741" i="1"/>
  <c r="T728" i="1"/>
  <c r="T726" i="1"/>
  <c r="T716" i="1"/>
  <c r="T694" i="1"/>
  <c r="T678" i="1"/>
  <c r="T662" i="1"/>
  <c r="T643" i="1"/>
  <c r="T629" i="1"/>
  <c r="T617" i="1"/>
  <c r="T602" i="1"/>
  <c r="T588" i="1"/>
  <c r="T576" i="1"/>
  <c r="T564" i="1"/>
  <c r="T549" i="1"/>
  <c r="T533" i="1"/>
  <c r="T532" i="1"/>
  <c r="T519" i="1"/>
  <c r="T510" i="1"/>
  <c r="T509" i="1"/>
  <c r="T497" i="1"/>
  <c r="T496" i="1"/>
  <c r="T482" i="1"/>
  <c r="T465" i="1"/>
  <c r="T454" i="1"/>
  <c r="T443" i="1"/>
  <c r="T442" i="1"/>
  <c r="T429" i="1"/>
  <c r="T428" i="1"/>
  <c r="T413" i="1"/>
  <c r="T403" i="1"/>
  <c r="T391" i="1"/>
  <c r="T382" i="1"/>
  <c r="T368" i="1"/>
  <c r="T354" i="1"/>
  <c r="T353" i="1"/>
  <c r="T339" i="1"/>
  <c r="T338" i="1"/>
  <c r="T325" i="1"/>
  <c r="T315" i="1"/>
  <c r="T301" i="1"/>
  <c r="T300" i="1"/>
  <c r="T287" i="1"/>
  <c r="T277" i="1"/>
  <c r="T268" i="1"/>
  <c r="T259" i="1"/>
  <c r="T249" i="1"/>
  <c r="T232" i="1"/>
  <c r="T231" i="1"/>
  <c r="T211" i="1"/>
  <c r="T210" i="1"/>
  <c r="T209" i="1"/>
  <c r="T128" i="1"/>
  <c r="S158" i="1" l="1"/>
  <c r="S156" i="1"/>
  <c r="S155" i="1"/>
  <c r="S154" i="1"/>
  <c r="S153" i="1"/>
  <c r="S152" i="1"/>
  <c r="S150" i="1"/>
  <c r="S324" i="1"/>
  <c r="S337" i="1"/>
  <c r="R150" i="1"/>
  <c r="R299" i="1"/>
  <c r="R337" i="1"/>
  <c r="S159" i="1" l="1"/>
  <c r="S546" i="1"/>
  <c r="R546" i="1"/>
  <c r="S75" i="1"/>
  <c r="R75" i="1"/>
  <c r="S801" i="1" l="1"/>
  <c r="S799" i="1"/>
  <c r="S797" i="1"/>
  <c r="S788" i="1"/>
  <c r="S786" i="1"/>
  <c r="S784" i="1"/>
  <c r="S776" i="1"/>
  <c r="S774" i="1"/>
  <c r="S764" i="1"/>
  <c r="S762" i="1"/>
  <c r="S752" i="1"/>
  <c r="S750" i="1"/>
  <c r="S739" i="1"/>
  <c r="S737" i="1"/>
  <c r="S735" i="1"/>
  <c r="S725" i="1"/>
  <c r="S723" i="1"/>
  <c r="S714" i="1"/>
  <c r="S712" i="1"/>
  <c r="S691" i="1"/>
  <c r="S689" i="1"/>
  <c r="S676" i="1"/>
  <c r="S674" i="1"/>
  <c r="S661" i="1"/>
  <c r="S659" i="1"/>
  <c r="S642" i="1"/>
  <c r="U642" i="1" s="1"/>
  <c r="S640" i="1"/>
  <c r="S638" i="1" s="1"/>
  <c r="S628" i="1"/>
  <c r="S626" i="1"/>
  <c r="S616" i="1"/>
  <c r="S614" i="1"/>
  <c r="S612" i="1" s="1"/>
  <c r="S601" i="1"/>
  <c r="S599" i="1"/>
  <c r="S587" i="1"/>
  <c r="S585" i="1"/>
  <c r="S583" i="1" s="1"/>
  <c r="S575" i="1"/>
  <c r="S573" i="1"/>
  <c r="S571" i="1"/>
  <c r="S563" i="1"/>
  <c r="S561" i="1"/>
  <c r="S548" i="1"/>
  <c r="S544" i="1"/>
  <c r="S531" i="1"/>
  <c r="S529" i="1"/>
  <c r="S527" i="1" s="1"/>
  <c r="S518" i="1"/>
  <c r="S516" i="1"/>
  <c r="S508" i="1"/>
  <c r="S505" i="1"/>
  <c r="S495" i="1"/>
  <c r="S493" i="1"/>
  <c r="S491" i="1"/>
  <c r="S480" i="1"/>
  <c r="S478" i="1"/>
  <c r="S476" i="1"/>
  <c r="S474" i="1" s="1"/>
  <c r="S464" i="1"/>
  <c r="S462" i="1"/>
  <c r="S460" i="1"/>
  <c r="S453" i="1"/>
  <c r="S451" i="1"/>
  <c r="S449" i="1" s="1"/>
  <c r="S441" i="1"/>
  <c r="S439" i="1"/>
  <c r="S427" i="1"/>
  <c r="S425" i="1"/>
  <c r="S423" i="1" s="1"/>
  <c r="S390" i="1"/>
  <c r="S388" i="1"/>
  <c r="S380" i="1"/>
  <c r="S378" i="1"/>
  <c r="S366" i="1"/>
  <c r="S364" i="1"/>
  <c r="S362" i="1"/>
  <c r="S352" i="1"/>
  <c r="S350" i="1"/>
  <c r="S348" i="1"/>
  <c r="S346" i="1" s="1"/>
  <c r="S335" i="1"/>
  <c r="S333" i="1"/>
  <c r="S322" i="1"/>
  <c r="S309" i="1" s="1"/>
  <c r="S313" i="1"/>
  <c r="S311" i="1"/>
  <c r="S299" i="1"/>
  <c r="S297" i="1"/>
  <c r="S285" i="1"/>
  <c r="S283" i="1"/>
  <c r="S276" i="1"/>
  <c r="S274" i="1"/>
  <c r="S267" i="1"/>
  <c r="S265" i="1"/>
  <c r="S258" i="1"/>
  <c r="S256" i="1"/>
  <c r="S248" i="1"/>
  <c r="S246" i="1"/>
  <c r="S230" i="1"/>
  <c r="S228" i="1"/>
  <c r="S208" i="1"/>
  <c r="S206" i="1"/>
  <c r="S143" i="1"/>
  <c r="S140" i="1"/>
  <c r="S139" i="1"/>
  <c r="S138" i="1"/>
  <c r="S137" i="1"/>
  <c r="S135" i="1"/>
  <c r="S127" i="1"/>
  <c r="S126" i="1" s="1"/>
  <c r="S118" i="1"/>
  <c r="S117" i="1"/>
  <c r="S105" i="1"/>
  <c r="S101" i="1"/>
  <c r="S94" i="1"/>
  <c r="S91" i="1"/>
  <c r="S87" i="1"/>
  <c r="S84" i="1"/>
  <c r="S82" i="1"/>
  <c r="S70" i="1"/>
  <c r="S59" i="1"/>
  <c r="S141" i="1" s="1"/>
  <c r="S37" i="1"/>
  <c r="S15" i="1" s="1"/>
  <c r="S29" i="1"/>
  <c r="S23" i="1"/>
  <c r="S16" i="1"/>
  <c r="R801" i="1"/>
  <c r="R799" i="1"/>
  <c r="R797" i="1"/>
  <c r="R788" i="1"/>
  <c r="R786" i="1"/>
  <c r="R784" i="1"/>
  <c r="R776" i="1"/>
  <c r="R774" i="1"/>
  <c r="R764" i="1"/>
  <c r="R762" i="1"/>
  <c r="R752" i="1"/>
  <c r="R750" i="1"/>
  <c r="R748" i="1"/>
  <c r="R739" i="1"/>
  <c r="R737" i="1"/>
  <c r="R725" i="1"/>
  <c r="R723" i="1"/>
  <c r="R714" i="1"/>
  <c r="R712" i="1"/>
  <c r="R691" i="1"/>
  <c r="R689" i="1"/>
  <c r="R676" i="1"/>
  <c r="R674" i="1"/>
  <c r="R661" i="1"/>
  <c r="R659" i="1"/>
  <c r="R642" i="1"/>
  <c r="T642" i="1" s="1"/>
  <c r="R640" i="1"/>
  <c r="R638" i="1" s="1"/>
  <c r="R628" i="1"/>
  <c r="R626" i="1"/>
  <c r="R616" i="1"/>
  <c r="R614" i="1"/>
  <c r="R612" i="1" s="1"/>
  <c r="R601" i="1"/>
  <c r="R599" i="1"/>
  <c r="R587" i="1"/>
  <c r="R585" i="1"/>
  <c r="R583" i="1"/>
  <c r="R575" i="1"/>
  <c r="R573" i="1"/>
  <c r="R571" i="1" s="1"/>
  <c r="R563" i="1"/>
  <c r="R561" i="1"/>
  <c r="R559" i="1"/>
  <c r="R548" i="1"/>
  <c r="R544" i="1"/>
  <c r="R531" i="1"/>
  <c r="R529" i="1"/>
  <c r="R527" i="1" s="1"/>
  <c r="R518" i="1"/>
  <c r="R516" i="1"/>
  <c r="R508" i="1"/>
  <c r="R505" i="1"/>
  <c r="R495" i="1"/>
  <c r="R493" i="1"/>
  <c r="R491" i="1"/>
  <c r="R480" i="1"/>
  <c r="R478" i="1"/>
  <c r="R476" i="1" s="1"/>
  <c r="R474" i="1" s="1"/>
  <c r="R464" i="1"/>
  <c r="R462" i="1"/>
  <c r="R453" i="1"/>
  <c r="R451" i="1"/>
  <c r="R449" i="1" s="1"/>
  <c r="R441" i="1"/>
  <c r="R439" i="1"/>
  <c r="R427" i="1"/>
  <c r="R425" i="1"/>
  <c r="R423" i="1"/>
  <c r="R421" i="1" s="1"/>
  <c r="R390" i="1"/>
  <c r="R388" i="1"/>
  <c r="R380" i="1"/>
  <c r="R378" i="1"/>
  <c r="R366" i="1"/>
  <c r="R364" i="1"/>
  <c r="R352" i="1"/>
  <c r="R350" i="1"/>
  <c r="R348" i="1" s="1"/>
  <c r="R346" i="1" s="1"/>
  <c r="R335" i="1"/>
  <c r="R333" i="1" s="1"/>
  <c r="R324" i="1"/>
  <c r="R322" i="1"/>
  <c r="R313" i="1"/>
  <c r="R311" i="1"/>
  <c r="R297" i="1"/>
  <c r="R295" i="1"/>
  <c r="R285" i="1"/>
  <c r="R283" i="1"/>
  <c r="R276" i="1"/>
  <c r="R274" i="1"/>
  <c r="R267" i="1"/>
  <c r="R265" i="1"/>
  <c r="R258" i="1"/>
  <c r="R256" i="1"/>
  <c r="R248" i="1"/>
  <c r="R246" i="1"/>
  <c r="R230" i="1"/>
  <c r="R228" i="1"/>
  <c r="R208" i="1"/>
  <c r="R206" i="1"/>
  <c r="R158" i="1"/>
  <c r="R156" i="1"/>
  <c r="R155" i="1"/>
  <c r="R154" i="1"/>
  <c r="R153" i="1"/>
  <c r="R152" i="1"/>
  <c r="R143" i="1"/>
  <c r="R140" i="1"/>
  <c r="R139" i="1"/>
  <c r="R138" i="1"/>
  <c r="R137" i="1"/>
  <c r="R135" i="1"/>
  <c r="R127" i="1"/>
  <c r="R126" i="1" s="1"/>
  <c r="R118" i="1"/>
  <c r="R117" i="1"/>
  <c r="R24" i="1" s="1"/>
  <c r="R105" i="1"/>
  <c r="R101" i="1"/>
  <c r="R94" i="1"/>
  <c r="R91" i="1"/>
  <c r="R87" i="1"/>
  <c r="R84" i="1"/>
  <c r="R82" i="1"/>
  <c r="R70" i="1"/>
  <c r="R59" i="1"/>
  <c r="R141" i="1" s="1"/>
  <c r="R37" i="1"/>
  <c r="R15" i="1" s="1"/>
  <c r="R29" i="1"/>
  <c r="R23" i="1"/>
  <c r="S293" i="1" l="1"/>
  <c r="S748" i="1"/>
  <c r="R624" i="1"/>
  <c r="S710" i="1"/>
  <c r="R362" i="1"/>
  <c r="R710" i="1"/>
  <c r="S760" i="1"/>
  <c r="R657" i="1"/>
  <c r="R735" i="1"/>
  <c r="S772" i="1"/>
  <c r="R597" i="1"/>
  <c r="R760" i="1"/>
  <c r="S657" i="1"/>
  <c r="R376" i="1"/>
  <c r="R374" i="1" s="1"/>
  <c r="R460" i="1"/>
  <c r="R503" i="1"/>
  <c r="R772" i="1"/>
  <c r="S295" i="1"/>
  <c r="S360" i="1"/>
  <c r="S503" i="1"/>
  <c r="S489" i="1" s="1"/>
  <c r="S559" i="1"/>
  <c r="S172" i="1" s="1"/>
  <c r="S597" i="1"/>
  <c r="S624" i="1"/>
  <c r="R204" i="1"/>
  <c r="R202" i="1" s="1"/>
  <c r="S204" i="1"/>
  <c r="S202" i="1" s="1"/>
  <c r="R99" i="1"/>
  <c r="R18" i="1" s="1"/>
  <c r="S7" i="1"/>
  <c r="R144" i="1"/>
  <c r="R159" i="1"/>
  <c r="R557" i="1"/>
  <c r="S200" i="1"/>
  <c r="S376" i="1"/>
  <c r="S374" i="1" s="1"/>
  <c r="S557" i="1"/>
  <c r="R595" i="1"/>
  <c r="R171" i="1"/>
  <c r="S144" i="1"/>
  <c r="R200" i="1"/>
  <c r="R167" i="1"/>
  <c r="R525" i="1"/>
  <c r="S595" i="1"/>
  <c r="S171" i="1"/>
  <c r="R172" i="1"/>
  <c r="R655" i="1"/>
  <c r="S68" i="1"/>
  <c r="S17" i="1" s="1"/>
  <c r="S435" i="1"/>
  <c r="S437" i="1"/>
  <c r="S173" i="1" s="1"/>
  <c r="S167" i="1"/>
  <c r="S525" i="1"/>
  <c r="S685" i="1"/>
  <c r="S687" i="1"/>
  <c r="R309" i="1"/>
  <c r="R169" i="1" s="1"/>
  <c r="R293" i="1"/>
  <c r="R435" i="1"/>
  <c r="R437" i="1"/>
  <c r="R173" i="1" s="1"/>
  <c r="R174" i="1"/>
  <c r="R489" i="1"/>
  <c r="R685" i="1"/>
  <c r="R687" i="1"/>
  <c r="S421" i="1"/>
  <c r="R68" i="1"/>
  <c r="R17" i="1" s="1"/>
  <c r="R165" i="1"/>
  <c r="R610" i="1"/>
  <c r="R708" i="1"/>
  <c r="S99" i="1"/>
  <c r="S18" i="1" s="1"/>
  <c r="S174" i="1"/>
  <c r="S610" i="1"/>
  <c r="S708" i="1"/>
  <c r="S170" i="1"/>
  <c r="R16" i="1"/>
  <c r="R7" i="1" s="1"/>
  <c r="Q208" i="1"/>
  <c r="Q150" i="1"/>
  <c r="Q299" i="1"/>
  <c r="T299" i="1" s="1"/>
  <c r="Q313" i="1"/>
  <c r="U313" i="1" s="1"/>
  <c r="Q324" i="1"/>
  <c r="U324" i="1" s="1"/>
  <c r="Q337" i="1"/>
  <c r="S168" i="1" l="1"/>
  <c r="S197" i="1"/>
  <c r="S195" i="1" s="1"/>
  <c r="T337" i="1"/>
  <c r="U337" i="1"/>
  <c r="T150" i="1"/>
  <c r="U150" i="1"/>
  <c r="R170" i="1"/>
  <c r="R175" i="1" s="1"/>
  <c r="S165" i="1"/>
  <c r="S655" i="1"/>
  <c r="T313" i="1"/>
  <c r="R168" i="1"/>
  <c r="T324" i="1"/>
  <c r="R360" i="1"/>
  <c r="U299" i="1"/>
  <c r="U208" i="1"/>
  <c r="T208" i="1"/>
  <c r="R9" i="1"/>
  <c r="R11" i="1" s="1"/>
  <c r="S169" i="1"/>
  <c r="R190" i="1"/>
  <c r="R188" i="1" s="1"/>
  <c r="R837" i="1" s="1"/>
  <c r="S9" i="1"/>
  <c r="S11" i="1" s="1"/>
  <c r="S175" i="1"/>
  <c r="S190" i="1"/>
  <c r="S188" i="1" s="1"/>
  <c r="S837" i="1" s="1"/>
  <c r="Q154" i="1"/>
  <c r="R197" i="1" l="1"/>
  <c r="R195" i="1" s="1"/>
  <c r="U154" i="1"/>
  <c r="T154" i="1"/>
  <c r="U158" i="1"/>
  <c r="T158" i="1"/>
  <c r="Q106" i="1"/>
  <c r="Q833" i="1"/>
  <c r="Q828" i="1"/>
  <c r="T828" i="1" l="1"/>
  <c r="U828" i="1"/>
  <c r="Q832" i="1"/>
  <c r="U833" i="1"/>
  <c r="T833" i="1"/>
  <c r="Q240" i="1"/>
  <c r="Q79" i="1"/>
  <c r="Q78" i="1"/>
  <c r="Q417" i="1"/>
  <c r="P417" i="1"/>
  <c r="P416" i="1" s="1"/>
  <c r="P410" i="1" s="1"/>
  <c r="O417" i="1"/>
  <c r="O416" i="1" s="1"/>
  <c r="O410" i="1" s="1"/>
  <c r="Q412" i="1"/>
  <c r="P412" i="1"/>
  <c r="O412" i="1"/>
  <c r="U412" i="1" l="1"/>
  <c r="T412" i="1"/>
  <c r="U240" i="1"/>
  <c r="T240" i="1"/>
  <c r="Q416" i="1"/>
  <c r="Q410" i="1" s="1"/>
  <c r="U417" i="1"/>
  <c r="T417" i="1"/>
  <c r="Q826" i="1"/>
  <c r="Q821" i="1"/>
  <c r="Q820" i="1"/>
  <c r="Q814" i="1" s="1"/>
  <c r="Q812" i="1" s="1"/>
  <c r="Q816" i="1"/>
  <c r="Q807" i="1"/>
  <c r="Q801" i="1"/>
  <c r="Q793" i="1"/>
  <c r="Q788" i="1"/>
  <c r="Q781" i="1"/>
  <c r="Q776" i="1"/>
  <c r="Q769" i="1"/>
  <c r="Q764" i="1"/>
  <c r="Q757" i="1"/>
  <c r="Q752" i="1"/>
  <c r="Q745" i="1"/>
  <c r="Q744" i="1"/>
  <c r="Q737" i="1" s="1"/>
  <c r="Q739" i="1"/>
  <c r="Q732" i="1"/>
  <c r="Q725" i="1"/>
  <c r="Q720" i="1"/>
  <c r="Q714" i="1"/>
  <c r="Q704" i="1"/>
  <c r="Q701" i="1"/>
  <c r="Q700" i="1" s="1"/>
  <c r="Q698" i="1"/>
  <c r="Q691" i="1"/>
  <c r="Q682" i="1"/>
  <c r="Q681" i="1"/>
  <c r="Q674" i="1" s="1"/>
  <c r="Q676" i="1"/>
  <c r="Q671" i="1"/>
  <c r="Q670" i="1" s="1"/>
  <c r="Q667" i="1"/>
  <c r="Q666" i="1"/>
  <c r="Q661" i="1"/>
  <c r="Q651" i="1"/>
  <c r="Q650" i="1" s="1"/>
  <c r="Q647" i="1"/>
  <c r="Q633" i="1"/>
  <c r="Q628" i="1"/>
  <c r="Q620" i="1"/>
  <c r="Q616" i="1"/>
  <c r="Q607" i="1"/>
  <c r="Q605" i="1"/>
  <c r="Q604" i="1" s="1"/>
  <c r="Q599" i="1" s="1"/>
  <c r="Q601" i="1"/>
  <c r="Q592" i="1"/>
  <c r="Q587" i="1"/>
  <c r="Q580" i="1"/>
  <c r="Q575" i="1"/>
  <c r="Q567" i="1"/>
  <c r="Q566" i="1"/>
  <c r="Q561" i="1" s="1"/>
  <c r="Q563" i="1"/>
  <c r="Q554" i="1"/>
  <c r="Q552" i="1"/>
  <c r="Q548" i="1"/>
  <c r="Q540" i="1"/>
  <c r="Q538" i="1"/>
  <c r="Q531" i="1"/>
  <c r="Q522" i="1"/>
  <c r="Q518" i="1"/>
  <c r="Q513" i="1"/>
  <c r="Q508" i="1"/>
  <c r="Q500" i="1"/>
  <c r="Q495" i="1"/>
  <c r="Q485" i="1"/>
  <c r="Q480" i="1"/>
  <c r="Q471" i="1"/>
  <c r="Q469" i="1"/>
  <c r="Q468" i="1" s="1"/>
  <c r="Q462" i="1" s="1"/>
  <c r="Q464" i="1"/>
  <c r="Q457" i="1"/>
  <c r="Q453" i="1"/>
  <c r="Q446" i="1"/>
  <c r="Q441" i="1"/>
  <c r="Q432" i="1"/>
  <c r="Q427" i="1"/>
  <c r="Q406" i="1"/>
  <c r="Q401" i="1"/>
  <c r="Q395" i="1"/>
  <c r="Q390" i="1"/>
  <c r="Q385" i="1"/>
  <c r="Q380" i="1"/>
  <c r="Q371" i="1"/>
  <c r="Q366" i="1"/>
  <c r="Q357" i="1"/>
  <c r="Q352" i="1"/>
  <c r="Q343" i="1"/>
  <c r="Q330" i="1"/>
  <c r="Q318" i="1"/>
  <c r="Q305" i="1"/>
  <c r="Q290" i="1"/>
  <c r="Q285" i="1"/>
  <c r="Q280" i="1"/>
  <c r="Q276" i="1"/>
  <c r="Q271" i="1"/>
  <c r="Q267" i="1"/>
  <c r="Q262" i="1"/>
  <c r="Q258" i="1"/>
  <c r="Q252" i="1"/>
  <c r="Q248" i="1"/>
  <c r="Q236" i="1"/>
  <c r="Q230" i="1"/>
  <c r="Q225" i="1"/>
  <c r="Q223" i="1"/>
  <c r="Q218" i="1"/>
  <c r="Q214" i="1"/>
  <c r="Q156" i="1"/>
  <c r="Q155" i="1"/>
  <c r="Q153" i="1"/>
  <c r="Q152" i="1"/>
  <c r="Q143" i="1"/>
  <c r="Q127" i="1"/>
  <c r="Q120" i="1"/>
  <c r="Q118" i="1"/>
  <c r="Q115" i="1"/>
  <c r="Q112" i="1" s="1"/>
  <c r="Q142" i="1" s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 s="1"/>
  <c r="Q83" i="1"/>
  <c r="Q82" i="1" s="1"/>
  <c r="Q80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T84" i="1" l="1"/>
  <c r="U84" i="1"/>
  <c r="U152" i="1"/>
  <c r="T152" i="1"/>
  <c r="U230" i="1"/>
  <c r="T230" i="1"/>
  <c r="U276" i="1"/>
  <c r="T276" i="1"/>
  <c r="U352" i="1"/>
  <c r="T352" i="1"/>
  <c r="U401" i="1"/>
  <c r="T401" i="1"/>
  <c r="T464" i="1"/>
  <c r="U464" i="1"/>
  <c r="U554" i="1"/>
  <c r="T554" i="1"/>
  <c r="T739" i="1"/>
  <c r="U739" i="1"/>
  <c r="Q780" i="1"/>
  <c r="Q774" i="1" s="1"/>
  <c r="T781" i="1"/>
  <c r="U781" i="1"/>
  <c r="U38" i="1"/>
  <c r="T38" i="1"/>
  <c r="U218" i="1"/>
  <c r="T218" i="1"/>
  <c r="Q317" i="1"/>
  <c r="Q311" i="1" s="1"/>
  <c r="T318" i="1"/>
  <c r="U318" i="1"/>
  <c r="T518" i="1"/>
  <c r="U518" i="1"/>
  <c r="Q597" i="1"/>
  <c r="U599" i="1"/>
  <c r="T599" i="1"/>
  <c r="U661" i="1"/>
  <c r="T661" i="1"/>
  <c r="Q735" i="1"/>
  <c r="T737" i="1"/>
  <c r="U737" i="1"/>
  <c r="T223" i="1"/>
  <c r="U223" i="1"/>
  <c r="U390" i="1"/>
  <c r="T390" i="1"/>
  <c r="U453" i="1"/>
  <c r="T453" i="1"/>
  <c r="T471" i="1"/>
  <c r="U471" i="1"/>
  <c r="U548" i="1"/>
  <c r="T548" i="1"/>
  <c r="Q559" i="1"/>
  <c r="T561" i="1"/>
  <c r="U561" i="1"/>
  <c r="T587" i="1"/>
  <c r="U587" i="1"/>
  <c r="U607" i="1"/>
  <c r="T607" i="1"/>
  <c r="Q632" i="1"/>
  <c r="Q626" i="1" s="1"/>
  <c r="T633" i="1"/>
  <c r="U633" i="1"/>
  <c r="T674" i="1"/>
  <c r="U674" i="1"/>
  <c r="T745" i="1"/>
  <c r="U745" i="1"/>
  <c r="Q768" i="1"/>
  <c r="Q762" i="1" s="1"/>
  <c r="U769" i="1"/>
  <c r="T769" i="1"/>
  <c r="Q792" i="1"/>
  <c r="Q786" i="1" s="1"/>
  <c r="U793" i="1"/>
  <c r="T793" i="1"/>
  <c r="Q138" i="1"/>
  <c r="T52" i="1"/>
  <c r="U52" i="1"/>
  <c r="U258" i="1"/>
  <c r="T258" i="1"/>
  <c r="Q304" i="1"/>
  <c r="Q297" i="1" s="1"/>
  <c r="T305" i="1"/>
  <c r="U305" i="1"/>
  <c r="U380" i="1"/>
  <c r="T380" i="1"/>
  <c r="U441" i="1"/>
  <c r="T441" i="1"/>
  <c r="U575" i="1"/>
  <c r="T575" i="1"/>
  <c r="T601" i="1"/>
  <c r="U601" i="1"/>
  <c r="T691" i="1"/>
  <c r="U691" i="1"/>
  <c r="U714" i="1"/>
  <c r="T714" i="1"/>
  <c r="Q756" i="1"/>
  <c r="Q750" i="1" s="1"/>
  <c r="U757" i="1"/>
  <c r="T757" i="1"/>
  <c r="Q140" i="1"/>
  <c r="T56" i="1"/>
  <c r="U56" i="1"/>
  <c r="U153" i="1"/>
  <c r="T153" i="1"/>
  <c r="U236" i="1"/>
  <c r="T236" i="1"/>
  <c r="Q405" i="1"/>
  <c r="Q399" i="1" s="1"/>
  <c r="U406" i="1"/>
  <c r="T406" i="1"/>
  <c r="Q460" i="1"/>
  <c r="T462" i="1"/>
  <c r="U462" i="1"/>
  <c r="T495" i="1"/>
  <c r="U495" i="1"/>
  <c r="U563" i="1"/>
  <c r="T563" i="1"/>
  <c r="U628" i="1"/>
  <c r="T628" i="1"/>
  <c r="T676" i="1"/>
  <c r="U676" i="1"/>
  <c r="Q697" i="1"/>
  <c r="T698" i="1"/>
  <c r="U698" i="1"/>
  <c r="Q719" i="1"/>
  <c r="Q712" i="1" s="1"/>
  <c r="U720" i="1"/>
  <c r="T720" i="1"/>
  <c r="U764" i="1"/>
  <c r="T764" i="1"/>
  <c r="T788" i="1"/>
  <c r="U788" i="1"/>
  <c r="T82" i="1"/>
  <c r="U82" i="1"/>
  <c r="U155" i="1"/>
  <c r="T155" i="1"/>
  <c r="U248" i="1"/>
  <c r="T248" i="1"/>
  <c r="T267" i="1"/>
  <c r="U267" i="1"/>
  <c r="U285" i="1"/>
  <c r="T285" i="1"/>
  <c r="T366" i="1"/>
  <c r="U366" i="1"/>
  <c r="U427" i="1"/>
  <c r="T427" i="1"/>
  <c r="Q137" i="1"/>
  <c r="U48" i="1"/>
  <c r="T48" i="1"/>
  <c r="T91" i="1"/>
  <c r="U91" i="1"/>
  <c r="T225" i="1"/>
  <c r="U225" i="1"/>
  <c r="Q251" i="1"/>
  <c r="Q246" i="1" s="1"/>
  <c r="U252" i="1"/>
  <c r="T252" i="1"/>
  <c r="Q370" i="1"/>
  <c r="Q364" i="1" s="1"/>
  <c r="T371" i="1"/>
  <c r="U371" i="1"/>
  <c r="T480" i="1"/>
  <c r="U480" i="1"/>
  <c r="U508" i="1"/>
  <c r="T508" i="1"/>
  <c r="U531" i="1"/>
  <c r="T531" i="1"/>
  <c r="U552" i="1"/>
  <c r="T552" i="1"/>
  <c r="T567" i="1"/>
  <c r="U567" i="1"/>
  <c r="U616" i="1"/>
  <c r="T616" i="1"/>
  <c r="Q646" i="1"/>
  <c r="T647" i="1"/>
  <c r="U647" i="1"/>
  <c r="U667" i="1"/>
  <c r="T667" i="1"/>
  <c r="U682" i="1"/>
  <c r="T682" i="1"/>
  <c r="T704" i="1"/>
  <c r="U704" i="1"/>
  <c r="U752" i="1"/>
  <c r="T752" i="1"/>
  <c r="T776" i="1"/>
  <c r="U776" i="1"/>
  <c r="T410" i="1"/>
  <c r="U410" i="1"/>
  <c r="Q261" i="1"/>
  <c r="Q256" i="1" s="1"/>
  <c r="U262" i="1"/>
  <c r="T262" i="1"/>
  <c r="Q279" i="1"/>
  <c r="Q274" i="1" s="1"/>
  <c r="U280" i="1"/>
  <c r="T280" i="1"/>
  <c r="Q356" i="1"/>
  <c r="Q350" i="1" s="1"/>
  <c r="U357" i="1"/>
  <c r="T357" i="1"/>
  <c r="Q384" i="1"/>
  <c r="Q378" i="1" s="1"/>
  <c r="U385" i="1"/>
  <c r="T385" i="1"/>
  <c r="Q445" i="1"/>
  <c r="Q439" i="1" s="1"/>
  <c r="U446" i="1"/>
  <c r="T446" i="1"/>
  <c r="Q579" i="1"/>
  <c r="Q573" i="1" s="1"/>
  <c r="T580" i="1"/>
  <c r="U580" i="1"/>
  <c r="Q329" i="1"/>
  <c r="Q322" i="1" s="1"/>
  <c r="Q309" i="1" s="1"/>
  <c r="U330" i="1"/>
  <c r="T330" i="1"/>
  <c r="Q499" i="1"/>
  <c r="Q493" i="1" s="1"/>
  <c r="U500" i="1"/>
  <c r="T500" i="1"/>
  <c r="Q521" i="1"/>
  <c r="Q516" i="1" s="1"/>
  <c r="U522" i="1"/>
  <c r="T522" i="1"/>
  <c r="Q270" i="1"/>
  <c r="Q265" i="1" s="1"/>
  <c r="U271" i="1"/>
  <c r="T271" i="1"/>
  <c r="Q289" i="1"/>
  <c r="Q283" i="1" s="1"/>
  <c r="U290" i="1"/>
  <c r="T290" i="1"/>
  <c r="Q342" i="1"/>
  <c r="Q335" i="1" s="1"/>
  <c r="U343" i="1"/>
  <c r="T343" i="1"/>
  <c r="Q394" i="1"/>
  <c r="Q388" i="1" s="1"/>
  <c r="U395" i="1"/>
  <c r="T395" i="1"/>
  <c r="Q431" i="1"/>
  <c r="Q425" i="1" s="1"/>
  <c r="U432" i="1"/>
  <c r="T432" i="1"/>
  <c r="Q456" i="1"/>
  <c r="Q451" i="1" s="1"/>
  <c r="T457" i="1"/>
  <c r="U457" i="1"/>
  <c r="Q591" i="1"/>
  <c r="Q585" i="1" s="1"/>
  <c r="U592" i="1"/>
  <c r="T592" i="1"/>
  <c r="Q484" i="1"/>
  <c r="Q478" i="1" s="1"/>
  <c r="U485" i="1"/>
  <c r="T485" i="1"/>
  <c r="Q512" i="1"/>
  <c r="Q505" i="1" s="1"/>
  <c r="U513" i="1"/>
  <c r="T513" i="1"/>
  <c r="Q619" i="1"/>
  <c r="Q614" i="1" s="1"/>
  <c r="U620" i="1"/>
  <c r="T620" i="1"/>
  <c r="T801" i="1"/>
  <c r="U801" i="1"/>
  <c r="Q806" i="1"/>
  <c r="Q799" i="1" s="1"/>
  <c r="U807" i="1"/>
  <c r="T807" i="1"/>
  <c r="T725" i="1"/>
  <c r="U725" i="1"/>
  <c r="Q731" i="1"/>
  <c r="Q723" i="1" s="1"/>
  <c r="U732" i="1"/>
  <c r="T732" i="1"/>
  <c r="T540" i="1"/>
  <c r="U540" i="1"/>
  <c r="T826" i="1"/>
  <c r="U826" i="1"/>
  <c r="Q824" i="1"/>
  <c r="Q139" i="1"/>
  <c r="U42" i="1"/>
  <c r="T42" i="1"/>
  <c r="Q126" i="1"/>
  <c r="U127" i="1"/>
  <c r="T127" i="1"/>
  <c r="U143" i="1"/>
  <c r="T143" i="1"/>
  <c r="U29" i="1"/>
  <c r="T29" i="1"/>
  <c r="T214" i="1"/>
  <c r="U214" i="1"/>
  <c r="Q117" i="1"/>
  <c r="Q24" i="1" s="1"/>
  <c r="Q101" i="1"/>
  <c r="Q551" i="1"/>
  <c r="Q546" i="1" s="1"/>
  <c r="Q37" i="1"/>
  <c r="Q87" i="1"/>
  <c r="Q537" i="1"/>
  <c r="Q529" i="1" s="1"/>
  <c r="Q200" i="1"/>
  <c r="Q159" i="1"/>
  <c r="Q640" i="1"/>
  <c r="Q689" i="1"/>
  <c r="Q70" i="1"/>
  <c r="Q659" i="1"/>
  <c r="Q235" i="1"/>
  <c r="Q228" i="1" s="1"/>
  <c r="Q213" i="1"/>
  <c r="Q206" i="1" s="1"/>
  <c r="Q105" i="1"/>
  <c r="Q75" i="1"/>
  <c r="Q94" i="1"/>
  <c r="Q23" i="1"/>
  <c r="Q59" i="1"/>
  <c r="Q595" i="1"/>
  <c r="Q135" i="1"/>
  <c r="O153" i="1"/>
  <c r="O725" i="1"/>
  <c r="O158" i="1"/>
  <c r="O156" i="1"/>
  <c r="O155" i="1"/>
  <c r="O154" i="1"/>
  <c r="O152" i="1"/>
  <c r="O150" i="1"/>
  <c r="U135" i="1" l="1"/>
  <c r="T135" i="1"/>
  <c r="T712" i="1"/>
  <c r="U712" i="1"/>
  <c r="Q624" i="1"/>
  <c r="U626" i="1"/>
  <c r="T626" i="1"/>
  <c r="Q362" i="1"/>
  <c r="U364" i="1"/>
  <c r="T364" i="1"/>
  <c r="T399" i="1"/>
  <c r="U399" i="1"/>
  <c r="Q760" i="1"/>
  <c r="T762" i="1"/>
  <c r="U762" i="1"/>
  <c r="T597" i="1"/>
  <c r="U597" i="1"/>
  <c r="Q772" i="1"/>
  <c r="U774" i="1"/>
  <c r="T774" i="1"/>
  <c r="U228" i="1"/>
  <c r="T228" i="1"/>
  <c r="U460" i="1"/>
  <c r="T460" i="1"/>
  <c r="Q295" i="1"/>
  <c r="U297" i="1"/>
  <c r="T297" i="1"/>
  <c r="Q784" i="1"/>
  <c r="T786" i="1"/>
  <c r="U786" i="1"/>
  <c r="T311" i="1"/>
  <c r="U311" i="1"/>
  <c r="U246" i="1"/>
  <c r="T246" i="1"/>
  <c r="T140" i="1"/>
  <c r="U140" i="1"/>
  <c r="U735" i="1"/>
  <c r="T735" i="1"/>
  <c r="U595" i="1"/>
  <c r="T595" i="1"/>
  <c r="Q687" i="1"/>
  <c r="T689" i="1"/>
  <c r="U689" i="1"/>
  <c r="Q544" i="1"/>
  <c r="U546" i="1"/>
  <c r="T546" i="1"/>
  <c r="Q171" i="1"/>
  <c r="T75" i="1"/>
  <c r="U75" i="1"/>
  <c r="Q657" i="1"/>
  <c r="U659" i="1"/>
  <c r="T659" i="1"/>
  <c r="Q376" i="1"/>
  <c r="T87" i="1"/>
  <c r="U87" i="1"/>
  <c r="Q710" i="1"/>
  <c r="U710" i="1" s="1"/>
  <c r="T137" i="1"/>
  <c r="U137" i="1"/>
  <c r="Q748" i="1"/>
  <c r="U750" i="1"/>
  <c r="T750" i="1"/>
  <c r="T138" i="1"/>
  <c r="U138" i="1"/>
  <c r="T559" i="1"/>
  <c r="U559" i="1"/>
  <c r="U505" i="1"/>
  <c r="T505" i="1"/>
  <c r="Q423" i="1"/>
  <c r="U425" i="1"/>
  <c r="T425" i="1"/>
  <c r="T265" i="1"/>
  <c r="U265" i="1"/>
  <c r="Q571" i="1"/>
  <c r="U573" i="1"/>
  <c r="T573" i="1"/>
  <c r="T274" i="1"/>
  <c r="U274" i="1"/>
  <c r="U309" i="1"/>
  <c r="T309" i="1"/>
  <c r="Q612" i="1"/>
  <c r="U614" i="1"/>
  <c r="T614" i="1"/>
  <c r="Q449" i="1"/>
  <c r="U451" i="1"/>
  <c r="T451" i="1"/>
  <c r="T283" i="1"/>
  <c r="U283" i="1"/>
  <c r="T322" i="1"/>
  <c r="U322" i="1"/>
  <c r="Q348" i="1"/>
  <c r="U350" i="1"/>
  <c r="T350" i="1"/>
  <c r="Q374" i="1"/>
  <c r="U376" i="1"/>
  <c r="T376" i="1"/>
  <c r="Q583" i="1"/>
  <c r="U585" i="1"/>
  <c r="T585" i="1"/>
  <c r="Q333" i="1"/>
  <c r="U335" i="1"/>
  <c r="T335" i="1"/>
  <c r="Q491" i="1"/>
  <c r="U493" i="1"/>
  <c r="T493" i="1"/>
  <c r="U378" i="1"/>
  <c r="T378" i="1"/>
  <c r="Q503" i="1"/>
  <c r="Q476" i="1"/>
  <c r="U478" i="1"/>
  <c r="T478" i="1"/>
  <c r="U388" i="1"/>
  <c r="T388" i="1"/>
  <c r="U516" i="1"/>
  <c r="T516" i="1"/>
  <c r="Q437" i="1"/>
  <c r="U439" i="1"/>
  <c r="T439" i="1"/>
  <c r="T256" i="1"/>
  <c r="U256" i="1"/>
  <c r="Q638" i="1"/>
  <c r="U640" i="1"/>
  <c r="T640" i="1"/>
  <c r="Q797" i="1"/>
  <c r="U799" i="1"/>
  <c r="T799" i="1"/>
  <c r="T710" i="1"/>
  <c r="U723" i="1"/>
  <c r="T723" i="1"/>
  <c r="Q527" i="1"/>
  <c r="T529" i="1"/>
  <c r="U529" i="1"/>
  <c r="T94" i="1"/>
  <c r="U94" i="1"/>
  <c r="Q167" i="1"/>
  <c r="Q99" i="1"/>
  <c r="U105" i="1"/>
  <c r="T105" i="1"/>
  <c r="U824" i="1"/>
  <c r="T824" i="1"/>
  <c r="Q15" i="1"/>
  <c r="U37" i="1"/>
  <c r="T37" i="1"/>
  <c r="T139" i="1"/>
  <c r="U139" i="1"/>
  <c r="T159" i="1"/>
  <c r="U159" i="1"/>
  <c r="U200" i="1"/>
  <c r="T200" i="1"/>
  <c r="U126" i="1"/>
  <c r="T126" i="1"/>
  <c r="T70" i="1"/>
  <c r="U70" i="1"/>
  <c r="U206" i="1"/>
  <c r="T206" i="1"/>
  <c r="Q525" i="1"/>
  <c r="Q610" i="1"/>
  <c r="Q204" i="1"/>
  <c r="Q174" i="1"/>
  <c r="Q68" i="1"/>
  <c r="Q16" i="1"/>
  <c r="Q141" i="1"/>
  <c r="Q144" i="1" s="1"/>
  <c r="O159" i="1"/>
  <c r="O143" i="1"/>
  <c r="O42" i="1"/>
  <c r="O139" i="1" s="1"/>
  <c r="T544" i="1" l="1"/>
  <c r="U544" i="1"/>
  <c r="U784" i="1"/>
  <c r="T784" i="1"/>
  <c r="Q360" i="1"/>
  <c r="U362" i="1"/>
  <c r="T362" i="1"/>
  <c r="T748" i="1"/>
  <c r="U748" i="1"/>
  <c r="T171" i="1"/>
  <c r="U171" i="1"/>
  <c r="Q708" i="1"/>
  <c r="Q655" i="1"/>
  <c r="U657" i="1"/>
  <c r="T657" i="1"/>
  <c r="U772" i="1"/>
  <c r="T772" i="1"/>
  <c r="Q685" i="1"/>
  <c r="U687" i="1"/>
  <c r="T687" i="1"/>
  <c r="Q170" i="1"/>
  <c r="T295" i="1"/>
  <c r="U295" i="1"/>
  <c r="T760" i="1"/>
  <c r="U760" i="1"/>
  <c r="U624" i="1"/>
  <c r="T624" i="1"/>
  <c r="U174" i="1"/>
  <c r="T174" i="1"/>
  <c r="Q474" i="1"/>
  <c r="U476" i="1"/>
  <c r="T476" i="1"/>
  <c r="U583" i="1"/>
  <c r="T583" i="1"/>
  <c r="U612" i="1"/>
  <c r="T612" i="1"/>
  <c r="U571" i="1"/>
  <c r="T571" i="1"/>
  <c r="Q557" i="1"/>
  <c r="U437" i="1"/>
  <c r="T437" i="1"/>
  <c r="Q435" i="1"/>
  <c r="Q489" i="1"/>
  <c r="U503" i="1"/>
  <c r="T503" i="1"/>
  <c r="U333" i="1"/>
  <c r="T333" i="1"/>
  <c r="U449" i="1"/>
  <c r="T449" i="1"/>
  <c r="U423" i="1"/>
  <c r="T423" i="1"/>
  <c r="Q421" i="1"/>
  <c r="Q173" i="1"/>
  <c r="Q168" i="1"/>
  <c r="T168" i="1" s="1"/>
  <c r="U491" i="1"/>
  <c r="T491" i="1"/>
  <c r="Q346" i="1"/>
  <c r="U348" i="1"/>
  <c r="T348" i="1"/>
  <c r="Q169" i="1"/>
  <c r="T374" i="1"/>
  <c r="U374" i="1"/>
  <c r="Q293" i="1"/>
  <c r="U610" i="1"/>
  <c r="T610" i="1"/>
  <c r="Q172" i="1"/>
  <c r="U638" i="1"/>
  <c r="T638" i="1"/>
  <c r="U797" i="1"/>
  <c r="T797" i="1"/>
  <c r="Q7" i="1"/>
  <c r="U7" i="1" s="1"/>
  <c r="U167" i="1"/>
  <c r="T167" i="1"/>
  <c r="T525" i="1"/>
  <c r="U525" i="1"/>
  <c r="U527" i="1"/>
  <c r="T527" i="1"/>
  <c r="Q18" i="1"/>
  <c r="U99" i="1"/>
  <c r="T99" i="1"/>
  <c r="U15" i="1"/>
  <c r="T15" i="1"/>
  <c r="U144" i="1"/>
  <c r="T144" i="1"/>
  <c r="Q202" i="1"/>
  <c r="U204" i="1"/>
  <c r="T204" i="1"/>
  <c r="Q17" i="1"/>
  <c r="U68" i="1"/>
  <c r="T68" i="1"/>
  <c r="Q165" i="1"/>
  <c r="Q197" i="1" l="1"/>
  <c r="T685" i="1"/>
  <c r="U685" i="1"/>
  <c r="T708" i="1"/>
  <c r="U708" i="1"/>
  <c r="T7" i="1"/>
  <c r="Q175" i="1"/>
  <c r="U175" i="1" s="1"/>
  <c r="T170" i="1"/>
  <c r="U170" i="1"/>
  <c r="T655" i="1"/>
  <c r="U655" i="1"/>
  <c r="U360" i="1"/>
  <c r="T360" i="1"/>
  <c r="T293" i="1"/>
  <c r="U293" i="1"/>
  <c r="U489" i="1"/>
  <c r="T489" i="1"/>
  <c r="U557" i="1"/>
  <c r="T557" i="1"/>
  <c r="U435" i="1"/>
  <c r="T435" i="1"/>
  <c r="U474" i="1"/>
  <c r="T474" i="1"/>
  <c r="Q190" i="1"/>
  <c r="Q188" i="1" s="1"/>
  <c r="U168" i="1"/>
  <c r="U346" i="1"/>
  <c r="T346" i="1"/>
  <c r="T173" i="1"/>
  <c r="U173" i="1"/>
  <c r="T169" i="1"/>
  <c r="U169" i="1"/>
  <c r="U421" i="1"/>
  <c r="T421" i="1"/>
  <c r="T172" i="1"/>
  <c r="U172" i="1"/>
  <c r="U18" i="1"/>
  <c r="T18" i="1"/>
  <c r="T175" i="1"/>
  <c r="Q9" i="1"/>
  <c r="U17" i="1"/>
  <c r="T17" i="1"/>
  <c r="Q195" i="1"/>
  <c r="U197" i="1"/>
  <c r="T197" i="1"/>
  <c r="U165" i="1"/>
  <c r="T165" i="1"/>
  <c r="U202" i="1"/>
  <c r="T202" i="1"/>
  <c r="P406" i="1"/>
  <c r="P405" i="1" s="1"/>
  <c r="P399" i="1" s="1"/>
  <c r="P401" i="1"/>
  <c r="O406" i="1"/>
  <c r="O405" i="1" s="1"/>
  <c r="O399" i="1" s="1"/>
  <c r="O401" i="1"/>
  <c r="T190" i="1" l="1"/>
  <c r="U190" i="1"/>
  <c r="U9" i="1"/>
  <c r="T9" i="1"/>
  <c r="Q11" i="1"/>
  <c r="U195" i="1"/>
  <c r="T195" i="1"/>
  <c r="Q837" i="1"/>
  <c r="T188" i="1"/>
  <c r="U188" i="1"/>
  <c r="P155" i="1"/>
  <c r="P156" i="1"/>
  <c r="P158" i="1"/>
  <c r="P154" i="1"/>
  <c r="P153" i="1"/>
  <c r="P152" i="1"/>
  <c r="P150" i="1"/>
  <c r="T837" i="1" l="1"/>
  <c r="U837" i="1"/>
  <c r="T11" i="1"/>
  <c r="U11" i="1"/>
  <c r="P159" i="1"/>
  <c r="P102" i="1"/>
  <c r="P80" i="1"/>
  <c r="P78" i="1"/>
  <c r="P642" i="1"/>
  <c r="P647" i="1" l="1"/>
  <c r="P646" i="1" l="1"/>
  <c r="P651" i="1"/>
  <c r="P650" i="1" l="1"/>
  <c r="P640" i="1" l="1"/>
  <c r="P628" i="1"/>
  <c r="P638" i="1" l="1"/>
  <c r="P725" i="1"/>
  <c r="P106" i="1" l="1"/>
  <c r="P820" i="1" l="1"/>
  <c r="P821" i="1"/>
  <c r="P814" i="1" l="1"/>
  <c r="P816" i="1"/>
  <c r="P807" i="1"/>
  <c r="P801" i="1"/>
  <c r="P793" i="1"/>
  <c r="P788" i="1"/>
  <c r="P781" i="1"/>
  <c r="P776" i="1"/>
  <c r="P769" i="1"/>
  <c r="P764" i="1"/>
  <c r="P757" i="1"/>
  <c r="P752" i="1"/>
  <c r="P745" i="1"/>
  <c r="P744" i="1"/>
  <c r="P739" i="1"/>
  <c r="P732" i="1"/>
  <c r="P720" i="1"/>
  <c r="P714" i="1"/>
  <c r="P704" i="1"/>
  <c r="P701" i="1"/>
  <c r="P698" i="1"/>
  <c r="P691" i="1"/>
  <c r="P682" i="1"/>
  <c r="P676" i="1"/>
  <c r="P671" i="1"/>
  <c r="P667" i="1"/>
  <c r="P661" i="1"/>
  <c r="P633" i="1"/>
  <c r="P620" i="1"/>
  <c r="P616" i="1"/>
  <c r="P607" i="1"/>
  <c r="P605" i="1"/>
  <c r="P601" i="1"/>
  <c r="P592" i="1"/>
  <c r="P587" i="1"/>
  <c r="P580" i="1"/>
  <c r="P575" i="1"/>
  <c r="P567" i="1"/>
  <c r="P563" i="1"/>
  <c r="P554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43" i="1"/>
  <c r="P127" i="1"/>
  <c r="P120" i="1"/>
  <c r="P118" i="1"/>
  <c r="P115" i="1"/>
  <c r="P108" i="1"/>
  <c r="P107" i="1"/>
  <c r="P103" i="1"/>
  <c r="P97" i="1"/>
  <c r="P96" i="1"/>
  <c r="P95" i="1"/>
  <c r="P92" i="1"/>
  <c r="P89" i="1"/>
  <c r="P85" i="1"/>
  <c r="P83" i="1"/>
  <c r="P79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P370" i="1" l="1"/>
  <c r="P112" i="1"/>
  <c r="P84" i="1"/>
  <c r="P806" i="1"/>
  <c r="P200" i="1"/>
  <c r="P768" i="1"/>
  <c r="P681" i="1"/>
  <c r="P251" i="1"/>
  <c r="P604" i="1"/>
  <c r="P812" i="1"/>
  <c r="P261" i="1"/>
  <c r="P23" i="1"/>
  <c r="P59" i="1"/>
  <c r="P364" i="1"/>
  <c r="P591" i="1"/>
  <c r="P632" i="1"/>
  <c r="P138" i="1"/>
  <c r="P82" i="1"/>
  <c r="P304" i="1"/>
  <c r="P394" i="1"/>
  <c r="P512" i="1"/>
  <c r="P135" i="1"/>
  <c r="P140" i="1"/>
  <c r="P126" i="1"/>
  <c r="P235" i="1"/>
  <c r="P356" i="1"/>
  <c r="P445" i="1"/>
  <c r="P468" i="1"/>
  <c r="P579" i="1"/>
  <c r="P619" i="1"/>
  <c r="P666" i="1"/>
  <c r="P700" i="1"/>
  <c r="P137" i="1"/>
  <c r="P87" i="1"/>
  <c r="P456" i="1"/>
  <c r="P756" i="1"/>
  <c r="P91" i="1"/>
  <c r="P101" i="1"/>
  <c r="P279" i="1"/>
  <c r="P329" i="1"/>
  <c r="P484" i="1"/>
  <c r="P551" i="1"/>
  <c r="P697" i="1"/>
  <c r="P719" i="1"/>
  <c r="P737" i="1"/>
  <c r="P780" i="1"/>
  <c r="P139" i="1"/>
  <c r="P270" i="1"/>
  <c r="P289" i="1"/>
  <c r="P317" i="1"/>
  <c r="P342" i="1"/>
  <c r="P384" i="1"/>
  <c r="P431" i="1"/>
  <c r="P499" i="1"/>
  <c r="P521" i="1"/>
  <c r="P566" i="1"/>
  <c r="P670" i="1"/>
  <c r="P731" i="1"/>
  <c r="P792" i="1"/>
  <c r="P537" i="1"/>
  <c r="P213" i="1"/>
  <c r="P94" i="1"/>
  <c r="P70" i="1"/>
  <c r="P75" i="1"/>
  <c r="P117" i="1"/>
  <c r="P105" i="1"/>
  <c r="P37" i="1"/>
  <c r="P599" i="1" l="1"/>
  <c r="P799" i="1"/>
  <c r="P142" i="1"/>
  <c r="P762" i="1"/>
  <c r="P760" i="1" s="1"/>
  <c r="P246" i="1"/>
  <c r="P256" i="1"/>
  <c r="P674" i="1"/>
  <c r="P689" i="1"/>
  <c r="P687" i="1" s="1"/>
  <c r="P274" i="1"/>
  <c r="P24" i="1"/>
  <c r="P283" i="1"/>
  <c r="P774" i="1"/>
  <c r="P206" i="1"/>
  <c r="P425" i="1"/>
  <c r="P15" i="1"/>
  <c r="P335" i="1"/>
  <c r="P388" i="1"/>
  <c r="P585" i="1"/>
  <c r="P529" i="1"/>
  <c r="P493" i="1"/>
  <c r="P712" i="1"/>
  <c r="P451" i="1"/>
  <c r="P573" i="1"/>
  <c r="P439" i="1"/>
  <c r="P350" i="1"/>
  <c r="P362" i="1"/>
  <c r="P786" i="1"/>
  <c r="P723" i="1"/>
  <c r="P378" i="1"/>
  <c r="P311" i="1"/>
  <c r="P265" i="1"/>
  <c r="P797" i="1"/>
  <c r="P478" i="1"/>
  <c r="P322" i="1"/>
  <c r="P626" i="1"/>
  <c r="P228" i="1"/>
  <c r="P561" i="1"/>
  <c r="P750" i="1"/>
  <c r="P659" i="1"/>
  <c r="P505" i="1"/>
  <c r="P141" i="1"/>
  <c r="P16" i="1"/>
  <c r="P99" i="1"/>
  <c r="P516" i="1"/>
  <c r="P735" i="1"/>
  <c r="P546" i="1"/>
  <c r="P614" i="1"/>
  <c r="P462" i="1"/>
  <c r="P297" i="1"/>
  <c r="P597" i="1"/>
  <c r="P68" i="1"/>
  <c r="P610" i="1" l="1"/>
  <c r="P171" i="1"/>
  <c r="P360" i="1"/>
  <c r="P204" i="1"/>
  <c r="P612" i="1"/>
  <c r="P503" i="1"/>
  <c r="P559" i="1"/>
  <c r="P544" i="1"/>
  <c r="P18" i="1"/>
  <c r="P748" i="1"/>
  <c r="P476" i="1"/>
  <c r="P376" i="1"/>
  <c r="P784" i="1"/>
  <c r="P348" i="1"/>
  <c r="P571" i="1"/>
  <c r="P710" i="1"/>
  <c r="P708" i="1"/>
  <c r="P527" i="1"/>
  <c r="P772" i="1"/>
  <c r="P17" i="1"/>
  <c r="P595" i="1"/>
  <c r="P295" i="1"/>
  <c r="P460" i="1"/>
  <c r="P7" i="1"/>
  <c r="P657" i="1"/>
  <c r="P685" i="1"/>
  <c r="P624" i="1"/>
  <c r="P309" i="1"/>
  <c r="P437" i="1"/>
  <c r="P449" i="1"/>
  <c r="P491" i="1"/>
  <c r="P583" i="1"/>
  <c r="P333" i="1"/>
  <c r="P423" i="1"/>
  <c r="P144" i="1"/>
  <c r="P165" i="1" l="1"/>
  <c r="P170" i="1"/>
  <c r="P168" i="1"/>
  <c r="P174" i="1"/>
  <c r="P172" i="1"/>
  <c r="P169" i="1"/>
  <c r="P173" i="1"/>
  <c r="P167" i="1"/>
  <c r="P346" i="1"/>
  <c r="P202" i="1"/>
  <c r="P557" i="1"/>
  <c r="P435" i="1"/>
  <c r="P9" i="1"/>
  <c r="P489" i="1"/>
  <c r="P421" i="1"/>
  <c r="P293" i="1"/>
  <c r="P525" i="1"/>
  <c r="P655" i="1"/>
  <c r="P374" i="1"/>
  <c r="P474" i="1"/>
  <c r="P197" i="1" l="1"/>
  <c r="P175" i="1"/>
  <c r="P190" i="1"/>
  <c r="P11" i="1"/>
  <c r="P195" i="1" l="1"/>
  <c r="P188" i="1"/>
  <c r="P837" i="1" l="1"/>
  <c r="O816" i="1" l="1"/>
  <c r="O801" i="1"/>
  <c r="O714" i="1"/>
  <c r="O208" i="1"/>
  <c r="O106" i="1"/>
  <c r="O821" i="1"/>
  <c r="O820" i="1" s="1"/>
  <c r="O814" i="1" s="1"/>
  <c r="O812" i="1" s="1"/>
  <c r="O96" i="1"/>
  <c r="O587" i="1"/>
  <c r="O592" i="1"/>
  <c r="O591" i="1" s="1"/>
  <c r="O585" i="1" s="1"/>
  <c r="O583" i="1" s="1"/>
  <c r="O113" i="1"/>
  <c r="O691" i="1" l="1"/>
  <c r="O441" i="1"/>
  <c r="O78" i="1"/>
  <c r="O698" i="1"/>
  <c r="O85" i="1"/>
  <c r="O676" i="1"/>
  <c r="O807" i="1"/>
  <c r="O806" i="1" s="1"/>
  <c r="O799" i="1" s="1"/>
  <c r="O797" i="1" s="1"/>
  <c r="O781" i="1"/>
  <c r="O780" i="1" s="1"/>
  <c r="O774" i="1" s="1"/>
  <c r="O772" i="1" s="1"/>
  <c r="O776" i="1"/>
  <c r="O769" i="1"/>
  <c r="O768" i="1" s="1"/>
  <c r="O762" i="1" s="1"/>
  <c r="O760" i="1" s="1"/>
  <c r="O764" i="1"/>
  <c r="O757" i="1"/>
  <c r="O756" i="1" s="1"/>
  <c r="O750" i="1" s="1"/>
  <c r="O748" i="1" s="1"/>
  <c r="O752" i="1"/>
  <c r="O745" i="1"/>
  <c r="O744" i="1"/>
  <c r="O737" i="1" s="1"/>
  <c r="O735" i="1" s="1"/>
  <c r="O739" i="1"/>
  <c r="O732" i="1"/>
  <c r="O731" i="1" s="1"/>
  <c r="O723" i="1" s="1"/>
  <c r="O720" i="1"/>
  <c r="O719" i="1" s="1"/>
  <c r="O712" i="1" s="1"/>
  <c r="O701" i="1"/>
  <c r="O700" i="1" s="1"/>
  <c r="O682" i="1"/>
  <c r="O681" i="1" s="1"/>
  <c r="O674" i="1" s="1"/>
  <c r="O671" i="1"/>
  <c r="O670" i="1" s="1"/>
  <c r="O659" i="1" s="1"/>
  <c r="O661" i="1"/>
  <c r="O620" i="1"/>
  <c r="O619" i="1" s="1"/>
  <c r="O614" i="1" s="1"/>
  <c r="O612" i="1" s="1"/>
  <c r="O610" i="1" s="1"/>
  <c r="O616" i="1"/>
  <c r="O605" i="1"/>
  <c r="O604" i="1" s="1"/>
  <c r="O599" i="1" s="1"/>
  <c r="O597" i="1" s="1"/>
  <c r="O171" i="1" s="1"/>
  <c r="O601" i="1"/>
  <c r="O580" i="1"/>
  <c r="O579" i="1" s="1"/>
  <c r="O573" i="1" s="1"/>
  <c r="O571" i="1" s="1"/>
  <c r="O575" i="1"/>
  <c r="O567" i="1"/>
  <c r="O566" i="1" s="1"/>
  <c r="O561" i="1" s="1"/>
  <c r="O559" i="1" s="1"/>
  <c r="O172" i="1" s="1"/>
  <c r="O563" i="1"/>
  <c r="O554" i="1"/>
  <c r="O551" i="1" s="1"/>
  <c r="O546" i="1" s="1"/>
  <c r="O544" i="1" s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8" i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30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170" i="1" l="1"/>
  <c r="O421" i="1"/>
  <c r="O173" i="1"/>
  <c r="O557" i="1"/>
  <c r="O200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5" i="1"/>
  <c r="O503" i="1"/>
  <c r="O174" i="1" s="1"/>
  <c r="O70" i="1"/>
  <c r="O213" i="1"/>
  <c r="O206" i="1" s="1"/>
  <c r="O309" i="1"/>
  <c r="O710" i="1"/>
  <c r="O708" i="1" s="1"/>
  <c r="O657" i="1"/>
  <c r="O655" i="1" s="1"/>
  <c r="O435" i="1"/>
  <c r="O537" i="1"/>
  <c r="O529" i="1" s="1"/>
  <c r="O527" i="1" s="1"/>
  <c r="O697" i="1"/>
  <c r="O689" i="1" s="1"/>
  <c r="O84" i="1"/>
  <c r="O293" i="1" l="1"/>
  <c r="O169" i="1"/>
  <c r="O525" i="1"/>
  <c r="O167" i="1"/>
  <c r="O16" i="1"/>
  <c r="O7" i="1" s="1"/>
  <c r="O489" i="1"/>
  <c r="O204" i="1"/>
  <c r="O99" i="1"/>
  <c r="O18" i="1" s="1"/>
  <c r="O687" i="1"/>
  <c r="O168" i="1" s="1"/>
  <c r="O68" i="1"/>
  <c r="O202" i="1" l="1"/>
  <c r="O165" i="1"/>
  <c r="O175" i="1" s="1"/>
  <c r="O685" i="1"/>
  <c r="O17" i="1"/>
  <c r="O197" i="1" l="1"/>
  <c r="O195" i="1" s="1"/>
  <c r="O9" i="1"/>
  <c r="O11" i="1" s="1"/>
  <c r="O190" i="1" l="1"/>
  <c r="O188" i="1" l="1"/>
  <c r="O837" i="1" l="1"/>
</calcChain>
</file>

<file path=xl/sharedStrings.xml><?xml version="1.0" encoding="utf-8"?>
<sst xmlns="http://schemas.openxmlformats.org/spreadsheetml/2006/main" count="1220" uniqueCount="404">
  <si>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</si>
  <si>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</si>
  <si>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</si>
  <si>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</si>
  <si>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</si>
  <si>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</si>
  <si>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</si>
  <si>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</si>
  <si>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</si>
  <si>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</si>
  <si>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</si>
  <si>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</si>
  <si>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</si>
  <si>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</si>
  <si>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</si>
  <si>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</si>
  <si>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</si>
  <si>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</si>
  <si>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</si>
  <si>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</si>
  <si>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</si>
  <si>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</si>
  <si>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</si>
  <si>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</si>
  <si>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</si>
  <si>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</si>
  <si>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</si>
  <si>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</si>
  <si>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</si>
  <si>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</si>
  <si>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</si>
  <si>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</si>
  <si>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</si>
  <si>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</si>
  <si>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</si>
  <si>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</si>
  <si>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</si>
  <si>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</si>
  <si>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</si>
  <si>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</si>
  <si>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</si>
  <si>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</si>
  <si>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</si>
  <si>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</si>
  <si>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</si>
  <si>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</si>
  <si>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</si>
  <si>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</si>
  <si>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</si>
  <si>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</si>
  <si>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</si>
  <si>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</si>
  <si>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</si>
  <si>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</si>
  <si>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</si>
  <si>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</si>
  <si>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</si>
  <si>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</si>
  <si>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</si>
  <si>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</si>
  <si>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</si>
  <si>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</si>
  <si>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</si>
  <si>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</si>
  <si>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</si>
  <si>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</si>
  <si>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</si>
  <si>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</si>
  <si>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</si>
  <si>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</si>
  <si>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</si>
  <si>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</si>
  <si>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</si>
  <si>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</si>
  <si>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</si>
  <si>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</si>
  <si>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</si>
  <si>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</si>
  <si>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</si>
  <si>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</si>
  <si>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</si>
  <si>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</si>
  <si>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</si>
  <si>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</si>
  <si>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</si>
  <si>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</si>
  <si>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</si>
  <si>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</si>
  <si>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</si>
  <si>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</si>
  <si>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</si>
  <si>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</si>
  <si>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</si>
  <si>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</si>
  <si>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</si>
  <si>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</si>
  <si>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</si>
  <si>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</si>
  <si>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</si>
  <si>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</si>
  <si>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</si>
  <si>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</si>
  <si>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</si>
  <si>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</si>
  <si>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</si>
  <si>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</si>
  <si>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</si>
  <si>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</si>
  <si>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</si>
  <si>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</si>
  <si>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</si>
  <si>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</si>
  <si>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</si>
  <si>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</si>
  <si>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</si>
  <si>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</si>
  <si>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</si>
  <si>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</si>
  <si>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</si>
  <si>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</si>
  <si>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</si>
  <si>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</si>
  <si>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</si>
  <si>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</si>
  <si>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</si>
  <si>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</si>
  <si>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</si>
  <si>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</si>
  <si>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</si>
  <si>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</si>
  <si>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</si>
  <si>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</si>
  <si>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</si>
  <si>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</si>
  <si>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</si>
  <si>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</si>
  <si>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</si>
  <si>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</si>
  <si>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</si>
  <si>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</si>
  <si>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</si>
  <si>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</si>
  <si>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</si>
  <si>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</si>
  <si>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</si>
  <si>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</si>
  <si>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</si>
  <si>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</si>
  <si>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</si>
  <si>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</si>
  <si>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</si>
  <si>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</si>
  <si>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</si>
  <si>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</si>
  <si>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</si>
  <si>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</si>
  <si>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</si>
  <si>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</si>
  <si>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</si>
  <si>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</si>
  <si>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</si>
  <si>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</si>
  <si>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</si>
  <si>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</si>
  <si>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</si>
  <si>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</si>
  <si>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</si>
  <si>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</si>
  <si>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</si>
  <si>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</si>
  <si>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</si>
  <si>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</si>
  <si>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</si>
  <si>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</si>
  <si>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</si>
  <si>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</si>
  <si>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</si>
  <si>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</si>
  <si>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</si>
  <si>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</si>
  <si>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</si>
  <si>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</si>
  <si>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</si>
  <si>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</si>
  <si>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</si>
  <si>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</si>
  <si>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</si>
  <si>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</si>
  <si>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</si>
  <si>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</si>
  <si>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</si>
  <si>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</si>
  <si>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</si>
  <si>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</si>
  <si>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</si>
  <si>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</si>
  <si>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</si>
  <si>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</si>
  <si>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</si>
  <si>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</si>
  <si>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</si>
  <si>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</si>
  <si>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</si>
  <si>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</si>
  <si>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</si>
  <si>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</si>
  <si>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</si>
  <si>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</si>
  <si>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</si>
  <si>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</si>
  <si>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</si>
  <si>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</si>
  <si>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</si>
  <si>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</si>
  <si>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</si>
  <si>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</si>
  <si>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</si>
  <si>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</si>
  <si>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</si>
  <si>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</si>
  <si>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</si>
  <si>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</si>
  <si>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</si>
  <si>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</si>
  <si>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</si>
  <si>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</si>
  <si>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</si>
  <si>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</si>
  <si>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</si>
  <si>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</si>
  <si>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</si>
  <si>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</si>
  <si>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</si>
  <si>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</si>
  <si>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</si>
  <si>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</si>
  <si>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</si>
  <si>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</si>
  <si>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</si>
  <si>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</si>
  <si>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</si>
  <si>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</si>
  <si>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</si>
  <si>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</si>
  <si>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</si>
  <si>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</si>
  <si>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</si>
  <si>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</si>
  <si>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</si>
  <si>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</si>
  <si>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</si>
  <si>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</si>
  <si>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</si>
  <si>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</si>
  <si>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</si>
  <si>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</si>
  <si>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</si>
  <si>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</si>
  <si>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</si>
  <si>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</si>
  <si>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</si>
  <si>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</si>
  <si>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</si>
  <si>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</si>
  <si>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</si>
  <si>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</si>
  <si>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</si>
  <si>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</si>
  <si>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</si>
  <si>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</si>
  <si>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</si>
  <si>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</si>
  <si>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</si>
  <si>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</si>
  <si>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</si>
  <si>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</si>
  <si>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</si>
  <si>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</si>
  <si>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</si>
  <si>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</si>
  <si>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</si>
  <si>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</si>
  <si>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</si>
  <si>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</si>
  <si>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</si>
  <si>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</si>
  <si>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</si>
  <si>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</si>
  <si>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</si>
  <si>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</si>
  <si>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</si>
  <si>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</si>
  <si>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</si>
  <si>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</si>
  <si>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</si>
  <si>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</si>
  <si>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</si>
  <si>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</si>
  <si>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</si>
  <si>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</si>
  <si>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</si>
  <si>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</si>
  <si>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</si>
  <si>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</si>
  <si>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</si>
  <si>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</si>
  <si>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</si>
  <si>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</si>
  <si>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</si>
  <si>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</si>
  <si>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</si>
  <si>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</si>
  <si>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</si>
  <si>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</si>
  <si>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</si>
  <si>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</si>
  <si>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</si>
  <si>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</si>
  <si>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</si>
  <si>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</si>
  <si>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</si>
  <si>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</si>
  <si>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</si>
  <si>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</si>
  <si>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</si>
  <si>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</si>
  <si>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</si>
  <si>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</si>
  <si>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</si>
  <si>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</si>
  <si>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</si>
  <si>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</si>
  <si>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</si>
  <si>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</si>
  <si>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</si>
  <si>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</si>
  <si>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</si>
  <si>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</si>
  <si>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</si>
  <si>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</si>
  <si>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</si>
  <si>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</si>
  <si>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</si>
  <si>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</si>
  <si>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</si>
  <si>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</si>
  <si>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</si>
  <si>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</si>
  <si>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</si>
  <si>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</si>
  <si>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</si>
  <si>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</si>
  <si>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</si>
  <si>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</si>
  <si>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1. REBALANS 2018.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</si>
  <si>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</si>
  <si>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</si>
  <si>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</si>
  <si>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</si>
  <si>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</si>
  <si>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</si>
  <si>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</si>
  <si>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</si>
  <si>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</si>
  <si>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</si>
  <si>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</si>
  <si>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</si>
  <si>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</si>
  <si>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</si>
  <si>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</si>
  <si>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</si>
  <si>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</si>
  <si>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</si>
  <si>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</si>
  <si>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</si>
  <si>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</si>
  <si>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</si>
  <si>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</si>
  <si>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</si>
  <si>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</si>
  <si>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</si>
  <si>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</si>
  <si>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</si>
  <si>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</si>
  <si>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</si>
  <si>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</si>
  <si>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</si>
  <si>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</si>
  <si>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</si>
  <si>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IZVRŠENJE 2017.</t>
  </si>
  <si>
    <t>PRORAČUN 2019.</t>
  </si>
  <si>
    <t>Aktivnost: Tekući projekt "Nabava spremnika za odvojeno prikupljanje komunalnog otpada"</t>
  </si>
  <si>
    <t>K1016 10</t>
  </si>
  <si>
    <t>Aktivnost: Kapitalni projekt "Zamjena krovišta na zgradi DVD-a Ribnik"</t>
  </si>
  <si>
    <t>PROJEKCIJA 2021.</t>
  </si>
  <si>
    <t>INDEKS 4/3</t>
  </si>
  <si>
    <t>INDEKS 5/3</t>
  </si>
  <si>
    <t>Rashodi i izdaci Proračuna u iznosu od 6.013.000,00 kuna, raspoređuju se po nositeljima, korisnicima i potanjim namjenama u posebnom dijelu Proračuna kako slijedi: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</si>
  <si>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</si>
  <si>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</si>
  <si>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</si>
  <si>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Aktivnost: Razvoj ruralnog turizma - rad TZ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</si>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</sst>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0" fontId="26" fillId="0" borderId="0" xfId="0" applyFont="1"/>
    <xf numFmtId="4" fontId="24" fillId="0" borderId="0" xfId="0" applyNumberFormat="1" applyFont="1"/>
    <xf numFmtId="4" fontId="38" fillId="0" borderId="0" xfId="0" applyNumberFormat="1" applyFont="1"/>
    <xf numFmtId="0" fontId="25" fillId="0" borderId="0" xfId="0" applyFont="1"/>
    <xf numFmtId="4" fontId="38" fillId="0" borderId="0" xfId="0" applyNumberFormat="1" applyFont="1" applyAlignment="1"/>
    <xf numFmtId="4" fontId="30" fillId="0" borderId="0" xfId="0" applyNumberFormat="1" applyFont="1" applyAlignment="1"/>
    <xf numFmtId="4" fontId="38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2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" fontId="4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1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1" fillId="0" borderId="0" xfId="0" applyNumberFormat="1" applyFont="1" applyAlignment="1">
      <alignment horizontal="left"/>
    </xf>
    <xf numFmtId="0" fontId="41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3"/>
  <sheetViews>
    <sheetView tabSelected="1" topLeftCell="A171" zoomScaleNormal="100" workbookViewId="0">
      <selection activeCell="P857" sqref="P857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2" customWidth="1"/>
    <col min="16" max="17" width="12.28515625" style="122" customWidth="1"/>
    <col min="18" max="19" width="12.5703125" style="75" customWidth="1"/>
    <col min="20" max="20" width="8.140625" style="5" customWidth="1"/>
    <col min="21" max="21" width="7.7109375" style="5" customWidth="1"/>
  </cols>
  <sheetData>
    <row r="1" spans="1:22" ht="38.25" x14ac:dyDescent="0.2">
      <c r="A1" s="3"/>
      <c r="B1" s="402" t="s">
        <v>36</v>
      </c>
      <c r="C1" s="403"/>
      <c r="D1" s="403"/>
      <c r="E1" s="403"/>
      <c r="F1" s="403"/>
      <c r="G1" s="403"/>
      <c r="H1" s="403"/>
      <c r="I1" s="392"/>
      <c r="J1" s="392"/>
      <c r="K1" s="200"/>
      <c r="L1" s="22"/>
      <c r="M1" s="69" t="s">
        <v>37</v>
      </c>
      <c r="N1" s="70" t="s">
        <v>38</v>
      </c>
      <c r="O1" s="69" t="s">
        <v>389</v>
      </c>
      <c r="P1" s="325" t="s">
        <v>354</v>
      </c>
      <c r="Q1" s="369" t="s">
        <v>390</v>
      </c>
      <c r="R1" s="386" t="s">
        <v>345</v>
      </c>
      <c r="S1" s="386" t="s">
        <v>394</v>
      </c>
      <c r="T1" s="350" t="s">
        <v>395</v>
      </c>
      <c r="U1" s="350" t="s">
        <v>396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285</v>
      </c>
      <c r="P2" s="94" t="s">
        <v>286</v>
      </c>
      <c r="Q2" s="94" t="s">
        <v>57</v>
      </c>
      <c r="R2" s="239" t="s">
        <v>77</v>
      </c>
      <c r="S2" s="239" t="s">
        <v>34</v>
      </c>
      <c r="T2" s="9">
        <v>6</v>
      </c>
      <c r="U2" s="9">
        <v>7</v>
      </c>
    </row>
    <row r="3" spans="1:22" x14ac:dyDescent="0.2">
      <c r="O3" s="238"/>
      <c r="P3" s="326"/>
      <c r="Q3" s="368"/>
    </row>
    <row r="4" spans="1:22" x14ac:dyDescent="0.2">
      <c r="A4" s="5" t="s">
        <v>98</v>
      </c>
      <c r="N4" s="73" t="s">
        <v>109</v>
      </c>
      <c r="O4" s="238"/>
      <c r="P4" s="326"/>
      <c r="Q4" s="368"/>
    </row>
    <row r="5" spans="1:22" x14ac:dyDescent="0.2">
      <c r="N5" s="73"/>
      <c r="O5" s="238"/>
      <c r="P5" s="326"/>
      <c r="Q5" s="368"/>
    </row>
    <row r="6" spans="1:22" x14ac:dyDescent="0.2">
      <c r="N6" s="73"/>
      <c r="O6" s="238"/>
      <c r="P6" s="326"/>
      <c r="Q6" s="368"/>
    </row>
    <row r="7" spans="1:22" ht="25.5" x14ac:dyDescent="0.2">
      <c r="N7" s="73" t="s">
        <v>343</v>
      </c>
      <c r="O7" s="77">
        <f t="shared" ref="O7:P7" si="0">SUM(O15+O16+O23)</f>
        <v>1917783.7399999998</v>
      </c>
      <c r="P7" s="77">
        <f t="shared" si="0"/>
        <v>6590790.8300000001</v>
      </c>
      <c r="Q7" s="77">
        <f t="shared" ref="Q7:S7" si="1">SUM(Q15+Q16+Q23)</f>
        <v>5906000</v>
      </c>
      <c r="R7" s="77">
        <f t="shared" si="1"/>
        <v>2290000</v>
      </c>
      <c r="S7" s="77">
        <f t="shared" si="1"/>
        <v>2321000</v>
      </c>
      <c r="T7" s="287">
        <f>R7/Q7*100</f>
        <v>38.77412800541822</v>
      </c>
      <c r="U7" s="287">
        <f>S7/Q7*100</f>
        <v>39.299017947849649</v>
      </c>
    </row>
    <row r="8" spans="1:22" x14ac:dyDescent="0.2">
      <c r="N8" s="73"/>
      <c r="O8" s="82"/>
      <c r="P8" s="82"/>
      <c r="Q8" s="82"/>
    </row>
    <row r="9" spans="1:22" ht="25.5" x14ac:dyDescent="0.2">
      <c r="N9" s="73" t="s">
        <v>305</v>
      </c>
      <c r="O9" s="77">
        <f t="shared" ref="O9:P9" si="2">SUM(O17+O18+O24)</f>
        <v>2221141.4500000002</v>
      </c>
      <c r="P9" s="77">
        <f t="shared" si="2"/>
        <v>6810000</v>
      </c>
      <c r="Q9" s="77">
        <f t="shared" ref="Q9:S9" si="3">SUM(Q17+Q18+Q24)</f>
        <v>6013000</v>
      </c>
      <c r="R9" s="77">
        <f t="shared" si="3"/>
        <v>2390000</v>
      </c>
      <c r="S9" s="77">
        <f t="shared" si="3"/>
        <v>2521000</v>
      </c>
      <c r="T9" s="287">
        <f>R9/Q9*100</f>
        <v>39.747214368867454</v>
      </c>
      <c r="U9" s="287">
        <f t="shared" ref="U9:U18" si="4">S9/Q9*100</f>
        <v>41.925827374022951</v>
      </c>
    </row>
    <row r="10" spans="1:22" x14ac:dyDescent="0.2">
      <c r="N10" s="73"/>
      <c r="O10" s="82"/>
      <c r="P10" s="82"/>
      <c r="Q10" s="82"/>
      <c r="T10" s="287"/>
      <c r="U10" s="287"/>
    </row>
    <row r="11" spans="1:22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94"/>
      <c r="N11" s="73" t="s">
        <v>342</v>
      </c>
      <c r="O11" s="82">
        <f t="shared" ref="O11:P11" si="5">O7-O9</f>
        <v>-303357.71000000043</v>
      </c>
      <c r="P11" s="82">
        <f t="shared" si="5"/>
        <v>-219209.16999999993</v>
      </c>
      <c r="Q11" s="82">
        <f t="shared" ref="Q11:S11" si="6">Q7-Q9</f>
        <v>-107000</v>
      </c>
      <c r="R11" s="82">
        <f t="shared" si="6"/>
        <v>-100000</v>
      </c>
      <c r="S11" s="82">
        <f t="shared" si="6"/>
        <v>-200000</v>
      </c>
      <c r="T11" s="287">
        <f>R11/Q11*100</f>
        <v>93.45794392523365</v>
      </c>
      <c r="U11" s="287">
        <f t="shared" si="4"/>
        <v>186.9158878504673</v>
      </c>
    </row>
    <row r="12" spans="1:22" x14ac:dyDescent="0.2">
      <c r="N12" s="73"/>
      <c r="O12" s="82"/>
      <c r="P12" s="82"/>
      <c r="Q12" s="82"/>
      <c r="T12" s="287"/>
      <c r="U12" s="287"/>
    </row>
    <row r="13" spans="1:22" x14ac:dyDescent="0.2">
      <c r="M13" s="78" t="s">
        <v>39</v>
      </c>
      <c r="N13" s="79"/>
      <c r="O13" s="82"/>
      <c r="P13" s="82"/>
      <c r="Q13" s="82"/>
      <c r="T13" s="287"/>
      <c r="U13" s="287"/>
    </row>
    <row r="14" spans="1:22" x14ac:dyDescent="0.2">
      <c r="M14" s="78"/>
      <c r="N14" s="79"/>
      <c r="O14" s="82"/>
      <c r="P14" s="82"/>
      <c r="Q14" s="82"/>
      <c r="T14" s="287"/>
      <c r="U14" s="287"/>
    </row>
    <row r="15" spans="1:22" x14ac:dyDescent="0.2">
      <c r="M15" s="80" t="s">
        <v>35</v>
      </c>
      <c r="N15" s="81" t="s">
        <v>22</v>
      </c>
      <c r="O15" s="77">
        <f t="shared" ref="O15" si="7">SUM(O37)</f>
        <v>1915383.7399999998</v>
      </c>
      <c r="P15" s="77">
        <f t="shared" ref="P15" si="8">SUM(P37)</f>
        <v>6590190.8300000001</v>
      </c>
      <c r="Q15" s="77">
        <f t="shared" ref="Q15:S15" si="9">SUM(Q37)</f>
        <v>5906000</v>
      </c>
      <c r="R15" s="77">
        <f t="shared" si="9"/>
        <v>2270000</v>
      </c>
      <c r="S15" s="77">
        <f t="shared" si="9"/>
        <v>2301000</v>
      </c>
      <c r="T15" s="287">
        <f t="shared" ref="T15:T18" si="10">R15/Q15*100</f>
        <v>38.435489332881815</v>
      </c>
      <c r="U15" s="287">
        <f t="shared" si="4"/>
        <v>38.960379275313237</v>
      </c>
    </row>
    <row r="16" spans="1:22" ht="25.5" x14ac:dyDescent="0.2">
      <c r="M16" s="80" t="s">
        <v>52</v>
      </c>
      <c r="N16" s="81" t="s">
        <v>28</v>
      </c>
      <c r="O16" s="77">
        <f t="shared" ref="O16" si="11">SUM(O59)</f>
        <v>2400</v>
      </c>
      <c r="P16" s="77">
        <f t="shared" ref="P16" si="12">SUM(P59)</f>
        <v>600</v>
      </c>
      <c r="Q16" s="77">
        <f t="shared" ref="Q16:S16" si="13">SUM(Q59)</f>
        <v>0</v>
      </c>
      <c r="R16" s="77">
        <f t="shared" si="13"/>
        <v>20000</v>
      </c>
      <c r="S16" s="77">
        <f t="shared" si="13"/>
        <v>20000</v>
      </c>
      <c r="T16" s="287">
        <v>0</v>
      </c>
      <c r="U16" s="287">
        <v>0</v>
      </c>
    </row>
    <row r="17" spans="1:21" x14ac:dyDescent="0.2">
      <c r="M17" s="80" t="s">
        <v>57</v>
      </c>
      <c r="N17" s="81" t="s">
        <v>117</v>
      </c>
      <c r="O17" s="77">
        <f t="shared" ref="O17" si="14">SUM(O68)</f>
        <v>1136708.5900000001</v>
      </c>
      <c r="P17" s="77">
        <f t="shared" ref="P17" si="15">SUM(P68)</f>
        <v>1889800</v>
      </c>
      <c r="Q17" s="77">
        <f t="shared" ref="Q17:S17" si="16">SUM(Q68)</f>
        <v>1529000</v>
      </c>
      <c r="R17" s="77">
        <f t="shared" si="16"/>
        <v>1519300</v>
      </c>
      <c r="S17" s="77">
        <f t="shared" si="16"/>
        <v>1494300</v>
      </c>
      <c r="T17" s="287">
        <f t="shared" si="10"/>
        <v>99.365598430346637</v>
      </c>
      <c r="U17" s="287">
        <f t="shared" si="4"/>
        <v>97.7305428384565</v>
      </c>
    </row>
    <row r="18" spans="1:21" ht="25.5" x14ac:dyDescent="0.2">
      <c r="M18" s="80" t="s">
        <v>77</v>
      </c>
      <c r="N18" s="81" t="s">
        <v>171</v>
      </c>
      <c r="O18" s="77">
        <f t="shared" ref="O18" si="17">SUM(O99)</f>
        <v>1084432.8599999999</v>
      </c>
      <c r="P18" s="77">
        <f t="shared" ref="P18" si="18">SUM(P99)</f>
        <v>4920200</v>
      </c>
      <c r="Q18" s="77">
        <f t="shared" ref="Q18:S18" si="19">SUM(Q99)</f>
        <v>4484000</v>
      </c>
      <c r="R18" s="77">
        <f t="shared" si="19"/>
        <v>870700</v>
      </c>
      <c r="S18" s="77">
        <f t="shared" si="19"/>
        <v>1026700</v>
      </c>
      <c r="T18" s="287">
        <f t="shared" si="10"/>
        <v>19.417930419268512</v>
      </c>
      <c r="U18" s="287">
        <f t="shared" si="4"/>
        <v>22.896966993755573</v>
      </c>
    </row>
    <row r="19" spans="1:21" x14ac:dyDescent="0.2">
      <c r="M19" s="80"/>
      <c r="N19" s="81"/>
      <c r="O19" s="135"/>
      <c r="P19" s="135"/>
      <c r="Q19" s="135"/>
      <c r="T19" s="287"/>
      <c r="U19" s="287"/>
    </row>
    <row r="20" spans="1:21" x14ac:dyDescent="0.2">
      <c r="M20" s="80"/>
      <c r="N20" s="81"/>
      <c r="O20" s="135"/>
      <c r="P20" s="135"/>
      <c r="Q20" s="135"/>
      <c r="T20" s="287"/>
      <c r="U20" s="287"/>
    </row>
    <row r="21" spans="1:21" x14ac:dyDescent="0.2">
      <c r="M21" s="78" t="s">
        <v>90</v>
      </c>
      <c r="N21" s="79"/>
      <c r="O21" s="135"/>
      <c r="P21" s="135"/>
      <c r="Q21" s="135"/>
      <c r="T21" s="287"/>
      <c r="U21" s="287"/>
    </row>
    <row r="22" spans="1:21" x14ac:dyDescent="0.2">
      <c r="M22" s="83"/>
      <c r="O22" s="135"/>
      <c r="P22" s="135"/>
      <c r="Q22" s="135"/>
      <c r="T22" s="287"/>
      <c r="U22" s="287"/>
    </row>
    <row r="23" spans="1:21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295</v>
      </c>
      <c r="O23" s="77">
        <f t="shared" ref="O23" si="20">SUM(O112)</f>
        <v>0</v>
      </c>
      <c r="P23" s="77">
        <f t="shared" ref="P23" si="21">SUM(P112)</f>
        <v>0</v>
      </c>
      <c r="Q23" s="77">
        <f t="shared" ref="Q23:S23" si="22">SUM(Q112)</f>
        <v>0</v>
      </c>
      <c r="R23" s="82">
        <f t="shared" si="22"/>
        <v>0</v>
      </c>
      <c r="S23" s="82">
        <f t="shared" si="22"/>
        <v>0</v>
      </c>
      <c r="T23" s="287">
        <v>0</v>
      </c>
      <c r="U23" s="287">
        <v>0</v>
      </c>
    </row>
    <row r="24" spans="1:21" s="5" customFormat="1" ht="25.5" x14ac:dyDescent="0.2">
      <c r="M24" s="80" t="s">
        <v>34</v>
      </c>
      <c r="N24" s="81" t="s">
        <v>87</v>
      </c>
      <c r="O24" s="77">
        <f t="shared" ref="O24" si="23">SUM(O117)</f>
        <v>0</v>
      </c>
      <c r="P24" s="77">
        <f t="shared" ref="P24" si="24">SUM(P117)</f>
        <v>0</v>
      </c>
      <c r="Q24" s="77">
        <f t="shared" ref="Q24" si="25">SUM(Q117)</f>
        <v>0</v>
      </c>
      <c r="R24" s="77">
        <f>SUM(R117)</f>
        <v>0</v>
      </c>
      <c r="S24" s="77">
        <v>0</v>
      </c>
      <c r="T24" s="287">
        <v>0</v>
      </c>
      <c r="U24" s="287">
        <v>0</v>
      </c>
    </row>
    <row r="25" spans="1:21" s="5" customFormat="1" x14ac:dyDescent="0.2">
      <c r="M25" s="80"/>
      <c r="N25" s="81"/>
      <c r="O25" s="135"/>
      <c r="P25" s="135"/>
      <c r="Q25" s="135"/>
      <c r="R25" s="75"/>
      <c r="S25" s="75"/>
      <c r="T25" s="287"/>
      <c r="U25" s="287"/>
    </row>
    <row r="26" spans="1:21" s="5" customFormat="1" x14ac:dyDescent="0.2">
      <c r="M26" s="80"/>
      <c r="N26" s="81"/>
      <c r="O26" s="135"/>
      <c r="P26" s="135"/>
      <c r="Q26" s="135"/>
      <c r="R26" s="75"/>
      <c r="S26" s="75"/>
      <c r="T26" s="287"/>
      <c r="U26" s="287"/>
    </row>
    <row r="27" spans="1:21" s="5" customFormat="1" x14ac:dyDescent="0.2">
      <c r="M27" s="78" t="s">
        <v>344</v>
      </c>
      <c r="N27" s="85"/>
      <c r="O27" s="135"/>
      <c r="P27" s="135"/>
      <c r="Q27" s="135"/>
      <c r="R27" s="75"/>
      <c r="S27" s="75"/>
      <c r="T27" s="287"/>
      <c r="U27" s="287"/>
    </row>
    <row r="28" spans="1:21" s="5" customFormat="1" x14ac:dyDescent="0.2">
      <c r="M28" s="78"/>
      <c r="N28" s="85"/>
      <c r="O28" s="135"/>
      <c r="P28" s="135"/>
      <c r="Q28" s="135"/>
      <c r="R28" s="75"/>
      <c r="S28" s="75"/>
      <c r="T28" s="287"/>
      <c r="U28" s="287"/>
    </row>
    <row r="29" spans="1:21" s="5" customFormat="1" x14ac:dyDescent="0.2">
      <c r="M29" s="80" t="s">
        <v>96</v>
      </c>
      <c r="N29" s="81" t="s">
        <v>97</v>
      </c>
      <c r="O29" s="77">
        <f t="shared" ref="O29:Q29" si="26">SUM(O128)</f>
        <v>522566.88</v>
      </c>
      <c r="P29" s="77">
        <f t="shared" si="26"/>
        <v>219209.17</v>
      </c>
      <c r="Q29" s="77">
        <f t="shared" si="26"/>
        <v>107000</v>
      </c>
      <c r="R29" s="82">
        <f t="shared" ref="R29:S29" si="27">SUM(R128)</f>
        <v>100000</v>
      </c>
      <c r="S29" s="82">
        <f t="shared" si="27"/>
        <v>200000</v>
      </c>
      <c r="T29" s="287">
        <f t="shared" ref="T29" si="28">R29/Q29*100</f>
        <v>93.45794392523365</v>
      </c>
      <c r="U29" s="287">
        <f>S29/Q29*100</f>
        <v>186.9158878504673</v>
      </c>
    </row>
    <row r="30" spans="1:21" s="5" customFormat="1" x14ac:dyDescent="0.2">
      <c r="M30" s="78"/>
      <c r="N30" s="85"/>
      <c r="O30" s="122"/>
      <c r="P30" s="122"/>
      <c r="Q30" s="122"/>
      <c r="R30" s="75"/>
      <c r="S30" s="75"/>
    </row>
    <row r="31" spans="1:21" s="5" customFormat="1" x14ac:dyDescent="0.2">
      <c r="M31" s="78"/>
      <c r="N31" s="85"/>
      <c r="O31" s="122"/>
      <c r="P31" s="122"/>
      <c r="Q31" s="122"/>
      <c r="R31" s="75"/>
      <c r="S31" s="75"/>
    </row>
    <row r="32" spans="1:21" s="5" customFormat="1" x14ac:dyDescent="0.2">
      <c r="M32" s="78"/>
      <c r="N32" s="85"/>
      <c r="O32" s="122"/>
      <c r="P32" s="122"/>
      <c r="Q32" s="122"/>
      <c r="R32" s="75"/>
      <c r="S32" s="75"/>
    </row>
    <row r="33" spans="2:21" s="3" customFormat="1" ht="38.25" x14ac:dyDescent="0.2">
      <c r="B33" s="402" t="s">
        <v>36</v>
      </c>
      <c r="C33" s="403"/>
      <c r="D33" s="403"/>
      <c r="E33" s="403"/>
      <c r="F33" s="403"/>
      <c r="G33" s="403"/>
      <c r="H33" s="403"/>
      <c r="I33" s="392"/>
      <c r="J33" s="392"/>
      <c r="K33" s="200"/>
      <c r="L33" s="4"/>
      <c r="M33" s="69" t="s">
        <v>37</v>
      </c>
      <c r="N33" s="70" t="s">
        <v>38</v>
      </c>
      <c r="O33" s="369" t="s">
        <v>389</v>
      </c>
      <c r="P33" s="327" t="s">
        <v>354</v>
      </c>
      <c r="Q33" s="369" t="s">
        <v>390</v>
      </c>
      <c r="R33" s="388" t="s">
        <v>345</v>
      </c>
      <c r="S33" s="388" t="s">
        <v>394</v>
      </c>
      <c r="T33" s="350" t="s">
        <v>395</v>
      </c>
      <c r="U33" s="350" t="s">
        <v>396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285</v>
      </c>
      <c r="P34" s="94" t="s">
        <v>286</v>
      </c>
      <c r="Q34" s="94" t="s">
        <v>57</v>
      </c>
      <c r="R34" s="239" t="s">
        <v>77</v>
      </c>
      <c r="S34" s="239" t="s">
        <v>34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360</v>
      </c>
      <c r="N35" s="79"/>
      <c r="O35" s="75"/>
      <c r="P35" s="75"/>
      <c r="Q35" s="75"/>
      <c r="R35" s="240"/>
      <c r="S35" s="240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</row>
    <row r="37" spans="2:21" s="8" customFormat="1" x14ac:dyDescent="0.2">
      <c r="B37" s="9"/>
      <c r="M37" s="87" t="s">
        <v>35</v>
      </c>
      <c r="N37" s="81" t="s">
        <v>22</v>
      </c>
      <c r="O37" s="168">
        <f t="shared" ref="O37:P37" si="29">SUM(O38+O42+O48+O52+O56)</f>
        <v>1915383.7399999998</v>
      </c>
      <c r="P37" s="168">
        <f t="shared" si="29"/>
        <v>6590190.8300000001</v>
      </c>
      <c r="Q37" s="168">
        <f t="shared" ref="Q37" si="30">SUM(Q38+Q42+Q48+Q52+Q56)</f>
        <v>5906000</v>
      </c>
      <c r="R37" s="241">
        <f>SUM(R38:R56)</f>
        <v>2270000</v>
      </c>
      <c r="S37" s="241">
        <f>SUM(S38:S56)</f>
        <v>2301000</v>
      </c>
      <c r="T37" s="287">
        <f t="shared" ref="T37:T38" si="31">R37/Q37*100</f>
        <v>38.435489332881815</v>
      </c>
      <c r="U37" s="287">
        <f t="shared" ref="U37:U99" si="32">S37/Q37*100</f>
        <v>38.960379275313237</v>
      </c>
    </row>
    <row r="38" spans="2:21" s="3" customFormat="1" x14ac:dyDescent="0.2">
      <c r="B38" s="9">
        <v>11</v>
      </c>
      <c r="M38" s="88" t="s">
        <v>40</v>
      </c>
      <c r="N38" s="70" t="s">
        <v>10</v>
      </c>
      <c r="O38" s="91">
        <f t="shared" ref="O38" si="33">SUM(O39+O40+O41)</f>
        <v>446797.42</v>
      </c>
      <c r="P38" s="91">
        <f t="shared" ref="P38" si="34">SUM(P39+P40+P41)</f>
        <v>870000</v>
      </c>
      <c r="Q38" s="91">
        <f t="shared" ref="Q38" si="35">SUM(Q39+Q40+Q41)</f>
        <v>870000</v>
      </c>
      <c r="R38" s="89">
        <v>880000</v>
      </c>
      <c r="S38" s="89">
        <v>880000</v>
      </c>
      <c r="T38" s="287">
        <f t="shared" si="31"/>
        <v>101.14942528735634</v>
      </c>
      <c r="U38" s="287">
        <f t="shared" si="32"/>
        <v>101.14942528735634</v>
      </c>
    </row>
    <row r="39" spans="2:21" s="5" customFormat="1" x14ac:dyDescent="0.2">
      <c r="B39" s="4">
        <v>11</v>
      </c>
      <c r="M39" s="90" t="s">
        <v>41</v>
      </c>
      <c r="N39" s="84" t="s">
        <v>11</v>
      </c>
      <c r="O39" s="77">
        <v>349947.12</v>
      </c>
      <c r="P39" s="77">
        <v>800000</v>
      </c>
      <c r="Q39" s="77">
        <v>800000</v>
      </c>
      <c r="R39" s="82"/>
      <c r="S39" s="82"/>
      <c r="T39" s="287"/>
      <c r="U39" s="287"/>
    </row>
    <row r="40" spans="2:21" s="5" customFormat="1" x14ac:dyDescent="0.2">
      <c r="B40" s="4">
        <v>11</v>
      </c>
      <c r="M40" s="90" t="s">
        <v>42</v>
      </c>
      <c r="N40" s="84" t="s">
        <v>12</v>
      </c>
      <c r="O40" s="77">
        <v>80667.070000000007</v>
      </c>
      <c r="P40" s="77">
        <v>50000</v>
      </c>
      <c r="Q40" s="77">
        <v>50000</v>
      </c>
      <c r="R40" s="82"/>
      <c r="S40" s="82"/>
      <c r="T40" s="287"/>
      <c r="U40" s="287"/>
    </row>
    <row r="41" spans="2:21" s="5" customFormat="1" x14ac:dyDescent="0.2">
      <c r="B41" s="4">
        <v>11</v>
      </c>
      <c r="M41" s="90" t="s">
        <v>43</v>
      </c>
      <c r="N41" s="84" t="s">
        <v>16</v>
      </c>
      <c r="O41" s="77">
        <v>16183.23</v>
      </c>
      <c r="P41" s="77">
        <v>20000</v>
      </c>
      <c r="Q41" s="77">
        <v>20000</v>
      </c>
      <c r="R41" s="82"/>
      <c r="S41" s="82"/>
      <c r="T41" s="287"/>
      <c r="U41" s="287"/>
    </row>
    <row r="42" spans="2:21" s="3" customFormat="1" ht="38.25" x14ac:dyDescent="0.2">
      <c r="F42" s="9">
        <v>52</v>
      </c>
      <c r="M42" s="88" t="s">
        <v>44</v>
      </c>
      <c r="N42" s="70" t="s">
        <v>320</v>
      </c>
      <c r="O42" s="91">
        <f>SUM(O43:O46)</f>
        <v>1291947.2699999998</v>
      </c>
      <c r="P42" s="91">
        <f>SUM(P43:P46)</f>
        <v>5440190.8300000001</v>
      </c>
      <c r="Q42" s="91">
        <f>SUM(Q43:Q46)</f>
        <v>4750000</v>
      </c>
      <c r="R42" s="89">
        <v>1150000</v>
      </c>
      <c r="S42" s="89">
        <v>1121000</v>
      </c>
      <c r="T42" s="287">
        <f t="shared" ref="T42" si="36">R42/Q42*100</f>
        <v>24.210526315789473</v>
      </c>
      <c r="U42" s="287">
        <f t="shared" si="32"/>
        <v>23.599999999999998</v>
      </c>
    </row>
    <row r="43" spans="2:21" s="5" customFormat="1" ht="38.25" x14ac:dyDescent="0.2">
      <c r="F43" s="228">
        <v>52</v>
      </c>
      <c r="M43" s="90" t="s">
        <v>303</v>
      </c>
      <c r="N43" s="229" t="s">
        <v>304</v>
      </c>
      <c r="O43" s="77">
        <v>0</v>
      </c>
      <c r="P43" s="77">
        <v>0</v>
      </c>
      <c r="Q43" s="77">
        <v>0</v>
      </c>
      <c r="R43" s="82"/>
      <c r="S43" s="82"/>
      <c r="T43" s="287"/>
      <c r="U43" s="287"/>
    </row>
    <row r="44" spans="2:21" s="5" customFormat="1" ht="24" customHeight="1" x14ac:dyDescent="0.2">
      <c r="F44" s="4">
        <v>52</v>
      </c>
      <c r="M44" s="90" t="s">
        <v>45</v>
      </c>
      <c r="N44" s="229" t="s">
        <v>319</v>
      </c>
      <c r="O44" s="77">
        <v>1190046.6299999999</v>
      </c>
      <c r="P44" s="77">
        <v>1090190.83</v>
      </c>
      <c r="Q44" s="77">
        <v>800000</v>
      </c>
      <c r="R44" s="82"/>
      <c r="S44" s="82"/>
      <c r="T44" s="287"/>
      <c r="U44" s="287"/>
    </row>
    <row r="45" spans="2:21" s="5" customFormat="1" ht="25.5" x14ac:dyDescent="0.2">
      <c r="F45" s="4">
        <v>52</v>
      </c>
      <c r="M45" s="90" t="s">
        <v>46</v>
      </c>
      <c r="N45" s="229" t="s">
        <v>318</v>
      </c>
      <c r="O45" s="77">
        <v>39900.639999999999</v>
      </c>
      <c r="P45" s="77">
        <v>550000</v>
      </c>
      <c r="Q45" s="77">
        <v>150000</v>
      </c>
      <c r="R45" s="82"/>
      <c r="S45" s="82"/>
      <c r="T45" s="287"/>
      <c r="U45" s="287"/>
    </row>
    <row r="46" spans="2:21" s="5" customFormat="1" ht="25.5" x14ac:dyDescent="0.2">
      <c r="F46" s="296">
        <v>52</v>
      </c>
      <c r="M46" s="90" t="s">
        <v>346</v>
      </c>
      <c r="N46" s="295" t="s">
        <v>353</v>
      </c>
      <c r="O46" s="77">
        <v>62000</v>
      </c>
      <c r="P46" s="77">
        <v>3800000</v>
      </c>
      <c r="Q46" s="77">
        <v>3800000</v>
      </c>
      <c r="R46" s="82"/>
      <c r="S46" s="82"/>
      <c r="T46" s="287"/>
      <c r="U46" s="287"/>
    </row>
    <row r="47" spans="2:21" s="5" customFormat="1" x14ac:dyDescent="0.2">
      <c r="F47" s="296"/>
      <c r="M47" s="90"/>
      <c r="N47" s="295"/>
      <c r="O47" s="77"/>
      <c r="P47" s="77"/>
      <c r="Q47" s="77"/>
      <c r="R47" s="82"/>
      <c r="S47" s="82"/>
      <c r="T47" s="287"/>
      <c r="U47" s="287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" si="37">SUM(O50+O51)</f>
        <v>21461.16</v>
      </c>
      <c r="P48" s="91">
        <f t="shared" ref="P48:Q48" si="38">SUM(P50+P51)</f>
        <v>55000</v>
      </c>
      <c r="Q48" s="91">
        <f t="shared" si="38"/>
        <v>55000</v>
      </c>
      <c r="R48" s="89">
        <v>30000</v>
      </c>
      <c r="S48" s="89">
        <v>30000</v>
      </c>
      <c r="T48" s="287">
        <f t="shared" ref="T48" si="39">R48/Q48*100</f>
        <v>54.54545454545454</v>
      </c>
      <c r="U48" s="287">
        <f t="shared" si="32"/>
        <v>54.54545454545454</v>
      </c>
    </row>
    <row r="49" spans="4:21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82"/>
      <c r="S49" s="82"/>
      <c r="T49" s="287"/>
      <c r="U49" s="287"/>
    </row>
    <row r="50" spans="4:21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346.38</v>
      </c>
      <c r="P50" s="77">
        <v>5000</v>
      </c>
      <c r="Q50" s="77">
        <v>5000</v>
      </c>
      <c r="R50" s="82"/>
      <c r="S50" s="82"/>
      <c r="T50" s="287"/>
      <c r="U50" s="287"/>
    </row>
    <row r="51" spans="4:21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21114.78</v>
      </c>
      <c r="P51" s="77">
        <v>50000</v>
      </c>
      <c r="Q51" s="77">
        <v>50000</v>
      </c>
      <c r="R51" s="82"/>
      <c r="S51" s="82"/>
      <c r="T51" s="287"/>
      <c r="U51" s="287"/>
    </row>
    <row r="52" spans="4:21" s="3" customFormat="1" ht="51" x14ac:dyDescent="0.2">
      <c r="E52" s="9">
        <v>43</v>
      </c>
      <c r="M52" s="88" t="s">
        <v>50</v>
      </c>
      <c r="N52" s="70" t="s">
        <v>55</v>
      </c>
      <c r="O52" s="91">
        <f t="shared" ref="O52:P52" si="40">SUM(O53:O55)</f>
        <v>155177.89000000001</v>
      </c>
      <c r="P52" s="91">
        <f t="shared" si="40"/>
        <v>215000</v>
      </c>
      <c r="Q52" s="91">
        <f t="shared" ref="Q52" si="41">SUM(Q53:Q55)</f>
        <v>221000</v>
      </c>
      <c r="R52" s="89">
        <v>190000</v>
      </c>
      <c r="S52" s="89">
        <v>250000</v>
      </c>
      <c r="T52" s="287">
        <f t="shared" ref="T52" si="42">R52/Q52*100</f>
        <v>85.972850678733039</v>
      </c>
      <c r="U52" s="287">
        <f t="shared" si="32"/>
        <v>113.12217194570135</v>
      </c>
    </row>
    <row r="53" spans="4:21" s="5" customFormat="1" ht="25.5" x14ac:dyDescent="0.2">
      <c r="E53" s="68">
        <v>43</v>
      </c>
      <c r="M53" s="90" t="s">
        <v>220</v>
      </c>
      <c r="N53" s="84" t="s">
        <v>221</v>
      </c>
      <c r="O53" s="77">
        <v>1518.1</v>
      </c>
      <c r="P53" s="77">
        <v>5000</v>
      </c>
      <c r="Q53" s="77">
        <v>5000</v>
      </c>
      <c r="R53" s="82"/>
      <c r="S53" s="82"/>
      <c r="T53" s="287"/>
      <c r="U53" s="287"/>
    </row>
    <row r="54" spans="4:21" s="5" customFormat="1" x14ac:dyDescent="0.2">
      <c r="E54" s="4">
        <v>43</v>
      </c>
      <c r="M54" s="90" t="s">
        <v>51</v>
      </c>
      <c r="N54" s="84" t="s">
        <v>15</v>
      </c>
      <c r="O54" s="77">
        <v>83346.509999999995</v>
      </c>
      <c r="P54" s="77">
        <v>120000</v>
      </c>
      <c r="Q54" s="77">
        <v>126000</v>
      </c>
      <c r="R54" s="82"/>
      <c r="S54" s="82"/>
      <c r="T54" s="287"/>
      <c r="U54" s="287"/>
    </row>
    <row r="55" spans="4:21" s="5" customFormat="1" x14ac:dyDescent="0.2">
      <c r="E55" s="59">
        <v>43</v>
      </c>
      <c r="M55" s="90" t="s">
        <v>212</v>
      </c>
      <c r="N55" s="84" t="s">
        <v>213</v>
      </c>
      <c r="O55" s="77">
        <v>70313.279999999999</v>
      </c>
      <c r="P55" s="77">
        <v>90000</v>
      </c>
      <c r="Q55" s="77">
        <v>90000</v>
      </c>
      <c r="R55" s="82"/>
      <c r="S55" s="82"/>
      <c r="T55" s="287"/>
      <c r="U55" s="287"/>
    </row>
    <row r="56" spans="4:21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Q56" si="43">SUM(O57)</f>
        <v>0</v>
      </c>
      <c r="P56" s="91">
        <f t="shared" si="43"/>
        <v>10000</v>
      </c>
      <c r="Q56" s="91">
        <f t="shared" si="43"/>
        <v>10000</v>
      </c>
      <c r="R56" s="89">
        <v>20000</v>
      </c>
      <c r="S56" s="89">
        <v>20000</v>
      </c>
      <c r="T56" s="287">
        <f t="shared" ref="T56" si="44">R56/Q56*100</f>
        <v>200</v>
      </c>
      <c r="U56" s="287">
        <f t="shared" si="32"/>
        <v>200</v>
      </c>
    </row>
    <row r="57" spans="4:21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82"/>
      <c r="S57" s="82"/>
      <c r="T57" s="287"/>
      <c r="U57" s="287"/>
    </row>
    <row r="58" spans="4:21" s="5" customFormat="1" x14ac:dyDescent="0.2">
      <c r="G58" s="270"/>
      <c r="M58" s="90"/>
      <c r="N58" s="271"/>
      <c r="O58" s="77"/>
      <c r="P58" s="77"/>
      <c r="Q58" s="77"/>
      <c r="R58" s="82"/>
      <c r="S58" s="82"/>
      <c r="T58" s="287"/>
      <c r="U58" s="287"/>
    </row>
    <row r="59" spans="4:21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" si="45">SUM(O60+O62)</f>
        <v>2400</v>
      </c>
      <c r="P59" s="168">
        <f t="shared" ref="P59:Q59" si="46">SUM(P60+P62)</f>
        <v>600</v>
      </c>
      <c r="Q59" s="168">
        <f t="shared" si="46"/>
        <v>0</v>
      </c>
      <c r="R59" s="93">
        <f>SUM(R60+R62)</f>
        <v>20000</v>
      </c>
      <c r="S59" s="93">
        <f>SUM(S60+S62)</f>
        <v>20000</v>
      </c>
      <c r="T59" s="287">
        <v>0</v>
      </c>
      <c r="U59" s="287">
        <v>0</v>
      </c>
    </row>
    <row r="60" spans="4:21" s="5" customFormat="1" ht="38.25" x14ac:dyDescent="0.2">
      <c r="H60" s="358">
        <v>71</v>
      </c>
      <c r="M60" s="88" t="s">
        <v>53</v>
      </c>
      <c r="N60" s="70" t="s">
        <v>56</v>
      </c>
      <c r="O60" s="91">
        <f t="shared" ref="O60:Q60" si="47">SUM(O61)</f>
        <v>0</v>
      </c>
      <c r="P60" s="91">
        <f t="shared" si="47"/>
        <v>0</v>
      </c>
      <c r="Q60" s="91">
        <f t="shared" si="47"/>
        <v>0</v>
      </c>
      <c r="R60" s="89">
        <v>10000</v>
      </c>
      <c r="S60" s="89">
        <v>10000</v>
      </c>
      <c r="T60" s="287">
        <v>0</v>
      </c>
      <c r="U60" s="287">
        <v>0</v>
      </c>
    </row>
    <row r="61" spans="4:21" s="5" customFormat="1" ht="25.5" x14ac:dyDescent="0.2">
      <c r="H61" s="358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/>
      <c r="S61" s="77"/>
      <c r="T61" s="287"/>
      <c r="U61" s="287"/>
    </row>
    <row r="62" spans="4:21" s="3" customFormat="1" ht="38.25" x14ac:dyDescent="0.2">
      <c r="H62" s="9">
        <v>71</v>
      </c>
      <c r="M62" s="88" t="s">
        <v>214</v>
      </c>
      <c r="N62" s="70" t="s">
        <v>217</v>
      </c>
      <c r="O62" s="91">
        <f t="shared" ref="O62:Q62" si="48">SUM(+O63)</f>
        <v>2400</v>
      </c>
      <c r="P62" s="91">
        <f t="shared" si="48"/>
        <v>600</v>
      </c>
      <c r="Q62" s="91">
        <f t="shared" si="48"/>
        <v>0</v>
      </c>
      <c r="R62" s="91">
        <v>10000</v>
      </c>
      <c r="S62" s="91">
        <v>10000</v>
      </c>
      <c r="T62" s="287">
        <v>0</v>
      </c>
      <c r="U62" s="287">
        <v>0</v>
      </c>
    </row>
    <row r="63" spans="4:21" s="5" customFormat="1" ht="25.5" x14ac:dyDescent="0.2">
      <c r="H63" s="358">
        <v>71</v>
      </c>
      <c r="M63" s="90" t="s">
        <v>215</v>
      </c>
      <c r="N63" s="84" t="s">
        <v>218</v>
      </c>
      <c r="O63" s="77">
        <v>2400</v>
      </c>
      <c r="P63" s="77">
        <v>600</v>
      </c>
      <c r="Q63" s="77">
        <v>0</v>
      </c>
      <c r="R63" s="82"/>
      <c r="S63" s="82"/>
      <c r="T63" s="287"/>
      <c r="U63" s="287"/>
    </row>
    <row r="64" spans="4:21" s="5" customFormat="1" x14ac:dyDescent="0.2">
      <c r="M64" s="90"/>
      <c r="N64" s="356"/>
      <c r="O64" s="77"/>
      <c r="P64" s="77"/>
      <c r="Q64" s="77"/>
      <c r="R64" s="82"/>
      <c r="S64" s="82"/>
      <c r="T64" s="287"/>
      <c r="U64" s="287"/>
    </row>
    <row r="65" spans="8:21" s="5" customFormat="1" x14ac:dyDescent="0.2">
      <c r="M65" s="90"/>
      <c r="N65" s="356"/>
      <c r="O65" s="77"/>
      <c r="P65" s="77"/>
      <c r="Q65" s="77"/>
      <c r="R65" s="82"/>
      <c r="S65" s="82"/>
      <c r="T65" s="287"/>
      <c r="U65" s="287"/>
    </row>
    <row r="66" spans="8:21" s="5" customFormat="1" x14ac:dyDescent="0.2">
      <c r="M66" s="78" t="s">
        <v>361</v>
      </c>
      <c r="N66" s="84"/>
      <c r="O66" s="135"/>
      <c r="P66" s="135"/>
      <c r="Q66" s="135"/>
      <c r="R66" s="82"/>
      <c r="S66" s="82"/>
      <c r="T66" s="287"/>
      <c r="U66" s="287"/>
    </row>
    <row r="67" spans="8:21" s="5" customFormat="1" x14ac:dyDescent="0.2">
      <c r="M67" s="90"/>
      <c r="N67" s="356"/>
      <c r="O67" s="135"/>
      <c r="P67" s="135"/>
      <c r="Q67" s="135"/>
      <c r="R67" s="82"/>
      <c r="S67" s="82"/>
      <c r="T67" s="287"/>
      <c r="U67" s="287"/>
    </row>
    <row r="68" spans="8:21" s="8" customFormat="1" x14ac:dyDescent="0.2">
      <c r="M68" s="80" t="s">
        <v>57</v>
      </c>
      <c r="N68" s="81" t="s">
        <v>117</v>
      </c>
      <c r="O68" s="93">
        <f t="shared" ref="O68:P68" si="49">SUM(O70+O75+O82+O84+O87+O91+O94)</f>
        <v>1136708.5900000001</v>
      </c>
      <c r="P68" s="93">
        <f t="shared" si="49"/>
        <v>1889800</v>
      </c>
      <c r="Q68" s="93">
        <f t="shared" ref="Q68" si="50">SUM(Q70+Q75+Q82+Q84+Q87+Q91+Q94)</f>
        <v>1529000</v>
      </c>
      <c r="R68" s="93">
        <f>SUM(R70+R75+R82+R84+R87+R91+R94)</f>
        <v>1519300</v>
      </c>
      <c r="S68" s="93">
        <f>SUM(S70:S94)</f>
        <v>1494300</v>
      </c>
      <c r="T68" s="287">
        <f t="shared" ref="T68:T70" si="51">R68/Q68*100</f>
        <v>99.365598430346637</v>
      </c>
      <c r="U68" s="287">
        <f t="shared" si="32"/>
        <v>97.7305428384565</v>
      </c>
    </row>
    <row r="69" spans="8:21" s="3" customFormat="1" x14ac:dyDescent="0.2">
      <c r="M69" s="92"/>
      <c r="N69" s="70"/>
      <c r="O69" s="137"/>
      <c r="P69" s="137"/>
      <c r="Q69" s="137"/>
      <c r="R69" s="82"/>
      <c r="S69" s="82"/>
      <c r="T69" s="287"/>
      <c r="U69" s="287"/>
    </row>
    <row r="70" spans="8:21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52">SUM(O71:O73)</f>
        <v>199275.78</v>
      </c>
      <c r="P70" s="89">
        <f t="shared" ref="P70:Q70" si="53">SUM(P71:P73)</f>
        <v>181500</v>
      </c>
      <c r="Q70" s="89">
        <f t="shared" si="53"/>
        <v>207500</v>
      </c>
      <c r="R70" s="89">
        <f>SUM(R214+R236)</f>
        <v>220000</v>
      </c>
      <c r="S70" s="89">
        <f>SUM(S214+S236)</f>
        <v>220000</v>
      </c>
      <c r="T70" s="287">
        <f t="shared" si="51"/>
        <v>106.02409638554218</v>
      </c>
      <c r="U70" s="287">
        <f t="shared" si="32"/>
        <v>106.02409638554218</v>
      </c>
    </row>
    <row r="71" spans="8:21" s="5" customFormat="1" x14ac:dyDescent="0.2">
      <c r="M71" s="83" t="s">
        <v>59</v>
      </c>
      <c r="N71" s="229" t="s">
        <v>321</v>
      </c>
      <c r="O71" s="82">
        <f t="shared" ref="O71:O73" si="54">SUM(O215+O237)</f>
        <v>163631.23000000001</v>
      </c>
      <c r="P71" s="82">
        <f t="shared" ref="P71" si="55">SUM(P215+P237)</f>
        <v>150000</v>
      </c>
      <c r="Q71" s="82">
        <f t="shared" ref="Q71" si="56">SUM(Q215+Q237)</f>
        <v>151000</v>
      </c>
      <c r="R71" s="241"/>
      <c r="S71" s="241"/>
      <c r="T71" s="287"/>
      <c r="U71" s="287"/>
    </row>
    <row r="72" spans="8:21" s="5" customFormat="1" x14ac:dyDescent="0.2">
      <c r="M72" s="83" t="s">
        <v>60</v>
      </c>
      <c r="N72" s="84" t="s">
        <v>1</v>
      </c>
      <c r="O72" s="82">
        <f t="shared" si="54"/>
        <v>7500</v>
      </c>
      <c r="P72" s="82">
        <f t="shared" ref="P72" si="57">SUM(P216+P238)</f>
        <v>6000</v>
      </c>
      <c r="Q72" s="82">
        <f t="shared" ref="Q72" si="58">SUM(Q216+Q238)</f>
        <v>30500</v>
      </c>
      <c r="R72" s="82"/>
      <c r="S72" s="82"/>
      <c r="T72" s="287"/>
      <c r="U72" s="287"/>
    </row>
    <row r="73" spans="8:21" s="5" customFormat="1" x14ac:dyDescent="0.2">
      <c r="M73" s="83" t="s">
        <v>61</v>
      </c>
      <c r="N73" s="84" t="s">
        <v>2</v>
      </c>
      <c r="O73" s="82">
        <f t="shared" si="54"/>
        <v>28144.55</v>
      </c>
      <c r="P73" s="82">
        <f t="shared" ref="P73" si="59">SUM(P217+P239)</f>
        <v>25500</v>
      </c>
      <c r="Q73" s="82">
        <f t="shared" ref="Q73" si="60">SUM(Q217+Q239)</f>
        <v>26000</v>
      </c>
      <c r="R73" s="82"/>
      <c r="S73" s="82"/>
      <c r="T73" s="287"/>
      <c r="U73" s="287"/>
    </row>
    <row r="74" spans="8:21" s="5" customFormat="1" x14ac:dyDescent="0.2">
      <c r="M74" s="83"/>
      <c r="N74" s="84"/>
      <c r="O74" s="89"/>
      <c r="P74" s="89"/>
      <c r="Q74" s="89"/>
      <c r="R74" s="82"/>
      <c r="S74" s="82"/>
      <c r="T74" s="287"/>
      <c r="U74" s="287"/>
    </row>
    <row r="75" spans="8:21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" si="61">SUM(O76:O80)</f>
        <v>780750.76</v>
      </c>
      <c r="P75" s="89">
        <f t="shared" ref="P75:Q75" si="62">SUM(P76:P80)</f>
        <v>1332700</v>
      </c>
      <c r="Q75" s="89">
        <f t="shared" si="62"/>
        <v>996900</v>
      </c>
      <c r="R75" s="89">
        <f>SUM(R218+R240+R252+R262+R280+R290+R305+R318+R330+R343+R371+R385+R395+R552+R538+R620+R633+R667+R682+R698)</f>
        <v>962000</v>
      </c>
      <c r="S75" s="89">
        <f>SUM(S218+S240+S252+S262+S280+S290+S305+S318+S330+S343+S371+S385+S395+S552+S538+S620+S633+S667+S682+S698)</f>
        <v>937000</v>
      </c>
      <c r="T75" s="287">
        <f t="shared" ref="T75" si="63">R75/Q75*100</f>
        <v>96.499147356806105</v>
      </c>
      <c r="U75" s="287">
        <f t="shared" si="32"/>
        <v>93.991373257096996</v>
      </c>
    </row>
    <row r="76" spans="8:21" s="5" customFormat="1" ht="25.5" x14ac:dyDescent="0.2">
      <c r="M76" s="83" t="s">
        <v>63</v>
      </c>
      <c r="N76" s="84" t="s">
        <v>4</v>
      </c>
      <c r="O76" s="82">
        <f>SUM(O219+O241)</f>
        <v>15518.24</v>
      </c>
      <c r="P76" s="82">
        <f>SUM(P219+P241)</f>
        <v>23500</v>
      </c>
      <c r="Q76" s="82">
        <f>SUM(Q219+Q241)</f>
        <v>23500</v>
      </c>
      <c r="R76" s="82"/>
      <c r="S76" s="82"/>
      <c r="T76" s="287"/>
      <c r="U76" s="287"/>
    </row>
    <row r="77" spans="8:21" s="5" customFormat="1" x14ac:dyDescent="0.2">
      <c r="M77" s="83" t="s">
        <v>64</v>
      </c>
      <c r="N77" s="84" t="s">
        <v>5</v>
      </c>
      <c r="O77" s="82">
        <f>SUM(O220+O242+O306+O319)</f>
        <v>76591.98000000001</v>
      </c>
      <c r="P77" s="82">
        <f>SUM(P220+P242+P306+P319)</f>
        <v>106000</v>
      </c>
      <c r="Q77" s="82">
        <f>SUM(Q220+Q242+Q306+Q319)</f>
        <v>108000</v>
      </c>
      <c r="R77" s="82"/>
      <c r="S77" s="82"/>
      <c r="T77" s="287"/>
      <c r="U77" s="287"/>
    </row>
    <row r="78" spans="8:21" s="5" customFormat="1" x14ac:dyDescent="0.2">
      <c r="M78" s="83" t="s">
        <v>65</v>
      </c>
      <c r="N78" s="84" t="s">
        <v>6</v>
      </c>
      <c r="O78" s="82">
        <f>SUM(O221+O253+O281+O291+O307+O320+O331+O344+O386+O396+O539+O621+O683+O699)</f>
        <v>584456.24</v>
      </c>
      <c r="P78" s="82">
        <f>SUM(P221+P243+P253+P281+P291+P307+P320+P331+P344+P386+P396+P539+P621+P634+P648+P668+P683+P699)</f>
        <v>1018000</v>
      </c>
      <c r="Q78" s="82">
        <f>SUM(Q221+Q243+Q253+Q281+Q291+Q307+Q320+Q331+Q344+Q386+Q396+Q418+Q539+Q621+Q634+Q648+Q668+Q683+Q699)</f>
        <v>743000</v>
      </c>
      <c r="R78" s="82"/>
      <c r="S78" s="82"/>
      <c r="T78" s="287"/>
      <c r="U78" s="287"/>
    </row>
    <row r="79" spans="8:21" s="5" customFormat="1" ht="25.5" x14ac:dyDescent="0.2">
      <c r="M79" s="83" t="s">
        <v>177</v>
      </c>
      <c r="N79" s="84" t="s">
        <v>157</v>
      </c>
      <c r="O79" s="82">
        <f>SUM(O244+O254)</f>
        <v>35756.639999999999</v>
      </c>
      <c r="P79" s="82">
        <f>SUM(P244+P254)</f>
        <v>50000</v>
      </c>
      <c r="Q79" s="82">
        <f>SUM(Q254)</f>
        <v>50000</v>
      </c>
      <c r="R79" s="82"/>
      <c r="S79" s="82"/>
      <c r="T79" s="287"/>
      <c r="U79" s="287"/>
    </row>
    <row r="80" spans="8:21" s="5" customFormat="1" ht="25.5" x14ac:dyDescent="0.2">
      <c r="M80" s="83" t="s">
        <v>66</v>
      </c>
      <c r="N80" s="84" t="s">
        <v>7</v>
      </c>
      <c r="O80" s="82">
        <f>SUM(O222+O263+O372)</f>
        <v>68427.66</v>
      </c>
      <c r="P80" s="82">
        <f>SUM(P222+P263+P372+P635+P649)</f>
        <v>135200</v>
      </c>
      <c r="Q80" s="82">
        <f>SUM(Q222+Q263+Q372+Q553+Q635+Q649)</f>
        <v>72400</v>
      </c>
      <c r="R80" s="82"/>
      <c r="S80" s="82"/>
      <c r="T80" s="287"/>
      <c r="U80" s="287"/>
    </row>
    <row r="81" spans="8:21" s="5" customFormat="1" x14ac:dyDescent="0.2">
      <c r="M81" s="83"/>
      <c r="N81" s="84"/>
      <c r="O81" s="89"/>
      <c r="P81" s="89"/>
      <c r="Q81" s="89"/>
      <c r="R81" s="82"/>
      <c r="S81" s="82"/>
      <c r="T81" s="287"/>
      <c r="U81" s="287"/>
    </row>
    <row r="82" spans="8:21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Q82" si="64">SUM(O83)</f>
        <v>16507.64</v>
      </c>
      <c r="P82" s="89">
        <f t="shared" si="64"/>
        <v>50000</v>
      </c>
      <c r="Q82" s="89">
        <f t="shared" si="64"/>
        <v>50000</v>
      </c>
      <c r="R82" s="89">
        <f>SUM(R223)</f>
        <v>30000</v>
      </c>
      <c r="S82" s="89">
        <f>SUM(S223)</f>
        <v>30000</v>
      </c>
      <c r="T82" s="287">
        <f t="shared" ref="T82:T84" si="65">R82/Q82*100</f>
        <v>60</v>
      </c>
      <c r="U82" s="287">
        <f t="shared" si="32"/>
        <v>60</v>
      </c>
    </row>
    <row r="83" spans="8:21" s="5" customFormat="1" x14ac:dyDescent="0.2">
      <c r="M83" s="83" t="s">
        <v>68</v>
      </c>
      <c r="N83" s="84" t="s">
        <v>19</v>
      </c>
      <c r="O83" s="82">
        <f>SUM(O224)</f>
        <v>16507.64</v>
      </c>
      <c r="P83" s="82">
        <f>SUM(P224)</f>
        <v>50000</v>
      </c>
      <c r="Q83" s="82">
        <f>SUM(Q224)</f>
        <v>50000</v>
      </c>
      <c r="R83" s="82"/>
      <c r="S83" s="82"/>
      <c r="T83" s="287"/>
      <c r="U83" s="287"/>
    </row>
    <row r="84" spans="8:21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 t="shared" ref="O84:Q84" si="66">SUM(O85:O85)</f>
        <v>12780</v>
      </c>
      <c r="P84" s="89">
        <f t="shared" si="66"/>
        <v>50000</v>
      </c>
      <c r="Q84" s="89">
        <f t="shared" si="66"/>
        <v>30000</v>
      </c>
      <c r="R84" s="89">
        <f>SUM(R357)</f>
        <v>50000</v>
      </c>
      <c r="S84" s="89">
        <f>SUM(S357)</f>
        <v>50000</v>
      </c>
      <c r="T84" s="287">
        <f t="shared" si="65"/>
        <v>166.66666666666669</v>
      </c>
      <c r="U84" s="287">
        <f t="shared" si="32"/>
        <v>166.66666666666669</v>
      </c>
    </row>
    <row r="85" spans="8:21" s="5" customFormat="1" ht="51" x14ac:dyDescent="0.2">
      <c r="M85" s="83" t="s">
        <v>70</v>
      </c>
      <c r="N85" s="229" t="s">
        <v>129</v>
      </c>
      <c r="O85" s="82">
        <f>SUM(O358)</f>
        <v>12780</v>
      </c>
      <c r="P85" s="82">
        <f>SUM(P358)</f>
        <v>50000</v>
      </c>
      <c r="Q85" s="82">
        <f>SUM(Q358)</f>
        <v>30000</v>
      </c>
      <c r="R85" s="242"/>
      <c r="S85" s="82"/>
      <c r="T85" s="287"/>
      <c r="U85" s="287"/>
    </row>
    <row r="86" spans="8:21" s="5" customFormat="1" x14ac:dyDescent="0.2">
      <c r="M86" s="83"/>
      <c r="N86" s="84"/>
      <c r="O86" s="89"/>
      <c r="P86" s="89"/>
      <c r="Q86" s="89"/>
      <c r="R86" s="82"/>
      <c r="S86" s="82"/>
      <c r="T86" s="287"/>
      <c r="U86" s="287"/>
    </row>
    <row r="87" spans="8:21" s="3" customFormat="1" ht="25.5" x14ac:dyDescent="0.2">
      <c r="M87" s="92" t="s">
        <v>263</v>
      </c>
      <c r="N87" s="70" t="s">
        <v>283</v>
      </c>
      <c r="O87" s="89">
        <f t="shared" ref="O87:P87" si="67">SUM(O89)</f>
        <v>1500</v>
      </c>
      <c r="P87" s="89">
        <f t="shared" si="67"/>
        <v>0</v>
      </c>
      <c r="Q87" s="89">
        <f>SUM(Q88:Q89)</f>
        <v>6000</v>
      </c>
      <c r="R87" s="89">
        <f>SUM(R469+R605)</f>
        <v>0</v>
      </c>
      <c r="S87" s="89">
        <f>SUM(S469+S605)</f>
        <v>0</v>
      </c>
      <c r="T87" s="287">
        <f t="shared" ref="T87" si="68">R87/Q87*100</f>
        <v>0</v>
      </c>
      <c r="U87" s="287">
        <f t="shared" si="32"/>
        <v>0</v>
      </c>
    </row>
    <row r="88" spans="8:21" s="3" customFormat="1" x14ac:dyDescent="0.2">
      <c r="M88" s="366" t="s">
        <v>386</v>
      </c>
      <c r="N88" s="97" t="s">
        <v>387</v>
      </c>
      <c r="O88" s="82">
        <v>0</v>
      </c>
      <c r="P88" s="82">
        <v>0</v>
      </c>
      <c r="Q88" s="82">
        <f>SUM(Q407)</f>
        <v>6000</v>
      </c>
      <c r="R88" s="89"/>
      <c r="S88" s="89"/>
      <c r="T88" s="287"/>
      <c r="U88" s="287"/>
    </row>
    <row r="89" spans="8:21" s="5" customFormat="1" ht="25.5" x14ac:dyDescent="0.2">
      <c r="M89" s="165" t="s">
        <v>262</v>
      </c>
      <c r="N89" s="84" t="s">
        <v>282</v>
      </c>
      <c r="O89" s="82">
        <f t="shared" ref="O89:P89" si="69">SUM(O470+O606)</f>
        <v>1500</v>
      </c>
      <c r="P89" s="82">
        <f t="shared" si="69"/>
        <v>0</v>
      </c>
      <c r="Q89" s="82">
        <f t="shared" ref="Q89" si="70">SUM(Q470+Q606)</f>
        <v>0</v>
      </c>
      <c r="R89" s="82"/>
      <c r="S89" s="82"/>
      <c r="T89" s="287"/>
      <c r="U89" s="287"/>
    </row>
    <row r="90" spans="8:21" s="5" customFormat="1" x14ac:dyDescent="0.2">
      <c r="M90" s="165"/>
      <c r="N90" s="84"/>
      <c r="O90" s="89"/>
      <c r="P90" s="89"/>
      <c r="Q90" s="89"/>
      <c r="R90" s="82"/>
      <c r="S90" s="82"/>
      <c r="T90" s="287"/>
      <c r="U90" s="287"/>
    </row>
    <row r="91" spans="8:21" s="3" customFormat="1" ht="38.25" x14ac:dyDescent="0.2">
      <c r="M91" s="92" t="s">
        <v>71</v>
      </c>
      <c r="N91" s="70" t="s">
        <v>25</v>
      </c>
      <c r="O91" s="89">
        <f t="shared" ref="O91:Q91" si="71">SUM(O92)</f>
        <v>50980.729999999996</v>
      </c>
      <c r="P91" s="89">
        <f t="shared" si="71"/>
        <v>131000</v>
      </c>
      <c r="Q91" s="89">
        <f t="shared" si="71"/>
        <v>144000</v>
      </c>
      <c r="R91" s="89">
        <f>SUM(R432+R446+R457+R485+R500+R513+R522)</f>
        <v>121000</v>
      </c>
      <c r="S91" s="89">
        <f>SUM(S432+S446+S457+S485+S500+S513+S522)</f>
        <v>121000</v>
      </c>
      <c r="T91" s="287">
        <f t="shared" ref="T91" si="72">R91/Q91*100</f>
        <v>84.027777777777786</v>
      </c>
      <c r="U91" s="287">
        <f t="shared" si="32"/>
        <v>84.027777777777786</v>
      </c>
    </row>
    <row r="92" spans="8:21" s="5" customFormat="1" ht="25.5" x14ac:dyDescent="0.2">
      <c r="M92" s="83" t="s">
        <v>72</v>
      </c>
      <c r="N92" s="84" t="s">
        <v>26</v>
      </c>
      <c r="O92" s="82">
        <f>SUM(O433+O447+O458+O486+O501+O514+O523)</f>
        <v>50980.729999999996</v>
      </c>
      <c r="P92" s="82">
        <f>SUM(P433+P447+P458+P486+P501+P514+P523)</f>
        <v>131000</v>
      </c>
      <c r="Q92" s="82">
        <f>SUM(Q433+Q447+Q458+Q486+Q501+Q514+Q523)</f>
        <v>144000</v>
      </c>
      <c r="R92" s="89"/>
      <c r="S92" s="89"/>
      <c r="T92" s="287"/>
      <c r="U92" s="287"/>
    </row>
    <row r="93" spans="8:21" s="5" customFormat="1" x14ac:dyDescent="0.2">
      <c r="M93" s="83"/>
      <c r="N93" s="84"/>
      <c r="O93" s="136"/>
      <c r="P93" s="136"/>
      <c r="Q93" s="136"/>
      <c r="R93" s="89"/>
      <c r="S93" s="89"/>
      <c r="T93" s="287"/>
      <c r="U93" s="287"/>
    </row>
    <row r="94" spans="8:21" s="5" customFormat="1" x14ac:dyDescent="0.2">
      <c r="H94" s="3"/>
      <c r="I94" s="3"/>
      <c r="J94" s="3"/>
      <c r="K94" s="3"/>
      <c r="L94" s="3"/>
      <c r="M94" s="92" t="s">
        <v>73</v>
      </c>
      <c r="N94" s="70" t="s">
        <v>138</v>
      </c>
      <c r="O94" s="89">
        <f t="shared" ref="O94:P94" si="73">SUM(O95:O97)</f>
        <v>74913.679999999993</v>
      </c>
      <c r="P94" s="89">
        <f t="shared" si="73"/>
        <v>144600</v>
      </c>
      <c r="Q94" s="89">
        <f t="shared" ref="Q94" si="74">SUM(Q95:Q97)</f>
        <v>94600</v>
      </c>
      <c r="R94" s="89">
        <f>SUM(R225+R271+R471+R540+R554+R567+R580+R592+R607)</f>
        <v>136300</v>
      </c>
      <c r="S94" s="89">
        <f>SUM(S225+S271+S471+S540+S554+S567+S580+S592+S607)</f>
        <v>136300</v>
      </c>
      <c r="T94" s="287">
        <f t="shared" ref="T94" si="75">R94/Q94*100</f>
        <v>144.08033826638479</v>
      </c>
      <c r="U94" s="287">
        <f t="shared" si="32"/>
        <v>144.08033826638479</v>
      </c>
    </row>
    <row r="95" spans="8:21" s="5" customFormat="1" x14ac:dyDescent="0.2">
      <c r="M95" s="83" t="s">
        <v>74</v>
      </c>
      <c r="N95" s="84" t="s">
        <v>8</v>
      </c>
      <c r="O95" s="82">
        <f>SUM(O272+O541+O555+O568+O581)</f>
        <v>54913.68</v>
      </c>
      <c r="P95" s="82">
        <f>SUM(P272+P472+P541+P555+P568+P581+P608)</f>
        <v>92600</v>
      </c>
      <c r="Q95" s="82">
        <f>SUM(Q272+Q472+Q541+Q555+Q568+Q581+Q608)</f>
        <v>67600</v>
      </c>
      <c r="R95" s="82"/>
      <c r="S95" s="82"/>
      <c r="T95" s="287"/>
      <c r="U95" s="287"/>
    </row>
    <row r="96" spans="8:21" s="5" customFormat="1" x14ac:dyDescent="0.2">
      <c r="M96" s="83" t="s">
        <v>75</v>
      </c>
      <c r="N96" s="84" t="s">
        <v>31</v>
      </c>
      <c r="O96" s="82">
        <f>SUM(O542+O569+O593)</f>
        <v>20000</v>
      </c>
      <c r="P96" s="82">
        <f>SUM(P542+P593)</f>
        <v>50000</v>
      </c>
      <c r="Q96" s="82">
        <f>SUM(Q542+Q593)</f>
        <v>25000</v>
      </c>
      <c r="R96" s="82"/>
      <c r="S96" s="82"/>
      <c r="T96" s="287"/>
      <c r="U96" s="287"/>
    </row>
    <row r="97" spans="8:21" s="5" customFormat="1" x14ac:dyDescent="0.2">
      <c r="M97" s="165" t="s">
        <v>76</v>
      </c>
      <c r="N97" s="84" t="s">
        <v>32</v>
      </c>
      <c r="O97" s="82">
        <f>SUM(O226)</f>
        <v>0</v>
      </c>
      <c r="P97" s="82">
        <f>SUM(P226)</f>
        <v>2000</v>
      </c>
      <c r="Q97" s="82">
        <f>SUM(Q226)</f>
        <v>2000</v>
      </c>
      <c r="R97" s="82"/>
      <c r="S97" s="82"/>
      <c r="T97" s="287"/>
      <c r="U97" s="287"/>
    </row>
    <row r="98" spans="8:21" s="5" customFormat="1" x14ac:dyDescent="0.2">
      <c r="M98" s="263"/>
      <c r="N98" s="264"/>
      <c r="O98" s="82"/>
      <c r="P98" s="82"/>
      <c r="Q98" s="82"/>
      <c r="R98" s="82"/>
      <c r="S98" s="82"/>
      <c r="T98" s="287"/>
      <c r="U98" s="287"/>
    </row>
    <row r="99" spans="8:21" s="8" customFormat="1" ht="25.5" x14ac:dyDescent="0.2">
      <c r="M99" s="80" t="s">
        <v>77</v>
      </c>
      <c r="N99" s="81" t="s">
        <v>171</v>
      </c>
      <c r="O99" s="93">
        <f t="shared" ref="O99:P99" si="76">SUM(O101+O105)</f>
        <v>1084432.8599999999</v>
      </c>
      <c r="P99" s="93">
        <f t="shared" si="76"/>
        <v>4920200</v>
      </c>
      <c r="Q99" s="93">
        <f t="shared" ref="Q99" si="77">SUM(Q101+Q105)</f>
        <v>4484000</v>
      </c>
      <c r="R99" s="93">
        <f>SUM(R101+R105)</f>
        <v>870700</v>
      </c>
      <c r="S99" s="93">
        <f>SUM(S101+S105)</f>
        <v>1026700</v>
      </c>
      <c r="T99" s="287">
        <f t="shared" ref="T99" si="78">R99/Q99*100</f>
        <v>19.417930419268512</v>
      </c>
      <c r="U99" s="287">
        <f t="shared" si="32"/>
        <v>22.896966993755573</v>
      </c>
    </row>
    <row r="100" spans="8:21" s="3" customFormat="1" x14ac:dyDescent="0.2">
      <c r="M100" s="92"/>
      <c r="N100" s="70"/>
      <c r="O100" s="137"/>
      <c r="P100" s="137"/>
      <c r="Q100" s="137"/>
      <c r="R100" s="89"/>
      <c r="S100" s="89"/>
      <c r="T100" s="287"/>
      <c r="U100" s="287"/>
    </row>
    <row r="101" spans="8:21" s="3" customFormat="1" ht="38.25" x14ac:dyDescent="0.2">
      <c r="M101" s="92" t="s">
        <v>78</v>
      </c>
      <c r="N101" s="70" t="s">
        <v>172</v>
      </c>
      <c r="O101" s="89">
        <f t="shared" ref="O101" si="79">SUM(O102:O103)</f>
        <v>37500</v>
      </c>
      <c r="P101" s="89">
        <f t="shared" ref="P101:Q101" si="80">SUM(P102:P103)</f>
        <v>45300</v>
      </c>
      <c r="Q101" s="89">
        <f t="shared" si="80"/>
        <v>20000</v>
      </c>
      <c r="R101" s="89">
        <f>SUM(R701)</f>
        <v>100000</v>
      </c>
      <c r="S101" s="89">
        <f>SUM(S701)</f>
        <v>100000</v>
      </c>
      <c r="T101" s="287">
        <v>0</v>
      </c>
      <c r="U101" s="287">
        <v>0</v>
      </c>
    </row>
    <row r="102" spans="8:21" s="5" customFormat="1" ht="25.5" x14ac:dyDescent="0.2">
      <c r="M102" s="83" t="s">
        <v>79</v>
      </c>
      <c r="N102" s="84" t="s">
        <v>30</v>
      </c>
      <c r="O102" s="82">
        <f t="shared" ref="O102:O103" si="81">SUM(O702)</f>
        <v>0</v>
      </c>
      <c r="P102" s="82">
        <f>SUM(P652+P702)</f>
        <v>45300</v>
      </c>
      <c r="Q102" s="82">
        <f>SUM(Q652+Q702)</f>
        <v>20000</v>
      </c>
      <c r="R102" s="89"/>
      <c r="S102" s="89"/>
      <c r="T102" s="287"/>
      <c r="U102" s="287"/>
    </row>
    <row r="103" spans="8:21" s="5" customFormat="1" x14ac:dyDescent="0.2">
      <c r="M103" s="83" t="s">
        <v>80</v>
      </c>
      <c r="N103" s="84" t="s">
        <v>33</v>
      </c>
      <c r="O103" s="82">
        <f t="shared" si="81"/>
        <v>37500</v>
      </c>
      <c r="P103" s="82">
        <f t="shared" ref="P103" si="82">SUM(P703)</f>
        <v>0</v>
      </c>
      <c r="Q103" s="82">
        <f t="shared" ref="Q103" si="83">SUM(Q703)</f>
        <v>0</v>
      </c>
      <c r="R103" s="89"/>
      <c r="S103" s="89"/>
      <c r="T103" s="287"/>
      <c r="U103" s="287"/>
    </row>
    <row r="104" spans="8:21" s="5" customFormat="1" x14ac:dyDescent="0.2">
      <c r="M104" s="83"/>
      <c r="N104" s="84"/>
      <c r="O104" s="89"/>
      <c r="P104" s="89"/>
      <c r="Q104" s="89"/>
      <c r="R104" s="89"/>
      <c r="S104" s="89"/>
      <c r="T104" s="287"/>
      <c r="U104" s="287"/>
    </row>
    <row r="105" spans="8:21" s="5" customFormat="1" ht="38.25" x14ac:dyDescent="0.2">
      <c r="H105" s="3"/>
      <c r="I105" s="3"/>
      <c r="J105" s="3"/>
      <c r="K105" s="3"/>
      <c r="L105" s="3"/>
      <c r="M105" s="92" t="s">
        <v>81</v>
      </c>
      <c r="N105" s="70" t="s">
        <v>9</v>
      </c>
      <c r="O105" s="89">
        <f t="shared" ref="O105" si="84">SUM(O106:O108)</f>
        <v>1046932.86</v>
      </c>
      <c r="P105" s="89">
        <f t="shared" ref="P105" si="85">SUM(P106:P108)</f>
        <v>4874900</v>
      </c>
      <c r="Q105" s="89">
        <f t="shared" ref="Q105" si="86">SUM(Q106:Q108)</f>
        <v>4464000</v>
      </c>
      <c r="R105" s="89">
        <f>SUM(R671+R704+R720+R732+R745+R757+R769+R781+R793+R807+R821)</f>
        <v>770700</v>
      </c>
      <c r="S105" s="89">
        <f>SUM(S671+S704+S720+S732+S745+S757+S769+S781+S793+S807+S821)</f>
        <v>926700</v>
      </c>
      <c r="T105" s="287">
        <f t="shared" ref="T105" si="87">R105/Q105*100</f>
        <v>17.26478494623656</v>
      </c>
      <c r="U105" s="287">
        <f t="shared" ref="U105:U159" si="88">S105/Q105*100</f>
        <v>20.759408602150536</v>
      </c>
    </row>
    <row r="106" spans="8:21" s="5" customFormat="1" x14ac:dyDescent="0.2">
      <c r="M106" s="83" t="s">
        <v>82</v>
      </c>
      <c r="N106" s="229" t="s">
        <v>173</v>
      </c>
      <c r="O106" s="82">
        <f>SUM(O672+O721+O733+O746+O758+O770+O782+O808+O822)</f>
        <v>1006561.23</v>
      </c>
      <c r="P106" s="82">
        <f>SUM(P672+P705+P721+P733+P746+P758+P770+P782+P794+P808+P822)</f>
        <v>4854900</v>
      </c>
      <c r="Q106" s="82">
        <f>SUM(Q672+Q705+Q721+Q733+Q746+Q758+Q770+Q782+Q794+Q808+Q822+Q834)</f>
        <v>4454000</v>
      </c>
      <c r="R106" s="82"/>
      <c r="S106" s="82"/>
      <c r="T106" s="287"/>
      <c r="U106" s="287"/>
    </row>
    <row r="107" spans="8:21" s="5" customFormat="1" x14ac:dyDescent="0.2">
      <c r="M107" s="83" t="s">
        <v>83</v>
      </c>
      <c r="N107" s="84" t="s">
        <v>21</v>
      </c>
      <c r="O107" s="82">
        <f t="shared" ref="O107:O108" si="89">SUM(O809)</f>
        <v>13577.25</v>
      </c>
      <c r="P107" s="82">
        <f t="shared" ref="P107" si="90">SUM(P809)</f>
        <v>10000</v>
      </c>
      <c r="Q107" s="82">
        <f t="shared" ref="Q107" si="91">SUM(Q809)</f>
        <v>5000</v>
      </c>
      <c r="R107" s="82"/>
      <c r="S107" s="82"/>
      <c r="T107" s="287"/>
      <c r="U107" s="287"/>
    </row>
    <row r="108" spans="8:21" s="5" customFormat="1" ht="25.5" x14ac:dyDescent="0.2">
      <c r="M108" s="83" t="s">
        <v>84</v>
      </c>
      <c r="N108" s="84" t="s">
        <v>24</v>
      </c>
      <c r="O108" s="82">
        <f t="shared" si="89"/>
        <v>26794.38</v>
      </c>
      <c r="P108" s="82">
        <f t="shared" ref="P108" si="92">SUM(P810)</f>
        <v>10000</v>
      </c>
      <c r="Q108" s="82">
        <f t="shared" ref="Q108" si="93">SUM(Q810)</f>
        <v>5000</v>
      </c>
      <c r="R108" s="82"/>
      <c r="S108" s="82"/>
      <c r="T108" s="287"/>
      <c r="U108" s="287"/>
    </row>
    <row r="109" spans="8:21" s="5" customFormat="1" x14ac:dyDescent="0.2">
      <c r="M109" s="322"/>
      <c r="N109" s="323"/>
      <c r="O109" s="82"/>
      <c r="P109" s="82"/>
      <c r="Q109" s="82"/>
      <c r="R109" s="82"/>
      <c r="S109" s="82"/>
      <c r="T109" s="287"/>
      <c r="U109" s="287"/>
    </row>
    <row r="110" spans="8:21" s="5" customFormat="1" x14ac:dyDescent="0.2">
      <c r="M110" s="78" t="s">
        <v>362</v>
      </c>
      <c r="N110" s="323"/>
      <c r="O110" s="82"/>
      <c r="P110" s="82"/>
      <c r="Q110" s="82"/>
      <c r="R110" s="82"/>
      <c r="S110" s="82"/>
      <c r="T110" s="287"/>
      <c r="U110" s="287"/>
    </row>
    <row r="111" spans="8:21" s="2" customFormat="1" x14ac:dyDescent="0.2">
      <c r="N111" s="79"/>
      <c r="O111" s="138"/>
      <c r="P111" s="138"/>
      <c r="Q111" s="138"/>
      <c r="R111" s="243"/>
      <c r="S111" s="243"/>
      <c r="T111" s="287"/>
      <c r="U111" s="287"/>
    </row>
    <row r="112" spans="8:21" s="5" customFormat="1" ht="25.5" x14ac:dyDescent="0.2">
      <c r="I112" s="202">
        <v>81</v>
      </c>
      <c r="M112" s="80" t="s">
        <v>99</v>
      </c>
      <c r="N112" s="81" t="s">
        <v>295</v>
      </c>
      <c r="O112" s="76">
        <f>SUM(O113+O115)</f>
        <v>0</v>
      </c>
      <c r="P112" s="76">
        <f>SUM(P115)</f>
        <v>0</v>
      </c>
      <c r="Q112" s="76">
        <f>SUM(Q115)</f>
        <v>0</v>
      </c>
      <c r="R112" s="241">
        <v>0</v>
      </c>
      <c r="S112" s="241">
        <v>0</v>
      </c>
      <c r="T112" s="287">
        <v>0</v>
      </c>
      <c r="U112" s="287">
        <v>0</v>
      </c>
    </row>
    <row r="113" spans="4:21" s="5" customFormat="1" ht="25.5" x14ac:dyDescent="0.2">
      <c r="I113" s="288"/>
      <c r="M113" s="292" t="s">
        <v>334</v>
      </c>
      <c r="N113" s="70" t="s">
        <v>336</v>
      </c>
      <c r="O113" s="91">
        <f>SUM(O114)</f>
        <v>0</v>
      </c>
      <c r="P113" s="77">
        <v>0</v>
      </c>
      <c r="Q113" s="77">
        <v>0</v>
      </c>
      <c r="R113" s="82"/>
      <c r="S113" s="82"/>
      <c r="T113" s="287"/>
      <c r="U113" s="287"/>
    </row>
    <row r="114" spans="4:21" s="5" customFormat="1" ht="38.25" x14ac:dyDescent="0.2">
      <c r="I114" s="288"/>
      <c r="M114" s="290" t="s">
        <v>335</v>
      </c>
      <c r="N114" s="291" t="s">
        <v>337</v>
      </c>
      <c r="O114" s="77">
        <v>0</v>
      </c>
      <c r="P114" s="77">
        <v>0</v>
      </c>
      <c r="Q114" s="77">
        <v>0</v>
      </c>
      <c r="R114" s="82"/>
      <c r="S114" s="82"/>
      <c r="T114" s="287"/>
      <c r="U114" s="287"/>
    </row>
    <row r="115" spans="4:21" s="3" customFormat="1" x14ac:dyDescent="0.2">
      <c r="I115" s="9">
        <v>81</v>
      </c>
      <c r="M115" s="198" t="s">
        <v>296</v>
      </c>
      <c r="N115" s="70" t="s">
        <v>298</v>
      </c>
      <c r="O115" s="91">
        <f t="shared" ref="O115:Q115" si="94">SUM(O116)</f>
        <v>0</v>
      </c>
      <c r="P115" s="91">
        <f t="shared" si="94"/>
        <v>0</v>
      </c>
      <c r="Q115" s="91">
        <f t="shared" si="94"/>
        <v>0</v>
      </c>
      <c r="R115" s="89">
        <v>0</v>
      </c>
      <c r="S115" s="89">
        <v>0</v>
      </c>
      <c r="T115" s="287">
        <v>0</v>
      </c>
      <c r="U115" s="287">
        <v>0</v>
      </c>
    </row>
    <row r="116" spans="4:21" s="5" customFormat="1" ht="38.25" x14ac:dyDescent="0.2">
      <c r="I116" s="202">
        <v>81</v>
      </c>
      <c r="M116" s="199" t="s">
        <v>297</v>
      </c>
      <c r="N116" s="201" t="s">
        <v>299</v>
      </c>
      <c r="O116" s="77">
        <v>0</v>
      </c>
      <c r="P116" s="77">
        <v>0</v>
      </c>
      <c r="Q116" s="77">
        <v>0</v>
      </c>
      <c r="R116" s="75"/>
      <c r="S116" s="75"/>
      <c r="T116" s="287"/>
      <c r="U116" s="287"/>
    </row>
    <row r="117" spans="4:21" s="8" customFormat="1" ht="25.5" x14ac:dyDescent="0.2">
      <c r="M117" s="80" t="s">
        <v>34</v>
      </c>
      <c r="N117" s="81" t="s">
        <v>87</v>
      </c>
      <c r="O117" s="93">
        <f t="shared" ref="O117:P117" si="95">SUM(O118+O120)</f>
        <v>0</v>
      </c>
      <c r="P117" s="93">
        <f t="shared" si="95"/>
        <v>0</v>
      </c>
      <c r="Q117" s="93">
        <f t="shared" ref="Q117" si="96">SUM(Q118+Q120)</f>
        <v>0</v>
      </c>
      <c r="R117" s="76">
        <f>SUM(R118+R120)</f>
        <v>0</v>
      </c>
      <c r="S117" s="76">
        <f t="shared" ref="S117" si="97">SUM(S118)</f>
        <v>0</v>
      </c>
      <c r="T117" s="287">
        <v>0</v>
      </c>
      <c r="U117" s="287">
        <v>0</v>
      </c>
    </row>
    <row r="118" spans="4:21" s="3" customFormat="1" ht="25.5" x14ac:dyDescent="0.2">
      <c r="M118" s="92" t="s">
        <v>85</v>
      </c>
      <c r="N118" s="70" t="s">
        <v>88</v>
      </c>
      <c r="O118" s="89">
        <f t="shared" ref="O118:S118" si="98">SUM(O119)</f>
        <v>0</v>
      </c>
      <c r="P118" s="89">
        <f t="shared" si="98"/>
        <v>0</v>
      </c>
      <c r="Q118" s="89">
        <f t="shared" si="98"/>
        <v>0</v>
      </c>
      <c r="R118" s="91">
        <f t="shared" si="98"/>
        <v>0</v>
      </c>
      <c r="S118" s="91">
        <f t="shared" si="98"/>
        <v>0</v>
      </c>
      <c r="T118" s="287">
        <v>0</v>
      </c>
      <c r="U118" s="287">
        <v>0</v>
      </c>
    </row>
    <row r="119" spans="4:21" s="5" customFormat="1" ht="38.25" x14ac:dyDescent="0.2">
      <c r="M119" s="83" t="s">
        <v>86</v>
      </c>
      <c r="N119" s="84" t="s">
        <v>89</v>
      </c>
      <c r="O119" s="82">
        <v>0</v>
      </c>
      <c r="P119" s="82">
        <v>0</v>
      </c>
      <c r="Q119" s="82">
        <v>0</v>
      </c>
      <c r="R119" s="77"/>
      <c r="S119" s="77"/>
      <c r="T119" s="287"/>
      <c r="U119" s="287"/>
    </row>
    <row r="120" spans="4:21" s="3" customFormat="1" ht="25.5" x14ac:dyDescent="0.2">
      <c r="M120" s="198" t="s">
        <v>300</v>
      </c>
      <c r="N120" s="70" t="s">
        <v>302</v>
      </c>
      <c r="O120" s="89">
        <f t="shared" ref="O120:Q120" si="99">SUM(O121)</f>
        <v>0</v>
      </c>
      <c r="P120" s="89">
        <f t="shared" si="99"/>
        <v>0</v>
      </c>
      <c r="Q120" s="89">
        <f t="shared" si="99"/>
        <v>0</v>
      </c>
      <c r="R120" s="91">
        <v>0</v>
      </c>
      <c r="S120" s="91">
        <v>0</v>
      </c>
      <c r="T120" s="287">
        <v>0</v>
      </c>
      <c r="U120" s="287">
        <v>0</v>
      </c>
    </row>
    <row r="121" spans="4:21" s="5" customFormat="1" ht="51" x14ac:dyDescent="0.2">
      <c r="M121" s="199" t="s">
        <v>301</v>
      </c>
      <c r="N121" s="229" t="s">
        <v>322</v>
      </c>
      <c r="O121" s="82">
        <v>0</v>
      </c>
      <c r="P121" s="82">
        <v>0</v>
      </c>
      <c r="Q121" s="82">
        <v>0</v>
      </c>
      <c r="R121" s="77"/>
      <c r="S121" s="77"/>
      <c r="T121" s="287"/>
      <c r="U121" s="287"/>
    </row>
    <row r="122" spans="4:21" s="5" customFormat="1" x14ac:dyDescent="0.2">
      <c r="M122" s="322"/>
      <c r="N122" s="323"/>
      <c r="O122" s="82"/>
      <c r="P122" s="82"/>
      <c r="Q122" s="82"/>
      <c r="R122" s="77"/>
      <c r="S122" s="77"/>
      <c r="T122" s="287"/>
      <c r="U122" s="287"/>
    </row>
    <row r="123" spans="4:21" s="5" customFormat="1" x14ac:dyDescent="0.2">
      <c r="M123" s="322"/>
      <c r="N123" s="323"/>
      <c r="O123" s="82"/>
      <c r="P123" s="82"/>
      <c r="Q123" s="82"/>
      <c r="R123" s="77"/>
      <c r="S123" s="77"/>
      <c r="T123" s="287"/>
      <c r="U123" s="287"/>
    </row>
    <row r="124" spans="4:21" s="5" customFormat="1" x14ac:dyDescent="0.2">
      <c r="M124" s="78" t="s">
        <v>91</v>
      </c>
      <c r="N124" s="85"/>
      <c r="O124" s="135"/>
      <c r="P124" s="135"/>
      <c r="Q124" s="135"/>
      <c r="R124" s="77"/>
      <c r="S124" s="75"/>
      <c r="T124" s="287"/>
      <c r="U124" s="287"/>
    </row>
    <row r="125" spans="4:21" s="6" customFormat="1" x14ac:dyDescent="0.2">
      <c r="N125" s="85"/>
      <c r="O125" s="136"/>
      <c r="P125" s="136"/>
      <c r="Q125" s="136"/>
      <c r="R125" s="240"/>
      <c r="S125" s="240"/>
      <c r="T125" s="287"/>
      <c r="U125" s="287"/>
    </row>
    <row r="126" spans="4:21" s="8" customFormat="1" x14ac:dyDescent="0.2">
      <c r="D126" s="3"/>
      <c r="H126" s="3"/>
      <c r="I126" s="3"/>
      <c r="J126" s="9">
        <v>91</v>
      </c>
      <c r="K126" s="3"/>
      <c r="M126" s="80" t="s">
        <v>96</v>
      </c>
      <c r="N126" s="81" t="s">
        <v>97</v>
      </c>
      <c r="O126" s="93">
        <f t="shared" ref="O126:R127" si="100">SUM(O127)</f>
        <v>522566.88</v>
      </c>
      <c r="P126" s="93">
        <f t="shared" si="100"/>
        <v>219209.17</v>
      </c>
      <c r="Q126" s="93">
        <f t="shared" si="100"/>
        <v>107000</v>
      </c>
      <c r="R126" s="93">
        <f t="shared" si="100"/>
        <v>100000</v>
      </c>
      <c r="S126" s="93">
        <f t="shared" ref="S126" si="101">SUM(S127)</f>
        <v>200000</v>
      </c>
      <c r="T126" s="287">
        <f t="shared" ref="T126:T128" si="102">R126/Q126*100</f>
        <v>93.45794392523365</v>
      </c>
      <c r="U126" s="287">
        <f t="shared" si="88"/>
        <v>186.9158878504673</v>
      </c>
    </row>
    <row r="127" spans="4:21" s="3" customFormat="1" x14ac:dyDescent="0.2">
      <c r="J127" s="9">
        <v>91</v>
      </c>
      <c r="M127" s="92" t="s">
        <v>92</v>
      </c>
      <c r="N127" s="70" t="s">
        <v>94</v>
      </c>
      <c r="O127" s="89">
        <f t="shared" ref="O127:Q127" si="103">SUM(O128)</f>
        <v>522566.88</v>
      </c>
      <c r="P127" s="89">
        <f t="shared" si="103"/>
        <v>219209.17</v>
      </c>
      <c r="Q127" s="89">
        <f t="shared" si="103"/>
        <v>107000</v>
      </c>
      <c r="R127" s="89">
        <f t="shared" si="100"/>
        <v>100000</v>
      </c>
      <c r="S127" s="89">
        <f t="shared" ref="S127" si="104">SUM(S128)</f>
        <v>200000</v>
      </c>
      <c r="T127" s="287">
        <f t="shared" si="102"/>
        <v>93.45794392523365</v>
      </c>
      <c r="U127" s="287">
        <f t="shared" si="88"/>
        <v>186.9158878504673</v>
      </c>
    </row>
    <row r="128" spans="4:21" s="5" customFormat="1" x14ac:dyDescent="0.2">
      <c r="J128" s="202">
        <v>91</v>
      </c>
      <c r="M128" s="83" t="s">
        <v>93</v>
      </c>
      <c r="N128" s="84" t="s">
        <v>95</v>
      </c>
      <c r="O128" s="82">
        <v>522566.88</v>
      </c>
      <c r="P128" s="82">
        <v>219209.17</v>
      </c>
      <c r="Q128" s="82">
        <v>107000</v>
      </c>
      <c r="R128" s="89">
        <v>100000</v>
      </c>
      <c r="S128" s="89">
        <v>200000</v>
      </c>
      <c r="T128" s="287">
        <f t="shared" si="102"/>
        <v>93.45794392523365</v>
      </c>
      <c r="U128" s="287">
        <f t="shared" si="88"/>
        <v>186.9158878504673</v>
      </c>
    </row>
    <row r="129" spans="1:21" s="5" customFormat="1" x14ac:dyDescent="0.2">
      <c r="J129" s="324"/>
      <c r="M129" s="322"/>
      <c r="N129" s="323"/>
      <c r="O129" s="82"/>
      <c r="P129" s="82"/>
      <c r="Q129" s="82"/>
      <c r="R129" s="89"/>
      <c r="S129" s="89"/>
      <c r="T129" s="287"/>
      <c r="U129" s="287"/>
    </row>
    <row r="130" spans="1:21" s="5" customFormat="1" x14ac:dyDescent="0.2">
      <c r="J130" s="324"/>
      <c r="M130" s="322"/>
      <c r="N130" s="323"/>
      <c r="O130" s="82"/>
      <c r="P130" s="82"/>
      <c r="Q130" s="82"/>
      <c r="R130" s="89"/>
      <c r="S130" s="89"/>
      <c r="T130" s="287"/>
      <c r="U130" s="287"/>
    </row>
    <row r="131" spans="1:21" s="5" customFormat="1" x14ac:dyDescent="0.2">
      <c r="J131" s="324"/>
      <c r="M131" s="322"/>
      <c r="N131" s="323"/>
      <c r="O131" s="82"/>
      <c r="P131" s="82"/>
      <c r="Q131" s="82"/>
      <c r="R131" s="89"/>
      <c r="S131" s="89"/>
      <c r="T131" s="287"/>
      <c r="U131" s="287"/>
    </row>
    <row r="132" spans="1:21" s="5" customFormat="1" x14ac:dyDescent="0.2">
      <c r="J132" s="324"/>
      <c r="M132" s="78" t="s">
        <v>363</v>
      </c>
      <c r="N132" s="323"/>
      <c r="O132" s="82"/>
      <c r="P132" s="82"/>
      <c r="Q132" s="82"/>
      <c r="R132" s="89"/>
      <c r="S132" s="89"/>
      <c r="T132" s="287"/>
      <c r="U132" s="287"/>
    </row>
    <row r="133" spans="1:21" s="5" customFormat="1" x14ac:dyDescent="0.2">
      <c r="J133" s="234"/>
      <c r="M133" s="236"/>
      <c r="N133" s="237"/>
      <c r="O133" s="82"/>
      <c r="P133" s="82"/>
      <c r="Q133" s="82"/>
      <c r="R133" s="89"/>
      <c r="S133" s="89"/>
      <c r="T133" s="287"/>
      <c r="U133" s="287"/>
    </row>
    <row r="134" spans="1:21" s="5" customFormat="1" x14ac:dyDescent="0.2">
      <c r="A134" s="401" t="s">
        <v>36</v>
      </c>
      <c r="B134" s="401"/>
      <c r="C134" s="401"/>
      <c r="D134" s="401"/>
      <c r="M134" s="92"/>
      <c r="N134" s="84"/>
      <c r="O134" s="182"/>
      <c r="P134" s="182"/>
      <c r="Q134" s="182"/>
      <c r="R134" s="75"/>
      <c r="S134" s="75"/>
      <c r="T134" s="287"/>
      <c r="U134" s="287"/>
    </row>
    <row r="135" spans="1:21" s="5" customFormat="1" x14ac:dyDescent="0.2">
      <c r="H135" s="177"/>
      <c r="I135" s="202"/>
      <c r="J135" s="202"/>
      <c r="K135" s="202"/>
      <c r="L135" s="202">
        <v>11</v>
      </c>
      <c r="M135" s="179" t="s">
        <v>100</v>
      </c>
      <c r="N135" s="84"/>
      <c r="O135" s="183">
        <f t="shared" ref="O135" si="105">SUM(O38)</f>
        <v>446797.42</v>
      </c>
      <c r="P135" s="183">
        <f t="shared" ref="P135" si="106">SUM(P38)</f>
        <v>870000</v>
      </c>
      <c r="Q135" s="183">
        <f t="shared" ref="Q135" si="107">SUM(Q38)</f>
        <v>870000</v>
      </c>
      <c r="R135" s="183">
        <f>SUM(R38)</f>
        <v>880000</v>
      </c>
      <c r="S135" s="183">
        <f>SUM(S38)</f>
        <v>880000</v>
      </c>
      <c r="T135" s="287">
        <f t="shared" ref="T135:T144" si="108">R135/Q135*100</f>
        <v>101.14942528735634</v>
      </c>
      <c r="U135" s="287">
        <f t="shared" si="88"/>
        <v>101.14942528735634</v>
      </c>
    </row>
    <row r="136" spans="1:21" s="5" customFormat="1" x14ac:dyDescent="0.2">
      <c r="H136" s="177"/>
      <c r="I136" s="202"/>
      <c r="J136" s="202"/>
      <c r="K136" s="202"/>
      <c r="L136" s="202">
        <v>21</v>
      </c>
      <c r="M136" s="179" t="s">
        <v>101</v>
      </c>
      <c r="N136" s="84"/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287">
        <v>0</v>
      </c>
      <c r="U136" s="287">
        <v>0</v>
      </c>
    </row>
    <row r="137" spans="1:21" s="5" customFormat="1" x14ac:dyDescent="0.2">
      <c r="H137" s="177"/>
      <c r="I137" s="202"/>
      <c r="J137" s="202"/>
      <c r="K137" s="202"/>
      <c r="L137" s="202">
        <v>31</v>
      </c>
      <c r="M137" s="179" t="s">
        <v>102</v>
      </c>
      <c r="N137" s="84"/>
      <c r="O137" s="183">
        <f>SUM(O48)</f>
        <v>21461.16</v>
      </c>
      <c r="P137" s="183">
        <f>SUM(P48)</f>
        <v>55000</v>
      </c>
      <c r="Q137" s="183">
        <f>SUM(Q48)</f>
        <v>55000</v>
      </c>
      <c r="R137" s="183">
        <f>SUM(R48)</f>
        <v>30000</v>
      </c>
      <c r="S137" s="183">
        <f>SUM(S48)</f>
        <v>30000</v>
      </c>
      <c r="T137" s="287">
        <f t="shared" si="108"/>
        <v>54.54545454545454</v>
      </c>
      <c r="U137" s="287">
        <f t="shared" si="88"/>
        <v>54.54545454545454</v>
      </c>
    </row>
    <row r="138" spans="1:21" s="5" customFormat="1" x14ac:dyDescent="0.2">
      <c r="H138" s="177"/>
      <c r="I138" s="202"/>
      <c r="J138" s="202"/>
      <c r="K138" s="202"/>
      <c r="L138" s="202">
        <v>43</v>
      </c>
      <c r="M138" s="179" t="s">
        <v>103</v>
      </c>
      <c r="N138" s="84"/>
      <c r="O138" s="183">
        <f>SUM(O52)</f>
        <v>155177.89000000001</v>
      </c>
      <c r="P138" s="183">
        <f>SUM(P52)</f>
        <v>215000</v>
      </c>
      <c r="Q138" s="183">
        <f>SUM(Q52)</f>
        <v>221000</v>
      </c>
      <c r="R138" s="183">
        <f>SUM(R52)</f>
        <v>190000</v>
      </c>
      <c r="S138" s="183">
        <f>SUM(S52)</f>
        <v>250000</v>
      </c>
      <c r="T138" s="287">
        <f t="shared" si="108"/>
        <v>85.972850678733039</v>
      </c>
      <c r="U138" s="287">
        <f t="shared" si="88"/>
        <v>113.12217194570135</v>
      </c>
    </row>
    <row r="139" spans="1:21" s="5" customFormat="1" x14ac:dyDescent="0.2">
      <c r="H139" s="177"/>
      <c r="I139" s="202"/>
      <c r="J139" s="202"/>
      <c r="K139" s="202"/>
      <c r="L139" s="202">
        <v>52</v>
      </c>
      <c r="M139" s="179" t="s">
        <v>104</v>
      </c>
      <c r="N139" s="84"/>
      <c r="O139" s="183">
        <f t="shared" ref="O139" si="109">SUM(O42)</f>
        <v>1291947.2699999998</v>
      </c>
      <c r="P139" s="183">
        <f t="shared" ref="P139" si="110">SUM(P42)</f>
        <v>5440190.8300000001</v>
      </c>
      <c r="Q139" s="183">
        <f t="shared" ref="Q139" si="111">SUM(Q42)</f>
        <v>4750000</v>
      </c>
      <c r="R139" s="183">
        <f>SUM(R42)</f>
        <v>1150000</v>
      </c>
      <c r="S139" s="183">
        <f>SUM(S42)</f>
        <v>1121000</v>
      </c>
      <c r="T139" s="287">
        <f t="shared" si="108"/>
        <v>24.210526315789473</v>
      </c>
      <c r="U139" s="287">
        <f t="shared" si="88"/>
        <v>23.599999999999998</v>
      </c>
    </row>
    <row r="140" spans="1:21" s="5" customFormat="1" x14ac:dyDescent="0.2">
      <c r="H140" s="177"/>
      <c r="I140" s="202"/>
      <c r="J140" s="202"/>
      <c r="K140" s="202"/>
      <c r="L140" s="202">
        <v>61</v>
      </c>
      <c r="M140" s="179" t="s">
        <v>105</v>
      </c>
      <c r="N140" s="84"/>
      <c r="O140" s="183">
        <f t="shared" ref="O140" si="112">SUM(O56)</f>
        <v>0</v>
      </c>
      <c r="P140" s="183">
        <f t="shared" ref="P140" si="113">SUM(P56)</f>
        <v>10000</v>
      </c>
      <c r="Q140" s="183">
        <f t="shared" ref="Q140" si="114">SUM(Q56)</f>
        <v>10000</v>
      </c>
      <c r="R140" s="183">
        <f>SUM(R56)</f>
        <v>20000</v>
      </c>
      <c r="S140" s="183">
        <f>SUM(S56)</f>
        <v>20000</v>
      </c>
      <c r="T140" s="287">
        <f t="shared" si="108"/>
        <v>200</v>
      </c>
      <c r="U140" s="287">
        <f t="shared" si="88"/>
        <v>200</v>
      </c>
    </row>
    <row r="141" spans="1:21" s="5" customFormat="1" ht="24.75" customHeight="1" x14ac:dyDescent="0.2">
      <c r="H141" s="177"/>
      <c r="I141" s="202"/>
      <c r="J141" s="202"/>
      <c r="K141" s="202"/>
      <c r="L141" s="202">
        <v>71</v>
      </c>
      <c r="M141" s="393" t="s">
        <v>106</v>
      </c>
      <c r="N141" s="394"/>
      <c r="O141" s="183">
        <f t="shared" ref="O141" si="115">SUM(O59)</f>
        <v>2400</v>
      </c>
      <c r="P141" s="183">
        <f t="shared" ref="P141" si="116">SUM(P59)</f>
        <v>600</v>
      </c>
      <c r="Q141" s="183">
        <f t="shared" ref="Q141" si="117">SUM(Q59)</f>
        <v>0</v>
      </c>
      <c r="R141" s="183">
        <f>SUM(R59)</f>
        <v>20000</v>
      </c>
      <c r="S141" s="183">
        <f>SUM(S59)</f>
        <v>20000</v>
      </c>
      <c r="T141" s="287">
        <v>0</v>
      </c>
      <c r="U141" s="287">
        <v>0</v>
      </c>
    </row>
    <row r="142" spans="1:21" s="11" customFormat="1" x14ac:dyDescent="0.2">
      <c r="H142" s="12"/>
      <c r="I142" s="12"/>
      <c r="J142" s="12"/>
      <c r="K142" s="12"/>
      <c r="L142" s="12" t="s">
        <v>364</v>
      </c>
      <c r="M142" s="395" t="s">
        <v>107</v>
      </c>
      <c r="N142" s="396"/>
      <c r="O142" s="184">
        <f t="shared" ref="O142" si="118">SUM(O112)</f>
        <v>0</v>
      </c>
      <c r="P142" s="184">
        <f t="shared" ref="P142" si="119">SUM(P112)</f>
        <v>0</v>
      </c>
      <c r="Q142" s="184">
        <f t="shared" ref="Q142" si="120">SUM(Q112)</f>
        <v>0</v>
      </c>
      <c r="R142" s="184">
        <v>0</v>
      </c>
      <c r="S142" s="184">
        <v>0</v>
      </c>
      <c r="T142" s="287">
        <v>0</v>
      </c>
      <c r="U142" s="287">
        <v>0</v>
      </c>
    </row>
    <row r="143" spans="1:21" s="11" customFormat="1" x14ac:dyDescent="0.2">
      <c r="H143" s="12"/>
      <c r="I143" s="12"/>
      <c r="J143" s="12"/>
      <c r="K143" s="12"/>
      <c r="L143" s="12" t="s">
        <v>365</v>
      </c>
      <c r="M143" s="192" t="s">
        <v>293</v>
      </c>
      <c r="N143" s="193"/>
      <c r="O143" s="184">
        <f t="shared" ref="O143" si="121">SUM(O128)</f>
        <v>522566.88</v>
      </c>
      <c r="P143" s="184">
        <f t="shared" ref="P143" si="122">SUM(P128)</f>
        <v>219209.17</v>
      </c>
      <c r="Q143" s="184">
        <f t="shared" ref="Q143:S143" si="123">SUM(Q128)</f>
        <v>107000</v>
      </c>
      <c r="R143" s="184">
        <f t="shared" si="123"/>
        <v>100000</v>
      </c>
      <c r="S143" s="184">
        <f t="shared" si="123"/>
        <v>200000</v>
      </c>
      <c r="T143" s="287">
        <f t="shared" si="108"/>
        <v>93.45794392523365</v>
      </c>
      <c r="U143" s="287">
        <f t="shared" si="88"/>
        <v>186.9158878504673</v>
      </c>
    </row>
    <row r="144" spans="1:21" s="11" customFormat="1" x14ac:dyDescent="0.2">
      <c r="H144" s="12"/>
      <c r="I144" s="12"/>
      <c r="J144" s="12"/>
      <c r="K144" s="12"/>
      <c r="L144" s="12"/>
      <c r="M144" s="390" t="s">
        <v>288</v>
      </c>
      <c r="N144" s="391"/>
      <c r="O144" s="184">
        <f t="shared" ref="O144" si="124">SUM(O135:O143)</f>
        <v>2440350.6199999996</v>
      </c>
      <c r="P144" s="184">
        <f t="shared" ref="P144" si="125">SUM(P135:P143)</f>
        <v>6810000</v>
      </c>
      <c r="Q144" s="184">
        <f t="shared" ref="Q144:S144" si="126">SUM(Q135:Q143)</f>
        <v>6013000</v>
      </c>
      <c r="R144" s="184">
        <f t="shared" si="126"/>
        <v>2390000</v>
      </c>
      <c r="S144" s="184">
        <f t="shared" si="126"/>
        <v>2521000</v>
      </c>
      <c r="T144" s="287">
        <f t="shared" si="108"/>
        <v>39.747214368867454</v>
      </c>
      <c r="U144" s="287">
        <f t="shared" si="88"/>
        <v>41.925827374022951</v>
      </c>
    </row>
    <row r="145" spans="1:21" s="11" customFormat="1" x14ac:dyDescent="0.2">
      <c r="H145" s="12"/>
      <c r="I145" s="12"/>
      <c r="J145" s="12"/>
      <c r="K145" s="12"/>
      <c r="L145" s="12"/>
      <c r="M145" s="353"/>
      <c r="N145" s="354"/>
      <c r="O145" s="184"/>
      <c r="P145" s="184"/>
      <c r="Q145" s="184"/>
      <c r="R145" s="184"/>
      <c r="S145" s="184"/>
      <c r="T145" s="287"/>
      <c r="U145" s="287"/>
    </row>
    <row r="146" spans="1:21" s="11" customFormat="1" x14ac:dyDescent="0.2">
      <c r="H146" s="12"/>
      <c r="I146" s="12"/>
      <c r="J146" s="12"/>
      <c r="K146" s="12"/>
      <c r="L146" s="12"/>
      <c r="M146" s="353"/>
      <c r="N146" s="354"/>
      <c r="O146" s="184"/>
      <c r="P146" s="184"/>
      <c r="Q146" s="184"/>
      <c r="R146" s="184"/>
      <c r="S146" s="184"/>
      <c r="T146" s="287"/>
      <c r="U146" s="287"/>
    </row>
    <row r="147" spans="1:21" s="11" customFormat="1" x14ac:dyDescent="0.2">
      <c r="H147" s="12"/>
      <c r="I147" s="12"/>
      <c r="J147" s="12"/>
      <c r="K147" s="12"/>
      <c r="L147" s="12"/>
      <c r="M147" s="78" t="s">
        <v>369</v>
      </c>
      <c r="N147" s="354"/>
      <c r="O147" s="184"/>
      <c r="P147" s="184"/>
      <c r="Q147" s="184"/>
      <c r="R147" s="184"/>
      <c r="S147" s="184"/>
      <c r="T147" s="287"/>
      <c r="U147" s="287"/>
    </row>
    <row r="148" spans="1:21" s="11" customFormat="1" x14ac:dyDescent="0.2">
      <c r="H148" s="12"/>
      <c r="I148" s="12"/>
      <c r="J148" s="12"/>
      <c r="K148" s="12"/>
      <c r="L148" s="12"/>
      <c r="M148" s="353"/>
      <c r="N148" s="354"/>
      <c r="O148" s="184"/>
      <c r="P148" s="184"/>
      <c r="Q148" s="184"/>
      <c r="R148" s="184"/>
      <c r="S148" s="184"/>
      <c r="T148" s="287"/>
      <c r="U148" s="287"/>
    </row>
    <row r="149" spans="1:21" s="11" customFormat="1" x14ac:dyDescent="0.2">
      <c r="A149" s="401" t="s">
        <v>36</v>
      </c>
      <c r="B149" s="401"/>
      <c r="C149" s="401"/>
      <c r="D149" s="401"/>
      <c r="E149" s="352"/>
      <c r="F149" s="352"/>
      <c r="G149" s="352"/>
      <c r="H149" s="352"/>
      <c r="I149" s="352"/>
      <c r="J149" s="352"/>
      <c r="K149" s="352"/>
      <c r="L149" s="358"/>
      <c r="M149" s="351"/>
      <c r="N149" s="356"/>
      <c r="O149" s="354"/>
      <c r="P149" s="354"/>
      <c r="Q149" s="367"/>
      <c r="R149" s="384"/>
      <c r="S149" s="230"/>
      <c r="T149" s="287"/>
      <c r="U149" s="287"/>
    </row>
    <row r="150" spans="1:21" s="11" customFormat="1" x14ac:dyDescent="0.2">
      <c r="A150" s="352"/>
      <c r="B150" s="358"/>
      <c r="C150" s="352"/>
      <c r="D150" s="358"/>
      <c r="E150" s="352"/>
      <c r="F150" s="352"/>
      <c r="G150" s="352"/>
      <c r="H150" s="352"/>
      <c r="I150" s="352"/>
      <c r="J150" s="352"/>
      <c r="K150" s="352"/>
      <c r="L150" s="358">
        <v>11</v>
      </c>
      <c r="M150" s="351" t="s">
        <v>100</v>
      </c>
      <c r="N150" s="356"/>
      <c r="O150" s="230">
        <f>SUM(O209+O231+O249+O259+O268+O277+O286+O353+O367+O381+O391+O428+O442+O454+O465+O481+O496+O509+O532+O549+O576+O588+O602+O726)</f>
        <v>446797.42</v>
      </c>
      <c r="P150" s="230">
        <f>SUM(P209+P231+P249+P259+P268+P277+P286+P353+P367+P381+P391+P428+P442+P454+P465+P481+P496+P509+P532+P549+P576+P588+P602+P726)</f>
        <v>870000</v>
      </c>
      <c r="Q150" s="230">
        <f>SUM(Q209+Q231+Q249+Q259+Q268+Q277+Q286+Q300+Q314+Q325+Q338+Q353+Q367+Q381+Q391+Q402+Q413+Q428+Q442+Q454+Q465+Q481+Q496+Q509+Q532+Q549+Q576+Q588+Q602+Q726+Q802)</f>
        <v>870000</v>
      </c>
      <c r="R150" s="230">
        <f>SUM(R209+R231+R249+R259+R268+R277+R286+R300+R314+R325+R338+R353+R367+R381+R391+R402+R413+R428+R442+R454+R465+R481+R496+R509+R532+R549+R576+R588+R602+R726+R802)</f>
        <v>880000</v>
      </c>
      <c r="S150" s="230">
        <f>SUM(S209+S231+S249+S259+S268+S277+S286+S300+S314+S325+S338+S353+S367+S381+S391+S402+S413+S428+S442+S454+S465+S481+S496+S509+S532+S549+S576+S588+S602+S726+S802)</f>
        <v>880000</v>
      </c>
      <c r="T150" s="287">
        <f t="shared" ref="T150:T159" si="127">R150/Q150*100</f>
        <v>101.14942528735634</v>
      </c>
      <c r="U150" s="287">
        <f t="shared" si="88"/>
        <v>101.14942528735634</v>
      </c>
    </row>
    <row r="151" spans="1:21" s="11" customFormat="1" x14ac:dyDescent="0.2">
      <c r="A151" s="352"/>
      <c r="B151" s="358"/>
      <c r="C151" s="352"/>
      <c r="D151" s="358"/>
      <c r="E151" s="352"/>
      <c r="F151" s="352"/>
      <c r="G151" s="352"/>
      <c r="H151" s="352"/>
      <c r="I151" s="352"/>
      <c r="J151" s="352"/>
      <c r="K151" s="352"/>
      <c r="L151" s="358">
        <v>21</v>
      </c>
      <c r="M151" s="351" t="s">
        <v>101</v>
      </c>
      <c r="N151" s="356"/>
      <c r="O151" s="230">
        <v>0</v>
      </c>
      <c r="P151" s="230">
        <v>0</v>
      </c>
      <c r="Q151" s="230">
        <v>0</v>
      </c>
      <c r="R151" s="230">
        <v>0</v>
      </c>
      <c r="S151" s="230">
        <v>0</v>
      </c>
      <c r="T151" s="287">
        <v>0</v>
      </c>
      <c r="U151" s="287">
        <v>0</v>
      </c>
    </row>
    <row r="152" spans="1:21" s="11" customFormat="1" x14ac:dyDescent="0.2">
      <c r="A152" s="352"/>
      <c r="B152" s="358"/>
      <c r="C152" s="352"/>
      <c r="D152" s="358"/>
      <c r="E152" s="352"/>
      <c r="F152" s="352"/>
      <c r="G152" s="352"/>
      <c r="H152" s="352"/>
      <c r="I152" s="352"/>
      <c r="J152" s="352"/>
      <c r="K152" s="352"/>
      <c r="L152" s="358">
        <v>31</v>
      </c>
      <c r="M152" s="351" t="s">
        <v>102</v>
      </c>
      <c r="N152" s="356"/>
      <c r="O152" s="230">
        <f t="shared" ref="O152:P152" si="128">SUM(O429+O533+O692+O715)</f>
        <v>21461.16</v>
      </c>
      <c r="P152" s="230">
        <f t="shared" si="128"/>
        <v>55000</v>
      </c>
      <c r="Q152" s="230">
        <f t="shared" ref="Q152:R152" si="129">SUM(Q429+Q533+Q692+Q715)</f>
        <v>55000</v>
      </c>
      <c r="R152" s="230">
        <f t="shared" si="129"/>
        <v>30000</v>
      </c>
      <c r="S152" s="230">
        <f t="shared" ref="S152" si="130">SUM(S429+S533+S692+S715)</f>
        <v>30000</v>
      </c>
      <c r="T152" s="287">
        <f t="shared" si="127"/>
        <v>54.54545454545454</v>
      </c>
      <c r="U152" s="287">
        <f t="shared" si="88"/>
        <v>54.54545454545454</v>
      </c>
    </row>
    <row r="153" spans="1:21" s="11" customFormat="1" x14ac:dyDescent="0.2">
      <c r="A153" s="352"/>
      <c r="B153" s="358"/>
      <c r="C153" s="352"/>
      <c r="D153" s="12"/>
      <c r="E153" s="352"/>
      <c r="F153" s="352"/>
      <c r="G153" s="352"/>
      <c r="H153" s="352"/>
      <c r="I153" s="352"/>
      <c r="J153" s="352"/>
      <c r="K153" s="352"/>
      <c r="L153" s="358">
        <v>43</v>
      </c>
      <c r="M153" s="351" t="s">
        <v>103</v>
      </c>
      <c r="N153" s="356"/>
      <c r="O153" s="230">
        <f>SUM(O301+O315+O326+O339+O382+O403+O677+O727+O740+O753+O803)</f>
        <v>155177.88999999998</v>
      </c>
      <c r="P153" s="230">
        <f>SUM(P301+P315+P326+P339+P382+P677+P727+P740+P753+P803)</f>
        <v>215000</v>
      </c>
      <c r="Q153" s="230">
        <f>SUM(Q301+Q315+Q326+Q339+Q382+Q403+Q677+Q727+Q740+Q753+Q803)</f>
        <v>221000</v>
      </c>
      <c r="R153" s="230">
        <f>SUM(R301+R315+R326+R339+R382+R677+R727+R740+R753+R803)</f>
        <v>190000</v>
      </c>
      <c r="S153" s="230">
        <f>SUM(S301+S315+S326+S339+S382+S677+S727+S740+S753+S803)</f>
        <v>250000</v>
      </c>
      <c r="T153" s="287">
        <f t="shared" si="127"/>
        <v>85.972850678733039</v>
      </c>
      <c r="U153" s="287">
        <f t="shared" si="88"/>
        <v>113.12217194570135</v>
      </c>
    </row>
    <row r="154" spans="1:21" s="11" customFormat="1" x14ac:dyDescent="0.2">
      <c r="A154" s="352"/>
      <c r="B154" s="358"/>
      <c r="C154" s="352"/>
      <c r="D154" s="12"/>
      <c r="E154" s="352"/>
      <c r="F154" s="352"/>
      <c r="G154" s="352"/>
      <c r="H154" s="352"/>
      <c r="I154" s="352"/>
      <c r="J154" s="352"/>
      <c r="K154" s="352"/>
      <c r="L154" s="358">
        <v>52</v>
      </c>
      <c r="M154" s="351" t="s">
        <v>104</v>
      </c>
      <c r="N154" s="356"/>
      <c r="O154" s="230">
        <f>SUM(O210+O232+O287+O354+O519+O534+O629+O643+O663+O678+O694+O716+O728+O741+O754+O765+O777+O789+O817)</f>
        <v>1147235.5899999999</v>
      </c>
      <c r="P154" s="230">
        <f>SUM(P210+P232+P287+P354+P519+P534+P629+P643+P663+P678+P694+P716+P728+P741+P754+P765+P777+P789+P817)</f>
        <v>5440190.8300000001</v>
      </c>
      <c r="Q154" s="230">
        <f>SUM(Q210+Q232+Q287+Q354+Q519+Q534+Q629+Q643+Q663+Q678+Q694+Q716+Q728+Q741+Q754+Q765+Q777+Q789+Q817+Q829)</f>
        <v>4750000</v>
      </c>
      <c r="R154" s="230">
        <f>SUM(R210+R232+R287+R354+R519+R534+R629+R643+R663+R678+R694+R716+R728+R741+R754+R765+R777+R789+R817)</f>
        <v>1150000</v>
      </c>
      <c r="S154" s="230">
        <f>SUM(S210+S232+S287+S354+S519+S534+S629+S643+S663+S678+S694+S716+S728+S741+S754+S765+S777+S789+S817)</f>
        <v>1121000</v>
      </c>
      <c r="T154" s="287">
        <f t="shared" si="127"/>
        <v>24.210526315789473</v>
      </c>
      <c r="U154" s="287">
        <f t="shared" si="88"/>
        <v>23.599999999999998</v>
      </c>
    </row>
    <row r="155" spans="1:21" s="11" customFormat="1" x14ac:dyDescent="0.2">
      <c r="A155" s="5"/>
      <c r="B155" s="358"/>
      <c r="C155" s="5"/>
      <c r="D155" s="5"/>
      <c r="E155" s="5"/>
      <c r="F155" s="5"/>
      <c r="G155" s="5"/>
      <c r="H155" s="5"/>
      <c r="I155" s="5"/>
      <c r="J155" s="5"/>
      <c r="K155" s="5"/>
      <c r="L155" s="358">
        <v>61</v>
      </c>
      <c r="M155" s="351" t="s">
        <v>105</v>
      </c>
      <c r="N155" s="356"/>
      <c r="O155" s="230">
        <f>SUM(O662)</f>
        <v>0</v>
      </c>
      <c r="P155" s="230">
        <f>SUM(P662)</f>
        <v>10000</v>
      </c>
      <c r="Q155" s="230">
        <f>SUM(Q662)</f>
        <v>10000</v>
      </c>
      <c r="R155" s="230">
        <f t="shared" ref="R155" si="131">SUM(R662)</f>
        <v>20000</v>
      </c>
      <c r="S155" s="230">
        <f t="shared" ref="S155" si="132">SUM(S662)</f>
        <v>20000</v>
      </c>
      <c r="T155" s="287">
        <f t="shared" si="127"/>
        <v>200</v>
      </c>
      <c r="U155" s="287">
        <f t="shared" si="88"/>
        <v>200</v>
      </c>
    </row>
    <row r="156" spans="1:21" s="11" customFormat="1" ht="26.25" customHeight="1" x14ac:dyDescent="0.2">
      <c r="A156" s="5"/>
      <c r="B156" s="358"/>
      <c r="C156" s="5"/>
      <c r="D156" s="5"/>
      <c r="E156" s="5"/>
      <c r="F156" s="5"/>
      <c r="G156" s="5"/>
      <c r="H156" s="5"/>
      <c r="I156" s="5"/>
      <c r="J156" s="5"/>
      <c r="K156" s="5"/>
      <c r="L156" s="358">
        <v>71</v>
      </c>
      <c r="M156" s="393" t="s">
        <v>106</v>
      </c>
      <c r="N156" s="394"/>
      <c r="O156" s="189">
        <f>SUM(O392+O466+O693+O717+O729)</f>
        <v>2400</v>
      </c>
      <c r="P156" s="189">
        <f>SUM(P392+P466+P693+P717+P729)</f>
        <v>600</v>
      </c>
      <c r="Q156" s="189">
        <f>SUM(Q392+Q466+Q693+Q717+Q729)</f>
        <v>0</v>
      </c>
      <c r="R156" s="189">
        <f>SUM(R392+R466+R693+R717+R729)</f>
        <v>20000</v>
      </c>
      <c r="S156" s="189">
        <f>SUM(S392+S466+S693+S717+S729)</f>
        <v>20000</v>
      </c>
      <c r="T156" s="287">
        <v>0</v>
      </c>
      <c r="U156" s="287">
        <v>0</v>
      </c>
    </row>
    <row r="157" spans="1:21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364</v>
      </c>
      <c r="M157" s="395" t="s">
        <v>107</v>
      </c>
      <c r="N157" s="396"/>
      <c r="O157" s="189">
        <v>0</v>
      </c>
      <c r="P157" s="189">
        <v>0</v>
      </c>
      <c r="Q157" s="189">
        <v>0</v>
      </c>
      <c r="R157" s="189">
        <v>0</v>
      </c>
      <c r="S157" s="189">
        <v>0</v>
      </c>
      <c r="T157" s="287">
        <v>0</v>
      </c>
      <c r="U157" s="287">
        <v>0</v>
      </c>
    </row>
    <row r="158" spans="1:21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365</v>
      </c>
      <c r="M158" s="351" t="s">
        <v>293</v>
      </c>
      <c r="N158" s="357"/>
      <c r="O158" s="189">
        <f>SUM(O211+O302+O327+O340+O368+O443+O482+O497+O510+O535+O564+O577+O589+O617+O664+O679+O695+O718+O742+O766+O778+O790+O804+O818)</f>
        <v>448069.39</v>
      </c>
      <c r="P158" s="189">
        <f>SUM(P211+P302+P327+P340+P368+P443+P482+P497+P510+P535+P564+P577+P589+P617+P664+P679+P695+P718+P742+P766+P778+P790+P804+P818)</f>
        <v>219209.17</v>
      </c>
      <c r="Q158" s="189">
        <f>SUM(Q211+Q302+Q327+Q340+Q368+Q443+Q482+Q497+Q510+Q535+Q564+Q577+Q589+Q617+Q630+Q644+Q664+Q679+Q695+Q718+Q742+Q766+Q778+Q790+Q804+Q818+Q830)</f>
        <v>107000</v>
      </c>
      <c r="R158" s="189">
        <f>SUM(R211+R302+R327+R340+R368+R443+R482+R497+R510+R535+R564+R577+R589+R617+R664+R679+R695+R718+R742+R766+R778+R790+R804+R818)</f>
        <v>100000</v>
      </c>
      <c r="S158" s="189">
        <f>SUM(S211+S302+S327+S340+S368+S443+S482+S497+S510+S535+S564+S577+S589+S617+S664+S679+S695+S718+S742+S766+S778+S790+S804+S818)</f>
        <v>200000</v>
      </c>
      <c r="T158" s="287">
        <f t="shared" si="127"/>
        <v>93.45794392523365</v>
      </c>
      <c r="U158" s="287">
        <f t="shared" si="88"/>
        <v>186.9158878504673</v>
      </c>
    </row>
    <row r="159" spans="1:21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90" t="s">
        <v>288</v>
      </c>
      <c r="M159" s="391"/>
      <c r="N159" s="392"/>
      <c r="O159" s="189">
        <f t="shared" ref="O159:P159" si="133">SUM(O150:O158)</f>
        <v>2221141.4499999997</v>
      </c>
      <c r="P159" s="189">
        <f t="shared" si="133"/>
        <v>6810000</v>
      </c>
      <c r="Q159" s="189">
        <f t="shared" ref="Q159:R159" si="134">SUM(Q150:Q158)</f>
        <v>6013000</v>
      </c>
      <c r="R159" s="189">
        <f t="shared" si="134"/>
        <v>2390000</v>
      </c>
      <c r="S159" s="189">
        <f t="shared" ref="S159" si="135">SUM(S150:S158)</f>
        <v>2521000</v>
      </c>
      <c r="T159" s="287">
        <f t="shared" si="127"/>
        <v>39.747214368867454</v>
      </c>
      <c r="U159" s="287">
        <f t="shared" si="88"/>
        <v>41.925827374022951</v>
      </c>
    </row>
    <row r="160" spans="1:21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53"/>
      <c r="M160" s="354"/>
      <c r="N160" s="355"/>
      <c r="O160" s="189"/>
      <c r="P160" s="189"/>
      <c r="Q160" s="189"/>
      <c r="R160" s="189"/>
      <c r="S160" s="189"/>
      <c r="T160" s="287"/>
      <c r="U160" s="287"/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53"/>
      <c r="M161" s="354"/>
      <c r="N161" s="355"/>
      <c r="O161" s="189"/>
      <c r="P161" s="189"/>
      <c r="Q161" s="189"/>
      <c r="R161" s="189"/>
      <c r="S161" s="189"/>
      <c r="T161" s="287"/>
      <c r="U161" s="287"/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53"/>
      <c r="M162" s="78" t="s">
        <v>370</v>
      </c>
      <c r="N162" s="355"/>
      <c r="O162" s="189"/>
      <c r="P162" s="189"/>
      <c r="Q162" s="189"/>
      <c r="R162" s="189"/>
      <c r="S162" s="189"/>
      <c r="T162" s="287"/>
      <c r="U162" s="287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53"/>
      <c r="M163" s="354"/>
      <c r="N163" s="355"/>
      <c r="O163" s="189"/>
      <c r="P163" s="189"/>
      <c r="Q163" s="189"/>
      <c r="R163" s="189"/>
      <c r="S163" s="189"/>
      <c r="T163" s="287"/>
      <c r="U163" s="287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53"/>
      <c r="M164" s="354"/>
      <c r="N164" s="355"/>
      <c r="O164" s="189"/>
      <c r="P164" s="189"/>
      <c r="Q164" s="189"/>
      <c r="R164" s="189"/>
      <c r="S164" s="189"/>
      <c r="T164" s="287"/>
      <c r="U164" s="287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53" t="s">
        <v>112</v>
      </c>
      <c r="M165" s="351" t="s">
        <v>372</v>
      </c>
      <c r="N165" s="356"/>
      <c r="O165" s="189">
        <f>SUM(O204+O362+O797)</f>
        <v>811206.82</v>
      </c>
      <c r="P165" s="189">
        <f>SUM(P204+P362+P797)</f>
        <v>809800</v>
      </c>
      <c r="Q165" s="189">
        <f>SUM(Q204+Q362+Q797)</f>
        <v>838000</v>
      </c>
      <c r="R165" s="189">
        <f>SUM(R204+R362+R797)</f>
        <v>857000</v>
      </c>
      <c r="S165" s="189">
        <f>SUM(S204+S362+S797)</f>
        <v>832000</v>
      </c>
      <c r="T165" s="287">
        <f t="shared" ref="T165:T175" si="136">R165/Q165*100</f>
        <v>102.26730310262531</v>
      </c>
      <c r="U165" s="287">
        <f t="shared" ref="U165:U175" si="137">S165/Q165*100</f>
        <v>99.28400954653938</v>
      </c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53" t="s">
        <v>371</v>
      </c>
      <c r="M166" s="351" t="s">
        <v>373</v>
      </c>
      <c r="N166" s="356"/>
      <c r="O166" s="189">
        <v>0</v>
      </c>
      <c r="P166" s="189">
        <v>0</v>
      </c>
      <c r="Q166" s="189">
        <v>0</v>
      </c>
      <c r="R166" s="189">
        <v>0</v>
      </c>
      <c r="S166" s="189">
        <v>0</v>
      </c>
      <c r="T166" s="287">
        <v>0</v>
      </c>
      <c r="U166" s="287">
        <v>0</v>
      </c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53" t="s">
        <v>194</v>
      </c>
      <c r="M167" s="351" t="s">
        <v>374</v>
      </c>
      <c r="N167" s="356"/>
      <c r="O167" s="189">
        <f>SUM(O527+O544)</f>
        <v>47300.800000000003</v>
      </c>
      <c r="P167" s="189">
        <f t="shared" ref="P167:S167" si="138">SUM(P527+P544)</f>
        <v>105000</v>
      </c>
      <c r="Q167" s="189">
        <f t="shared" si="138"/>
        <v>67000</v>
      </c>
      <c r="R167" s="189">
        <f t="shared" si="138"/>
        <v>81300</v>
      </c>
      <c r="S167" s="189">
        <f t="shared" si="138"/>
        <v>81300</v>
      </c>
      <c r="T167" s="287">
        <f t="shared" si="136"/>
        <v>121.34328358208954</v>
      </c>
      <c r="U167" s="287">
        <f t="shared" si="137"/>
        <v>121.34328358208954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53" t="s">
        <v>153</v>
      </c>
      <c r="M168" s="351" t="s">
        <v>375</v>
      </c>
      <c r="N168" s="356"/>
      <c r="O168" s="189">
        <f>SUM(O333+O348+O657+O687+O710+O784+O812)</f>
        <v>329367.28999999998</v>
      </c>
      <c r="P168" s="189">
        <f>SUM(P333+P348+P657+P687+P710+P784+P812)</f>
        <v>1210300</v>
      </c>
      <c r="Q168" s="189">
        <f>SUM(Q333+Q348+Q657+Q687+Q710+Q784+Q812)</f>
        <v>460000</v>
      </c>
      <c r="R168" s="189">
        <f>SUM(R333+R348+R657+R687+R710+R784+R812)</f>
        <v>900700</v>
      </c>
      <c r="S168" s="189">
        <f>SUM(S333+S348+S657+S687+S710+S784+S812)</f>
        <v>866700</v>
      </c>
      <c r="T168" s="287">
        <f t="shared" si="136"/>
        <v>195.80434782608697</v>
      </c>
      <c r="U168" s="287">
        <f t="shared" si="137"/>
        <v>188.41304347826087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53" t="s">
        <v>154</v>
      </c>
      <c r="M169" s="351" t="s">
        <v>376</v>
      </c>
      <c r="N169" s="356"/>
      <c r="O169" s="189">
        <f>SUM(O309+O376+O612)</f>
        <v>71503.08</v>
      </c>
      <c r="P169" s="189">
        <f>SUM(P309+P376+P612)</f>
        <v>105000</v>
      </c>
      <c r="Q169" s="189">
        <f>SUM(Q309+Q376+Q612)</f>
        <v>161000</v>
      </c>
      <c r="R169" s="189">
        <f>SUM(R309+R376+R612)</f>
        <v>95000</v>
      </c>
      <c r="S169" s="189">
        <f>SUM(S309+S376+S612)</f>
        <v>95000</v>
      </c>
      <c r="T169" s="287">
        <f t="shared" si="136"/>
        <v>59.006211180124225</v>
      </c>
      <c r="U169" s="287">
        <f t="shared" si="137"/>
        <v>59.006211180124225</v>
      </c>
    </row>
    <row r="170" spans="1:21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53" t="s">
        <v>174</v>
      </c>
      <c r="M170" s="393" t="s">
        <v>377</v>
      </c>
      <c r="N170" s="399"/>
      <c r="O170" s="189">
        <f>SUM(O295+O735+O748+O760+O772)</f>
        <v>900369.47</v>
      </c>
      <c r="P170" s="189">
        <f>SUM(P295+P735+P748+P760+P772)</f>
        <v>3974900</v>
      </c>
      <c r="Q170" s="189">
        <f>SUM(Q295+Q735+Q748+Q760+Q772+Q824)</f>
        <v>4269000</v>
      </c>
      <c r="R170" s="189">
        <f>SUM(R295+R735+R748+R760+R772)</f>
        <v>285000</v>
      </c>
      <c r="S170" s="189">
        <f>SUM(S295+S735+S748+S760+S772)</f>
        <v>475000</v>
      </c>
      <c r="T170" s="287">
        <f t="shared" si="136"/>
        <v>6.6760365425158117</v>
      </c>
      <c r="U170" s="287">
        <f t="shared" si="137"/>
        <v>11.126727570859686</v>
      </c>
    </row>
    <row r="171" spans="1:21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53" t="s">
        <v>196</v>
      </c>
      <c r="M171" s="393" t="s">
        <v>378</v>
      </c>
      <c r="N171" s="394"/>
      <c r="O171" s="189">
        <f>SUM(O597)</f>
        <v>0</v>
      </c>
      <c r="P171" s="189">
        <f t="shared" ref="P171:S171" si="139">SUM(P597)</f>
        <v>5000</v>
      </c>
      <c r="Q171" s="189">
        <f t="shared" si="139"/>
        <v>5000</v>
      </c>
      <c r="R171" s="189">
        <f t="shared" si="139"/>
        <v>5000</v>
      </c>
      <c r="S171" s="189">
        <f t="shared" si="139"/>
        <v>5000</v>
      </c>
      <c r="T171" s="287">
        <f t="shared" si="136"/>
        <v>100</v>
      </c>
      <c r="U171" s="287">
        <f t="shared" si="137"/>
        <v>100</v>
      </c>
    </row>
    <row r="172" spans="1:21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53" t="s">
        <v>195</v>
      </c>
      <c r="M172" s="395" t="s">
        <v>379</v>
      </c>
      <c r="N172" s="396"/>
      <c r="O172" s="189">
        <f>SUM(O559+O583+O624+O638)</f>
        <v>6000</v>
      </c>
      <c r="P172" s="189">
        <f t="shared" ref="P172:S172" si="140">SUM(P559+P583+P624+P638)</f>
        <v>460000</v>
      </c>
      <c r="Q172" s="189">
        <f t="shared" si="140"/>
        <v>60000</v>
      </c>
      <c r="R172" s="189">
        <f t="shared" si="140"/>
        <v>35000</v>
      </c>
      <c r="S172" s="189">
        <f t="shared" si="140"/>
        <v>35000</v>
      </c>
      <c r="T172" s="287">
        <f t="shared" si="136"/>
        <v>58.333333333333336</v>
      </c>
      <c r="U172" s="287">
        <f t="shared" si="137"/>
        <v>58.333333333333336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53" t="s">
        <v>193</v>
      </c>
      <c r="M173" s="351" t="s">
        <v>380</v>
      </c>
      <c r="N173" s="357"/>
      <c r="O173" s="189">
        <f>SUM(O423+O437+O449+O460+O476)</f>
        <v>41040.729999999996</v>
      </c>
      <c r="P173" s="189">
        <f t="shared" ref="P173:S173" si="141">SUM(P423+P437+P449+P460+P476)</f>
        <v>100000</v>
      </c>
      <c r="Q173" s="189">
        <f t="shared" si="141"/>
        <v>115000</v>
      </c>
      <c r="R173" s="189">
        <f t="shared" si="141"/>
        <v>100000</v>
      </c>
      <c r="S173" s="189">
        <f t="shared" si="141"/>
        <v>100000</v>
      </c>
      <c r="T173" s="287">
        <f t="shared" si="136"/>
        <v>86.956521739130437</v>
      </c>
      <c r="U173" s="287">
        <f t="shared" si="137"/>
        <v>86.956521739130437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53" t="s">
        <v>192</v>
      </c>
      <c r="M174" s="406" t="s">
        <v>381</v>
      </c>
      <c r="N174" s="407"/>
      <c r="O174" s="189">
        <f>SUM(O491+O503+O571)</f>
        <v>14353.26</v>
      </c>
      <c r="P174" s="189">
        <f t="shared" ref="P174:S174" si="142">SUM(P491+P503+P571)</f>
        <v>40000</v>
      </c>
      <c r="Q174" s="189">
        <f t="shared" si="142"/>
        <v>38000</v>
      </c>
      <c r="R174" s="189">
        <f t="shared" si="142"/>
        <v>31000</v>
      </c>
      <c r="S174" s="189">
        <f t="shared" si="142"/>
        <v>31000</v>
      </c>
      <c r="T174" s="287">
        <f t="shared" si="136"/>
        <v>81.578947368421055</v>
      </c>
      <c r="U174" s="287">
        <f t="shared" si="137"/>
        <v>81.578947368421055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90" t="s">
        <v>288</v>
      </c>
      <c r="M175" s="391"/>
      <c r="N175" s="392"/>
      <c r="O175" s="189">
        <f>SUM(O165:O174)</f>
        <v>2221141.4499999997</v>
      </c>
      <c r="P175" s="189">
        <f t="shared" ref="P175:S175" si="143">SUM(P165:P174)</f>
        <v>6810000</v>
      </c>
      <c r="Q175" s="189">
        <f t="shared" si="143"/>
        <v>6013000</v>
      </c>
      <c r="R175" s="189">
        <f t="shared" si="143"/>
        <v>2390000</v>
      </c>
      <c r="S175" s="189">
        <f t="shared" si="143"/>
        <v>2521000</v>
      </c>
      <c r="T175" s="287">
        <f t="shared" si="136"/>
        <v>39.747214368867454</v>
      </c>
      <c r="U175" s="287">
        <f t="shared" si="137"/>
        <v>41.925827374022951</v>
      </c>
    </row>
    <row r="176" spans="1:21" s="11" customFormat="1" x14ac:dyDescent="0.2">
      <c r="H176" s="12"/>
      <c r="I176" s="12"/>
      <c r="J176" s="12"/>
      <c r="K176" s="12"/>
      <c r="L176" s="12"/>
      <c r="M176" s="353"/>
      <c r="N176" s="354"/>
      <c r="O176" s="184"/>
      <c r="P176" s="184"/>
      <c r="Q176" s="184"/>
      <c r="R176" s="184"/>
      <c r="S176" s="184"/>
      <c r="T176" s="287"/>
      <c r="U176" s="287"/>
    </row>
    <row r="177" spans="1:21" s="11" customFormat="1" x14ac:dyDescent="0.2">
      <c r="H177" s="12"/>
      <c r="I177" s="12"/>
      <c r="J177" s="12"/>
      <c r="K177" s="12"/>
      <c r="L177" s="12"/>
      <c r="M177" s="353"/>
      <c r="N177" s="354"/>
      <c r="O177" s="184"/>
      <c r="P177" s="184"/>
      <c r="Q177" s="184"/>
      <c r="R177" s="184"/>
      <c r="S177" s="184"/>
      <c r="T177" s="287"/>
      <c r="U177" s="287"/>
    </row>
    <row r="178" spans="1:21" s="11" customFormat="1" x14ac:dyDescent="0.2">
      <c r="H178" s="12"/>
      <c r="I178" s="12"/>
      <c r="J178" s="12"/>
      <c r="K178" s="12"/>
      <c r="L178" s="12"/>
      <c r="M178" s="179"/>
      <c r="N178" s="180"/>
      <c r="O178" s="139"/>
      <c r="P178" s="139"/>
      <c r="Q178" s="139"/>
      <c r="R178" s="94"/>
      <c r="S178" s="94"/>
    </row>
    <row r="179" spans="1:21" s="11" customFormat="1" x14ac:dyDescent="0.2">
      <c r="M179" s="94"/>
      <c r="N179" s="95" t="s">
        <v>20</v>
      </c>
      <c r="O179" s="140"/>
      <c r="P179" s="140"/>
      <c r="Q179" s="140"/>
      <c r="R179" s="94"/>
      <c r="S179" s="94"/>
    </row>
    <row r="180" spans="1:21" s="13" customFormat="1" x14ac:dyDescent="0.2">
      <c r="H180" s="14"/>
      <c r="I180" s="49"/>
      <c r="J180" s="49"/>
      <c r="K180" s="49"/>
      <c r="L180" s="14"/>
      <c r="M180" s="96"/>
      <c r="N180" s="96"/>
      <c r="O180" s="141"/>
      <c r="P180" s="141"/>
      <c r="Q180" s="141"/>
      <c r="R180" s="383"/>
      <c r="S180" s="383"/>
    </row>
    <row r="181" spans="1:21" s="15" customFormat="1" x14ac:dyDescent="0.2">
      <c r="B181" s="16" t="s">
        <v>397</v>
      </c>
      <c r="C181" s="16"/>
      <c r="E181" s="17"/>
      <c r="F181" s="17"/>
      <c r="H181" s="20"/>
      <c r="I181" s="20"/>
      <c r="J181" s="20"/>
      <c r="K181" s="20"/>
      <c r="L181" s="20"/>
      <c r="M181" s="97"/>
      <c r="N181" s="97"/>
      <c r="O181" s="142"/>
      <c r="P181" s="142"/>
      <c r="Q181" s="142"/>
      <c r="R181" s="97"/>
      <c r="S181" s="97"/>
      <c r="T181" s="286"/>
      <c r="U181" s="286"/>
    </row>
    <row r="182" spans="1:21" s="15" customFormat="1" x14ac:dyDescent="0.2">
      <c r="I182" s="203"/>
      <c r="J182" s="203"/>
      <c r="K182" s="203"/>
      <c r="M182" s="97"/>
      <c r="N182" s="84"/>
      <c r="O182" s="122"/>
      <c r="P182" s="122"/>
      <c r="Q182" s="122"/>
      <c r="R182" s="97"/>
      <c r="S182" s="97"/>
      <c r="T182" s="286"/>
      <c r="U182" s="286"/>
    </row>
    <row r="183" spans="1:21" s="15" customFormat="1" ht="56.25" x14ac:dyDescent="0.2">
      <c r="A183" s="40" t="s">
        <v>108</v>
      </c>
      <c r="B183" s="402" t="s">
        <v>36</v>
      </c>
      <c r="C183" s="403"/>
      <c r="D183" s="403"/>
      <c r="E183" s="403"/>
      <c r="F183" s="403"/>
      <c r="G183" s="403"/>
      <c r="H183" s="403"/>
      <c r="I183" s="202"/>
      <c r="J183" s="202"/>
      <c r="K183" s="202"/>
      <c r="L183" s="58" t="s">
        <v>211</v>
      </c>
      <c r="M183" s="69" t="s">
        <v>37</v>
      </c>
      <c r="N183" s="70" t="s">
        <v>38</v>
      </c>
      <c r="O183" s="369" t="s">
        <v>389</v>
      </c>
      <c r="P183" s="327" t="s">
        <v>354</v>
      </c>
      <c r="Q183" s="369" t="s">
        <v>390</v>
      </c>
      <c r="R183" s="388" t="s">
        <v>345</v>
      </c>
      <c r="S183" s="388" t="s">
        <v>394</v>
      </c>
      <c r="T183" s="350" t="s">
        <v>395</v>
      </c>
      <c r="U183" s="350" t="s">
        <v>396</v>
      </c>
    </row>
    <row r="184" spans="1:21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2">
        <v>8</v>
      </c>
      <c r="J184" s="202">
        <v>9</v>
      </c>
      <c r="K184" s="202"/>
      <c r="L184" s="4"/>
      <c r="M184" s="97"/>
      <c r="N184" s="84"/>
      <c r="O184" s="94" t="s">
        <v>285</v>
      </c>
      <c r="P184" s="94" t="s">
        <v>286</v>
      </c>
      <c r="Q184" s="94" t="s">
        <v>57</v>
      </c>
      <c r="R184" s="239" t="s">
        <v>77</v>
      </c>
      <c r="S184" s="239" t="s">
        <v>34</v>
      </c>
      <c r="T184" s="9">
        <v>6</v>
      </c>
      <c r="U184" s="9">
        <v>7</v>
      </c>
    </row>
    <row r="185" spans="1:21" s="15" customFormat="1" x14ac:dyDescent="0.2">
      <c r="I185" s="203"/>
      <c r="J185" s="203"/>
      <c r="K185" s="203"/>
      <c r="M185" s="97"/>
      <c r="N185" s="84"/>
      <c r="O185" s="122"/>
      <c r="P185" s="122"/>
      <c r="Q185" s="122"/>
      <c r="R185" s="97"/>
      <c r="S185" s="97"/>
      <c r="T185" s="286"/>
      <c r="U185" s="286"/>
    </row>
    <row r="186" spans="1:21" s="15" customFormat="1" x14ac:dyDescent="0.2">
      <c r="I186" s="203"/>
      <c r="J186" s="203"/>
      <c r="K186" s="203"/>
      <c r="L186" s="16"/>
      <c r="M186" s="97"/>
      <c r="N186" s="397" t="s">
        <v>382</v>
      </c>
      <c r="O186" s="398"/>
      <c r="P186" s="399"/>
      <c r="Q186" s="399"/>
      <c r="R186" s="97"/>
      <c r="S186" s="97"/>
      <c r="T186" s="286"/>
      <c r="U186" s="286"/>
    </row>
    <row r="187" spans="1:21" s="15" customFormat="1" x14ac:dyDescent="0.2">
      <c r="I187" s="203"/>
      <c r="J187" s="203"/>
      <c r="K187" s="203"/>
      <c r="L187" s="16"/>
      <c r="M187" s="97"/>
      <c r="N187" s="73"/>
      <c r="O187" s="122"/>
      <c r="P187" s="122"/>
      <c r="Q187" s="122"/>
      <c r="R187" s="97"/>
      <c r="S187" s="97"/>
      <c r="T187" s="286"/>
      <c r="U187" s="286"/>
    </row>
    <row r="188" spans="1:21" s="25" customFormat="1" ht="25.5" x14ac:dyDescent="0.2">
      <c r="A188" s="24" t="s">
        <v>110</v>
      </c>
      <c r="L188" s="26"/>
      <c r="M188" s="98"/>
      <c r="N188" s="74" t="s">
        <v>222</v>
      </c>
      <c r="O188" s="76">
        <f t="shared" ref="O188:P188" si="144">SUM(O190)</f>
        <v>2221141.4499999997</v>
      </c>
      <c r="P188" s="76">
        <f t="shared" si="144"/>
        <v>6810000</v>
      </c>
      <c r="Q188" s="76">
        <f t="shared" ref="Q188:S188" si="145">SUM(Q190)</f>
        <v>6013000</v>
      </c>
      <c r="R188" s="76">
        <f t="shared" si="145"/>
        <v>2390000</v>
      </c>
      <c r="S188" s="76">
        <f t="shared" si="145"/>
        <v>2521000</v>
      </c>
      <c r="T188" s="287">
        <f t="shared" ref="T188:T190" si="146">R188/Q188*100</f>
        <v>39.747214368867454</v>
      </c>
      <c r="U188" s="287">
        <f t="shared" ref="U188:U249" si="147">S188/Q188*100</f>
        <v>41.925827374022951</v>
      </c>
    </row>
    <row r="189" spans="1:21" s="15" customFormat="1" x14ac:dyDescent="0.2">
      <c r="A189" s="21"/>
      <c r="I189" s="203"/>
      <c r="J189" s="203"/>
      <c r="K189" s="203"/>
      <c r="L189" s="16"/>
      <c r="M189" s="97"/>
      <c r="N189" s="84"/>
      <c r="O189" s="143"/>
      <c r="P189" s="143"/>
      <c r="Q189" s="143"/>
      <c r="R189" s="143"/>
      <c r="S189" s="143"/>
      <c r="T189" s="287"/>
      <c r="U189" s="286"/>
    </row>
    <row r="190" spans="1:21" s="29" customFormat="1" ht="25.5" x14ac:dyDescent="0.2">
      <c r="A190" s="28" t="s">
        <v>111</v>
      </c>
      <c r="L190" s="30"/>
      <c r="M190" s="100"/>
      <c r="N190" s="101" t="s">
        <v>223</v>
      </c>
      <c r="O190" s="158">
        <f>SUM(O202+O293+O346+O360+O374+O421+O435+O474+O489+O525+O557+O595+O610+O655+O685+O708)</f>
        <v>2221141.4499999997</v>
      </c>
      <c r="P190" s="158">
        <f>SUM(P202+P293+P346+P360+P374+P421+P435+P474+P489+P525+P557+P595+P610+P655+P685+P708)</f>
        <v>6810000</v>
      </c>
      <c r="Q190" s="158">
        <f>SUM(Q202+Q293+Q346+Q360+Q374+Q421+Q435+Q474+Q489+Q525+Q557+Q595+Q610+Q655+Q685+Q708)</f>
        <v>6013000</v>
      </c>
      <c r="R190" s="158">
        <f>SUM(R202+R293+R346+R360+R374+R421+R435+R474+R489+R525+R557+R595+R610+R655+R685+R708)</f>
        <v>2390000</v>
      </c>
      <c r="S190" s="158">
        <f>SUM(S202+S293+S346+S360+S374+S421+S435+S474+S489+S525+S557+S595+S610+S655+S685+S708)</f>
        <v>2521000</v>
      </c>
      <c r="T190" s="287">
        <f t="shared" si="146"/>
        <v>39.747214368867454</v>
      </c>
      <c r="U190" s="287">
        <f t="shared" si="147"/>
        <v>41.925827374022951</v>
      </c>
    </row>
    <row r="191" spans="1:21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158"/>
      <c r="T191" s="287"/>
      <c r="U191" s="287"/>
    </row>
    <row r="192" spans="1:21" s="29" customFormat="1" x14ac:dyDescent="0.2">
      <c r="A192" s="28"/>
      <c r="L192" s="30"/>
      <c r="M192" s="100"/>
      <c r="N192" s="101"/>
      <c r="O192" s="158"/>
      <c r="P192" s="158"/>
      <c r="Q192" s="158"/>
      <c r="R192" s="158"/>
      <c r="S192" s="158"/>
      <c r="T192" s="287"/>
      <c r="U192" s="287"/>
    </row>
    <row r="193" spans="1:21" s="29" customFormat="1" x14ac:dyDescent="0.2">
      <c r="A193" s="28"/>
      <c r="L193" s="30"/>
      <c r="M193" s="100"/>
      <c r="N193" s="397" t="s">
        <v>383</v>
      </c>
      <c r="O193" s="398"/>
      <c r="P193" s="399"/>
      <c r="Q193" s="158"/>
      <c r="R193" s="158"/>
      <c r="S193" s="158"/>
      <c r="T193" s="287"/>
      <c r="U193" s="287"/>
    </row>
    <row r="194" spans="1:21" s="29" customFormat="1" x14ac:dyDescent="0.2">
      <c r="A194" s="28"/>
      <c r="L194" s="30"/>
      <c r="M194" s="100"/>
      <c r="N194" s="359"/>
      <c r="O194" s="70"/>
      <c r="P194" s="158"/>
      <c r="Q194" s="158"/>
      <c r="R194" s="158"/>
      <c r="S194" s="158"/>
      <c r="T194" s="287"/>
      <c r="U194" s="287"/>
    </row>
    <row r="195" spans="1:21" s="29" customFormat="1" ht="25.5" x14ac:dyDescent="0.2">
      <c r="A195" s="28"/>
      <c r="L195" s="30"/>
      <c r="M195" s="100"/>
      <c r="N195" s="74" t="s">
        <v>222</v>
      </c>
      <c r="O195" s="76">
        <f t="shared" ref="O195:P195" si="148">SUM(O197)</f>
        <v>2221141.4499999997</v>
      </c>
      <c r="P195" s="76">
        <f t="shared" si="148"/>
        <v>6810000</v>
      </c>
      <c r="Q195" s="76">
        <f t="shared" ref="Q195:S195" si="149">SUM(Q197)</f>
        <v>6013000</v>
      </c>
      <c r="R195" s="76">
        <f t="shared" si="149"/>
        <v>2390000</v>
      </c>
      <c r="S195" s="76">
        <f t="shared" si="149"/>
        <v>2521000</v>
      </c>
      <c r="T195" s="287">
        <f t="shared" ref="T195:T258" si="150">R195/Q195*100</f>
        <v>39.747214368867454</v>
      </c>
      <c r="U195" s="287">
        <f t="shared" si="147"/>
        <v>41.925827374022951</v>
      </c>
    </row>
    <row r="196" spans="1:21" s="29" customFormat="1" x14ac:dyDescent="0.2">
      <c r="A196" s="28"/>
      <c r="L196" s="30"/>
      <c r="M196" s="100"/>
      <c r="N196" s="356"/>
      <c r="O196" s="143"/>
      <c r="P196" s="143"/>
      <c r="Q196" s="143"/>
      <c r="R196" s="143"/>
      <c r="S196" s="143"/>
      <c r="T196" s="287"/>
      <c r="U196" s="287"/>
    </row>
    <row r="197" spans="1:21" s="29" customFormat="1" ht="25.5" x14ac:dyDescent="0.2">
      <c r="A197" s="28"/>
      <c r="L197" s="30"/>
      <c r="M197" s="100"/>
      <c r="N197" s="101" t="s">
        <v>223</v>
      </c>
      <c r="O197" s="158">
        <f>SUM(O202+O293+O346+O360+O374+O421+O435+O474+O489+O525+O557+O595+O610+O655+O685+O708)</f>
        <v>2221141.4499999997</v>
      </c>
      <c r="P197" s="158">
        <f>SUM(P202+P293+P346+P360+P374+P421+P435+P474+P489+P525+P557+P595+P610+P655+P685+P708)</f>
        <v>6810000</v>
      </c>
      <c r="Q197" s="158">
        <f>SUM(Q202+Q293+Q346+Q360+Q374+Q421+Q435+Q474+Q489+Q525+Q557+Q595+Q610+Q655+Q685+Q708)</f>
        <v>6013000</v>
      </c>
      <c r="R197" s="158">
        <f>SUM(R202+R293+R346+R360+R374+R421+R435+R474+R489+R525+R557+R595+R610+R655+R685+R708)</f>
        <v>2390000</v>
      </c>
      <c r="S197" s="158">
        <f>SUM(S202+S293+S346+S360+S374+S421+S435+S474+S489+S525+S557+S595+S610+S655+S685+S708)</f>
        <v>2521000</v>
      </c>
      <c r="T197" s="287">
        <f t="shared" si="150"/>
        <v>39.747214368867454</v>
      </c>
      <c r="U197" s="287">
        <f t="shared" si="147"/>
        <v>41.925827374022951</v>
      </c>
    </row>
    <row r="198" spans="1:21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158"/>
      <c r="T198" s="287"/>
      <c r="U198" s="287"/>
    </row>
    <row r="199" spans="1:21" s="29" customFormat="1" x14ac:dyDescent="0.2">
      <c r="A199" s="28"/>
      <c r="L199" s="30"/>
      <c r="M199" s="100"/>
      <c r="N199" s="101"/>
      <c r="O199" s="158"/>
      <c r="P199" s="158"/>
      <c r="Q199" s="158"/>
      <c r="R199" s="158"/>
      <c r="S199" s="158"/>
      <c r="T199" s="287"/>
      <c r="U199" s="287"/>
    </row>
    <row r="200" spans="1:21" s="15" customFormat="1" x14ac:dyDescent="0.2">
      <c r="A200" s="23"/>
      <c r="I200" s="203"/>
      <c r="J200" s="203"/>
      <c r="K200" s="203"/>
      <c r="L200" s="16"/>
      <c r="M200" s="97"/>
      <c r="N200" s="181" t="s">
        <v>289</v>
      </c>
      <c r="O200" s="185">
        <f>SUM(O208+O230+O248+O258+O267+O276+O285+O299+O313+O324+O337+O352+O366+O380+O390+O427+O441+O453+O464+O480+O495+O508+O518+O531+O548+O563+O575+O587+O601+O616+O661+O676+O691+O714+O725+O739+O752+O764+O776+O801+O816)</f>
        <v>2221141.4499999997</v>
      </c>
      <c r="P200" s="185">
        <f>SUM(P208+P230+P248+P258+P267+P276+P285+P299+P313+P324+P337+P352+P366+P380+P390+P427+P441+P453+P464+P480+P495+P508+P518+P531+P548+P563+P575+P587+P601+P616+P628+P642+P661+P676+P691+P714+P725+P739+P752+P764+P776+P788+P801+P816)</f>
        <v>6810000</v>
      </c>
      <c r="Q200" s="185">
        <f>SUM(Q208+Q230+Q248+Q258+Q267+Q276+Q285+Q299+Q313+Q324+Q337+Q352+Q366+Q380+Q390+Q401+Q412+Q427+Q441+Q453+Q464+Q480+Q495+Q508+Q518+Q531+Q548+Q563+Q575+Q587+Q601+Q616+Q628+Q642+Q661+Q676+Q691+Q714+Q725+Q739+Q752+Q764+Q776+Q788+Q801+Q816+Q828)</f>
        <v>6013000</v>
      </c>
      <c r="R200" s="185">
        <f>SUM(R208+R230+R248+R258+R267+R276+R285+R299+R313+R324+R337+R352+R366+R380+R390+R427+R441+R453+R464+R480+R495+R508+R518+R531+R548+R563+R575+R587+R601+R616+R628+R661+R676+R691+R714+R725+R739+R752+R764+R776+R788+R801+R816)</f>
        <v>2390000</v>
      </c>
      <c r="S200" s="185">
        <f>SUM(S208+S230+S248+S258+S267+S276+S285+S299+S313+S324+S337+S352+S366+S380+S390+S427+S441+S453+S464+S480+S495+S508+S518+S531+S548+S563+S575+S587+S601+S616+S628+S661+S676+S691+S714+S725+S739+S752+S764+S776+S788+S801+S816)</f>
        <v>2521000</v>
      </c>
      <c r="T200" s="287">
        <f t="shared" si="150"/>
        <v>39.747214368867454</v>
      </c>
      <c r="U200" s="287">
        <f t="shared" si="147"/>
        <v>41.925827374022951</v>
      </c>
    </row>
    <row r="201" spans="1:21" s="178" customFormat="1" x14ac:dyDescent="0.2">
      <c r="A201" s="49"/>
      <c r="I201" s="203"/>
      <c r="J201" s="203"/>
      <c r="K201" s="203"/>
      <c r="L201" s="16"/>
      <c r="M201" s="97"/>
      <c r="N201" s="84"/>
      <c r="O201" s="143"/>
      <c r="P201" s="143"/>
      <c r="Q201" s="143"/>
      <c r="R201" s="99"/>
      <c r="S201" s="99"/>
      <c r="T201" s="287"/>
      <c r="U201" s="287"/>
    </row>
    <row r="202" spans="1:21" s="32" customFormat="1" ht="25.5" x14ac:dyDescent="0.2">
      <c r="A202" s="50" t="s">
        <v>114</v>
      </c>
      <c r="B202" s="55">
        <v>1</v>
      </c>
      <c r="D202" s="55"/>
      <c r="F202" s="55">
        <v>5</v>
      </c>
      <c r="J202" s="55">
        <v>9</v>
      </c>
      <c r="L202" s="33"/>
      <c r="M202" s="102"/>
      <c r="N202" s="73" t="s">
        <v>235</v>
      </c>
      <c r="O202" s="103">
        <f t="shared" ref="O202:P202" si="151">SUM(O204)</f>
        <v>769285.19</v>
      </c>
      <c r="P202" s="103">
        <f t="shared" si="151"/>
        <v>778600</v>
      </c>
      <c r="Q202" s="103">
        <f t="shared" ref="Q202:S202" si="152">SUM(Q204)</f>
        <v>806600</v>
      </c>
      <c r="R202" s="103">
        <f t="shared" si="152"/>
        <v>825000</v>
      </c>
      <c r="S202" s="103">
        <f t="shared" si="152"/>
        <v>800000</v>
      </c>
      <c r="T202" s="287">
        <f t="shared" si="150"/>
        <v>102.28118026283164</v>
      </c>
      <c r="U202" s="287">
        <f t="shared" si="147"/>
        <v>99.181750557897345</v>
      </c>
    </row>
    <row r="203" spans="1:21" s="32" customFormat="1" x14ac:dyDescent="0.2">
      <c r="A203" s="50"/>
      <c r="B203" s="55"/>
      <c r="L203" s="33"/>
      <c r="M203" s="102"/>
      <c r="N203" s="73"/>
      <c r="O203" s="135"/>
      <c r="P203" s="135"/>
      <c r="Q203" s="135"/>
      <c r="R203" s="103"/>
      <c r="S203" s="103"/>
      <c r="T203" s="287"/>
      <c r="U203" s="287"/>
    </row>
    <row r="204" spans="1:21" s="32" customFormat="1" ht="25.5" x14ac:dyDescent="0.2">
      <c r="A204" s="52" t="s">
        <v>112</v>
      </c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 t="s">
        <v>113</v>
      </c>
      <c r="M204" s="104"/>
      <c r="N204" s="105" t="s">
        <v>119</v>
      </c>
      <c r="O204" s="106">
        <f t="shared" ref="O204" si="153">SUM(O206+O228+O246+O256+O265+O274+O283)</f>
        <v>769285.19</v>
      </c>
      <c r="P204" s="106">
        <f t="shared" ref="P204" si="154">SUM(P206+P228+P246+P256+P265+P274+P283)</f>
        <v>778600</v>
      </c>
      <c r="Q204" s="106">
        <f t="shared" ref="Q204:R204" si="155">SUM(Q206+Q228+Q246+Q256+Q265+Q274+Q283)</f>
        <v>806600</v>
      </c>
      <c r="R204" s="106">
        <f t="shared" si="155"/>
        <v>825000</v>
      </c>
      <c r="S204" s="106">
        <f>SUM(S206+S228+S246+S256+S265+S274+S283)</f>
        <v>800000</v>
      </c>
      <c r="T204" s="287">
        <f t="shared" si="150"/>
        <v>102.28118026283164</v>
      </c>
      <c r="U204" s="287">
        <f t="shared" si="147"/>
        <v>99.181750557897345</v>
      </c>
    </row>
    <row r="205" spans="1:21" s="32" customFormat="1" x14ac:dyDescent="0.2">
      <c r="A205" s="52"/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1"/>
      <c r="M205" s="104"/>
      <c r="N205" s="105"/>
      <c r="O205" s="135"/>
      <c r="P205" s="135"/>
      <c r="Q205" s="135"/>
      <c r="R205" s="106"/>
      <c r="S205" s="106"/>
      <c r="T205" s="287"/>
      <c r="U205" s="287"/>
    </row>
    <row r="206" spans="1:21" s="32" customFormat="1" ht="25.5" x14ac:dyDescent="0.2">
      <c r="A206" s="27" t="s">
        <v>115</v>
      </c>
      <c r="B206" s="151"/>
      <c r="C206" s="151"/>
      <c r="D206" s="151"/>
      <c r="E206" s="151"/>
      <c r="F206" s="151"/>
      <c r="G206" s="151"/>
      <c r="H206" s="151"/>
      <c r="I206" s="203"/>
      <c r="J206" s="203"/>
      <c r="K206" s="203"/>
      <c r="L206" s="36" t="s">
        <v>143</v>
      </c>
      <c r="M206" s="107"/>
      <c r="N206" s="108" t="s">
        <v>226</v>
      </c>
      <c r="O206" s="143">
        <f t="shared" ref="O206" si="156">SUM(O213)</f>
        <v>522119.47</v>
      </c>
      <c r="P206" s="143">
        <f t="shared" ref="P206" si="157">SUM(P213)</f>
        <v>455500</v>
      </c>
      <c r="Q206" s="143">
        <f t="shared" ref="Q206" si="158">SUM(Q213)</f>
        <v>477500</v>
      </c>
      <c r="R206" s="143">
        <f>SUM(R214+R218+R223+R225)</f>
        <v>446500</v>
      </c>
      <c r="S206" s="143">
        <f>SUM(S214+S218+S223+S225)</f>
        <v>446500</v>
      </c>
      <c r="T206" s="287">
        <f t="shared" si="150"/>
        <v>93.507853403141354</v>
      </c>
      <c r="U206" s="287">
        <f t="shared" si="147"/>
        <v>93.507853403141354</v>
      </c>
    </row>
    <row r="207" spans="1:21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08"/>
      <c r="O207" s="143"/>
      <c r="P207" s="143"/>
      <c r="Q207" s="143"/>
      <c r="R207" s="143"/>
      <c r="S207" s="143"/>
      <c r="T207" s="287"/>
      <c r="U207" s="287"/>
    </row>
    <row r="208" spans="1:21" s="32" customFormat="1" x14ac:dyDescent="0.2">
      <c r="A208" s="27"/>
      <c r="B208" s="178"/>
      <c r="C208" s="178"/>
      <c r="D208" s="178"/>
      <c r="E208" s="178"/>
      <c r="F208" s="178"/>
      <c r="G208" s="178"/>
      <c r="H208" s="178"/>
      <c r="I208" s="203"/>
      <c r="J208" s="203"/>
      <c r="K208" s="203"/>
      <c r="L208" s="36"/>
      <c r="M208" s="107"/>
      <c r="N208" s="181" t="s">
        <v>289</v>
      </c>
      <c r="O208" s="185">
        <f>SUM(O209:O211)</f>
        <v>522119.47</v>
      </c>
      <c r="P208" s="185">
        <f>SUM(P209:P210)</f>
        <v>455500</v>
      </c>
      <c r="Q208" s="185">
        <f>SUM(Q209:Q211)</f>
        <v>477500</v>
      </c>
      <c r="R208" s="185">
        <f>SUM(R209:R211)</f>
        <v>446500</v>
      </c>
      <c r="S208" s="185">
        <f>SUM(S209:S211)</f>
        <v>446500</v>
      </c>
      <c r="T208" s="287">
        <f t="shared" si="150"/>
        <v>93.507853403141354</v>
      </c>
      <c r="U208" s="287">
        <f t="shared" si="147"/>
        <v>93.507853403141354</v>
      </c>
    </row>
    <row r="209" spans="1:21" s="32" customFormat="1" x14ac:dyDescent="0.2">
      <c r="A209" s="49"/>
      <c r="B209" s="151"/>
      <c r="C209" s="151"/>
      <c r="D209" s="151"/>
      <c r="E209" s="151"/>
      <c r="F209" s="151"/>
      <c r="G209" s="151"/>
      <c r="H209" s="151"/>
      <c r="I209" s="203"/>
      <c r="J209" s="203"/>
      <c r="K209" s="203"/>
      <c r="L209" s="16"/>
      <c r="M209" s="187">
        <v>11</v>
      </c>
      <c r="N209" s="181" t="s">
        <v>290</v>
      </c>
      <c r="O209" s="185">
        <v>171290.38</v>
      </c>
      <c r="P209" s="185">
        <v>326900</v>
      </c>
      <c r="Q209" s="185">
        <v>220900</v>
      </c>
      <c r="R209" s="185">
        <v>298200</v>
      </c>
      <c r="S209" s="185">
        <v>356500</v>
      </c>
      <c r="T209" s="287">
        <f t="shared" si="150"/>
        <v>134.99320959710278</v>
      </c>
      <c r="U209" s="287">
        <f t="shared" si="147"/>
        <v>161.38524219103667</v>
      </c>
    </row>
    <row r="210" spans="1:21" s="32" customFormat="1" x14ac:dyDescent="0.2">
      <c r="A210" s="49"/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16"/>
      <c r="M210" s="187">
        <v>52</v>
      </c>
      <c r="N210" s="181" t="s">
        <v>104</v>
      </c>
      <c r="O210" s="185">
        <v>317839.78999999998</v>
      </c>
      <c r="P210" s="185">
        <v>128600</v>
      </c>
      <c r="Q210" s="185">
        <v>231500</v>
      </c>
      <c r="R210" s="185">
        <v>148300</v>
      </c>
      <c r="S210" s="185">
        <v>90000</v>
      </c>
      <c r="T210" s="287">
        <f t="shared" si="150"/>
        <v>64.060475161987043</v>
      </c>
      <c r="U210" s="287">
        <f t="shared" si="147"/>
        <v>38.876889848812098</v>
      </c>
    </row>
    <row r="211" spans="1:21" s="32" customFormat="1" x14ac:dyDescent="0.2">
      <c r="A211" s="49"/>
      <c r="B211" s="289"/>
      <c r="C211" s="289"/>
      <c r="D211" s="289"/>
      <c r="E211" s="289"/>
      <c r="F211" s="289"/>
      <c r="G211" s="289"/>
      <c r="H211" s="289"/>
      <c r="I211" s="289"/>
      <c r="J211" s="289"/>
      <c r="K211" s="289"/>
      <c r="L211" s="16"/>
      <c r="M211" s="187">
        <v>91</v>
      </c>
      <c r="N211" s="181" t="s">
        <v>294</v>
      </c>
      <c r="O211" s="189">
        <v>32989.300000000003</v>
      </c>
      <c r="P211" s="185">
        <v>0</v>
      </c>
      <c r="Q211" s="185">
        <v>25100</v>
      </c>
      <c r="R211" s="185">
        <v>0</v>
      </c>
      <c r="S211" s="185">
        <v>0</v>
      </c>
      <c r="T211" s="287">
        <f t="shared" si="150"/>
        <v>0</v>
      </c>
      <c r="U211" s="287">
        <f t="shared" si="147"/>
        <v>0</v>
      </c>
    </row>
    <row r="212" spans="1:21" s="32" customFormat="1" x14ac:dyDescent="0.2">
      <c r="A212" s="49"/>
      <c r="B212" s="178"/>
      <c r="C212" s="178"/>
      <c r="D212" s="178"/>
      <c r="E212" s="178"/>
      <c r="F212" s="178"/>
      <c r="G212" s="178"/>
      <c r="H212" s="178"/>
      <c r="I212" s="203"/>
      <c r="J212" s="203"/>
      <c r="K212" s="203"/>
      <c r="L212" s="16"/>
      <c r="M212" s="180"/>
      <c r="N212" s="84"/>
      <c r="O212" s="143"/>
      <c r="P212" s="143"/>
      <c r="Q212" s="143"/>
      <c r="R212" s="99"/>
      <c r="S212" s="99"/>
      <c r="T212" s="287"/>
      <c r="U212" s="287"/>
    </row>
    <row r="213" spans="1:21" s="32" customFormat="1" x14ac:dyDescent="0.2">
      <c r="A213" s="49"/>
      <c r="B213" s="150">
        <v>1</v>
      </c>
      <c r="C213" s="151"/>
      <c r="D213" s="151"/>
      <c r="E213" s="151"/>
      <c r="F213" s="288">
        <v>5</v>
      </c>
      <c r="G213" s="151"/>
      <c r="H213" s="151"/>
      <c r="I213" s="203"/>
      <c r="J213" s="288">
        <v>9</v>
      </c>
      <c r="K213" s="203"/>
      <c r="L213" s="16" t="s">
        <v>143</v>
      </c>
      <c r="M213" s="152">
        <v>3</v>
      </c>
      <c r="N213" s="84" t="s">
        <v>117</v>
      </c>
      <c r="O213" s="99">
        <f t="shared" ref="O213:P213" si="159">SUM(O214+O218+O223+O225)</f>
        <v>522119.47</v>
      </c>
      <c r="P213" s="99">
        <f t="shared" si="159"/>
        <v>455500</v>
      </c>
      <c r="Q213" s="99">
        <f t="shared" ref="Q213" si="160">SUM(Q214+Q218+Q223+Q225)</f>
        <v>477500</v>
      </c>
      <c r="R213" s="99"/>
      <c r="S213" s="99"/>
      <c r="T213" s="287"/>
      <c r="U213" s="287"/>
    </row>
    <row r="214" spans="1:21" s="32" customFormat="1" x14ac:dyDescent="0.2">
      <c r="A214" s="19"/>
      <c r="B214" s="150">
        <v>1</v>
      </c>
      <c r="C214" s="38"/>
      <c r="D214" s="38"/>
      <c r="E214" s="38"/>
      <c r="F214" s="288">
        <v>5</v>
      </c>
      <c r="G214" s="38"/>
      <c r="H214" s="38"/>
      <c r="I214" s="38"/>
      <c r="J214" s="288">
        <v>9</v>
      </c>
      <c r="K214" s="38"/>
      <c r="L214" s="16" t="s">
        <v>143</v>
      </c>
      <c r="M214" s="71">
        <v>31</v>
      </c>
      <c r="N214" s="70" t="s">
        <v>0</v>
      </c>
      <c r="O214" s="111">
        <f t="shared" ref="O214" si="161">SUM(O215:O217)</f>
        <v>193759.05000000002</v>
      </c>
      <c r="P214" s="111">
        <f t="shared" ref="P214:Q214" si="162">SUM(P215:P217)</f>
        <v>144500</v>
      </c>
      <c r="Q214" s="111">
        <f t="shared" si="162"/>
        <v>166500</v>
      </c>
      <c r="R214" s="99">
        <v>150000</v>
      </c>
      <c r="S214" s="99">
        <v>150000</v>
      </c>
      <c r="T214" s="287">
        <f t="shared" si="150"/>
        <v>90.090090090090087</v>
      </c>
      <c r="U214" s="287">
        <f t="shared" si="147"/>
        <v>90.090090090090087</v>
      </c>
    </row>
    <row r="215" spans="1:21" s="32" customFormat="1" x14ac:dyDescent="0.2">
      <c r="A215" s="49"/>
      <c r="B215" s="150">
        <v>1</v>
      </c>
      <c r="C215" s="151"/>
      <c r="D215" s="151"/>
      <c r="E215" s="151"/>
      <c r="F215" s="288">
        <v>5</v>
      </c>
      <c r="G215" s="151"/>
      <c r="H215" s="151"/>
      <c r="I215" s="203"/>
      <c r="J215" s="288">
        <v>9</v>
      </c>
      <c r="K215" s="203"/>
      <c r="L215" s="16" t="s">
        <v>143</v>
      </c>
      <c r="M215" s="152">
        <v>311</v>
      </c>
      <c r="N215" s="84" t="s">
        <v>123</v>
      </c>
      <c r="O215" s="112">
        <v>161057.23000000001</v>
      </c>
      <c r="P215" s="112">
        <v>120000</v>
      </c>
      <c r="Q215" s="112">
        <v>120000</v>
      </c>
      <c r="R215" s="112"/>
      <c r="S215" s="112"/>
      <c r="T215" s="287"/>
      <c r="U215" s="287"/>
    </row>
    <row r="216" spans="1:21" s="32" customFormat="1" x14ac:dyDescent="0.2">
      <c r="A216" s="49"/>
      <c r="B216" s="150">
        <v>1</v>
      </c>
      <c r="C216" s="151"/>
      <c r="D216" s="151"/>
      <c r="E216" s="151"/>
      <c r="F216" s="288">
        <v>5</v>
      </c>
      <c r="G216" s="151"/>
      <c r="H216" s="151"/>
      <c r="I216" s="203"/>
      <c r="J216" s="288">
        <v>9</v>
      </c>
      <c r="K216" s="203"/>
      <c r="L216" s="16" t="s">
        <v>143</v>
      </c>
      <c r="M216" s="152">
        <v>312</v>
      </c>
      <c r="N216" s="84" t="s">
        <v>1</v>
      </c>
      <c r="O216" s="112">
        <v>5000</v>
      </c>
      <c r="P216" s="112">
        <v>2500</v>
      </c>
      <c r="Q216" s="112">
        <v>24500</v>
      </c>
      <c r="R216" s="112"/>
      <c r="S216" s="112"/>
      <c r="T216" s="287"/>
      <c r="U216" s="287"/>
    </row>
    <row r="217" spans="1:21" s="32" customFormat="1" x14ac:dyDescent="0.2">
      <c r="A217" s="49"/>
      <c r="B217" s="150">
        <v>1</v>
      </c>
      <c r="C217" s="151"/>
      <c r="D217" s="151"/>
      <c r="E217" s="151"/>
      <c r="F217" s="288">
        <v>5</v>
      </c>
      <c r="G217" s="151"/>
      <c r="H217" s="151"/>
      <c r="I217" s="203"/>
      <c r="J217" s="288">
        <v>9</v>
      </c>
      <c r="K217" s="203"/>
      <c r="L217" s="16" t="s">
        <v>143</v>
      </c>
      <c r="M217" s="152">
        <v>313</v>
      </c>
      <c r="N217" s="84" t="s">
        <v>2</v>
      </c>
      <c r="O217" s="112">
        <v>27701.82</v>
      </c>
      <c r="P217" s="112">
        <v>22000</v>
      </c>
      <c r="Q217" s="112">
        <v>22000</v>
      </c>
      <c r="R217" s="112"/>
      <c r="S217" s="112"/>
      <c r="T217" s="287"/>
      <c r="U217" s="287"/>
    </row>
    <row r="218" spans="1:21" s="32" customFormat="1" x14ac:dyDescent="0.2">
      <c r="A218" s="19"/>
      <c r="B218" s="150">
        <v>1</v>
      </c>
      <c r="C218" s="38"/>
      <c r="D218" s="38"/>
      <c r="E218" s="38"/>
      <c r="F218" s="288">
        <v>5</v>
      </c>
      <c r="G218" s="38"/>
      <c r="H218" s="38"/>
      <c r="I218" s="38"/>
      <c r="J218" s="288">
        <v>9</v>
      </c>
      <c r="K218" s="38"/>
      <c r="L218" s="16" t="s">
        <v>143</v>
      </c>
      <c r="M218" s="71">
        <v>32</v>
      </c>
      <c r="N218" s="70" t="s">
        <v>3</v>
      </c>
      <c r="O218" s="113">
        <f t="shared" ref="O218" si="163">SUM(O219:O222)</f>
        <v>311852.77999999997</v>
      </c>
      <c r="P218" s="113">
        <f t="shared" ref="P218:Q218" si="164">SUM(P219:P222)</f>
        <v>259000</v>
      </c>
      <c r="Q218" s="113">
        <f t="shared" si="164"/>
        <v>259000</v>
      </c>
      <c r="R218" s="112">
        <v>250000</v>
      </c>
      <c r="S218" s="112">
        <v>250000</v>
      </c>
      <c r="T218" s="287">
        <f t="shared" si="150"/>
        <v>96.525096525096515</v>
      </c>
      <c r="U218" s="287">
        <f t="shared" si="147"/>
        <v>96.525096525096515</v>
      </c>
    </row>
    <row r="219" spans="1:21" s="32" customFormat="1" ht="25.5" x14ac:dyDescent="0.2">
      <c r="A219" s="49"/>
      <c r="B219" s="150">
        <v>1</v>
      </c>
      <c r="C219" s="151"/>
      <c r="D219" s="151"/>
      <c r="E219" s="151"/>
      <c r="F219" s="288">
        <v>5</v>
      </c>
      <c r="G219" s="151"/>
      <c r="H219" s="151"/>
      <c r="I219" s="203"/>
      <c r="J219" s="288">
        <v>9</v>
      </c>
      <c r="K219" s="203"/>
      <c r="L219" s="16" t="s">
        <v>143</v>
      </c>
      <c r="M219" s="152">
        <v>321</v>
      </c>
      <c r="N219" s="84" t="s">
        <v>4</v>
      </c>
      <c r="O219" s="112">
        <v>15434</v>
      </c>
      <c r="P219" s="112">
        <v>20000</v>
      </c>
      <c r="Q219" s="112">
        <v>20000</v>
      </c>
      <c r="R219" s="112"/>
      <c r="S219" s="112"/>
      <c r="T219" s="287"/>
      <c r="U219" s="287"/>
    </row>
    <row r="220" spans="1:21" s="32" customFormat="1" x14ac:dyDescent="0.2">
      <c r="A220" s="151"/>
      <c r="B220" s="150">
        <v>1</v>
      </c>
      <c r="C220" s="151"/>
      <c r="D220" s="150"/>
      <c r="E220" s="151"/>
      <c r="F220" s="288">
        <v>5</v>
      </c>
      <c r="G220" s="151"/>
      <c r="H220" s="151"/>
      <c r="I220" s="203"/>
      <c r="J220" s="288">
        <v>9</v>
      </c>
      <c r="K220" s="203"/>
      <c r="L220" s="16" t="s">
        <v>143</v>
      </c>
      <c r="M220" s="152">
        <v>322</v>
      </c>
      <c r="N220" s="97" t="s">
        <v>118</v>
      </c>
      <c r="O220" s="112">
        <v>34470.720000000001</v>
      </c>
      <c r="P220" s="112">
        <v>40000</v>
      </c>
      <c r="Q220" s="112">
        <v>40000</v>
      </c>
      <c r="R220" s="112"/>
      <c r="S220" s="112"/>
      <c r="T220" s="287"/>
      <c r="U220" s="287"/>
    </row>
    <row r="221" spans="1:21" s="32" customFormat="1" x14ac:dyDescent="0.2">
      <c r="A221" s="151"/>
      <c r="B221" s="150">
        <v>1</v>
      </c>
      <c r="C221" s="151"/>
      <c r="D221" s="150"/>
      <c r="E221" s="151"/>
      <c r="F221" s="288">
        <v>5</v>
      </c>
      <c r="G221" s="151"/>
      <c r="H221" s="151"/>
      <c r="I221" s="203"/>
      <c r="J221" s="288">
        <v>9</v>
      </c>
      <c r="K221" s="203"/>
      <c r="L221" s="16" t="s">
        <v>143</v>
      </c>
      <c r="M221" s="152">
        <v>323</v>
      </c>
      <c r="N221" s="97" t="s">
        <v>6</v>
      </c>
      <c r="O221" s="112">
        <v>205928.99</v>
      </c>
      <c r="P221" s="112">
        <v>150000</v>
      </c>
      <c r="Q221" s="112">
        <v>150000</v>
      </c>
      <c r="R221" s="112"/>
      <c r="S221" s="112"/>
      <c r="T221" s="287"/>
      <c r="U221" s="287"/>
    </row>
    <row r="222" spans="1:21" s="32" customFormat="1" ht="25.5" x14ac:dyDescent="0.2">
      <c r="A222" s="151"/>
      <c r="B222" s="150">
        <v>1</v>
      </c>
      <c r="C222" s="151"/>
      <c r="D222" s="150"/>
      <c r="E222" s="151"/>
      <c r="F222" s="288">
        <v>5</v>
      </c>
      <c r="G222" s="151"/>
      <c r="H222" s="151"/>
      <c r="I222" s="203"/>
      <c r="J222" s="288">
        <v>9</v>
      </c>
      <c r="K222" s="203"/>
      <c r="L222" s="16" t="s">
        <v>143</v>
      </c>
      <c r="M222" s="152">
        <v>329</v>
      </c>
      <c r="N222" s="84" t="s">
        <v>7</v>
      </c>
      <c r="O222" s="112">
        <v>56019.07</v>
      </c>
      <c r="P222" s="112">
        <v>49000</v>
      </c>
      <c r="Q222" s="112">
        <v>49000</v>
      </c>
      <c r="R222" s="112"/>
      <c r="S222" s="112"/>
      <c r="T222" s="287"/>
      <c r="U222" s="287"/>
    </row>
    <row r="223" spans="1:21" s="32" customFormat="1" x14ac:dyDescent="0.2">
      <c r="A223" s="38"/>
      <c r="B223" s="150">
        <v>1</v>
      </c>
      <c r="C223" s="38"/>
      <c r="D223" s="38"/>
      <c r="E223" s="38"/>
      <c r="F223" s="288">
        <v>5</v>
      </c>
      <c r="G223" s="38"/>
      <c r="H223" s="38"/>
      <c r="I223" s="38"/>
      <c r="J223" s="288">
        <v>9</v>
      </c>
      <c r="K223" s="38"/>
      <c r="L223" s="16" t="s">
        <v>143</v>
      </c>
      <c r="M223" s="71">
        <v>34</v>
      </c>
      <c r="N223" s="109" t="s">
        <v>18</v>
      </c>
      <c r="O223" s="113">
        <f t="shared" ref="O223:Q223" si="165">SUM(O224)</f>
        <v>16507.64</v>
      </c>
      <c r="P223" s="113">
        <f t="shared" si="165"/>
        <v>50000</v>
      </c>
      <c r="Q223" s="113">
        <f t="shared" si="165"/>
        <v>50000</v>
      </c>
      <c r="R223" s="112">
        <v>30000</v>
      </c>
      <c r="S223" s="112">
        <v>30000</v>
      </c>
      <c r="T223" s="287">
        <f t="shared" si="150"/>
        <v>60</v>
      </c>
      <c r="U223" s="287">
        <f t="shared" si="147"/>
        <v>60</v>
      </c>
    </row>
    <row r="224" spans="1:21" s="32" customFormat="1" x14ac:dyDescent="0.2">
      <c r="A224" s="151"/>
      <c r="B224" s="150">
        <v>1</v>
      </c>
      <c r="C224" s="151"/>
      <c r="D224" s="151"/>
      <c r="E224" s="151"/>
      <c r="F224" s="288">
        <v>5</v>
      </c>
      <c r="G224" s="151"/>
      <c r="H224" s="151"/>
      <c r="I224" s="203"/>
      <c r="J224" s="288">
        <v>9</v>
      </c>
      <c r="K224" s="203"/>
      <c r="L224" s="16" t="s">
        <v>143</v>
      </c>
      <c r="M224" s="152">
        <v>343</v>
      </c>
      <c r="N224" s="84" t="s">
        <v>19</v>
      </c>
      <c r="O224" s="112">
        <v>16507.64</v>
      </c>
      <c r="P224" s="112">
        <v>50000</v>
      </c>
      <c r="Q224" s="112">
        <v>50000</v>
      </c>
      <c r="R224" s="112"/>
      <c r="S224" s="112"/>
      <c r="T224" s="287"/>
      <c r="U224" s="287"/>
    </row>
    <row r="225" spans="1:21" s="167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284</v>
      </c>
      <c r="O225" s="113">
        <f t="shared" ref="O225:Q225" si="166">SUM(O226)</f>
        <v>0</v>
      </c>
      <c r="P225" s="113">
        <f t="shared" si="166"/>
        <v>2000</v>
      </c>
      <c r="Q225" s="113">
        <f t="shared" si="166"/>
        <v>2000</v>
      </c>
      <c r="R225" s="112">
        <v>16500</v>
      </c>
      <c r="S225" s="112">
        <v>16500</v>
      </c>
      <c r="T225" s="287">
        <f t="shared" si="150"/>
        <v>825</v>
      </c>
      <c r="U225" s="287">
        <f t="shared" si="147"/>
        <v>825</v>
      </c>
    </row>
    <row r="226" spans="1:21" s="32" customFormat="1" x14ac:dyDescent="0.2">
      <c r="A226" s="164"/>
      <c r="B226" s="163"/>
      <c r="C226" s="164"/>
      <c r="D226" s="164"/>
      <c r="E226" s="164"/>
      <c r="F226" s="164"/>
      <c r="G226" s="164"/>
      <c r="H226" s="164"/>
      <c r="I226" s="203"/>
      <c r="J226" s="203"/>
      <c r="K226" s="203"/>
      <c r="L226" s="16" t="s">
        <v>143</v>
      </c>
      <c r="M226" s="166">
        <v>383</v>
      </c>
      <c r="N226" s="84" t="s">
        <v>32</v>
      </c>
      <c r="O226" s="112">
        <v>0</v>
      </c>
      <c r="P226" s="112">
        <v>2000</v>
      </c>
      <c r="Q226" s="112">
        <v>2000</v>
      </c>
      <c r="R226" s="112"/>
      <c r="S226" s="112"/>
      <c r="T226" s="287"/>
      <c r="U226" s="287"/>
    </row>
    <row r="227" spans="1:21" s="32" customFormat="1" x14ac:dyDescent="0.2">
      <c r="A227" s="151"/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16"/>
      <c r="M227" s="97"/>
      <c r="N227" s="84"/>
      <c r="O227" s="143"/>
      <c r="P227" s="143"/>
      <c r="Q227" s="143"/>
      <c r="R227" s="99"/>
      <c r="S227" s="99"/>
      <c r="T227" s="287"/>
      <c r="U227" s="287"/>
    </row>
    <row r="228" spans="1:21" s="32" customFormat="1" ht="38.25" x14ac:dyDescent="0.2">
      <c r="A228" s="27" t="s">
        <v>120</v>
      </c>
      <c r="B228" s="151"/>
      <c r="C228" s="151"/>
      <c r="D228" s="151"/>
      <c r="E228" s="151"/>
      <c r="F228" s="151"/>
      <c r="G228" s="151"/>
      <c r="H228" s="151"/>
      <c r="I228" s="203"/>
      <c r="J228" s="203"/>
      <c r="K228" s="203"/>
      <c r="L228" s="36" t="s">
        <v>143</v>
      </c>
      <c r="M228" s="107"/>
      <c r="N228" s="108" t="s">
        <v>306</v>
      </c>
      <c r="O228" s="143">
        <f t="shared" ref="O228" si="167">SUM(O235)</f>
        <v>7835.32</v>
      </c>
      <c r="P228" s="143">
        <f t="shared" ref="P228" si="168">SUM(P235)</f>
        <v>42500</v>
      </c>
      <c r="Q228" s="143">
        <f t="shared" ref="Q228" si="169">SUM(Q235)</f>
        <v>48500</v>
      </c>
      <c r="R228" s="244">
        <f>SUM(R236+R240)</f>
        <v>95000</v>
      </c>
      <c r="S228" s="244">
        <f>SUM(S236+S240)</f>
        <v>95000</v>
      </c>
      <c r="T228" s="287">
        <f t="shared" si="150"/>
        <v>195.8762886597938</v>
      </c>
      <c r="U228" s="287">
        <f t="shared" si="147"/>
        <v>195.8762886597938</v>
      </c>
    </row>
    <row r="229" spans="1:21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08"/>
      <c r="O229" s="143"/>
      <c r="P229" s="143"/>
      <c r="Q229" s="143"/>
      <c r="R229" s="244"/>
      <c r="S229" s="244"/>
      <c r="T229" s="287"/>
      <c r="U229" s="287"/>
    </row>
    <row r="230" spans="1:21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07"/>
      <c r="N230" s="181" t="s">
        <v>289</v>
      </c>
      <c r="O230" s="185">
        <f t="shared" ref="O230" si="170">SUM(O231:O232)</f>
        <v>7835.32</v>
      </c>
      <c r="P230" s="185">
        <f t="shared" ref="P230" si="171">SUM(P231:P232)</f>
        <v>42500</v>
      </c>
      <c r="Q230" s="185">
        <f t="shared" ref="Q230" si="172">SUM(Q231:Q232)</f>
        <v>48500</v>
      </c>
      <c r="R230" s="185">
        <f t="shared" ref="R230:S230" si="173">SUM(R231:R232)</f>
        <v>95000</v>
      </c>
      <c r="S230" s="185">
        <f t="shared" si="173"/>
        <v>95000</v>
      </c>
      <c r="T230" s="287">
        <f t="shared" si="150"/>
        <v>195.8762886597938</v>
      </c>
      <c r="U230" s="287">
        <f t="shared" si="147"/>
        <v>195.8762886597938</v>
      </c>
    </row>
    <row r="231" spans="1:21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11</v>
      </c>
      <c r="N231" s="181" t="s">
        <v>290</v>
      </c>
      <c r="O231" s="185">
        <v>0</v>
      </c>
      <c r="P231" s="185">
        <v>2500</v>
      </c>
      <c r="Q231" s="185">
        <v>8500</v>
      </c>
      <c r="R231" s="185">
        <v>0</v>
      </c>
      <c r="S231" s="185">
        <v>5000</v>
      </c>
      <c r="T231" s="287">
        <f t="shared" si="150"/>
        <v>0</v>
      </c>
      <c r="U231" s="287">
        <f t="shared" si="147"/>
        <v>58.82352941176471</v>
      </c>
    </row>
    <row r="232" spans="1:21" s="32" customFormat="1" x14ac:dyDescent="0.2">
      <c r="A232" s="27"/>
      <c r="B232" s="178"/>
      <c r="C232" s="178"/>
      <c r="D232" s="178"/>
      <c r="E232" s="178"/>
      <c r="F232" s="178"/>
      <c r="G232" s="178"/>
      <c r="H232" s="178"/>
      <c r="I232" s="203"/>
      <c r="J232" s="203"/>
      <c r="K232" s="203"/>
      <c r="L232" s="36"/>
      <c r="M232" s="187">
        <v>52</v>
      </c>
      <c r="N232" s="181" t="s">
        <v>104</v>
      </c>
      <c r="O232" s="185">
        <v>7835.32</v>
      </c>
      <c r="P232" s="185">
        <v>40000</v>
      </c>
      <c r="Q232" s="185">
        <v>40000</v>
      </c>
      <c r="R232" s="185">
        <v>95000</v>
      </c>
      <c r="S232" s="185">
        <v>90000</v>
      </c>
      <c r="T232" s="287">
        <f t="shared" si="150"/>
        <v>237.5</v>
      </c>
      <c r="U232" s="287">
        <f t="shared" si="147"/>
        <v>225</v>
      </c>
    </row>
    <row r="233" spans="1:21" s="32" customFormat="1" x14ac:dyDescent="0.2">
      <c r="A233" s="27"/>
      <c r="B233" s="352"/>
      <c r="C233" s="352"/>
      <c r="D233" s="352"/>
      <c r="E233" s="352"/>
      <c r="F233" s="352"/>
      <c r="G233" s="352"/>
      <c r="H233" s="352"/>
      <c r="I233" s="352"/>
      <c r="J233" s="352"/>
      <c r="K233" s="352"/>
      <c r="L233" s="36"/>
      <c r="M233" s="187">
        <v>91</v>
      </c>
      <c r="N233" s="181" t="s">
        <v>294</v>
      </c>
      <c r="O233" s="185">
        <v>0</v>
      </c>
      <c r="P233" s="185">
        <v>0</v>
      </c>
      <c r="Q233" s="185">
        <v>0</v>
      </c>
      <c r="R233" s="185"/>
      <c r="S233" s="185"/>
      <c r="T233" s="287"/>
      <c r="U233" s="287"/>
    </row>
    <row r="234" spans="1:21" s="32" customFormat="1" x14ac:dyDescent="0.2">
      <c r="A234" s="151"/>
      <c r="B234" s="151"/>
      <c r="C234" s="151"/>
      <c r="D234" s="151"/>
      <c r="E234" s="151"/>
      <c r="F234" s="151"/>
      <c r="G234" s="151"/>
      <c r="H234" s="151"/>
      <c r="I234" s="203"/>
      <c r="J234" s="203"/>
      <c r="K234" s="203"/>
      <c r="L234" s="16"/>
      <c r="M234" s="97"/>
      <c r="N234" s="84"/>
      <c r="O234" s="144"/>
      <c r="P234" s="144"/>
      <c r="Q234" s="144"/>
      <c r="R234" s="118"/>
      <c r="S234" s="118"/>
      <c r="T234" s="287"/>
      <c r="U234" s="287"/>
    </row>
    <row r="235" spans="1:21" s="32" customFormat="1" x14ac:dyDescent="0.2">
      <c r="A235" s="151"/>
      <c r="B235" s="202">
        <v>1</v>
      </c>
      <c r="C235" s="151"/>
      <c r="D235" s="151"/>
      <c r="E235" s="150"/>
      <c r="F235" s="150">
        <v>5</v>
      </c>
      <c r="G235" s="151"/>
      <c r="H235" s="151"/>
      <c r="I235" s="203"/>
      <c r="J235" s="389">
        <v>9</v>
      </c>
      <c r="K235" s="203"/>
      <c r="L235" s="16" t="s">
        <v>143</v>
      </c>
      <c r="M235" s="152">
        <v>3</v>
      </c>
      <c r="N235" s="84" t="s">
        <v>117</v>
      </c>
      <c r="O235" s="114">
        <f t="shared" ref="O235" si="174">SUM(O236+O240)</f>
        <v>7835.32</v>
      </c>
      <c r="P235" s="114">
        <f t="shared" ref="P235:Q235" si="175">SUM(P236+P240)</f>
        <v>42500</v>
      </c>
      <c r="Q235" s="114">
        <f t="shared" si="175"/>
        <v>48500</v>
      </c>
      <c r="R235" s="114"/>
      <c r="S235" s="114"/>
      <c r="T235" s="287"/>
      <c r="U235" s="287"/>
    </row>
    <row r="236" spans="1:21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389">
        <v>9</v>
      </c>
      <c r="K236" s="203"/>
      <c r="L236" s="16" t="s">
        <v>143</v>
      </c>
      <c r="M236" s="71">
        <v>31</v>
      </c>
      <c r="N236" s="70" t="s">
        <v>0</v>
      </c>
      <c r="O236" s="115">
        <f t="shared" ref="O236" si="176">SUM(O237:O239)</f>
        <v>5516.73</v>
      </c>
      <c r="P236" s="115">
        <f t="shared" ref="P236:Q236" si="177">SUM(P237:P239)</f>
        <v>37000</v>
      </c>
      <c r="Q236" s="115">
        <f t="shared" si="177"/>
        <v>41000</v>
      </c>
      <c r="R236" s="114">
        <v>70000</v>
      </c>
      <c r="S236" s="114">
        <v>70000</v>
      </c>
      <c r="T236" s="287">
        <f t="shared" si="150"/>
        <v>170.73170731707316</v>
      </c>
      <c r="U236" s="287">
        <f t="shared" si="147"/>
        <v>170.73170731707316</v>
      </c>
    </row>
    <row r="237" spans="1:21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389">
        <v>9</v>
      </c>
      <c r="K237" s="203"/>
      <c r="L237" s="16" t="s">
        <v>143</v>
      </c>
      <c r="M237" s="152">
        <v>311</v>
      </c>
      <c r="N237" s="84" t="s">
        <v>123</v>
      </c>
      <c r="O237" s="114">
        <v>2574</v>
      </c>
      <c r="P237" s="114">
        <v>30000</v>
      </c>
      <c r="Q237" s="114">
        <v>31000</v>
      </c>
      <c r="R237" s="114"/>
      <c r="S237" s="114"/>
      <c r="T237" s="287"/>
      <c r="U237" s="287"/>
    </row>
    <row r="238" spans="1:21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389">
        <v>9</v>
      </c>
      <c r="K238" s="203"/>
      <c r="L238" s="16" t="s">
        <v>143</v>
      </c>
      <c r="M238" s="152">
        <v>312</v>
      </c>
      <c r="N238" s="84" t="s">
        <v>1</v>
      </c>
      <c r="O238" s="114">
        <v>2500</v>
      </c>
      <c r="P238" s="114">
        <v>3500</v>
      </c>
      <c r="Q238" s="114">
        <v>6000</v>
      </c>
      <c r="R238" s="114"/>
      <c r="S238" s="114"/>
      <c r="T238" s="287"/>
      <c r="U238" s="287"/>
    </row>
    <row r="239" spans="1:21" s="32" customFormat="1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389">
        <v>9</v>
      </c>
      <c r="K239" s="203"/>
      <c r="L239" s="16" t="s">
        <v>143</v>
      </c>
      <c r="M239" s="152">
        <v>313</v>
      </c>
      <c r="N239" s="84" t="s">
        <v>2</v>
      </c>
      <c r="O239" s="114">
        <v>442.73</v>
      </c>
      <c r="P239" s="114">
        <v>3500</v>
      </c>
      <c r="Q239" s="114">
        <v>4000</v>
      </c>
      <c r="R239" s="114"/>
      <c r="S239" s="114"/>
      <c r="T239" s="287"/>
      <c r="U239" s="287"/>
    </row>
    <row r="240" spans="1:21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389">
        <v>9</v>
      </c>
      <c r="K240" s="203"/>
      <c r="L240" s="16" t="s">
        <v>143</v>
      </c>
      <c r="M240" s="71">
        <v>32</v>
      </c>
      <c r="N240" s="70" t="s">
        <v>3</v>
      </c>
      <c r="O240" s="115">
        <f t="shared" ref="O240:P240" si="178">SUM(O241:O244)</f>
        <v>2318.5899999999997</v>
      </c>
      <c r="P240" s="115">
        <f t="shared" si="178"/>
        <v>5500</v>
      </c>
      <c r="Q240" s="115">
        <f>SUM(Q241:Q243)</f>
        <v>7500</v>
      </c>
      <c r="R240" s="114">
        <v>25000</v>
      </c>
      <c r="S240" s="114">
        <v>25000</v>
      </c>
      <c r="T240" s="287">
        <f t="shared" si="150"/>
        <v>333.33333333333337</v>
      </c>
      <c r="U240" s="287">
        <f t="shared" si="147"/>
        <v>333.33333333333337</v>
      </c>
    </row>
    <row r="241" spans="1:21" s="32" customFormat="1" ht="25.5" x14ac:dyDescent="0.2">
      <c r="A241" s="151"/>
      <c r="B241" s="202">
        <v>1</v>
      </c>
      <c r="C241" s="151"/>
      <c r="D241" s="151"/>
      <c r="E241" s="151"/>
      <c r="F241" s="150">
        <v>5</v>
      </c>
      <c r="G241" s="151"/>
      <c r="H241" s="151"/>
      <c r="I241" s="203"/>
      <c r="J241" s="389">
        <v>9</v>
      </c>
      <c r="K241" s="203"/>
      <c r="L241" s="16" t="s">
        <v>143</v>
      </c>
      <c r="M241" s="152">
        <v>321</v>
      </c>
      <c r="N241" s="84" t="s">
        <v>4</v>
      </c>
      <c r="O241" s="114">
        <v>84.24</v>
      </c>
      <c r="P241" s="114">
        <v>3500</v>
      </c>
      <c r="Q241" s="114">
        <v>3500</v>
      </c>
      <c r="R241" s="114"/>
      <c r="S241" s="114"/>
      <c r="T241" s="287"/>
      <c r="U241" s="287"/>
    </row>
    <row r="242" spans="1:21" s="32" customFormat="1" x14ac:dyDescent="0.2">
      <c r="A242" s="151"/>
      <c r="B242" s="202">
        <v>1</v>
      </c>
      <c r="C242" s="151"/>
      <c r="D242" s="151"/>
      <c r="E242" s="151"/>
      <c r="F242" s="150">
        <v>5</v>
      </c>
      <c r="G242" s="151"/>
      <c r="H242" s="151"/>
      <c r="I242" s="203"/>
      <c r="J242" s="389">
        <v>9</v>
      </c>
      <c r="K242" s="203"/>
      <c r="L242" s="16" t="s">
        <v>143</v>
      </c>
      <c r="M242" s="152">
        <v>322</v>
      </c>
      <c r="N242" s="84" t="s">
        <v>118</v>
      </c>
      <c r="O242" s="114">
        <v>2234.35</v>
      </c>
      <c r="P242" s="114">
        <v>1000</v>
      </c>
      <c r="Q242" s="114">
        <v>3000</v>
      </c>
      <c r="R242" s="114"/>
      <c r="S242" s="114"/>
      <c r="T242" s="287"/>
      <c r="U242" s="287"/>
    </row>
    <row r="243" spans="1:21" s="32" customFormat="1" x14ac:dyDescent="0.2">
      <c r="A243" s="329"/>
      <c r="B243" s="328"/>
      <c r="C243" s="329"/>
      <c r="D243" s="329"/>
      <c r="E243" s="329"/>
      <c r="F243" s="328"/>
      <c r="G243" s="329"/>
      <c r="H243" s="329"/>
      <c r="I243" s="329"/>
      <c r="J243" s="329"/>
      <c r="K243" s="329"/>
      <c r="L243" s="16"/>
      <c r="M243" s="331">
        <v>323</v>
      </c>
      <c r="N243" s="97" t="s">
        <v>6</v>
      </c>
      <c r="O243" s="114">
        <v>0</v>
      </c>
      <c r="P243" s="114">
        <v>1000</v>
      </c>
      <c r="Q243" s="114">
        <v>1000</v>
      </c>
      <c r="R243" s="114"/>
      <c r="S243" s="114"/>
      <c r="T243" s="287"/>
      <c r="U243" s="287"/>
    </row>
    <row r="244" spans="1:21" s="32" customFormat="1" x14ac:dyDescent="0.2">
      <c r="A244" s="221"/>
      <c r="B244" s="220"/>
      <c r="C244" s="221"/>
      <c r="D244" s="221"/>
      <c r="E244" s="221"/>
      <c r="F244" s="220"/>
      <c r="G244" s="221"/>
      <c r="H244" s="221"/>
      <c r="I244" s="221"/>
      <c r="J244" s="221"/>
      <c r="K244" s="221"/>
      <c r="L244" s="16"/>
      <c r="M244" s="222"/>
      <c r="N244" s="223"/>
      <c r="O244" s="114"/>
      <c r="P244" s="114"/>
      <c r="Q244" s="114"/>
      <c r="R244" s="114"/>
      <c r="S244" s="114"/>
      <c r="T244" s="287"/>
      <c r="U244" s="287"/>
    </row>
    <row r="245" spans="1:21" s="32" customFormat="1" x14ac:dyDescent="0.2">
      <c r="A245" s="151"/>
      <c r="B245" s="151"/>
      <c r="C245" s="151"/>
      <c r="D245" s="151"/>
      <c r="E245" s="151"/>
      <c r="F245" s="150"/>
      <c r="G245" s="151"/>
      <c r="H245" s="151"/>
      <c r="I245" s="203"/>
      <c r="J245" s="203"/>
      <c r="K245" s="203"/>
      <c r="L245" s="16"/>
      <c r="M245" s="152"/>
      <c r="N245" s="84"/>
      <c r="O245" s="145"/>
      <c r="P245" s="145"/>
      <c r="Q245" s="145"/>
      <c r="R245" s="114"/>
      <c r="S245" s="114"/>
      <c r="T245" s="287"/>
      <c r="U245" s="287"/>
    </row>
    <row r="246" spans="1:21" s="32" customFormat="1" x14ac:dyDescent="0.2">
      <c r="A246" s="27" t="s">
        <v>236</v>
      </c>
      <c r="B246" s="151"/>
      <c r="C246" s="151"/>
      <c r="D246" s="151"/>
      <c r="E246" s="151"/>
      <c r="F246" s="151"/>
      <c r="G246" s="151"/>
      <c r="H246" s="151"/>
      <c r="I246" s="203"/>
      <c r="J246" s="203"/>
      <c r="K246" s="203"/>
      <c r="L246" s="36" t="s">
        <v>116</v>
      </c>
      <c r="M246" s="107"/>
      <c r="N246" s="108" t="s">
        <v>122</v>
      </c>
      <c r="O246" s="143">
        <f t="shared" ref="O246" si="179">SUM(O251)</f>
        <v>147095.76</v>
      </c>
      <c r="P246" s="143">
        <f t="shared" ref="P246:Q246" si="180">SUM(P251)</f>
        <v>175000</v>
      </c>
      <c r="Q246" s="143">
        <f t="shared" si="180"/>
        <v>175000</v>
      </c>
      <c r="R246" s="244">
        <f>SUM(R252)</f>
        <v>160000</v>
      </c>
      <c r="S246" s="244">
        <f>SUM(S252)</f>
        <v>160000</v>
      </c>
      <c r="T246" s="287">
        <f t="shared" si="150"/>
        <v>91.428571428571431</v>
      </c>
      <c r="U246" s="287">
        <f t="shared" si="147"/>
        <v>91.428571428571431</v>
      </c>
    </row>
    <row r="247" spans="1:21" s="32" customFormat="1" x14ac:dyDescent="0.2">
      <c r="A247" s="49"/>
      <c r="B247" s="151"/>
      <c r="C247" s="151"/>
      <c r="D247" s="151"/>
      <c r="E247" s="151"/>
      <c r="F247" s="151"/>
      <c r="G247" s="151"/>
      <c r="H247" s="151"/>
      <c r="I247" s="203"/>
      <c r="J247" s="203"/>
      <c r="K247" s="203"/>
      <c r="L247" s="16"/>
      <c r="M247" s="152"/>
      <c r="N247" s="84"/>
      <c r="O247" s="143"/>
      <c r="P247" s="143"/>
      <c r="Q247" s="143"/>
      <c r="R247" s="99"/>
      <c r="S247" s="99"/>
      <c r="T247" s="287"/>
      <c r="U247" s="287"/>
    </row>
    <row r="248" spans="1:21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0"/>
      <c r="N248" s="181" t="s">
        <v>289</v>
      </c>
      <c r="O248" s="185">
        <f t="shared" ref="O248:S248" si="181">SUM(O249)</f>
        <v>147095.76</v>
      </c>
      <c r="P248" s="185">
        <f t="shared" si="181"/>
        <v>175000</v>
      </c>
      <c r="Q248" s="185">
        <f t="shared" si="181"/>
        <v>175000</v>
      </c>
      <c r="R248" s="185">
        <f t="shared" si="181"/>
        <v>160000</v>
      </c>
      <c r="S248" s="185">
        <f t="shared" si="181"/>
        <v>160000</v>
      </c>
      <c r="T248" s="287">
        <f t="shared" si="150"/>
        <v>91.428571428571431</v>
      </c>
      <c r="U248" s="287">
        <f t="shared" si="147"/>
        <v>91.428571428571431</v>
      </c>
    </row>
    <row r="249" spans="1:21" s="32" customFormat="1" x14ac:dyDescent="0.2">
      <c r="A249" s="49"/>
      <c r="B249" s="178"/>
      <c r="C249" s="178"/>
      <c r="D249" s="178"/>
      <c r="E249" s="178"/>
      <c r="F249" s="178"/>
      <c r="G249" s="178"/>
      <c r="H249" s="178"/>
      <c r="I249" s="203"/>
      <c r="J249" s="203"/>
      <c r="K249" s="203"/>
      <c r="L249" s="16"/>
      <c r="M249" s="187">
        <v>11</v>
      </c>
      <c r="N249" s="181" t="s">
        <v>290</v>
      </c>
      <c r="O249" s="185">
        <v>147095.76</v>
      </c>
      <c r="P249" s="185">
        <v>175000</v>
      </c>
      <c r="Q249" s="185">
        <v>175000</v>
      </c>
      <c r="R249" s="185">
        <v>160000</v>
      </c>
      <c r="S249" s="185">
        <v>160000</v>
      </c>
      <c r="T249" s="287">
        <f t="shared" si="150"/>
        <v>91.428571428571431</v>
      </c>
      <c r="U249" s="287">
        <f t="shared" si="147"/>
        <v>91.428571428571431</v>
      </c>
    </row>
    <row r="250" spans="1:21" s="32" customFormat="1" x14ac:dyDescent="0.2">
      <c r="A250" s="49"/>
      <c r="B250" s="178"/>
      <c r="C250" s="178"/>
      <c r="D250" s="178"/>
      <c r="E250" s="178"/>
      <c r="F250" s="178"/>
      <c r="G250" s="178"/>
      <c r="H250" s="178"/>
      <c r="I250" s="203"/>
      <c r="J250" s="203"/>
      <c r="K250" s="203"/>
      <c r="L250" s="16"/>
      <c r="M250" s="180"/>
      <c r="N250" s="84"/>
      <c r="O250" s="143"/>
      <c r="P250" s="143"/>
      <c r="Q250" s="143"/>
      <c r="R250" s="99"/>
      <c r="S250" s="99"/>
      <c r="T250" s="287"/>
      <c r="U250" s="287"/>
    </row>
    <row r="251" spans="1:21" s="32" customFormat="1" x14ac:dyDescent="0.2">
      <c r="A251" s="49"/>
      <c r="B251" s="150">
        <v>1</v>
      </c>
      <c r="C251" s="151"/>
      <c r="D251" s="151"/>
      <c r="E251" s="151"/>
      <c r="F251" s="151"/>
      <c r="G251" s="151"/>
      <c r="H251" s="151"/>
      <c r="I251" s="203"/>
      <c r="J251" s="203"/>
      <c r="K251" s="203"/>
      <c r="L251" s="16" t="s">
        <v>116</v>
      </c>
      <c r="M251" s="152">
        <v>3</v>
      </c>
      <c r="N251" s="84" t="s">
        <v>117</v>
      </c>
      <c r="O251" s="77">
        <f t="shared" ref="O251:Q251" si="182">SUM(O252)</f>
        <v>147095.76</v>
      </c>
      <c r="P251" s="77">
        <f t="shared" si="182"/>
        <v>175000</v>
      </c>
      <c r="Q251" s="77">
        <f t="shared" si="182"/>
        <v>175000</v>
      </c>
      <c r="R251" s="77"/>
      <c r="S251" s="77"/>
      <c r="T251" s="287"/>
      <c r="U251" s="287"/>
    </row>
    <row r="252" spans="1:21" s="32" customFormat="1" x14ac:dyDescent="0.2">
      <c r="A252" s="19"/>
      <c r="B252" s="150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116</v>
      </c>
      <c r="M252" s="71">
        <v>32</v>
      </c>
      <c r="N252" s="70" t="s">
        <v>3</v>
      </c>
      <c r="O252" s="91">
        <f t="shared" ref="O252" si="183">SUM(O253:O254)</f>
        <v>147095.76</v>
      </c>
      <c r="P252" s="91">
        <f t="shared" ref="P252:Q252" si="184">SUM(P253:P254)</f>
        <v>175000</v>
      </c>
      <c r="Q252" s="91">
        <f t="shared" si="184"/>
        <v>175000</v>
      </c>
      <c r="R252" s="77">
        <v>160000</v>
      </c>
      <c r="S252" s="77">
        <v>160000</v>
      </c>
      <c r="T252" s="287">
        <f t="shared" si="150"/>
        <v>91.428571428571431</v>
      </c>
      <c r="U252" s="287">
        <f t="shared" ref="U252:U315" si="185">S252/Q252*100</f>
        <v>91.428571428571431</v>
      </c>
    </row>
    <row r="253" spans="1:21" s="32" customFormat="1" x14ac:dyDescent="0.2">
      <c r="A253" s="49"/>
      <c r="B253" s="150">
        <v>1</v>
      </c>
      <c r="C253" s="151"/>
      <c r="D253" s="151"/>
      <c r="E253" s="151"/>
      <c r="F253" s="151"/>
      <c r="G253" s="151"/>
      <c r="H253" s="151"/>
      <c r="I253" s="203"/>
      <c r="J253" s="203"/>
      <c r="K253" s="203"/>
      <c r="L253" s="16" t="s">
        <v>116</v>
      </c>
      <c r="M253" s="152">
        <v>323</v>
      </c>
      <c r="N253" s="84" t="s">
        <v>6</v>
      </c>
      <c r="O253" s="77">
        <v>111339.12</v>
      </c>
      <c r="P253" s="77">
        <v>125000</v>
      </c>
      <c r="Q253" s="77">
        <v>125000</v>
      </c>
      <c r="R253" s="77"/>
      <c r="S253" s="77"/>
      <c r="T253" s="287"/>
      <c r="U253" s="287"/>
    </row>
    <row r="254" spans="1:21" s="32" customFormat="1" ht="25.5" x14ac:dyDescent="0.2">
      <c r="A254" s="49"/>
      <c r="B254" s="150">
        <v>1</v>
      </c>
      <c r="C254" s="151"/>
      <c r="D254" s="151"/>
      <c r="E254" s="151"/>
      <c r="F254" s="151"/>
      <c r="G254" s="151"/>
      <c r="H254" s="151"/>
      <c r="I254" s="203"/>
      <c r="J254" s="203"/>
      <c r="K254" s="203"/>
      <c r="L254" s="16" t="s">
        <v>116</v>
      </c>
      <c r="M254" s="152">
        <v>324</v>
      </c>
      <c r="N254" s="84" t="s">
        <v>157</v>
      </c>
      <c r="O254" s="77">
        <v>35756.639999999999</v>
      </c>
      <c r="P254" s="77">
        <v>50000</v>
      </c>
      <c r="Q254" s="77">
        <v>50000</v>
      </c>
      <c r="R254" s="77"/>
      <c r="S254" s="77"/>
      <c r="T254" s="287"/>
      <c r="U254" s="287"/>
    </row>
    <row r="255" spans="1:21" s="32" customFormat="1" x14ac:dyDescent="0.2">
      <c r="A255" s="151"/>
      <c r="B255" s="151"/>
      <c r="C255" s="151"/>
      <c r="D255" s="151"/>
      <c r="E255" s="151"/>
      <c r="F255" s="150"/>
      <c r="G255" s="151"/>
      <c r="H255" s="151"/>
      <c r="I255" s="203"/>
      <c r="J255" s="203"/>
      <c r="K255" s="203"/>
      <c r="L255" s="16"/>
      <c r="M255" s="152"/>
      <c r="N255" s="84"/>
      <c r="O255" s="145"/>
      <c r="P255" s="145"/>
      <c r="Q255" s="145"/>
      <c r="R255" s="114"/>
      <c r="S255" s="114"/>
      <c r="T255" s="287"/>
      <c r="U255" s="287"/>
    </row>
    <row r="256" spans="1:21" s="35" customFormat="1" ht="25.5" x14ac:dyDescent="0.2">
      <c r="A256" s="34" t="s">
        <v>237</v>
      </c>
      <c r="L256" s="36" t="s">
        <v>116</v>
      </c>
      <c r="M256" s="107"/>
      <c r="N256" s="108" t="s">
        <v>225</v>
      </c>
      <c r="O256" s="143">
        <f t="shared" ref="O256" si="186">SUM(O261)</f>
        <v>10858.59</v>
      </c>
      <c r="P256" s="143">
        <f t="shared" ref="P256:Q256" si="187">SUM(P261)</f>
        <v>15000</v>
      </c>
      <c r="Q256" s="143">
        <f t="shared" si="187"/>
        <v>15000</v>
      </c>
      <c r="R256" s="245">
        <f>SUM(R262)</f>
        <v>20000</v>
      </c>
      <c r="S256" s="245">
        <f>SUM(S262)</f>
        <v>25000</v>
      </c>
      <c r="T256" s="287">
        <f t="shared" si="150"/>
        <v>133.33333333333331</v>
      </c>
      <c r="U256" s="287">
        <f t="shared" si="185"/>
        <v>166.66666666666669</v>
      </c>
    </row>
    <row r="257" spans="1:21" s="35" customFormat="1" x14ac:dyDescent="0.2">
      <c r="A257" s="34"/>
      <c r="L257" s="36"/>
      <c r="M257" s="107"/>
      <c r="N257" s="108"/>
      <c r="O257" s="143"/>
      <c r="P257" s="143"/>
      <c r="Q257" s="143"/>
      <c r="R257" s="245"/>
      <c r="S257" s="245"/>
      <c r="T257" s="287"/>
      <c r="U257" s="287"/>
    </row>
    <row r="258" spans="1:21" s="35" customFormat="1" x14ac:dyDescent="0.2">
      <c r="A258" s="34"/>
      <c r="L258" s="36"/>
      <c r="M258" s="107"/>
      <c r="N258" s="181" t="s">
        <v>289</v>
      </c>
      <c r="O258" s="185">
        <f t="shared" ref="O258:S258" si="188">SUM(O259)</f>
        <v>10858.59</v>
      </c>
      <c r="P258" s="185">
        <f t="shared" si="188"/>
        <v>15000</v>
      </c>
      <c r="Q258" s="185">
        <f t="shared" si="188"/>
        <v>15000</v>
      </c>
      <c r="R258" s="185">
        <f t="shared" si="188"/>
        <v>20000</v>
      </c>
      <c r="S258" s="185">
        <f t="shared" si="188"/>
        <v>25000</v>
      </c>
      <c r="T258" s="287">
        <f t="shared" si="150"/>
        <v>133.33333333333331</v>
      </c>
      <c r="U258" s="287">
        <f t="shared" si="185"/>
        <v>166.66666666666669</v>
      </c>
    </row>
    <row r="259" spans="1:21" s="35" customFormat="1" x14ac:dyDescent="0.2">
      <c r="A259" s="34"/>
      <c r="L259" s="36"/>
      <c r="M259" s="187">
        <v>11</v>
      </c>
      <c r="N259" s="181" t="s">
        <v>290</v>
      </c>
      <c r="O259" s="185">
        <v>10858.59</v>
      </c>
      <c r="P259" s="185">
        <v>15000</v>
      </c>
      <c r="Q259" s="185">
        <v>15000</v>
      </c>
      <c r="R259" s="185">
        <v>20000</v>
      </c>
      <c r="S259" s="185">
        <v>25000</v>
      </c>
      <c r="T259" s="287">
        <f t="shared" ref="T259:T322" si="189">R259/Q259*100</f>
        <v>133.33333333333331</v>
      </c>
      <c r="U259" s="287">
        <f t="shared" si="185"/>
        <v>166.66666666666669</v>
      </c>
    </row>
    <row r="260" spans="1:21" s="15" customFormat="1" x14ac:dyDescent="0.2">
      <c r="A260" s="23"/>
      <c r="I260" s="203"/>
      <c r="J260" s="203"/>
      <c r="K260" s="203"/>
      <c r="L260" s="16"/>
      <c r="M260" s="97"/>
      <c r="N260" s="84"/>
      <c r="O260" s="143"/>
      <c r="P260" s="143"/>
      <c r="Q260" s="143"/>
      <c r="R260" s="99"/>
      <c r="S260" s="99"/>
      <c r="T260" s="287"/>
      <c r="U260" s="287"/>
    </row>
    <row r="261" spans="1:21" s="15" customFormat="1" x14ac:dyDescent="0.2">
      <c r="A261" s="23"/>
      <c r="B261" s="48">
        <v>1</v>
      </c>
      <c r="I261" s="203"/>
      <c r="J261" s="203"/>
      <c r="K261" s="203"/>
      <c r="L261" s="16" t="s">
        <v>116</v>
      </c>
      <c r="M261" s="72">
        <v>3</v>
      </c>
      <c r="N261" s="84" t="s">
        <v>117</v>
      </c>
      <c r="O261" s="77">
        <f t="shared" ref="O261:Q262" si="190">SUM(O262)</f>
        <v>10858.59</v>
      </c>
      <c r="P261" s="77">
        <f t="shared" si="190"/>
        <v>15000</v>
      </c>
      <c r="Q261" s="77">
        <f t="shared" si="190"/>
        <v>15000</v>
      </c>
      <c r="R261" s="77"/>
      <c r="S261" s="77"/>
      <c r="T261" s="287"/>
      <c r="U261" s="287"/>
    </row>
    <row r="262" spans="1:21" s="38" customFormat="1" x14ac:dyDescent="0.2">
      <c r="A262" s="19"/>
      <c r="B262" s="9">
        <v>1</v>
      </c>
      <c r="L262" s="18" t="s">
        <v>116</v>
      </c>
      <c r="M262" s="71">
        <v>32</v>
      </c>
      <c r="N262" s="70" t="s">
        <v>3</v>
      </c>
      <c r="O262" s="91">
        <f t="shared" si="190"/>
        <v>10858.59</v>
      </c>
      <c r="P262" s="91">
        <f t="shared" si="190"/>
        <v>15000</v>
      </c>
      <c r="Q262" s="91">
        <f t="shared" si="190"/>
        <v>15000</v>
      </c>
      <c r="R262" s="77">
        <v>20000</v>
      </c>
      <c r="S262" s="77">
        <v>25000</v>
      </c>
      <c r="T262" s="287">
        <f t="shared" si="189"/>
        <v>133.33333333333331</v>
      </c>
      <c r="U262" s="287">
        <f t="shared" si="185"/>
        <v>166.66666666666669</v>
      </c>
    </row>
    <row r="263" spans="1:21" s="15" customFormat="1" ht="25.5" x14ac:dyDescent="0.2">
      <c r="A263" s="23"/>
      <c r="B263" s="48">
        <v>1</v>
      </c>
      <c r="I263" s="203"/>
      <c r="J263" s="203"/>
      <c r="K263" s="203"/>
      <c r="L263" s="16" t="s">
        <v>116</v>
      </c>
      <c r="M263" s="72">
        <v>329</v>
      </c>
      <c r="N263" s="84" t="s">
        <v>7</v>
      </c>
      <c r="O263" s="77">
        <v>10858.59</v>
      </c>
      <c r="P263" s="77">
        <v>15000</v>
      </c>
      <c r="Q263" s="77">
        <v>15000</v>
      </c>
      <c r="R263" s="77"/>
      <c r="S263" s="77"/>
      <c r="T263" s="287"/>
      <c r="U263" s="287"/>
    </row>
    <row r="264" spans="1:21" s="178" customFormat="1" x14ac:dyDescent="0.2">
      <c r="A264" s="49"/>
      <c r="B264" s="177"/>
      <c r="I264" s="203"/>
      <c r="J264" s="203"/>
      <c r="K264" s="203"/>
      <c r="L264" s="16"/>
      <c r="M264" s="180"/>
      <c r="N264" s="84"/>
      <c r="O264" s="77"/>
      <c r="P264" s="77"/>
      <c r="Q264" s="77"/>
      <c r="R264" s="77"/>
      <c r="S264" s="77"/>
      <c r="T264" s="287"/>
      <c r="U264" s="287"/>
    </row>
    <row r="265" spans="1:21" s="128" customFormat="1" ht="38.25" x14ac:dyDescent="0.2">
      <c r="A265" s="27" t="s">
        <v>238</v>
      </c>
      <c r="B265" s="157"/>
      <c r="L265" s="66" t="s">
        <v>116</v>
      </c>
      <c r="M265" s="142"/>
      <c r="N265" s="122" t="s">
        <v>224</v>
      </c>
      <c r="O265" s="143">
        <f t="shared" ref="O265" si="191">SUM(O270)</f>
        <v>18699.62</v>
      </c>
      <c r="P265" s="143">
        <f t="shared" ref="P265" si="192">SUM(P270)</f>
        <v>3600</v>
      </c>
      <c r="Q265" s="143">
        <f t="shared" ref="Q265" si="193">SUM(Q270)</f>
        <v>3600</v>
      </c>
      <c r="R265" s="143">
        <f>SUM(R271)</f>
        <v>3500</v>
      </c>
      <c r="S265" s="143">
        <f>SUM(S271)</f>
        <v>3500</v>
      </c>
      <c r="T265" s="287">
        <f t="shared" si="189"/>
        <v>97.222222222222214</v>
      </c>
      <c r="U265" s="287">
        <f t="shared" si="185"/>
        <v>97.222222222222214</v>
      </c>
    </row>
    <row r="266" spans="1:21" s="15" customFormat="1" x14ac:dyDescent="0.2">
      <c r="A266" s="23"/>
      <c r="B266" s="48"/>
      <c r="I266" s="203"/>
      <c r="J266" s="203"/>
      <c r="K266" s="203"/>
      <c r="L266" s="16"/>
      <c r="M266" s="97"/>
      <c r="N266" s="84"/>
      <c r="O266" s="143"/>
      <c r="P266" s="143"/>
      <c r="Q266" s="143"/>
      <c r="R266" s="99"/>
      <c r="S266" s="99"/>
      <c r="T266" s="287"/>
      <c r="U266" s="287"/>
    </row>
    <row r="267" spans="1:21" s="178" customFormat="1" x14ac:dyDescent="0.2">
      <c r="A267" s="49"/>
      <c r="B267" s="177"/>
      <c r="I267" s="203"/>
      <c r="J267" s="203"/>
      <c r="K267" s="203"/>
      <c r="L267" s="16"/>
      <c r="M267" s="180"/>
      <c r="N267" s="181" t="s">
        <v>289</v>
      </c>
      <c r="O267" s="186">
        <f t="shared" ref="O267:S267" si="194">SUM(O268)</f>
        <v>18699.62</v>
      </c>
      <c r="P267" s="186">
        <f t="shared" si="194"/>
        <v>3600</v>
      </c>
      <c r="Q267" s="186">
        <f t="shared" si="194"/>
        <v>3600</v>
      </c>
      <c r="R267" s="185">
        <f t="shared" si="194"/>
        <v>3500</v>
      </c>
      <c r="S267" s="185">
        <f t="shared" si="194"/>
        <v>3500</v>
      </c>
      <c r="T267" s="287">
        <f t="shared" si="189"/>
        <v>97.222222222222214</v>
      </c>
      <c r="U267" s="287">
        <f t="shared" si="185"/>
        <v>97.222222222222214</v>
      </c>
    </row>
    <row r="268" spans="1:21" s="178" customFormat="1" x14ac:dyDescent="0.2">
      <c r="A268" s="49"/>
      <c r="B268" s="177"/>
      <c r="I268" s="203"/>
      <c r="J268" s="203"/>
      <c r="K268" s="203"/>
      <c r="L268" s="16"/>
      <c r="M268" s="187">
        <v>11</v>
      </c>
      <c r="N268" s="181" t="s">
        <v>290</v>
      </c>
      <c r="O268" s="186">
        <v>18699.62</v>
      </c>
      <c r="P268" s="186">
        <v>3600</v>
      </c>
      <c r="Q268" s="186">
        <v>3600</v>
      </c>
      <c r="R268" s="185">
        <v>3500</v>
      </c>
      <c r="S268" s="185">
        <v>3500</v>
      </c>
      <c r="T268" s="287">
        <f t="shared" si="189"/>
        <v>97.222222222222214</v>
      </c>
      <c r="U268" s="287">
        <f t="shared" si="185"/>
        <v>97.222222222222214</v>
      </c>
    </row>
    <row r="269" spans="1:21" s="178" customFormat="1" x14ac:dyDescent="0.2">
      <c r="A269" s="49"/>
      <c r="B269" s="177"/>
      <c r="I269" s="203"/>
      <c r="J269" s="203"/>
      <c r="K269" s="203"/>
      <c r="L269" s="16"/>
      <c r="M269" s="97"/>
      <c r="N269" s="84"/>
      <c r="O269" s="143"/>
      <c r="P269" s="143"/>
      <c r="Q269" s="143"/>
      <c r="R269" s="99"/>
      <c r="S269" s="99"/>
      <c r="T269" s="287"/>
      <c r="U269" s="287"/>
    </row>
    <row r="270" spans="1:21" s="15" customFormat="1" x14ac:dyDescent="0.2">
      <c r="A270" s="21"/>
      <c r="B270" s="48">
        <v>1</v>
      </c>
      <c r="I270" s="203"/>
      <c r="J270" s="203"/>
      <c r="K270" s="203"/>
      <c r="L270" s="16" t="s">
        <v>116</v>
      </c>
      <c r="M270" s="72">
        <v>3</v>
      </c>
      <c r="N270" s="84" t="s">
        <v>117</v>
      </c>
      <c r="O270" s="77">
        <f t="shared" ref="O270:Q271" si="195">SUM(O271)</f>
        <v>18699.62</v>
      </c>
      <c r="P270" s="77">
        <f t="shared" si="195"/>
        <v>3600</v>
      </c>
      <c r="Q270" s="77">
        <f t="shared" si="195"/>
        <v>3600</v>
      </c>
      <c r="R270" s="77"/>
      <c r="S270" s="77"/>
      <c r="T270" s="287"/>
      <c r="U270" s="287"/>
    </row>
    <row r="271" spans="1:21" s="38" customFormat="1" x14ac:dyDescent="0.2">
      <c r="A271" s="19"/>
      <c r="B271" s="9">
        <v>1</v>
      </c>
      <c r="L271" s="18" t="s">
        <v>116</v>
      </c>
      <c r="M271" s="71">
        <v>38</v>
      </c>
      <c r="N271" s="70" t="s">
        <v>284</v>
      </c>
      <c r="O271" s="91">
        <f t="shared" si="195"/>
        <v>18699.62</v>
      </c>
      <c r="P271" s="91">
        <f t="shared" si="195"/>
        <v>3600</v>
      </c>
      <c r="Q271" s="91">
        <f t="shared" si="195"/>
        <v>3600</v>
      </c>
      <c r="R271" s="77">
        <v>3500</v>
      </c>
      <c r="S271" s="77">
        <v>3500</v>
      </c>
      <c r="T271" s="287">
        <f t="shared" si="189"/>
        <v>97.222222222222214</v>
      </c>
      <c r="U271" s="287">
        <f t="shared" si="185"/>
        <v>97.222222222222214</v>
      </c>
    </row>
    <row r="272" spans="1:21" s="15" customFormat="1" x14ac:dyDescent="0.2">
      <c r="A272" s="23"/>
      <c r="B272" s="48">
        <v>1</v>
      </c>
      <c r="I272" s="203"/>
      <c r="J272" s="203"/>
      <c r="K272" s="203"/>
      <c r="L272" s="16" t="s">
        <v>116</v>
      </c>
      <c r="M272" s="72">
        <v>381</v>
      </c>
      <c r="N272" s="84" t="s">
        <v>8</v>
      </c>
      <c r="O272" s="77">
        <v>18699.62</v>
      </c>
      <c r="P272" s="77">
        <v>3600</v>
      </c>
      <c r="Q272" s="77">
        <v>3600</v>
      </c>
      <c r="R272" s="77"/>
      <c r="S272" s="77"/>
      <c r="T272" s="287"/>
      <c r="U272" s="287"/>
    </row>
    <row r="273" spans="1:21" s="178" customFormat="1" x14ac:dyDescent="0.2">
      <c r="A273" s="49"/>
      <c r="B273" s="177"/>
      <c r="I273" s="203"/>
      <c r="J273" s="203"/>
      <c r="K273" s="203"/>
      <c r="L273" s="16"/>
      <c r="M273" s="180"/>
      <c r="N273" s="84"/>
      <c r="O273" s="77"/>
      <c r="P273" s="77"/>
      <c r="Q273" s="77"/>
      <c r="R273" s="77"/>
      <c r="S273" s="77"/>
      <c r="T273" s="287"/>
      <c r="U273" s="287"/>
    </row>
    <row r="274" spans="1:21" s="15" customFormat="1" ht="25.5" x14ac:dyDescent="0.2">
      <c r="A274" s="27" t="s">
        <v>239</v>
      </c>
      <c r="I274" s="203"/>
      <c r="J274" s="203"/>
      <c r="K274" s="203"/>
      <c r="L274" s="36" t="s">
        <v>116</v>
      </c>
      <c r="M274" s="107"/>
      <c r="N274" s="108" t="s">
        <v>121</v>
      </c>
      <c r="O274" s="143">
        <f t="shared" ref="O274" si="196">SUM(O279)</f>
        <v>0</v>
      </c>
      <c r="P274" s="143">
        <f t="shared" ref="P274" si="197">SUM(P279)</f>
        <v>17000</v>
      </c>
      <c r="Q274" s="143">
        <f t="shared" ref="Q274" si="198">SUM(Q279)</f>
        <v>17000</v>
      </c>
      <c r="R274" s="244">
        <f>SUM(R280)</f>
        <v>0</v>
      </c>
      <c r="S274" s="244">
        <f>SUM(S280)</f>
        <v>0</v>
      </c>
      <c r="T274" s="287">
        <f t="shared" si="189"/>
        <v>0</v>
      </c>
      <c r="U274" s="287">
        <f t="shared" si="185"/>
        <v>0</v>
      </c>
    </row>
    <row r="275" spans="1:21" s="15" customFormat="1" x14ac:dyDescent="0.2">
      <c r="A275" s="23"/>
      <c r="I275" s="203"/>
      <c r="J275" s="203"/>
      <c r="K275" s="203"/>
      <c r="L275" s="16"/>
      <c r="M275" s="72"/>
      <c r="N275" s="110"/>
      <c r="O275" s="143"/>
      <c r="P275" s="143"/>
      <c r="Q275" s="143"/>
      <c r="R275" s="99"/>
      <c r="S275" s="99"/>
      <c r="T275" s="287"/>
      <c r="U275" s="287"/>
    </row>
    <row r="276" spans="1:21" s="178" customFormat="1" x14ac:dyDescent="0.2">
      <c r="A276" s="49"/>
      <c r="I276" s="203"/>
      <c r="J276" s="203"/>
      <c r="K276" s="203"/>
      <c r="L276" s="16"/>
      <c r="M276" s="180"/>
      <c r="N276" s="181" t="s">
        <v>289</v>
      </c>
      <c r="O276" s="186">
        <f t="shared" ref="O276:S276" si="199">SUM(O277)</f>
        <v>0</v>
      </c>
      <c r="P276" s="186">
        <f t="shared" si="199"/>
        <v>17000</v>
      </c>
      <c r="Q276" s="186">
        <f t="shared" si="199"/>
        <v>17000</v>
      </c>
      <c r="R276" s="185">
        <f t="shared" si="199"/>
        <v>0</v>
      </c>
      <c r="S276" s="185">
        <f t="shared" si="199"/>
        <v>0</v>
      </c>
      <c r="T276" s="287">
        <f t="shared" si="189"/>
        <v>0</v>
      </c>
      <c r="U276" s="287">
        <f t="shared" si="185"/>
        <v>0</v>
      </c>
    </row>
    <row r="277" spans="1:21" s="178" customFormat="1" x14ac:dyDescent="0.2">
      <c r="A277" s="49"/>
      <c r="I277" s="203"/>
      <c r="J277" s="203"/>
      <c r="K277" s="203"/>
      <c r="L277" s="16"/>
      <c r="M277" s="187">
        <v>11</v>
      </c>
      <c r="N277" s="181" t="s">
        <v>290</v>
      </c>
      <c r="O277" s="186">
        <v>0</v>
      </c>
      <c r="P277" s="186">
        <v>17000</v>
      </c>
      <c r="Q277" s="186">
        <v>17000</v>
      </c>
      <c r="R277" s="185">
        <v>0</v>
      </c>
      <c r="S277" s="185">
        <v>0</v>
      </c>
      <c r="T277" s="287">
        <f t="shared" si="189"/>
        <v>0</v>
      </c>
      <c r="U277" s="287">
        <f t="shared" si="185"/>
        <v>0</v>
      </c>
    </row>
    <row r="278" spans="1:21" s="178" customFormat="1" x14ac:dyDescent="0.2">
      <c r="A278" s="49"/>
      <c r="I278" s="203"/>
      <c r="J278" s="203"/>
      <c r="K278" s="203"/>
      <c r="L278" s="16"/>
      <c r="M278" s="180"/>
      <c r="N278" s="110"/>
      <c r="O278" s="143"/>
      <c r="P278" s="143"/>
      <c r="Q278" s="143"/>
      <c r="R278" s="99"/>
      <c r="S278" s="99"/>
      <c r="T278" s="287"/>
      <c r="U278" s="287"/>
    </row>
    <row r="279" spans="1:21" s="15" customFormat="1" x14ac:dyDescent="0.2">
      <c r="A279" s="23"/>
      <c r="B279" s="48">
        <v>1</v>
      </c>
      <c r="I279" s="203"/>
      <c r="J279" s="203"/>
      <c r="K279" s="203"/>
      <c r="L279" s="16" t="s">
        <v>116</v>
      </c>
      <c r="M279" s="72">
        <v>3</v>
      </c>
      <c r="N279" s="84" t="s">
        <v>117</v>
      </c>
      <c r="O279" s="77">
        <f t="shared" ref="O279:Q280" si="200">SUM(O280)</f>
        <v>0</v>
      </c>
      <c r="P279" s="77">
        <f t="shared" si="200"/>
        <v>17000</v>
      </c>
      <c r="Q279" s="77">
        <f t="shared" si="200"/>
        <v>17000</v>
      </c>
      <c r="R279" s="77"/>
      <c r="S279" s="77"/>
      <c r="T279" s="287"/>
      <c r="U279" s="287"/>
    </row>
    <row r="280" spans="1:21" s="38" customFormat="1" x14ac:dyDescent="0.2">
      <c r="A280" s="19"/>
      <c r="B280" s="48">
        <v>1</v>
      </c>
      <c r="L280" s="18" t="s">
        <v>116</v>
      </c>
      <c r="M280" s="71">
        <v>32</v>
      </c>
      <c r="N280" s="70" t="s">
        <v>3</v>
      </c>
      <c r="O280" s="91">
        <f t="shared" si="200"/>
        <v>0</v>
      </c>
      <c r="P280" s="91">
        <f t="shared" si="200"/>
        <v>17000</v>
      </c>
      <c r="Q280" s="91">
        <f t="shared" si="200"/>
        <v>17000</v>
      </c>
      <c r="R280" s="77">
        <v>0</v>
      </c>
      <c r="S280" s="77">
        <v>0</v>
      </c>
      <c r="T280" s="287">
        <f t="shared" si="189"/>
        <v>0</v>
      </c>
      <c r="U280" s="287">
        <f t="shared" si="185"/>
        <v>0</v>
      </c>
    </row>
    <row r="281" spans="1:21" s="15" customFormat="1" x14ac:dyDescent="0.2">
      <c r="A281" s="23"/>
      <c r="B281" s="48">
        <v>1</v>
      </c>
      <c r="I281" s="203"/>
      <c r="J281" s="203"/>
      <c r="K281" s="203"/>
      <c r="L281" s="16" t="s">
        <v>116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77"/>
      <c r="S281" s="77"/>
      <c r="T281" s="287"/>
      <c r="U281" s="287"/>
    </row>
    <row r="282" spans="1:21" s="178" customFormat="1" x14ac:dyDescent="0.2">
      <c r="A282" s="49"/>
      <c r="B282" s="177"/>
      <c r="I282" s="203"/>
      <c r="J282" s="203"/>
      <c r="K282" s="203"/>
      <c r="L282" s="16"/>
      <c r="M282" s="180"/>
      <c r="N282" s="84"/>
      <c r="O282" s="77"/>
      <c r="P282" s="77"/>
      <c r="Q282" s="77"/>
      <c r="R282" s="77"/>
      <c r="S282" s="77"/>
      <c r="T282" s="287"/>
      <c r="U282" s="287"/>
    </row>
    <row r="283" spans="1:21" s="156" customFormat="1" x14ac:dyDescent="0.2">
      <c r="A283" s="27" t="s">
        <v>247</v>
      </c>
      <c r="I283" s="203"/>
      <c r="J283" s="203"/>
      <c r="K283" s="203"/>
      <c r="L283" s="36" t="s">
        <v>116</v>
      </c>
      <c r="M283" s="107"/>
      <c r="N283" s="108" t="s">
        <v>248</v>
      </c>
      <c r="O283" s="145">
        <f t="shared" ref="O283" si="201">SUM(O289)</f>
        <v>62676.43</v>
      </c>
      <c r="P283" s="145">
        <f t="shared" ref="P283" si="202">SUM(P289)</f>
        <v>70000</v>
      </c>
      <c r="Q283" s="145">
        <f t="shared" ref="Q283" si="203">SUM(Q289)</f>
        <v>70000</v>
      </c>
      <c r="R283" s="246">
        <f>SUM(R290)</f>
        <v>100000</v>
      </c>
      <c r="S283" s="246">
        <f>SUM(S290)</f>
        <v>70000</v>
      </c>
      <c r="T283" s="287">
        <f t="shared" si="189"/>
        <v>142.85714285714286</v>
      </c>
      <c r="U283" s="287">
        <f t="shared" si="185"/>
        <v>100</v>
      </c>
    </row>
    <row r="284" spans="1:21" s="156" customFormat="1" x14ac:dyDescent="0.2">
      <c r="I284" s="203"/>
      <c r="J284" s="203"/>
      <c r="K284" s="203"/>
      <c r="L284" s="16"/>
      <c r="M284" s="97"/>
      <c r="N284" s="84"/>
      <c r="O284" s="148"/>
      <c r="P284" s="148"/>
      <c r="Q284" s="148"/>
      <c r="R284" s="247"/>
      <c r="S284" s="247"/>
      <c r="T284" s="287"/>
      <c r="U284" s="287"/>
    </row>
    <row r="285" spans="1:21" s="178" customFormat="1" x14ac:dyDescent="0.2">
      <c r="I285" s="203"/>
      <c r="J285" s="203"/>
      <c r="K285" s="203"/>
      <c r="L285" s="16"/>
      <c r="M285" s="180"/>
      <c r="N285" s="181" t="s">
        <v>289</v>
      </c>
      <c r="O285" s="186">
        <f t="shared" ref="O285" si="204">SUM(O286:O287)</f>
        <v>62676.43</v>
      </c>
      <c r="P285" s="186">
        <f t="shared" ref="P285" si="205">SUM(P286:P287)</f>
        <v>70000</v>
      </c>
      <c r="Q285" s="186">
        <f t="shared" ref="Q285" si="206">SUM(Q286:Q287)</f>
        <v>70000</v>
      </c>
      <c r="R285" s="189">
        <f t="shared" ref="R285:S285" si="207">SUM(R286:R287)</f>
        <v>100000</v>
      </c>
      <c r="S285" s="189">
        <f t="shared" si="207"/>
        <v>70000</v>
      </c>
      <c r="T285" s="287">
        <f t="shared" si="189"/>
        <v>142.85714285714286</v>
      </c>
      <c r="U285" s="287">
        <f t="shared" si="185"/>
        <v>100</v>
      </c>
    </row>
    <row r="286" spans="1:21" s="205" customFormat="1" x14ac:dyDescent="0.2">
      <c r="L286" s="16"/>
      <c r="M286" s="187">
        <v>11</v>
      </c>
      <c r="N286" s="181" t="s">
        <v>290</v>
      </c>
      <c r="O286" s="186">
        <v>50554.67</v>
      </c>
      <c r="P286" s="186">
        <v>0</v>
      </c>
      <c r="Q286" s="186">
        <v>0</v>
      </c>
      <c r="R286" s="189">
        <v>0</v>
      </c>
      <c r="S286" s="189">
        <v>0</v>
      </c>
      <c r="T286" s="287">
        <v>0</v>
      </c>
      <c r="U286" s="287">
        <v>0</v>
      </c>
    </row>
    <row r="287" spans="1:21" s="178" customFormat="1" x14ac:dyDescent="0.2">
      <c r="I287" s="203"/>
      <c r="J287" s="203"/>
      <c r="K287" s="203"/>
      <c r="L287" s="16"/>
      <c r="M287" s="187">
        <v>52</v>
      </c>
      <c r="N287" s="181" t="s">
        <v>104</v>
      </c>
      <c r="O287" s="186">
        <v>12121.76</v>
      </c>
      <c r="P287" s="186">
        <v>70000</v>
      </c>
      <c r="Q287" s="186">
        <v>70000</v>
      </c>
      <c r="R287" s="189">
        <v>100000</v>
      </c>
      <c r="S287" s="189">
        <v>70000</v>
      </c>
      <c r="T287" s="287">
        <f t="shared" si="189"/>
        <v>142.85714285714286</v>
      </c>
      <c r="U287" s="287">
        <f t="shared" si="185"/>
        <v>100</v>
      </c>
    </row>
    <row r="288" spans="1:21" s="178" customFormat="1" x14ac:dyDescent="0.2">
      <c r="I288" s="203"/>
      <c r="J288" s="203"/>
      <c r="K288" s="203"/>
      <c r="L288" s="16"/>
      <c r="M288" s="187"/>
      <c r="N288" s="181"/>
      <c r="O288" s="186"/>
      <c r="P288" s="186"/>
      <c r="Q288" s="186"/>
      <c r="R288" s="247"/>
      <c r="S288" s="247"/>
      <c r="T288" s="287"/>
      <c r="U288" s="287"/>
    </row>
    <row r="289" spans="1:21" s="156" customFormat="1" x14ac:dyDescent="0.2">
      <c r="B289" s="153">
        <v>1</v>
      </c>
      <c r="F289" s="177">
        <v>5</v>
      </c>
      <c r="I289" s="203"/>
      <c r="J289" s="203"/>
      <c r="K289" s="203"/>
      <c r="L289" s="16" t="s">
        <v>116</v>
      </c>
      <c r="M289" s="155">
        <v>3</v>
      </c>
      <c r="N289" s="84" t="s">
        <v>117</v>
      </c>
      <c r="O289" s="114">
        <f t="shared" ref="O289:Q290" si="208">SUM(O290)</f>
        <v>62676.43</v>
      </c>
      <c r="P289" s="114">
        <f t="shared" si="208"/>
        <v>70000</v>
      </c>
      <c r="Q289" s="114">
        <f t="shared" si="208"/>
        <v>70000</v>
      </c>
      <c r="R289" s="114"/>
      <c r="S289" s="114"/>
      <c r="T289" s="287"/>
      <c r="U289" s="287"/>
    </row>
    <row r="290" spans="1:21" s="15" customFormat="1" x14ac:dyDescent="0.2">
      <c r="A290" s="156"/>
      <c r="B290" s="153">
        <v>1</v>
      </c>
      <c r="C290" s="156"/>
      <c r="D290" s="156"/>
      <c r="E290" s="156"/>
      <c r="F290" s="177">
        <v>5</v>
      </c>
      <c r="G290" s="156"/>
      <c r="H290" s="156"/>
      <c r="I290" s="203"/>
      <c r="J290" s="203"/>
      <c r="K290" s="203"/>
      <c r="L290" s="16" t="s">
        <v>116</v>
      </c>
      <c r="M290" s="71">
        <v>32</v>
      </c>
      <c r="N290" s="70" t="s">
        <v>3</v>
      </c>
      <c r="O290" s="115">
        <f t="shared" si="208"/>
        <v>62676.43</v>
      </c>
      <c r="P290" s="115">
        <f t="shared" si="208"/>
        <v>70000</v>
      </c>
      <c r="Q290" s="115">
        <f t="shared" si="208"/>
        <v>70000</v>
      </c>
      <c r="R290" s="114">
        <v>100000</v>
      </c>
      <c r="S290" s="114">
        <v>70000</v>
      </c>
      <c r="T290" s="287">
        <f t="shared" si="189"/>
        <v>142.85714285714286</v>
      </c>
      <c r="U290" s="287">
        <f t="shared" si="185"/>
        <v>100</v>
      </c>
    </row>
    <row r="291" spans="1:21" s="1" customFormat="1" x14ac:dyDescent="0.2">
      <c r="A291" s="156"/>
      <c r="B291" s="153">
        <v>1</v>
      </c>
      <c r="C291" s="156"/>
      <c r="D291" s="156"/>
      <c r="E291" s="156"/>
      <c r="F291" s="177">
        <v>5</v>
      </c>
      <c r="G291" s="156"/>
      <c r="H291" s="156"/>
      <c r="I291" s="203"/>
      <c r="J291" s="203"/>
      <c r="K291" s="203"/>
      <c r="L291" s="16" t="s">
        <v>116</v>
      </c>
      <c r="M291" s="155">
        <v>323</v>
      </c>
      <c r="N291" s="97" t="s">
        <v>6</v>
      </c>
      <c r="O291" s="114">
        <v>62676.43</v>
      </c>
      <c r="P291" s="114">
        <v>70000</v>
      </c>
      <c r="Q291" s="114">
        <v>70000</v>
      </c>
      <c r="R291" s="114"/>
      <c r="S291" s="114"/>
      <c r="T291" s="287"/>
      <c r="U291" s="287"/>
    </row>
    <row r="292" spans="1:21" s="1" customFormat="1" x14ac:dyDescent="0.2">
      <c r="A292" s="156"/>
      <c r="B292" s="153"/>
      <c r="C292" s="156"/>
      <c r="D292" s="156"/>
      <c r="E292" s="156"/>
      <c r="F292" s="156"/>
      <c r="G292" s="156"/>
      <c r="H292" s="156"/>
      <c r="I292" s="203"/>
      <c r="J292" s="203"/>
      <c r="K292" s="203"/>
      <c r="L292" s="16"/>
      <c r="M292" s="155"/>
      <c r="N292" s="97"/>
      <c r="O292" s="114"/>
      <c r="P292" s="114"/>
      <c r="Q292" s="114"/>
      <c r="R292" s="114"/>
      <c r="S292" s="114"/>
      <c r="T292" s="287"/>
      <c r="U292" s="287"/>
    </row>
    <row r="293" spans="1:21" s="1" customFormat="1" ht="25.5" x14ac:dyDescent="0.2">
      <c r="A293" s="50" t="s">
        <v>240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3"/>
      <c r="J293" s="55">
        <v>9</v>
      </c>
      <c r="K293" s="203"/>
      <c r="L293" s="16"/>
      <c r="M293" s="72"/>
      <c r="N293" s="73" t="s">
        <v>241</v>
      </c>
      <c r="O293" s="116">
        <f t="shared" ref="O293:P293" si="209">SUM(O295+O309+O333)</f>
        <v>206743.09999999998</v>
      </c>
      <c r="P293" s="116">
        <f t="shared" si="209"/>
        <v>295000</v>
      </c>
      <c r="Q293" s="116">
        <f t="shared" ref="Q293" si="210">SUM(Q295+Q309+Q333)</f>
        <v>295000</v>
      </c>
      <c r="R293" s="116">
        <f>SUM(R297+R311+R322+R335)</f>
        <v>235000</v>
      </c>
      <c r="S293" s="116">
        <f>SUM(S295+S309+S333)</f>
        <v>235000</v>
      </c>
      <c r="T293" s="287">
        <f t="shared" si="189"/>
        <v>79.66101694915254</v>
      </c>
      <c r="U293" s="287">
        <f t="shared" si="185"/>
        <v>79.66101694915254</v>
      </c>
    </row>
    <row r="294" spans="1:21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3"/>
      <c r="J294" s="203"/>
      <c r="K294" s="203"/>
      <c r="L294" s="16"/>
      <c r="M294" s="97"/>
      <c r="N294" s="84"/>
      <c r="O294" s="144"/>
      <c r="P294" s="144"/>
      <c r="Q294" s="144"/>
      <c r="R294" s="248"/>
      <c r="S294" s="248"/>
      <c r="T294" s="287"/>
      <c r="U294" s="287"/>
    </row>
    <row r="295" spans="1:21" s="1" customFormat="1" ht="38.25" x14ac:dyDescent="0.2">
      <c r="A295" s="53" t="s">
        <v>174</v>
      </c>
      <c r="B295" s="47"/>
      <c r="C295" s="47"/>
      <c r="D295" s="47"/>
      <c r="E295" s="47"/>
      <c r="F295" s="47"/>
      <c r="G295" s="47"/>
      <c r="H295" s="47"/>
      <c r="I295" s="203"/>
      <c r="J295" s="203"/>
      <c r="K295" s="203"/>
      <c r="L295" s="31" t="s">
        <v>125</v>
      </c>
      <c r="M295" s="104"/>
      <c r="N295" s="105" t="s">
        <v>148</v>
      </c>
      <c r="O295" s="117">
        <f t="shared" ref="O295" si="211">SUM(O297)</f>
        <v>50290.09</v>
      </c>
      <c r="P295" s="117">
        <f t="shared" ref="P295" si="212">SUM(P297)</f>
        <v>80000</v>
      </c>
      <c r="Q295" s="117">
        <f t="shared" ref="Q295:R295" si="213">SUM(Q297)</f>
        <v>80000</v>
      </c>
      <c r="R295" s="117">
        <f t="shared" si="213"/>
        <v>90000</v>
      </c>
      <c r="S295" s="117">
        <f t="shared" ref="S295" si="214">SUM(S297)</f>
        <v>90000</v>
      </c>
      <c r="T295" s="287">
        <f t="shared" si="189"/>
        <v>112.5</v>
      </c>
      <c r="U295" s="287">
        <f t="shared" si="185"/>
        <v>112.5</v>
      </c>
    </row>
    <row r="296" spans="1:21" s="1" customFormat="1" x14ac:dyDescent="0.2">
      <c r="A296" s="53"/>
      <c r="B296" s="178"/>
      <c r="C296" s="178"/>
      <c r="D296" s="178"/>
      <c r="E296" s="178"/>
      <c r="F296" s="178"/>
      <c r="G296" s="178"/>
      <c r="H296" s="178"/>
      <c r="I296" s="203"/>
      <c r="J296" s="203"/>
      <c r="K296" s="203"/>
      <c r="L296" s="31"/>
      <c r="M296" s="104"/>
      <c r="N296" s="105"/>
      <c r="O296" s="117"/>
      <c r="P296" s="117"/>
      <c r="Q296" s="117"/>
      <c r="R296" s="117"/>
      <c r="S296" s="117"/>
      <c r="T296" s="287"/>
      <c r="U296" s="287"/>
    </row>
    <row r="297" spans="1:21" s="1" customFormat="1" x14ac:dyDescent="0.2">
      <c r="A297" s="27" t="s">
        <v>242</v>
      </c>
      <c r="B297" s="15"/>
      <c r="C297" s="15"/>
      <c r="D297" s="15"/>
      <c r="E297" s="15"/>
      <c r="F297" s="15"/>
      <c r="G297" s="15"/>
      <c r="H297" s="15"/>
      <c r="I297" s="203"/>
      <c r="J297" s="203"/>
      <c r="K297" s="203"/>
      <c r="L297" s="36" t="s">
        <v>178</v>
      </c>
      <c r="M297" s="107"/>
      <c r="N297" s="108" t="s">
        <v>124</v>
      </c>
      <c r="O297" s="135">
        <f t="shared" ref="O297" si="215">SUM(O304)</f>
        <v>50290.09</v>
      </c>
      <c r="P297" s="135">
        <f t="shared" ref="P297" si="216">SUM(P304)</f>
        <v>80000</v>
      </c>
      <c r="Q297" s="135">
        <f t="shared" ref="Q297" si="217">SUM(Q304)</f>
        <v>80000</v>
      </c>
      <c r="R297" s="249">
        <f>SUM(R305)</f>
        <v>90000</v>
      </c>
      <c r="S297" s="249">
        <f>SUM(S305)</f>
        <v>90000</v>
      </c>
      <c r="T297" s="287">
        <f t="shared" si="189"/>
        <v>112.5</v>
      </c>
      <c r="U297" s="287">
        <f t="shared" si="185"/>
        <v>112.5</v>
      </c>
    </row>
    <row r="298" spans="1:21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3"/>
      <c r="J298" s="203"/>
      <c r="K298" s="203"/>
      <c r="L298" s="16"/>
      <c r="M298" s="97"/>
      <c r="N298" s="84"/>
      <c r="O298" s="144"/>
      <c r="P298" s="144"/>
      <c r="Q298" s="144"/>
      <c r="R298" s="248"/>
      <c r="S298" s="248"/>
      <c r="T298" s="287"/>
      <c r="U298" s="287"/>
    </row>
    <row r="299" spans="1:21" s="1" customFormat="1" x14ac:dyDescent="0.2">
      <c r="A299" s="178"/>
      <c r="B299" s="178"/>
      <c r="C299" s="178"/>
      <c r="D299" s="178"/>
      <c r="E299" s="178"/>
      <c r="F299" s="178"/>
      <c r="G299" s="178"/>
      <c r="H299" s="178"/>
      <c r="I299" s="203"/>
      <c r="J299" s="203"/>
      <c r="K299" s="203"/>
      <c r="L299" s="16"/>
      <c r="M299" s="97"/>
      <c r="N299" s="181" t="s">
        <v>289</v>
      </c>
      <c r="O299" s="189">
        <f t="shared" ref="O299" si="218">SUM(O301:O302)</f>
        <v>50290.09</v>
      </c>
      <c r="P299" s="189">
        <f t="shared" ref="P299" si="219">SUM(P301:P302)</f>
        <v>80000</v>
      </c>
      <c r="Q299" s="189">
        <f>SUM(Q300:Q302)</f>
        <v>80000</v>
      </c>
      <c r="R299" s="189">
        <f>SUM(R300:R302)</f>
        <v>90000</v>
      </c>
      <c r="S299" s="189">
        <f t="shared" ref="S299" si="220">SUM(S301:S302)</f>
        <v>90000</v>
      </c>
      <c r="T299" s="287">
        <f t="shared" si="189"/>
        <v>112.5</v>
      </c>
      <c r="U299" s="287">
        <f t="shared" si="185"/>
        <v>112.5</v>
      </c>
    </row>
    <row r="300" spans="1:21" s="1" customFormat="1" x14ac:dyDescent="0.2">
      <c r="A300" s="352"/>
      <c r="B300" s="352"/>
      <c r="C300" s="352"/>
      <c r="D300" s="352"/>
      <c r="E300" s="352"/>
      <c r="F300" s="352"/>
      <c r="G300" s="352"/>
      <c r="H300" s="352"/>
      <c r="I300" s="352"/>
      <c r="J300" s="352"/>
      <c r="K300" s="352"/>
      <c r="L300" s="16"/>
      <c r="M300" s="187">
        <v>11</v>
      </c>
      <c r="N300" s="181" t="s">
        <v>290</v>
      </c>
      <c r="O300" s="189">
        <v>0</v>
      </c>
      <c r="P300" s="189">
        <v>0</v>
      </c>
      <c r="Q300" s="189">
        <v>30000</v>
      </c>
      <c r="R300" s="189">
        <v>34000</v>
      </c>
      <c r="S300" s="189">
        <v>0</v>
      </c>
      <c r="T300" s="287">
        <f t="shared" si="189"/>
        <v>113.33333333333333</v>
      </c>
      <c r="U300" s="287">
        <f t="shared" si="185"/>
        <v>0</v>
      </c>
    </row>
    <row r="301" spans="1:21" s="1" customFormat="1" x14ac:dyDescent="0.2">
      <c r="A301" s="178"/>
      <c r="B301" s="178"/>
      <c r="C301" s="178"/>
      <c r="D301" s="178"/>
      <c r="E301" s="178"/>
      <c r="F301" s="178"/>
      <c r="G301" s="178"/>
      <c r="H301" s="178"/>
      <c r="I301" s="203"/>
      <c r="J301" s="203"/>
      <c r="K301" s="203"/>
      <c r="L301" s="16"/>
      <c r="M301" s="187">
        <v>43</v>
      </c>
      <c r="N301" s="188" t="s">
        <v>103</v>
      </c>
      <c r="O301" s="189">
        <v>11187.5</v>
      </c>
      <c r="P301" s="189">
        <v>24500</v>
      </c>
      <c r="Q301" s="189">
        <v>50000</v>
      </c>
      <c r="R301" s="189">
        <v>56000</v>
      </c>
      <c r="S301" s="189">
        <v>90000</v>
      </c>
      <c r="T301" s="287">
        <f t="shared" si="189"/>
        <v>112.00000000000001</v>
      </c>
      <c r="U301" s="287">
        <f t="shared" si="185"/>
        <v>180</v>
      </c>
    </row>
    <row r="302" spans="1:21" s="1" customFormat="1" x14ac:dyDescent="0.2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16"/>
      <c r="M302" s="187">
        <v>91</v>
      </c>
      <c r="N302" s="181" t="s">
        <v>294</v>
      </c>
      <c r="O302" s="189">
        <v>39102.589999999997</v>
      </c>
      <c r="P302" s="189">
        <v>55500</v>
      </c>
      <c r="Q302" s="189">
        <v>0</v>
      </c>
      <c r="R302" s="189">
        <v>0</v>
      </c>
      <c r="S302" s="189">
        <v>0</v>
      </c>
      <c r="T302" s="287">
        <v>0</v>
      </c>
      <c r="U302" s="287">
        <v>0</v>
      </c>
    </row>
    <row r="303" spans="1:21" s="1" customFormat="1" x14ac:dyDescent="0.2">
      <c r="A303" s="178"/>
      <c r="B303" s="178"/>
      <c r="C303" s="178"/>
      <c r="D303" s="178"/>
      <c r="E303" s="178"/>
      <c r="F303" s="178"/>
      <c r="G303" s="178"/>
      <c r="H303" s="178"/>
      <c r="I303" s="203"/>
      <c r="J303" s="203"/>
      <c r="K303" s="203"/>
      <c r="L303" s="16"/>
      <c r="M303" s="97"/>
      <c r="N303" s="84"/>
      <c r="O303" s="144"/>
      <c r="P303" s="144"/>
      <c r="Q303" s="144"/>
      <c r="R303" s="248"/>
      <c r="S303" s="248"/>
      <c r="T303" s="287"/>
      <c r="U303" s="287"/>
    </row>
    <row r="304" spans="1:21" s="43" customFormat="1" x14ac:dyDescent="0.2">
      <c r="B304" s="177">
        <v>1</v>
      </c>
      <c r="D304" s="48"/>
      <c r="E304" s="48">
        <v>4</v>
      </c>
      <c r="I304" s="203"/>
      <c r="J304" s="202">
        <v>9</v>
      </c>
      <c r="K304" s="203"/>
      <c r="L304" s="16" t="s">
        <v>178</v>
      </c>
      <c r="M304" s="72">
        <v>3</v>
      </c>
      <c r="N304" s="84" t="s">
        <v>117</v>
      </c>
      <c r="O304" s="114">
        <f t="shared" ref="O304:Q304" si="221">SUM(O305)</f>
        <v>50290.09</v>
      </c>
      <c r="P304" s="114">
        <f t="shared" si="221"/>
        <v>80000</v>
      </c>
      <c r="Q304" s="114">
        <f t="shared" si="221"/>
        <v>80000</v>
      </c>
      <c r="R304" s="114"/>
      <c r="S304" s="114"/>
      <c r="T304" s="287"/>
      <c r="U304" s="287"/>
    </row>
    <row r="305" spans="1:21" s="1" customFormat="1" x14ac:dyDescent="0.2">
      <c r="A305" s="15"/>
      <c r="B305" s="177">
        <v>1</v>
      </c>
      <c r="C305" s="15"/>
      <c r="D305" s="48"/>
      <c r="E305" s="48">
        <v>4</v>
      </c>
      <c r="F305" s="15"/>
      <c r="G305" s="15"/>
      <c r="H305" s="15"/>
      <c r="I305" s="203"/>
      <c r="J305" s="202">
        <v>9</v>
      </c>
      <c r="K305" s="203"/>
      <c r="L305" s="16" t="s">
        <v>178</v>
      </c>
      <c r="M305" s="71">
        <v>32</v>
      </c>
      <c r="N305" s="70" t="s">
        <v>3</v>
      </c>
      <c r="O305" s="115">
        <f t="shared" ref="O305" si="222">SUM(O306:O307)</f>
        <v>50290.09</v>
      </c>
      <c r="P305" s="115">
        <f t="shared" ref="P305" si="223">SUM(P306:P307)</f>
        <v>80000</v>
      </c>
      <c r="Q305" s="115">
        <f t="shared" ref="Q305" si="224">SUM(Q306:Q307)</f>
        <v>80000</v>
      </c>
      <c r="R305" s="114">
        <v>90000</v>
      </c>
      <c r="S305" s="114">
        <v>90000</v>
      </c>
      <c r="T305" s="287">
        <f t="shared" si="189"/>
        <v>112.5</v>
      </c>
      <c r="U305" s="287">
        <f t="shared" si="185"/>
        <v>112.5</v>
      </c>
    </row>
    <row r="306" spans="1:21" s="1" customFormat="1" x14ac:dyDescent="0.2">
      <c r="A306" s="15"/>
      <c r="B306" s="177">
        <v>1</v>
      </c>
      <c r="C306" s="15"/>
      <c r="D306" s="48"/>
      <c r="E306" s="48">
        <v>4</v>
      </c>
      <c r="F306" s="15"/>
      <c r="G306" s="15"/>
      <c r="H306" s="15"/>
      <c r="I306" s="203"/>
      <c r="J306" s="202">
        <v>9</v>
      </c>
      <c r="K306" s="203"/>
      <c r="L306" s="16" t="s">
        <v>178</v>
      </c>
      <c r="M306" s="72">
        <v>322</v>
      </c>
      <c r="N306" s="97" t="s">
        <v>118</v>
      </c>
      <c r="O306" s="114">
        <v>39102.589999999997</v>
      </c>
      <c r="P306" s="114">
        <v>60000</v>
      </c>
      <c r="Q306" s="114">
        <v>60000</v>
      </c>
      <c r="R306" s="114"/>
      <c r="S306" s="114"/>
      <c r="T306" s="287"/>
      <c r="U306" s="287"/>
    </row>
    <row r="307" spans="1:21" s="1" customFormat="1" x14ac:dyDescent="0.2">
      <c r="A307" s="15"/>
      <c r="B307" s="177">
        <v>1</v>
      </c>
      <c r="C307" s="15"/>
      <c r="D307" s="48"/>
      <c r="E307" s="48">
        <v>4</v>
      </c>
      <c r="F307" s="15"/>
      <c r="G307" s="15"/>
      <c r="H307" s="15"/>
      <c r="I307" s="203"/>
      <c r="J307" s="202">
        <v>9</v>
      </c>
      <c r="K307" s="203"/>
      <c r="L307" s="16" t="s">
        <v>178</v>
      </c>
      <c r="M307" s="72">
        <v>323</v>
      </c>
      <c r="N307" s="97" t="s">
        <v>6</v>
      </c>
      <c r="O307" s="114">
        <v>11187.5</v>
      </c>
      <c r="P307" s="114">
        <v>20000</v>
      </c>
      <c r="Q307" s="114">
        <v>20000</v>
      </c>
      <c r="R307" s="114"/>
      <c r="S307" s="114"/>
      <c r="T307" s="287"/>
      <c r="U307" s="287"/>
    </row>
    <row r="308" spans="1:21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3"/>
      <c r="J308" s="203"/>
      <c r="K308" s="203"/>
      <c r="L308" s="16"/>
      <c r="M308" s="72"/>
      <c r="N308" s="97"/>
      <c r="O308" s="145"/>
      <c r="P308" s="145"/>
      <c r="Q308" s="145"/>
      <c r="R308" s="114"/>
      <c r="S308" s="114"/>
      <c r="T308" s="287"/>
      <c r="U308" s="287"/>
    </row>
    <row r="309" spans="1:21" s="1" customFormat="1" ht="25.5" x14ac:dyDescent="0.2">
      <c r="A309" s="53" t="s">
        <v>154</v>
      </c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31" t="s">
        <v>188</v>
      </c>
      <c r="M309" s="104"/>
      <c r="N309" s="105" t="s">
        <v>189</v>
      </c>
      <c r="O309" s="117">
        <f t="shared" ref="O309" si="225">SUM(O311+O322)</f>
        <v>48839.47</v>
      </c>
      <c r="P309" s="117">
        <f t="shared" ref="P309" si="226">SUM(P311+P322)</f>
        <v>65000</v>
      </c>
      <c r="Q309" s="117">
        <f t="shared" ref="Q309:S309" si="227">SUM(Q311+Q322)</f>
        <v>65000</v>
      </c>
      <c r="R309" s="117">
        <f t="shared" si="227"/>
        <v>45000</v>
      </c>
      <c r="S309" s="117">
        <f t="shared" si="227"/>
        <v>45000</v>
      </c>
      <c r="T309" s="287">
        <f t="shared" si="189"/>
        <v>69.230769230769226</v>
      </c>
      <c r="U309" s="287">
        <f t="shared" si="185"/>
        <v>69.230769230769226</v>
      </c>
    </row>
    <row r="310" spans="1:21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3"/>
      <c r="J310" s="203"/>
      <c r="K310" s="203"/>
      <c r="L310" s="16"/>
      <c r="M310" s="72"/>
      <c r="N310" s="97"/>
      <c r="O310" s="144"/>
      <c r="P310" s="144"/>
      <c r="Q310" s="144"/>
      <c r="R310" s="248"/>
      <c r="S310" s="248"/>
      <c r="T310" s="287"/>
      <c r="U310" s="287"/>
    </row>
    <row r="311" spans="1:21" s="1" customFormat="1" ht="25.5" x14ac:dyDescent="0.2">
      <c r="A311" s="27" t="s">
        <v>243</v>
      </c>
      <c r="B311" s="15"/>
      <c r="C311" s="15"/>
      <c r="D311" s="15"/>
      <c r="E311" s="15"/>
      <c r="F311" s="15"/>
      <c r="G311" s="15"/>
      <c r="H311" s="15"/>
      <c r="I311" s="203"/>
      <c r="J311" s="203"/>
      <c r="K311" s="203"/>
      <c r="L311" s="36" t="s">
        <v>180</v>
      </c>
      <c r="M311" s="107"/>
      <c r="N311" s="108" t="s">
        <v>287</v>
      </c>
      <c r="O311" s="145">
        <f t="shared" ref="O311" si="228">SUM(O317)</f>
        <v>19269.2</v>
      </c>
      <c r="P311" s="145">
        <f t="shared" ref="P311" si="229">SUM(P317)</f>
        <v>35000</v>
      </c>
      <c r="Q311" s="145">
        <f t="shared" ref="Q311" si="230">SUM(Q317)</f>
        <v>35000</v>
      </c>
      <c r="R311" s="246">
        <f>SUM(R318)</f>
        <v>20000</v>
      </c>
      <c r="S311" s="246">
        <f>SUM(S318)</f>
        <v>20000</v>
      </c>
      <c r="T311" s="287">
        <f t="shared" si="189"/>
        <v>57.142857142857139</v>
      </c>
      <c r="U311" s="287">
        <f t="shared" si="185"/>
        <v>57.142857142857139</v>
      </c>
    </row>
    <row r="312" spans="1:21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3"/>
      <c r="J312" s="203"/>
      <c r="K312" s="203"/>
      <c r="L312" s="16"/>
      <c r="M312" s="97"/>
      <c r="N312" s="84"/>
      <c r="O312" s="144"/>
      <c r="P312" s="144"/>
      <c r="Q312" s="144"/>
      <c r="R312" s="248"/>
      <c r="S312" s="248"/>
      <c r="T312" s="287"/>
      <c r="U312" s="287"/>
    </row>
    <row r="313" spans="1:21" s="1" customFormat="1" x14ac:dyDescent="0.2">
      <c r="A313" s="178"/>
      <c r="B313" s="178"/>
      <c r="C313" s="178"/>
      <c r="D313" s="178"/>
      <c r="E313" s="178"/>
      <c r="F313" s="178"/>
      <c r="G313" s="178"/>
      <c r="H313" s="178"/>
      <c r="I313" s="203"/>
      <c r="J313" s="203"/>
      <c r="K313" s="203"/>
      <c r="L313" s="16"/>
      <c r="M313" s="97"/>
      <c r="N313" s="181" t="s">
        <v>289</v>
      </c>
      <c r="O313" s="189">
        <f t="shared" ref="O313:P313" si="231">SUM(O315:O315)</f>
        <v>19269.2</v>
      </c>
      <c r="P313" s="189">
        <f t="shared" si="231"/>
        <v>35000</v>
      </c>
      <c r="Q313" s="189">
        <f>SUM(Q314:Q315)</f>
        <v>35000</v>
      </c>
      <c r="R313" s="189">
        <f t="shared" ref="R313:S313" si="232">SUM(R315:R315)</f>
        <v>20000</v>
      </c>
      <c r="S313" s="189">
        <f t="shared" si="232"/>
        <v>20000</v>
      </c>
      <c r="T313" s="287">
        <f t="shared" si="189"/>
        <v>57.142857142857139</v>
      </c>
      <c r="U313" s="287">
        <f t="shared" si="185"/>
        <v>57.142857142857139</v>
      </c>
    </row>
    <row r="314" spans="1:21" s="1" customFormat="1" x14ac:dyDescent="0.2">
      <c r="A314" s="352"/>
      <c r="B314" s="352"/>
      <c r="C314" s="352"/>
      <c r="D314" s="352"/>
      <c r="E314" s="352"/>
      <c r="F314" s="352"/>
      <c r="G314" s="352"/>
      <c r="H314" s="352"/>
      <c r="I314" s="352"/>
      <c r="J314" s="352"/>
      <c r="K314" s="352"/>
      <c r="L314" s="16"/>
      <c r="M314" s="187">
        <v>11</v>
      </c>
      <c r="N314" s="181" t="s">
        <v>290</v>
      </c>
      <c r="O314" s="189">
        <v>0</v>
      </c>
      <c r="P314" s="189">
        <v>0</v>
      </c>
      <c r="Q314" s="189">
        <v>0</v>
      </c>
      <c r="R314" s="189">
        <v>0</v>
      </c>
      <c r="S314" s="189">
        <v>0</v>
      </c>
      <c r="T314" s="287"/>
      <c r="U314" s="287"/>
    </row>
    <row r="315" spans="1:21" s="1" customFormat="1" x14ac:dyDescent="0.2">
      <c r="A315" s="178"/>
      <c r="B315" s="178"/>
      <c r="C315" s="178"/>
      <c r="D315" s="178"/>
      <c r="E315" s="178"/>
      <c r="F315" s="178"/>
      <c r="G315" s="178"/>
      <c r="H315" s="178"/>
      <c r="I315" s="203"/>
      <c r="J315" s="203"/>
      <c r="K315" s="203"/>
      <c r="L315" s="16"/>
      <c r="M315" s="187">
        <v>43</v>
      </c>
      <c r="N315" s="188" t="s">
        <v>103</v>
      </c>
      <c r="O315" s="189">
        <v>19269.2</v>
      </c>
      <c r="P315" s="189">
        <v>35000</v>
      </c>
      <c r="Q315" s="189">
        <v>35000</v>
      </c>
      <c r="R315" s="189">
        <v>20000</v>
      </c>
      <c r="S315" s="189">
        <v>20000</v>
      </c>
      <c r="T315" s="287">
        <f t="shared" si="189"/>
        <v>57.142857142857139</v>
      </c>
      <c r="U315" s="287">
        <f t="shared" si="185"/>
        <v>57.142857142857139</v>
      </c>
    </row>
    <row r="316" spans="1:21" s="1" customFormat="1" x14ac:dyDescent="0.2">
      <c r="A316" s="178"/>
      <c r="B316" s="178"/>
      <c r="C316" s="178"/>
      <c r="D316" s="178"/>
      <c r="E316" s="178"/>
      <c r="F316" s="178"/>
      <c r="G316" s="178"/>
      <c r="H316" s="178"/>
      <c r="I316" s="203"/>
      <c r="J316" s="203"/>
      <c r="K316" s="203"/>
      <c r="L316" s="16"/>
      <c r="M316" s="97"/>
      <c r="N316" s="188"/>
      <c r="O316" s="144"/>
      <c r="P316" s="144"/>
      <c r="Q316" s="144"/>
      <c r="R316" s="248"/>
      <c r="S316" s="248"/>
      <c r="T316" s="287"/>
      <c r="U316" s="287"/>
    </row>
    <row r="317" spans="1:21" s="43" customFormat="1" x14ac:dyDescent="0.2">
      <c r="B317" s="177">
        <v>1</v>
      </c>
      <c r="D317" s="48"/>
      <c r="E317" s="48">
        <v>4</v>
      </c>
      <c r="I317" s="203"/>
      <c r="J317" s="203"/>
      <c r="K317" s="203"/>
      <c r="L317" s="16" t="s">
        <v>180</v>
      </c>
      <c r="M317" s="72">
        <v>3</v>
      </c>
      <c r="N317" s="84" t="s">
        <v>117</v>
      </c>
      <c r="O317" s="114">
        <f t="shared" ref="O317:Q317" si="233">SUM(O318)</f>
        <v>19269.2</v>
      </c>
      <c r="P317" s="114">
        <f t="shared" si="233"/>
        <v>35000</v>
      </c>
      <c r="Q317" s="114">
        <f t="shared" si="233"/>
        <v>35000</v>
      </c>
      <c r="R317" s="114"/>
      <c r="S317" s="114"/>
      <c r="T317" s="287"/>
      <c r="U317" s="287"/>
    </row>
    <row r="318" spans="1:21" s="1" customFormat="1" x14ac:dyDescent="0.2">
      <c r="A318" s="15"/>
      <c r="B318" s="177">
        <v>1</v>
      </c>
      <c r="C318" s="15"/>
      <c r="D318" s="48"/>
      <c r="E318" s="48">
        <v>4</v>
      </c>
      <c r="F318" s="15"/>
      <c r="G318" s="15"/>
      <c r="H318" s="15"/>
      <c r="I318" s="203"/>
      <c r="J318" s="203"/>
      <c r="K318" s="203"/>
      <c r="L318" s="16" t="s">
        <v>180</v>
      </c>
      <c r="M318" s="71">
        <v>32</v>
      </c>
      <c r="N318" s="70" t="s">
        <v>3</v>
      </c>
      <c r="O318" s="115">
        <f t="shared" ref="O318:P318" si="234">SUM(O319:O320)</f>
        <v>19269.2</v>
      </c>
      <c r="P318" s="115">
        <f t="shared" si="234"/>
        <v>35000</v>
      </c>
      <c r="Q318" s="115">
        <f t="shared" ref="Q318" si="235">SUM(Q319:Q320)</f>
        <v>35000</v>
      </c>
      <c r="R318" s="114">
        <v>20000</v>
      </c>
      <c r="S318" s="114">
        <v>20000</v>
      </c>
      <c r="T318" s="287">
        <f t="shared" si="189"/>
        <v>57.142857142857139</v>
      </c>
      <c r="U318" s="287">
        <f t="shared" ref="U318:U378" si="236">S318/Q318*100</f>
        <v>57.142857142857139</v>
      </c>
    </row>
    <row r="319" spans="1:21" s="1" customFormat="1" x14ac:dyDescent="0.2">
      <c r="A319" s="170"/>
      <c r="B319" s="177">
        <v>1</v>
      </c>
      <c r="C319" s="170"/>
      <c r="D319" s="169"/>
      <c r="E319" s="169">
        <v>4</v>
      </c>
      <c r="F319" s="170"/>
      <c r="G319" s="170"/>
      <c r="H319" s="170"/>
      <c r="I319" s="203"/>
      <c r="J319" s="203"/>
      <c r="K319" s="203"/>
      <c r="L319" s="16" t="s">
        <v>180</v>
      </c>
      <c r="M319" s="171">
        <v>322</v>
      </c>
      <c r="N319" s="97" t="s">
        <v>118</v>
      </c>
      <c r="O319" s="114">
        <v>784.32</v>
      </c>
      <c r="P319" s="114">
        <v>5000</v>
      </c>
      <c r="Q319" s="114">
        <v>5000</v>
      </c>
      <c r="R319" s="114"/>
      <c r="S319" s="114"/>
      <c r="T319" s="287"/>
      <c r="U319" s="287"/>
    </row>
    <row r="320" spans="1:21" s="1" customFormat="1" x14ac:dyDescent="0.2">
      <c r="A320" s="15"/>
      <c r="B320" s="177">
        <v>1</v>
      </c>
      <c r="C320" s="15"/>
      <c r="D320" s="48"/>
      <c r="E320" s="48">
        <v>4</v>
      </c>
      <c r="F320" s="15"/>
      <c r="G320" s="15"/>
      <c r="H320" s="15"/>
      <c r="I320" s="203"/>
      <c r="J320" s="203"/>
      <c r="K320" s="203"/>
      <c r="L320" s="16" t="s">
        <v>180</v>
      </c>
      <c r="M320" s="72">
        <v>323</v>
      </c>
      <c r="N320" s="97" t="s">
        <v>6</v>
      </c>
      <c r="O320" s="114">
        <v>18484.88</v>
      </c>
      <c r="P320" s="114">
        <v>30000</v>
      </c>
      <c r="Q320" s="114">
        <v>30000</v>
      </c>
      <c r="R320" s="114"/>
      <c r="S320" s="114"/>
      <c r="T320" s="287"/>
      <c r="U320" s="287"/>
    </row>
    <row r="321" spans="1:21" s="1" customFormat="1" x14ac:dyDescent="0.2">
      <c r="A321" s="281"/>
      <c r="B321" s="283"/>
      <c r="C321" s="281"/>
      <c r="D321" s="283"/>
      <c r="E321" s="283"/>
      <c r="F321" s="281"/>
      <c r="G321" s="281"/>
      <c r="H321" s="281"/>
      <c r="I321" s="281"/>
      <c r="J321" s="281"/>
      <c r="K321" s="281"/>
      <c r="L321" s="16"/>
      <c r="M321" s="282"/>
      <c r="N321" s="97"/>
      <c r="O321" s="114"/>
      <c r="P321" s="114"/>
      <c r="Q321" s="114"/>
      <c r="R321" s="114"/>
      <c r="S321" s="114"/>
      <c r="T321" s="287"/>
      <c r="U321" s="287"/>
    </row>
    <row r="322" spans="1:21" s="1" customFormat="1" ht="25.5" x14ac:dyDescent="0.2">
      <c r="A322" s="27" t="s">
        <v>244</v>
      </c>
      <c r="B322" s="156"/>
      <c r="C322" s="156"/>
      <c r="D322" s="156"/>
      <c r="E322" s="156"/>
      <c r="F322" s="156"/>
      <c r="G322" s="156"/>
      <c r="H322" s="156"/>
      <c r="I322" s="203"/>
      <c r="J322" s="203"/>
      <c r="K322" s="203"/>
      <c r="L322" s="36" t="s">
        <v>180</v>
      </c>
      <c r="M322" s="107"/>
      <c r="N322" s="108" t="s">
        <v>128</v>
      </c>
      <c r="O322" s="145">
        <f t="shared" ref="O322" si="237">SUM(O329)</f>
        <v>29570.27</v>
      </c>
      <c r="P322" s="145">
        <f t="shared" ref="P322:Q322" si="238">SUM(P329)</f>
        <v>30000</v>
      </c>
      <c r="Q322" s="145">
        <f t="shared" si="238"/>
        <v>30000</v>
      </c>
      <c r="R322" s="246">
        <f>SUM(R330)</f>
        <v>25000</v>
      </c>
      <c r="S322" s="246">
        <f>SUM(S330)</f>
        <v>25000</v>
      </c>
      <c r="T322" s="287">
        <f t="shared" si="189"/>
        <v>83.333333333333343</v>
      </c>
      <c r="U322" s="287">
        <f t="shared" si="236"/>
        <v>83.333333333333343</v>
      </c>
    </row>
    <row r="323" spans="1:21" s="1" customFormat="1" x14ac:dyDescent="0.2">
      <c r="A323" s="156"/>
      <c r="B323" s="156"/>
      <c r="C323" s="156"/>
      <c r="D323" s="156"/>
      <c r="E323" s="156"/>
      <c r="F323" s="156"/>
      <c r="G323" s="156"/>
      <c r="H323" s="156"/>
      <c r="I323" s="203"/>
      <c r="J323" s="203"/>
      <c r="K323" s="203"/>
      <c r="L323" s="16"/>
      <c r="M323" s="97"/>
      <c r="N323" s="84"/>
      <c r="O323" s="144"/>
      <c r="P323" s="144"/>
      <c r="Q323" s="144"/>
      <c r="R323" s="248"/>
      <c r="S323" s="248"/>
      <c r="T323" s="287"/>
      <c r="U323" s="287"/>
    </row>
    <row r="324" spans="1:21" s="1" customFormat="1" x14ac:dyDescent="0.2">
      <c r="A324" s="178"/>
      <c r="B324" s="178"/>
      <c r="C324" s="178"/>
      <c r="D324" s="178"/>
      <c r="E324" s="178"/>
      <c r="F324" s="178"/>
      <c r="G324" s="178"/>
      <c r="H324" s="178"/>
      <c r="I324" s="203"/>
      <c r="J324" s="203"/>
      <c r="K324" s="203"/>
      <c r="L324" s="16"/>
      <c r="M324" s="97"/>
      <c r="N324" s="181" t="s">
        <v>289</v>
      </c>
      <c r="O324" s="189">
        <f t="shared" ref="O324:P324" si="239">SUM(O326:O327)</f>
        <v>29570.27</v>
      </c>
      <c r="P324" s="189">
        <f t="shared" si="239"/>
        <v>30000</v>
      </c>
      <c r="Q324" s="189">
        <f>SUM(Q325:Q327)</f>
        <v>30000</v>
      </c>
      <c r="R324" s="189">
        <f t="shared" ref="R324" si="240">SUM(R326:R327)</f>
        <v>25000</v>
      </c>
      <c r="S324" s="189">
        <f>SUM(S325:S327)</f>
        <v>25000</v>
      </c>
      <c r="T324" s="287">
        <f t="shared" ref="T324:T385" si="241">R324/Q324*100</f>
        <v>83.333333333333343</v>
      </c>
      <c r="U324" s="287">
        <f t="shared" si="236"/>
        <v>83.333333333333343</v>
      </c>
    </row>
    <row r="325" spans="1:21" s="1" customFormat="1" x14ac:dyDescent="0.2">
      <c r="A325" s="352"/>
      <c r="B325" s="352"/>
      <c r="C325" s="352"/>
      <c r="D325" s="352"/>
      <c r="E325" s="352"/>
      <c r="F325" s="352"/>
      <c r="G325" s="352"/>
      <c r="H325" s="352"/>
      <c r="I325" s="352"/>
      <c r="J325" s="352"/>
      <c r="K325" s="352"/>
      <c r="L325" s="16"/>
      <c r="M325" s="187">
        <v>11</v>
      </c>
      <c r="N325" s="181" t="s">
        <v>290</v>
      </c>
      <c r="O325" s="189">
        <v>0</v>
      </c>
      <c r="P325" s="189">
        <v>0</v>
      </c>
      <c r="Q325" s="189">
        <v>10000</v>
      </c>
      <c r="R325" s="189">
        <v>0</v>
      </c>
      <c r="S325" s="189">
        <v>10000</v>
      </c>
      <c r="T325" s="287">
        <f t="shared" si="241"/>
        <v>0</v>
      </c>
      <c r="U325" s="287">
        <f t="shared" si="236"/>
        <v>100</v>
      </c>
    </row>
    <row r="326" spans="1:21" s="1" customFormat="1" x14ac:dyDescent="0.2">
      <c r="A326" s="178"/>
      <c r="B326" s="178"/>
      <c r="C326" s="178"/>
      <c r="D326" s="178"/>
      <c r="E326" s="178"/>
      <c r="F326" s="178"/>
      <c r="G326" s="178"/>
      <c r="H326" s="178"/>
      <c r="I326" s="203"/>
      <c r="J326" s="203"/>
      <c r="K326" s="203"/>
      <c r="L326" s="16"/>
      <c r="M326" s="187">
        <v>43</v>
      </c>
      <c r="N326" s="188" t="s">
        <v>103</v>
      </c>
      <c r="O326" s="189">
        <v>29570.27</v>
      </c>
      <c r="P326" s="189">
        <v>20000</v>
      </c>
      <c r="Q326" s="189">
        <v>20000</v>
      </c>
      <c r="R326" s="189">
        <v>25000</v>
      </c>
      <c r="S326" s="189">
        <v>15000</v>
      </c>
      <c r="T326" s="287">
        <v>0</v>
      </c>
      <c r="U326" s="287">
        <f t="shared" si="236"/>
        <v>75</v>
      </c>
    </row>
    <row r="327" spans="1:21" s="1" customFormat="1" x14ac:dyDescent="0.2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16"/>
      <c r="M327" s="187">
        <v>91</v>
      </c>
      <c r="N327" s="181" t="s">
        <v>294</v>
      </c>
      <c r="O327" s="189">
        <v>0</v>
      </c>
      <c r="P327" s="189">
        <v>10000</v>
      </c>
      <c r="Q327" s="189">
        <v>0</v>
      </c>
      <c r="R327" s="189">
        <v>0</v>
      </c>
      <c r="S327" s="189">
        <v>0</v>
      </c>
      <c r="T327" s="287">
        <v>0</v>
      </c>
      <c r="U327" s="287">
        <v>0</v>
      </c>
    </row>
    <row r="328" spans="1:21" s="1" customFormat="1" x14ac:dyDescent="0.2">
      <c r="A328" s="178"/>
      <c r="B328" s="178"/>
      <c r="C328" s="178"/>
      <c r="D328" s="178"/>
      <c r="E328" s="178"/>
      <c r="F328" s="178"/>
      <c r="G328" s="178"/>
      <c r="H328" s="178"/>
      <c r="I328" s="203"/>
      <c r="J328" s="203"/>
      <c r="K328" s="203"/>
      <c r="L328" s="16"/>
      <c r="M328" s="97"/>
      <c r="N328" s="188"/>
      <c r="O328" s="144"/>
      <c r="P328" s="144"/>
      <c r="Q328" s="144"/>
      <c r="R328" s="248"/>
      <c r="S328" s="248"/>
      <c r="T328" s="287"/>
      <c r="U328" s="287"/>
    </row>
    <row r="329" spans="1:21" s="1" customFormat="1" x14ac:dyDescent="0.2">
      <c r="A329" s="156"/>
      <c r="B329" s="153">
        <v>1</v>
      </c>
      <c r="C329" s="156"/>
      <c r="D329" s="153"/>
      <c r="E329" s="153">
        <v>4</v>
      </c>
      <c r="F329" s="156"/>
      <c r="G329" s="156"/>
      <c r="H329" s="156"/>
      <c r="I329" s="203"/>
      <c r="J329" s="202">
        <v>9</v>
      </c>
      <c r="K329" s="203"/>
      <c r="L329" s="16" t="s">
        <v>180</v>
      </c>
      <c r="M329" s="155">
        <v>3</v>
      </c>
      <c r="N329" s="84" t="s">
        <v>117</v>
      </c>
      <c r="O329" s="114">
        <f t="shared" ref="O329:Q330" si="242">SUM(O330)</f>
        <v>29570.27</v>
      </c>
      <c r="P329" s="114">
        <f t="shared" si="242"/>
        <v>30000</v>
      </c>
      <c r="Q329" s="114">
        <f t="shared" si="242"/>
        <v>30000</v>
      </c>
      <c r="R329" s="114"/>
      <c r="S329" s="114"/>
      <c r="T329" s="287"/>
      <c r="U329" s="287"/>
    </row>
    <row r="330" spans="1:21" s="1" customFormat="1" x14ac:dyDescent="0.2">
      <c r="A330" s="156"/>
      <c r="B330" s="153">
        <v>1</v>
      </c>
      <c r="C330" s="156"/>
      <c r="D330" s="153"/>
      <c r="E330" s="153">
        <v>4</v>
      </c>
      <c r="F330" s="156"/>
      <c r="G330" s="156"/>
      <c r="H330" s="156"/>
      <c r="I330" s="203"/>
      <c r="J330" s="202">
        <v>9</v>
      </c>
      <c r="K330" s="203"/>
      <c r="L330" s="16" t="s">
        <v>180</v>
      </c>
      <c r="M330" s="71">
        <v>32</v>
      </c>
      <c r="N330" s="70" t="s">
        <v>3</v>
      </c>
      <c r="O330" s="115">
        <f t="shared" si="242"/>
        <v>29570.27</v>
      </c>
      <c r="P330" s="115">
        <f t="shared" si="242"/>
        <v>30000</v>
      </c>
      <c r="Q330" s="115">
        <f t="shared" si="242"/>
        <v>30000</v>
      </c>
      <c r="R330" s="114">
        <v>25000</v>
      </c>
      <c r="S330" s="114">
        <v>25000</v>
      </c>
      <c r="T330" s="287">
        <f t="shared" si="241"/>
        <v>83.333333333333343</v>
      </c>
      <c r="U330" s="287">
        <f t="shared" si="236"/>
        <v>83.333333333333343</v>
      </c>
    </row>
    <row r="331" spans="1:21" s="1" customFormat="1" x14ac:dyDescent="0.2">
      <c r="A331" s="156"/>
      <c r="B331" s="153">
        <v>1</v>
      </c>
      <c r="C331" s="156"/>
      <c r="D331" s="153"/>
      <c r="E331" s="153">
        <v>4</v>
      </c>
      <c r="F331" s="156"/>
      <c r="G331" s="156"/>
      <c r="H331" s="156"/>
      <c r="I331" s="203"/>
      <c r="J331" s="202">
        <v>9</v>
      </c>
      <c r="K331" s="203"/>
      <c r="L331" s="16" t="s">
        <v>180</v>
      </c>
      <c r="M331" s="155">
        <v>323</v>
      </c>
      <c r="N331" s="97" t="s">
        <v>6</v>
      </c>
      <c r="O331" s="114">
        <v>29570.27</v>
      </c>
      <c r="P331" s="114">
        <v>30000</v>
      </c>
      <c r="Q331" s="114">
        <v>30000</v>
      </c>
      <c r="R331" s="114"/>
      <c r="S331" s="114"/>
      <c r="T331" s="287"/>
      <c r="U331" s="287"/>
    </row>
    <row r="332" spans="1:21" s="1" customFormat="1" x14ac:dyDescent="0.2">
      <c r="A332" s="156"/>
      <c r="B332" s="156"/>
      <c r="C332" s="156"/>
      <c r="D332" s="156"/>
      <c r="E332" s="156"/>
      <c r="F332" s="156"/>
      <c r="G332" s="156"/>
      <c r="H332" s="156"/>
      <c r="I332" s="203"/>
      <c r="J332" s="203"/>
      <c r="K332" s="203"/>
      <c r="L332" s="16"/>
      <c r="M332" s="97"/>
      <c r="N332" s="84"/>
      <c r="O332" s="144"/>
      <c r="P332" s="144"/>
      <c r="Q332" s="144"/>
      <c r="R332" s="248"/>
      <c r="S332" s="248"/>
      <c r="T332" s="287"/>
      <c r="U332" s="287"/>
    </row>
    <row r="333" spans="1:21" s="1" customFormat="1" ht="25.5" x14ac:dyDescent="0.2">
      <c r="A333" s="53" t="s">
        <v>153</v>
      </c>
      <c r="B333" s="47"/>
      <c r="C333" s="47"/>
      <c r="D333" s="47"/>
      <c r="E333" s="47"/>
      <c r="F333" s="47"/>
      <c r="G333" s="47"/>
      <c r="H333" s="47"/>
      <c r="I333" s="203"/>
      <c r="J333" s="203"/>
      <c r="K333" s="203"/>
      <c r="L333" s="31" t="s">
        <v>190</v>
      </c>
      <c r="M333" s="104"/>
      <c r="N333" s="105" t="s">
        <v>146</v>
      </c>
      <c r="O333" s="117">
        <f t="shared" ref="O333" si="243">SUM(O335)</f>
        <v>107613.54</v>
      </c>
      <c r="P333" s="117">
        <f t="shared" ref="P333" si="244">SUM(P335)</f>
        <v>150000</v>
      </c>
      <c r="Q333" s="117">
        <f t="shared" ref="Q333:R333" si="245">SUM(Q335)</f>
        <v>150000</v>
      </c>
      <c r="R333" s="117">
        <f t="shared" si="245"/>
        <v>100000</v>
      </c>
      <c r="S333" s="117">
        <f t="shared" ref="S333" si="246">SUM(S335)</f>
        <v>100000</v>
      </c>
      <c r="T333" s="287">
        <f t="shared" si="241"/>
        <v>66.666666666666657</v>
      </c>
      <c r="U333" s="287">
        <f t="shared" si="236"/>
        <v>66.666666666666657</v>
      </c>
    </row>
    <row r="334" spans="1:21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3"/>
      <c r="J334" s="203"/>
      <c r="K334" s="203"/>
      <c r="L334" s="16"/>
      <c r="M334" s="97"/>
      <c r="N334" s="84"/>
      <c r="O334" s="147"/>
      <c r="P334" s="147"/>
      <c r="Q334" s="147"/>
      <c r="R334" s="118"/>
      <c r="S334" s="118"/>
      <c r="T334" s="287"/>
      <c r="U334" s="287"/>
    </row>
    <row r="335" spans="1:21" s="1" customFormat="1" ht="25.5" x14ac:dyDescent="0.2">
      <c r="A335" s="27" t="s">
        <v>245</v>
      </c>
      <c r="B335" s="15"/>
      <c r="C335" s="15"/>
      <c r="D335" s="15"/>
      <c r="E335" s="15"/>
      <c r="F335" s="15"/>
      <c r="G335" s="15"/>
      <c r="H335" s="15"/>
      <c r="I335" s="203"/>
      <c r="J335" s="203"/>
      <c r="K335" s="203"/>
      <c r="L335" s="36" t="s">
        <v>179</v>
      </c>
      <c r="M335" s="107"/>
      <c r="N335" s="108" t="s">
        <v>126</v>
      </c>
      <c r="O335" s="145">
        <f t="shared" ref="O335" si="247">SUM(O342)</f>
        <v>107613.54</v>
      </c>
      <c r="P335" s="145">
        <f t="shared" ref="P335" si="248">SUM(P342)</f>
        <v>150000</v>
      </c>
      <c r="Q335" s="145">
        <f t="shared" ref="Q335" si="249">SUM(Q342)</f>
        <v>150000</v>
      </c>
      <c r="R335" s="246">
        <f>SUM(R343)</f>
        <v>100000</v>
      </c>
      <c r="S335" s="246">
        <f>SUM(S343)</f>
        <v>100000</v>
      </c>
      <c r="T335" s="287">
        <f t="shared" si="241"/>
        <v>66.666666666666657</v>
      </c>
      <c r="U335" s="287">
        <f t="shared" si="236"/>
        <v>66.666666666666657</v>
      </c>
    </row>
    <row r="336" spans="1:21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3"/>
      <c r="J336" s="203"/>
      <c r="K336" s="203"/>
      <c r="L336" s="16"/>
      <c r="M336" s="97"/>
      <c r="N336" s="84"/>
      <c r="O336" s="144"/>
      <c r="P336" s="144"/>
      <c r="Q336" s="144"/>
      <c r="R336" s="248"/>
      <c r="S336" s="248"/>
      <c r="T336" s="287"/>
      <c r="U336" s="287"/>
    </row>
    <row r="337" spans="1:21" s="1" customFormat="1" x14ac:dyDescent="0.2">
      <c r="A337" s="195"/>
      <c r="B337" s="195"/>
      <c r="C337" s="195"/>
      <c r="D337" s="195"/>
      <c r="E337" s="195"/>
      <c r="F337" s="195"/>
      <c r="G337" s="195"/>
      <c r="H337" s="195"/>
      <c r="I337" s="203"/>
      <c r="J337" s="203"/>
      <c r="K337" s="203"/>
      <c r="L337" s="97"/>
      <c r="M337" s="97"/>
      <c r="N337" s="181" t="s">
        <v>289</v>
      </c>
      <c r="O337" s="189">
        <f t="shared" ref="O337:P337" si="250">SUM(O339:O340)</f>
        <v>107613.54000000001</v>
      </c>
      <c r="P337" s="189">
        <f t="shared" si="250"/>
        <v>150000</v>
      </c>
      <c r="Q337" s="189">
        <f>SUM(Q338:Q340)</f>
        <v>150000</v>
      </c>
      <c r="R337" s="189">
        <f>SUM(R338:R340)</f>
        <v>100000</v>
      </c>
      <c r="S337" s="189">
        <f>SUM(S338:S340)</f>
        <v>100000</v>
      </c>
      <c r="T337" s="287">
        <f t="shared" si="241"/>
        <v>66.666666666666657</v>
      </c>
      <c r="U337" s="287">
        <f t="shared" si="236"/>
        <v>66.666666666666657</v>
      </c>
    </row>
    <row r="338" spans="1:21" s="1" customFormat="1" x14ac:dyDescent="0.2">
      <c r="A338" s="352"/>
      <c r="B338" s="352"/>
      <c r="C338" s="352"/>
      <c r="D338" s="352"/>
      <c r="E338" s="352"/>
      <c r="F338" s="352"/>
      <c r="G338" s="352"/>
      <c r="H338" s="352"/>
      <c r="I338" s="352"/>
      <c r="J338" s="352"/>
      <c r="K338" s="352"/>
      <c r="L338" s="97"/>
      <c r="M338" s="187">
        <v>11</v>
      </c>
      <c r="N338" s="181" t="s">
        <v>290</v>
      </c>
      <c r="O338" s="189">
        <v>0</v>
      </c>
      <c r="P338" s="189">
        <v>0</v>
      </c>
      <c r="Q338" s="189">
        <v>65500</v>
      </c>
      <c r="R338" s="189">
        <v>24700</v>
      </c>
      <c r="S338" s="189">
        <v>50000</v>
      </c>
      <c r="T338" s="287">
        <f t="shared" si="241"/>
        <v>37.709923664122137</v>
      </c>
      <c r="U338" s="287">
        <f t="shared" si="236"/>
        <v>76.335877862595424</v>
      </c>
    </row>
    <row r="339" spans="1:21" s="1" customFormat="1" x14ac:dyDescent="0.2">
      <c r="A339" s="195"/>
      <c r="B339" s="195"/>
      <c r="C339" s="195"/>
      <c r="D339" s="195"/>
      <c r="E339" s="195"/>
      <c r="F339" s="195"/>
      <c r="G339" s="195"/>
      <c r="H339" s="195"/>
      <c r="I339" s="203"/>
      <c r="J339" s="203"/>
      <c r="K339" s="203"/>
      <c r="L339" s="187"/>
      <c r="M339" s="187">
        <v>43</v>
      </c>
      <c r="N339" s="188" t="s">
        <v>103</v>
      </c>
      <c r="O339" s="189">
        <v>63682.31</v>
      </c>
      <c r="P339" s="189">
        <v>80000</v>
      </c>
      <c r="Q339" s="189">
        <v>84500</v>
      </c>
      <c r="R339" s="189">
        <v>75300</v>
      </c>
      <c r="S339" s="189">
        <v>50000</v>
      </c>
      <c r="T339" s="287">
        <f t="shared" si="241"/>
        <v>89.112426035502949</v>
      </c>
      <c r="U339" s="287">
        <f t="shared" si="236"/>
        <v>59.171597633136095</v>
      </c>
    </row>
    <row r="340" spans="1:21" s="1" customFormat="1" x14ac:dyDescent="0.2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187"/>
      <c r="M340" s="187">
        <v>91</v>
      </c>
      <c r="N340" s="181" t="s">
        <v>294</v>
      </c>
      <c r="O340" s="189">
        <v>43931.23</v>
      </c>
      <c r="P340" s="189">
        <v>70000</v>
      </c>
      <c r="Q340" s="189">
        <v>0</v>
      </c>
      <c r="R340" s="189">
        <v>0</v>
      </c>
      <c r="S340" s="189">
        <v>0</v>
      </c>
      <c r="T340" s="287">
        <v>0</v>
      </c>
      <c r="U340" s="287">
        <v>0</v>
      </c>
    </row>
    <row r="341" spans="1:21" s="1" customFormat="1" x14ac:dyDescent="0.2">
      <c r="A341" s="195"/>
      <c r="B341" s="195"/>
      <c r="C341" s="195"/>
      <c r="D341" s="195"/>
      <c r="E341" s="195"/>
      <c r="F341" s="195"/>
      <c r="G341" s="195"/>
      <c r="H341" s="195"/>
      <c r="I341" s="203"/>
      <c r="J341" s="203"/>
      <c r="K341" s="203"/>
      <c r="L341" s="16"/>
      <c r="M341" s="97"/>
      <c r="N341" s="196"/>
      <c r="O341" s="144"/>
      <c r="P341" s="144"/>
      <c r="Q341" s="144"/>
      <c r="R341" s="248"/>
      <c r="S341" s="248"/>
      <c r="T341" s="287"/>
      <c r="U341" s="287"/>
    </row>
    <row r="342" spans="1:21" s="43" customFormat="1" x14ac:dyDescent="0.2">
      <c r="B342" s="177">
        <v>1</v>
      </c>
      <c r="D342" s="48"/>
      <c r="E342" s="48">
        <v>4</v>
      </c>
      <c r="I342" s="203"/>
      <c r="J342" s="202">
        <v>9</v>
      </c>
      <c r="K342" s="203"/>
      <c r="L342" s="16" t="s">
        <v>179</v>
      </c>
      <c r="M342" s="72">
        <v>3</v>
      </c>
      <c r="N342" s="84" t="s">
        <v>117</v>
      </c>
      <c r="O342" s="114">
        <f t="shared" ref="O342:Q343" si="251">SUM(O343)</f>
        <v>107613.54</v>
      </c>
      <c r="P342" s="114">
        <f t="shared" si="251"/>
        <v>150000</v>
      </c>
      <c r="Q342" s="114">
        <f t="shared" si="251"/>
        <v>150000</v>
      </c>
      <c r="R342" s="114"/>
      <c r="S342" s="114"/>
      <c r="T342" s="287"/>
      <c r="U342" s="287"/>
    </row>
    <row r="343" spans="1:21" s="1" customFormat="1" x14ac:dyDescent="0.2">
      <c r="A343" s="15"/>
      <c r="B343" s="177">
        <v>1</v>
      </c>
      <c r="C343" s="15"/>
      <c r="D343" s="48"/>
      <c r="E343" s="48">
        <v>4</v>
      </c>
      <c r="F343" s="15"/>
      <c r="G343" s="15"/>
      <c r="H343" s="15"/>
      <c r="I343" s="203"/>
      <c r="J343" s="202">
        <v>9</v>
      </c>
      <c r="K343" s="203"/>
      <c r="L343" s="16" t="s">
        <v>179</v>
      </c>
      <c r="M343" s="71">
        <v>32</v>
      </c>
      <c r="N343" s="70" t="s">
        <v>3</v>
      </c>
      <c r="O343" s="115">
        <f t="shared" si="251"/>
        <v>107613.54</v>
      </c>
      <c r="P343" s="115">
        <f t="shared" si="251"/>
        <v>150000</v>
      </c>
      <c r="Q343" s="115">
        <f t="shared" si="251"/>
        <v>150000</v>
      </c>
      <c r="R343" s="114">
        <v>100000</v>
      </c>
      <c r="S343" s="114">
        <v>100000</v>
      </c>
      <c r="T343" s="287">
        <f t="shared" si="241"/>
        <v>66.666666666666657</v>
      </c>
      <c r="U343" s="287">
        <f t="shared" si="236"/>
        <v>66.666666666666657</v>
      </c>
    </row>
    <row r="344" spans="1:21" s="43" customFormat="1" x14ac:dyDescent="0.2">
      <c r="A344" s="37"/>
      <c r="B344" s="177">
        <v>1</v>
      </c>
      <c r="D344" s="48"/>
      <c r="E344" s="48">
        <v>4</v>
      </c>
      <c r="I344" s="203"/>
      <c r="J344" s="202">
        <v>9</v>
      </c>
      <c r="K344" s="203"/>
      <c r="L344" s="16" t="s">
        <v>179</v>
      </c>
      <c r="M344" s="72">
        <v>323</v>
      </c>
      <c r="N344" s="97" t="s">
        <v>6</v>
      </c>
      <c r="O344" s="114">
        <v>107613.54</v>
      </c>
      <c r="P344" s="114">
        <v>150000</v>
      </c>
      <c r="Q344" s="114">
        <v>150000</v>
      </c>
      <c r="R344" s="114"/>
      <c r="S344" s="114"/>
      <c r="T344" s="287"/>
      <c r="U344" s="287"/>
    </row>
    <row r="345" spans="1:21" s="252" customFormat="1" x14ac:dyDescent="0.2">
      <c r="A345" s="37"/>
      <c r="B345" s="251"/>
      <c r="D345" s="251"/>
      <c r="E345" s="251"/>
      <c r="J345" s="251"/>
      <c r="L345" s="16"/>
      <c r="M345" s="253"/>
      <c r="N345" s="97"/>
      <c r="O345" s="114"/>
      <c r="P345" s="114"/>
      <c r="Q345" s="114"/>
      <c r="R345" s="114"/>
      <c r="S345" s="114"/>
      <c r="T345" s="287"/>
      <c r="U345" s="287"/>
    </row>
    <row r="346" spans="1:21" s="1" customFormat="1" ht="25.5" x14ac:dyDescent="0.2">
      <c r="A346" s="51" t="s">
        <v>246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3"/>
      <c r="J346" s="203"/>
      <c r="K346" s="203"/>
      <c r="L346" s="16"/>
      <c r="M346" s="97"/>
      <c r="N346" s="73" t="s">
        <v>249</v>
      </c>
      <c r="O346" s="116">
        <f t="shared" ref="O346" si="252">SUM(O348)</f>
        <v>12780</v>
      </c>
      <c r="P346" s="116">
        <f t="shared" ref="P346" si="253">SUM(P348)</f>
        <v>50000</v>
      </c>
      <c r="Q346" s="116">
        <f t="shared" ref="Q346:R346" si="254">SUM(Q348)</f>
        <v>30000</v>
      </c>
      <c r="R346" s="116">
        <f t="shared" si="254"/>
        <v>50000</v>
      </c>
      <c r="S346" s="116">
        <f t="shared" ref="S346" si="255">SUM(S348)</f>
        <v>50000</v>
      </c>
      <c r="T346" s="287">
        <f t="shared" si="241"/>
        <v>166.66666666666669</v>
      </c>
      <c r="U346" s="287">
        <f t="shared" si="236"/>
        <v>166.66666666666669</v>
      </c>
    </row>
    <row r="347" spans="1:21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3"/>
      <c r="J347" s="203"/>
      <c r="K347" s="203"/>
      <c r="L347" s="16"/>
      <c r="M347" s="97"/>
      <c r="N347" s="83"/>
      <c r="O347" s="144"/>
      <c r="P347" s="144"/>
      <c r="Q347" s="144"/>
      <c r="R347" s="248"/>
      <c r="S347" s="248"/>
      <c r="T347" s="287"/>
      <c r="U347" s="287"/>
    </row>
    <row r="348" spans="1:21" s="1" customFormat="1" ht="25.5" x14ac:dyDescent="0.2">
      <c r="A348" s="53" t="s">
        <v>153</v>
      </c>
      <c r="B348" s="47"/>
      <c r="C348" s="47"/>
      <c r="D348" s="47"/>
      <c r="E348" s="47"/>
      <c r="F348" s="47"/>
      <c r="G348" s="47"/>
      <c r="H348" s="47"/>
      <c r="I348" s="203"/>
      <c r="J348" s="203"/>
      <c r="K348" s="203"/>
      <c r="L348" s="31" t="s">
        <v>197</v>
      </c>
      <c r="M348" s="104"/>
      <c r="N348" s="105" t="s">
        <v>146</v>
      </c>
      <c r="O348" s="117">
        <f t="shared" ref="O348" si="256">SUM(O350)</f>
        <v>12780</v>
      </c>
      <c r="P348" s="117">
        <f t="shared" ref="P348" si="257">SUM(P350)</f>
        <v>50000</v>
      </c>
      <c r="Q348" s="117">
        <f t="shared" ref="Q348:R348" si="258">SUM(Q350)</f>
        <v>30000</v>
      </c>
      <c r="R348" s="117">
        <f t="shared" si="258"/>
        <v>50000</v>
      </c>
      <c r="S348" s="117">
        <f t="shared" ref="S348" si="259">SUM(S350)</f>
        <v>50000</v>
      </c>
      <c r="T348" s="287">
        <f t="shared" si="241"/>
        <v>166.66666666666669</v>
      </c>
      <c r="U348" s="287">
        <f t="shared" si="236"/>
        <v>166.66666666666669</v>
      </c>
    </row>
    <row r="349" spans="1:21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3"/>
      <c r="J349" s="203"/>
      <c r="K349" s="203"/>
      <c r="L349" s="16"/>
      <c r="M349" s="97"/>
      <c r="N349" s="83"/>
      <c r="O349" s="144"/>
      <c r="P349" s="144"/>
      <c r="Q349" s="144"/>
      <c r="R349" s="248"/>
      <c r="S349" s="248"/>
      <c r="T349" s="287"/>
      <c r="U349" s="287"/>
    </row>
    <row r="350" spans="1:21" s="1" customFormat="1" x14ac:dyDescent="0.2">
      <c r="A350" s="27" t="s">
        <v>250</v>
      </c>
      <c r="B350" s="15"/>
      <c r="C350" s="15"/>
      <c r="D350" s="15"/>
      <c r="E350" s="15"/>
      <c r="F350" s="15"/>
      <c r="G350" s="15"/>
      <c r="H350" s="15"/>
      <c r="I350" s="203"/>
      <c r="J350" s="203"/>
      <c r="K350" s="203"/>
      <c r="L350" s="36" t="s">
        <v>141</v>
      </c>
      <c r="M350" s="107"/>
      <c r="N350" s="108" t="s">
        <v>227</v>
      </c>
      <c r="O350" s="145">
        <f t="shared" ref="O350" si="260">SUM(O356)</f>
        <v>12780</v>
      </c>
      <c r="P350" s="145">
        <f t="shared" ref="P350" si="261">SUM(P356)</f>
        <v>50000</v>
      </c>
      <c r="Q350" s="145">
        <f t="shared" ref="Q350" si="262">SUM(Q356)</f>
        <v>30000</v>
      </c>
      <c r="R350" s="246">
        <f>SUM(R357)</f>
        <v>50000</v>
      </c>
      <c r="S350" s="246">
        <f>SUM(S357)</f>
        <v>50000</v>
      </c>
      <c r="T350" s="287">
        <f t="shared" si="241"/>
        <v>166.66666666666669</v>
      </c>
      <c r="U350" s="287">
        <f t="shared" si="236"/>
        <v>166.66666666666669</v>
      </c>
    </row>
    <row r="351" spans="1:21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3"/>
      <c r="J351" s="203"/>
      <c r="K351" s="203"/>
      <c r="L351" s="16"/>
      <c r="M351" s="119"/>
      <c r="N351" s="120"/>
      <c r="O351" s="144"/>
      <c r="P351" s="144"/>
      <c r="Q351" s="144"/>
      <c r="R351" s="248"/>
      <c r="S351" s="248"/>
      <c r="T351" s="287"/>
      <c r="U351" s="287"/>
    </row>
    <row r="352" spans="1:21" s="1" customFormat="1" x14ac:dyDescent="0.2">
      <c r="A352" s="178"/>
      <c r="B352" s="178"/>
      <c r="C352" s="178"/>
      <c r="D352" s="178"/>
      <c r="E352" s="178"/>
      <c r="F352" s="178"/>
      <c r="G352" s="178"/>
      <c r="H352" s="178"/>
      <c r="I352" s="203"/>
      <c r="J352" s="203"/>
      <c r="K352" s="203"/>
      <c r="L352" s="16"/>
      <c r="M352" s="119"/>
      <c r="N352" s="181" t="s">
        <v>289</v>
      </c>
      <c r="O352" s="189">
        <f t="shared" ref="O352:P352" si="263">SUM(O353:O354)</f>
        <v>12780</v>
      </c>
      <c r="P352" s="189">
        <f t="shared" si="263"/>
        <v>50000</v>
      </c>
      <c r="Q352" s="189">
        <f t="shared" ref="Q352:R352" si="264">SUM(Q353:Q354)</f>
        <v>30000</v>
      </c>
      <c r="R352" s="189">
        <f t="shared" si="264"/>
        <v>50000</v>
      </c>
      <c r="S352" s="189">
        <f t="shared" ref="S352" si="265">SUM(S353:S354)</f>
        <v>50000</v>
      </c>
      <c r="T352" s="287">
        <f t="shared" si="241"/>
        <v>166.66666666666669</v>
      </c>
      <c r="U352" s="287">
        <f t="shared" si="236"/>
        <v>166.66666666666669</v>
      </c>
    </row>
    <row r="353" spans="1:21" s="1" customFormat="1" x14ac:dyDescent="0.2">
      <c r="A353" s="178"/>
      <c r="B353" s="178"/>
      <c r="C353" s="178"/>
      <c r="D353" s="178"/>
      <c r="E353" s="178"/>
      <c r="F353" s="178"/>
      <c r="G353" s="178"/>
      <c r="H353" s="178"/>
      <c r="I353" s="203"/>
      <c r="J353" s="203"/>
      <c r="K353" s="203"/>
      <c r="L353" s="16"/>
      <c r="M353" s="190" t="s">
        <v>366</v>
      </c>
      <c r="N353" s="181" t="s">
        <v>290</v>
      </c>
      <c r="O353" s="189">
        <v>2640</v>
      </c>
      <c r="P353" s="189">
        <v>25000</v>
      </c>
      <c r="Q353" s="189">
        <v>15000</v>
      </c>
      <c r="R353" s="189">
        <v>50000</v>
      </c>
      <c r="S353" s="189">
        <v>25000</v>
      </c>
      <c r="T353" s="287">
        <f t="shared" si="241"/>
        <v>333.33333333333337</v>
      </c>
      <c r="U353" s="287">
        <f t="shared" si="236"/>
        <v>166.66666666666669</v>
      </c>
    </row>
    <row r="354" spans="1:21" s="1" customFormat="1" x14ac:dyDescent="0.2">
      <c r="A354" s="178"/>
      <c r="B354" s="178"/>
      <c r="C354" s="178"/>
      <c r="D354" s="178"/>
      <c r="E354" s="178"/>
      <c r="F354" s="178"/>
      <c r="G354" s="178"/>
      <c r="H354" s="178"/>
      <c r="I354" s="203"/>
      <c r="J354" s="203"/>
      <c r="K354" s="203"/>
      <c r="L354" s="16"/>
      <c r="M354" s="190" t="s">
        <v>367</v>
      </c>
      <c r="N354" s="181" t="s">
        <v>104</v>
      </c>
      <c r="O354" s="189">
        <v>10140</v>
      </c>
      <c r="P354" s="189">
        <v>25000</v>
      </c>
      <c r="Q354" s="189">
        <v>15000</v>
      </c>
      <c r="R354" s="189">
        <v>0</v>
      </c>
      <c r="S354" s="189">
        <v>25000</v>
      </c>
      <c r="T354" s="287">
        <f t="shared" si="241"/>
        <v>0</v>
      </c>
      <c r="U354" s="287">
        <f t="shared" si="236"/>
        <v>166.66666666666669</v>
      </c>
    </row>
    <row r="355" spans="1:21" s="1" customFormat="1" x14ac:dyDescent="0.2">
      <c r="A355" s="178"/>
      <c r="B355" s="178"/>
      <c r="C355" s="178"/>
      <c r="D355" s="178"/>
      <c r="E355" s="178"/>
      <c r="F355" s="178"/>
      <c r="G355" s="178"/>
      <c r="H355" s="178"/>
      <c r="I355" s="203"/>
      <c r="J355" s="203"/>
      <c r="K355" s="203"/>
      <c r="L355" s="16"/>
      <c r="M355" s="119"/>
      <c r="N355" s="120"/>
      <c r="O355" s="144"/>
      <c r="P355" s="144"/>
      <c r="Q355" s="144"/>
      <c r="R355" s="248"/>
      <c r="S355" s="248"/>
      <c r="T355" s="287"/>
      <c r="U355" s="287"/>
    </row>
    <row r="356" spans="1:21" s="1" customFormat="1" x14ac:dyDescent="0.2">
      <c r="A356" s="15"/>
      <c r="B356" s="48">
        <v>1</v>
      </c>
      <c r="C356" s="15"/>
      <c r="D356" s="15"/>
      <c r="E356" s="15"/>
      <c r="F356" s="177">
        <v>5</v>
      </c>
      <c r="G356" s="15"/>
      <c r="H356" s="15"/>
      <c r="I356" s="203"/>
      <c r="J356" s="203"/>
      <c r="K356" s="203"/>
      <c r="L356" s="16" t="s">
        <v>141</v>
      </c>
      <c r="M356" s="72">
        <v>3</v>
      </c>
      <c r="N356" s="84" t="s">
        <v>117</v>
      </c>
      <c r="O356" s="114">
        <f t="shared" ref="O356:Q357" si="266">SUM(O357)</f>
        <v>12780</v>
      </c>
      <c r="P356" s="114">
        <f t="shared" si="266"/>
        <v>50000</v>
      </c>
      <c r="Q356" s="114">
        <f t="shared" si="266"/>
        <v>30000</v>
      </c>
      <c r="R356" s="114"/>
      <c r="S356" s="114"/>
      <c r="T356" s="287"/>
      <c r="U356" s="287"/>
    </row>
    <row r="357" spans="1:21" s="1" customFormat="1" x14ac:dyDescent="0.2">
      <c r="A357" s="15"/>
      <c r="B357" s="48">
        <v>1</v>
      </c>
      <c r="C357" s="15"/>
      <c r="D357" s="15"/>
      <c r="E357" s="15"/>
      <c r="F357" s="177">
        <v>5</v>
      </c>
      <c r="G357" s="15"/>
      <c r="H357" s="15"/>
      <c r="I357" s="203"/>
      <c r="J357" s="203"/>
      <c r="K357" s="203"/>
      <c r="L357" s="16" t="s">
        <v>141</v>
      </c>
      <c r="M357" s="92" t="s">
        <v>69</v>
      </c>
      <c r="N357" s="70" t="s">
        <v>17</v>
      </c>
      <c r="O357" s="115">
        <f t="shared" si="266"/>
        <v>12780</v>
      </c>
      <c r="P357" s="115">
        <f t="shared" si="266"/>
        <v>50000</v>
      </c>
      <c r="Q357" s="115">
        <f t="shared" si="266"/>
        <v>30000</v>
      </c>
      <c r="R357" s="114">
        <v>50000</v>
      </c>
      <c r="S357" s="114">
        <v>50000</v>
      </c>
      <c r="T357" s="287">
        <f t="shared" si="241"/>
        <v>166.66666666666669</v>
      </c>
      <c r="U357" s="287">
        <f t="shared" si="236"/>
        <v>166.66666666666669</v>
      </c>
    </row>
    <row r="358" spans="1:21" s="1" customFormat="1" ht="51" x14ac:dyDescent="0.2">
      <c r="A358" s="15"/>
      <c r="B358" s="48">
        <v>1</v>
      </c>
      <c r="C358" s="15"/>
      <c r="D358" s="15"/>
      <c r="E358" s="15"/>
      <c r="F358" s="177">
        <v>5</v>
      </c>
      <c r="G358" s="15"/>
      <c r="H358" s="15"/>
      <c r="I358" s="203"/>
      <c r="J358" s="203"/>
      <c r="K358" s="203"/>
      <c r="L358" s="16" t="s">
        <v>141</v>
      </c>
      <c r="M358" s="83" t="s">
        <v>70</v>
      </c>
      <c r="N358" s="229" t="s">
        <v>129</v>
      </c>
      <c r="O358" s="114">
        <v>12780</v>
      </c>
      <c r="P358" s="114">
        <v>50000</v>
      </c>
      <c r="Q358" s="114">
        <v>30000</v>
      </c>
      <c r="R358" s="114"/>
      <c r="S358" s="114"/>
      <c r="T358" s="287"/>
      <c r="U358" s="287"/>
    </row>
    <row r="359" spans="1:21" s="1" customFormat="1" x14ac:dyDescent="0.2">
      <c r="A359" s="156"/>
      <c r="B359" s="153"/>
      <c r="C359" s="156"/>
      <c r="D359" s="156"/>
      <c r="E359" s="156"/>
      <c r="F359" s="156"/>
      <c r="G359" s="156"/>
      <c r="H359" s="156"/>
      <c r="I359" s="203"/>
      <c r="J359" s="203"/>
      <c r="K359" s="203"/>
      <c r="L359" s="16"/>
      <c r="M359" s="154"/>
      <c r="N359" s="84"/>
      <c r="O359" s="114"/>
      <c r="P359" s="114"/>
      <c r="Q359" s="114"/>
      <c r="R359" s="114"/>
      <c r="S359" s="114"/>
      <c r="T359" s="287"/>
      <c r="U359" s="287"/>
    </row>
    <row r="360" spans="1:21" s="1" customFormat="1" ht="25.5" x14ac:dyDescent="0.2">
      <c r="A360" s="51" t="s">
        <v>251</v>
      </c>
      <c r="B360" s="55">
        <v>1</v>
      </c>
      <c r="C360" s="127"/>
      <c r="D360" s="127"/>
      <c r="E360" s="127"/>
      <c r="F360" s="127"/>
      <c r="G360" s="127"/>
      <c r="H360" s="127"/>
      <c r="I360" s="203"/>
      <c r="J360" s="55">
        <v>9</v>
      </c>
      <c r="K360" s="203"/>
      <c r="L360" s="16"/>
      <c r="M360" s="97"/>
      <c r="N360" s="73" t="s">
        <v>252</v>
      </c>
      <c r="O360" s="116">
        <f t="shared" ref="O360" si="267">SUM(O362)</f>
        <v>1550</v>
      </c>
      <c r="P360" s="116">
        <f t="shared" ref="P360" si="268">SUM(P362)</f>
        <v>1200</v>
      </c>
      <c r="Q360" s="116">
        <f t="shared" ref="Q360" si="269">SUM(Q362)</f>
        <v>1400</v>
      </c>
      <c r="R360" s="116">
        <f>SUM(R362)</f>
        <v>2000</v>
      </c>
      <c r="S360" s="116">
        <f>SUM(S362)</f>
        <v>2000</v>
      </c>
      <c r="T360" s="287">
        <f t="shared" si="241"/>
        <v>142.85714285714286</v>
      </c>
      <c r="U360" s="287">
        <f t="shared" si="236"/>
        <v>142.85714285714286</v>
      </c>
    </row>
    <row r="361" spans="1:21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3"/>
      <c r="J361" s="203"/>
      <c r="K361" s="203"/>
      <c r="L361" s="16"/>
      <c r="M361" s="83"/>
      <c r="N361" s="84"/>
      <c r="O361" s="146"/>
      <c r="P361" s="146"/>
      <c r="Q361" s="146"/>
      <c r="R361" s="115"/>
      <c r="S361" s="115"/>
      <c r="T361" s="287"/>
      <c r="U361" s="287"/>
    </row>
    <row r="362" spans="1:21" s="1" customFormat="1" ht="25.5" x14ac:dyDescent="0.2">
      <c r="A362" s="53" t="s">
        <v>112</v>
      </c>
      <c r="B362" s="15"/>
      <c r="C362" s="15"/>
      <c r="D362" s="15"/>
      <c r="E362" s="15"/>
      <c r="F362" s="15"/>
      <c r="G362" s="15"/>
      <c r="H362" s="15"/>
      <c r="I362" s="203"/>
      <c r="J362" s="203"/>
      <c r="K362" s="203"/>
      <c r="L362" s="31" t="s">
        <v>191</v>
      </c>
      <c r="M362" s="104"/>
      <c r="N362" s="105" t="s">
        <v>119</v>
      </c>
      <c r="O362" s="117">
        <f t="shared" ref="O362" si="270">SUM(O364)</f>
        <v>1550</v>
      </c>
      <c r="P362" s="117">
        <f t="shared" ref="P362" si="271">SUM(P364)</f>
        <v>1200</v>
      </c>
      <c r="Q362" s="117">
        <f t="shared" ref="Q362:S362" si="272">SUM(Q364)</f>
        <v>1400</v>
      </c>
      <c r="R362" s="117">
        <f t="shared" si="272"/>
        <v>2000</v>
      </c>
      <c r="S362" s="117">
        <f t="shared" si="272"/>
        <v>2000</v>
      </c>
      <c r="T362" s="287">
        <f t="shared" si="241"/>
        <v>142.85714285714286</v>
      </c>
      <c r="U362" s="287">
        <f t="shared" si="236"/>
        <v>142.85714285714286</v>
      </c>
    </row>
    <row r="363" spans="1:21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3"/>
      <c r="J363" s="203"/>
      <c r="K363" s="203"/>
      <c r="L363" s="16"/>
      <c r="M363" s="83"/>
      <c r="N363" s="84"/>
      <c r="O363" s="145"/>
      <c r="P363" s="145"/>
      <c r="Q363" s="145"/>
      <c r="R363" s="114"/>
      <c r="S363" s="114"/>
      <c r="T363" s="287"/>
      <c r="U363" s="287"/>
    </row>
    <row r="364" spans="1:21" s="1" customFormat="1" ht="25.5" x14ac:dyDescent="0.2">
      <c r="A364" s="54" t="s">
        <v>324</v>
      </c>
      <c r="B364" s="42"/>
      <c r="C364" s="42"/>
      <c r="D364" s="42"/>
      <c r="E364" s="42"/>
      <c r="F364" s="42"/>
      <c r="G364" s="42"/>
      <c r="H364" s="42"/>
      <c r="I364" s="203"/>
      <c r="J364" s="203"/>
      <c r="K364" s="203"/>
      <c r="L364" s="36" t="s">
        <v>181</v>
      </c>
      <c r="M364" s="107"/>
      <c r="N364" s="108" t="s">
        <v>176</v>
      </c>
      <c r="O364" s="145">
        <f t="shared" ref="O364:P364" si="273">SUM(O370)</f>
        <v>1550</v>
      </c>
      <c r="P364" s="145">
        <f t="shared" si="273"/>
        <v>1200</v>
      </c>
      <c r="Q364" s="145">
        <f t="shared" ref="Q364" si="274">SUM(Q370)</f>
        <v>1400</v>
      </c>
      <c r="R364" s="246">
        <f>SUM(R371)</f>
        <v>2000</v>
      </c>
      <c r="S364" s="246">
        <f>SUM(S371)</f>
        <v>2000</v>
      </c>
      <c r="T364" s="287">
        <f t="shared" si="241"/>
        <v>142.85714285714286</v>
      </c>
      <c r="U364" s="287">
        <f t="shared" si="236"/>
        <v>142.85714285714286</v>
      </c>
    </row>
    <row r="365" spans="1:21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3"/>
      <c r="J365" s="203"/>
      <c r="K365" s="203"/>
      <c r="L365" s="16"/>
      <c r="M365" s="83"/>
      <c r="N365" s="84"/>
      <c r="O365" s="144"/>
      <c r="P365" s="144"/>
      <c r="Q365" s="144"/>
      <c r="R365" s="248"/>
      <c r="S365" s="248"/>
      <c r="T365" s="287"/>
      <c r="U365" s="287"/>
    </row>
    <row r="366" spans="1:21" s="1" customFormat="1" x14ac:dyDescent="0.2">
      <c r="A366" s="178"/>
      <c r="B366" s="178"/>
      <c r="C366" s="178"/>
      <c r="D366" s="178"/>
      <c r="E366" s="178"/>
      <c r="F366" s="178"/>
      <c r="G366" s="178"/>
      <c r="H366" s="178"/>
      <c r="I366" s="203"/>
      <c r="J366" s="203"/>
      <c r="K366" s="203"/>
      <c r="L366" s="16"/>
      <c r="M366" s="179"/>
      <c r="N366" s="181" t="s">
        <v>289</v>
      </c>
      <c r="O366" s="189">
        <f t="shared" ref="O366" si="275">SUM(O367:O368)</f>
        <v>1550</v>
      </c>
      <c r="P366" s="189">
        <f t="shared" ref="P366" si="276">SUM(P367:P368)</f>
        <v>1200</v>
      </c>
      <c r="Q366" s="189">
        <f t="shared" ref="Q366:S366" si="277">SUM(Q367:Q368)</f>
        <v>1400</v>
      </c>
      <c r="R366" s="189">
        <f t="shared" si="277"/>
        <v>2000</v>
      </c>
      <c r="S366" s="189">
        <f t="shared" si="277"/>
        <v>2000</v>
      </c>
      <c r="T366" s="287">
        <f t="shared" si="241"/>
        <v>142.85714285714286</v>
      </c>
      <c r="U366" s="287">
        <f t="shared" si="236"/>
        <v>142.85714285714286</v>
      </c>
    </row>
    <row r="367" spans="1:21" s="1" customFormat="1" x14ac:dyDescent="0.2">
      <c r="A367" s="178"/>
      <c r="B367" s="178"/>
      <c r="C367" s="178"/>
      <c r="D367" s="178"/>
      <c r="E367" s="178"/>
      <c r="F367" s="178"/>
      <c r="G367" s="178"/>
      <c r="H367" s="178"/>
      <c r="I367" s="203"/>
      <c r="J367" s="203"/>
      <c r="K367" s="203"/>
      <c r="L367" s="16"/>
      <c r="M367" s="190" t="s">
        <v>366</v>
      </c>
      <c r="N367" s="181" t="s">
        <v>290</v>
      </c>
      <c r="O367" s="189">
        <v>1550</v>
      </c>
      <c r="P367" s="189">
        <v>0</v>
      </c>
      <c r="Q367" s="189">
        <v>0</v>
      </c>
      <c r="R367" s="189">
        <v>2000</v>
      </c>
      <c r="S367" s="189">
        <v>0</v>
      </c>
      <c r="T367" s="287">
        <v>0</v>
      </c>
      <c r="U367" s="287">
        <v>0</v>
      </c>
    </row>
    <row r="368" spans="1:21" s="1" customFormat="1" x14ac:dyDescent="0.2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16"/>
      <c r="M368" s="187">
        <v>91</v>
      </c>
      <c r="N368" s="181" t="s">
        <v>294</v>
      </c>
      <c r="O368" s="189">
        <v>0</v>
      </c>
      <c r="P368" s="189">
        <v>1200</v>
      </c>
      <c r="Q368" s="189">
        <v>1400</v>
      </c>
      <c r="R368" s="189">
        <v>0</v>
      </c>
      <c r="S368" s="189">
        <v>2000</v>
      </c>
      <c r="T368" s="287">
        <f t="shared" si="241"/>
        <v>0</v>
      </c>
      <c r="U368" s="287">
        <f t="shared" si="236"/>
        <v>142.85714285714286</v>
      </c>
    </row>
    <row r="369" spans="1:21" s="1" customFormat="1" x14ac:dyDescent="0.2">
      <c r="A369" s="178"/>
      <c r="B369" s="178"/>
      <c r="C369" s="178"/>
      <c r="D369" s="178"/>
      <c r="E369" s="178"/>
      <c r="F369" s="178"/>
      <c r="G369" s="178"/>
      <c r="H369" s="178"/>
      <c r="I369" s="203"/>
      <c r="J369" s="203"/>
      <c r="K369" s="203"/>
      <c r="L369" s="16"/>
      <c r="M369" s="179"/>
      <c r="N369" s="84"/>
      <c r="O369" s="144"/>
      <c r="P369" s="144"/>
      <c r="Q369" s="144"/>
      <c r="R369" s="248"/>
      <c r="S369" s="248"/>
      <c r="T369" s="287"/>
      <c r="U369" s="287"/>
    </row>
    <row r="370" spans="1:21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3"/>
      <c r="J370" s="288">
        <v>9</v>
      </c>
      <c r="K370" s="203"/>
      <c r="L370" s="16" t="s">
        <v>181</v>
      </c>
      <c r="M370" s="72">
        <v>3</v>
      </c>
      <c r="N370" s="84" t="s">
        <v>117</v>
      </c>
      <c r="O370" s="114">
        <f t="shared" ref="O370:Q370" si="278">SUM(O371)</f>
        <v>1550</v>
      </c>
      <c r="P370" s="114">
        <f t="shared" si="278"/>
        <v>1200</v>
      </c>
      <c r="Q370" s="114">
        <f t="shared" si="278"/>
        <v>1400</v>
      </c>
      <c r="R370" s="114"/>
      <c r="S370" s="114"/>
      <c r="T370" s="287"/>
      <c r="U370" s="287"/>
    </row>
    <row r="371" spans="1:21" s="38" customFormat="1" x14ac:dyDescent="0.2">
      <c r="B371" s="9">
        <v>1</v>
      </c>
      <c r="J371" s="9">
        <v>9</v>
      </c>
      <c r="L371" s="16" t="s">
        <v>181</v>
      </c>
      <c r="M371" s="92" t="s">
        <v>62</v>
      </c>
      <c r="N371" s="70" t="s">
        <v>3</v>
      </c>
      <c r="O371" s="115">
        <f t="shared" ref="O371:Q371" si="279">SUM(O372)</f>
        <v>1550</v>
      </c>
      <c r="P371" s="115">
        <f t="shared" si="279"/>
        <v>1200</v>
      </c>
      <c r="Q371" s="115">
        <f t="shared" si="279"/>
        <v>1400</v>
      </c>
      <c r="R371" s="114">
        <v>2000</v>
      </c>
      <c r="S371" s="114">
        <v>2000</v>
      </c>
      <c r="T371" s="287">
        <f t="shared" si="241"/>
        <v>142.85714285714286</v>
      </c>
      <c r="U371" s="287">
        <f t="shared" si="236"/>
        <v>142.85714285714286</v>
      </c>
    </row>
    <row r="372" spans="1:21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3"/>
      <c r="J372" s="288">
        <v>9</v>
      </c>
      <c r="K372" s="203"/>
      <c r="L372" s="16" t="s">
        <v>181</v>
      </c>
      <c r="M372" s="83" t="s">
        <v>66</v>
      </c>
      <c r="N372" s="84" t="s">
        <v>7</v>
      </c>
      <c r="O372" s="114">
        <v>1550</v>
      </c>
      <c r="P372" s="114">
        <v>1200</v>
      </c>
      <c r="Q372" s="114">
        <v>1400</v>
      </c>
      <c r="R372" s="114"/>
      <c r="S372" s="114"/>
      <c r="T372" s="287"/>
      <c r="U372" s="287"/>
    </row>
    <row r="373" spans="1:21" s="1" customFormat="1" x14ac:dyDescent="0.2">
      <c r="A373" s="156"/>
      <c r="B373" s="153"/>
      <c r="C373" s="156"/>
      <c r="D373" s="156"/>
      <c r="E373" s="156"/>
      <c r="F373" s="156"/>
      <c r="G373" s="156"/>
      <c r="H373" s="156"/>
      <c r="I373" s="203"/>
      <c r="J373" s="203"/>
      <c r="K373" s="203"/>
      <c r="L373" s="16"/>
      <c r="M373" s="154"/>
      <c r="N373" s="84"/>
      <c r="O373" s="114"/>
      <c r="P373" s="114"/>
      <c r="Q373" s="114"/>
      <c r="R373" s="114"/>
      <c r="S373" s="114"/>
      <c r="T373" s="287"/>
      <c r="U373" s="287"/>
    </row>
    <row r="374" spans="1:21" s="1" customFormat="1" x14ac:dyDescent="0.2">
      <c r="A374" s="51" t="s">
        <v>127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3"/>
      <c r="J374" s="203"/>
      <c r="K374" s="203"/>
      <c r="L374" s="16"/>
      <c r="M374" s="97"/>
      <c r="N374" s="73" t="s">
        <v>253</v>
      </c>
      <c r="O374" s="116">
        <f t="shared" ref="O374:P374" si="280">SUM(O376)</f>
        <v>14163.61</v>
      </c>
      <c r="P374" s="116">
        <f t="shared" si="280"/>
        <v>30000</v>
      </c>
      <c r="Q374" s="116">
        <f t="shared" ref="Q374:R374" si="281">SUM(Q376)</f>
        <v>86000</v>
      </c>
      <c r="R374" s="116">
        <f t="shared" si="281"/>
        <v>40000</v>
      </c>
      <c r="S374" s="116">
        <f t="shared" ref="S374" si="282">SUM(S376)</f>
        <v>40000</v>
      </c>
      <c r="T374" s="287">
        <f t="shared" si="241"/>
        <v>46.511627906976742</v>
      </c>
      <c r="U374" s="287">
        <f t="shared" si="236"/>
        <v>46.511627906976742</v>
      </c>
    </row>
    <row r="375" spans="1:21" s="1" customFormat="1" x14ac:dyDescent="0.2">
      <c r="A375" s="51"/>
      <c r="B375" s="55"/>
      <c r="C375" s="55"/>
      <c r="D375" s="55"/>
      <c r="E375" s="124"/>
      <c r="F375" s="55"/>
      <c r="G375" s="124"/>
      <c r="H375" s="124"/>
      <c r="I375" s="203"/>
      <c r="J375" s="203"/>
      <c r="K375" s="203"/>
      <c r="L375" s="16"/>
      <c r="M375" s="97"/>
      <c r="N375" s="73"/>
      <c r="O375" s="145"/>
      <c r="P375" s="145"/>
      <c r="Q375" s="145"/>
      <c r="R375" s="116"/>
      <c r="S375" s="116"/>
      <c r="T375" s="287"/>
      <c r="U375" s="287"/>
    </row>
    <row r="376" spans="1:21" s="1" customFormat="1" ht="25.5" x14ac:dyDescent="0.2">
      <c r="A376" s="53" t="s">
        <v>154</v>
      </c>
      <c r="B376" s="47"/>
      <c r="C376" s="47"/>
      <c r="D376" s="47"/>
      <c r="E376" s="47"/>
      <c r="F376" s="47"/>
      <c r="G376" s="47"/>
      <c r="H376" s="47"/>
      <c r="I376" s="203"/>
      <c r="J376" s="203"/>
      <c r="K376" s="203"/>
      <c r="L376" s="31" t="s">
        <v>155</v>
      </c>
      <c r="M376" s="104"/>
      <c r="N376" s="105" t="s">
        <v>147</v>
      </c>
      <c r="O376" s="117">
        <f t="shared" ref="O376" si="283">SUM(O378+O388)</f>
        <v>14163.61</v>
      </c>
      <c r="P376" s="117">
        <f t="shared" ref="P376" si="284">SUM(P378+P388)</f>
        <v>30000</v>
      </c>
      <c r="Q376" s="117">
        <f>SUM(Q378+Q388+Q399+Q410)</f>
        <v>86000</v>
      </c>
      <c r="R376" s="117">
        <f t="shared" ref="R376:S376" si="285">SUM(R378+R388)</f>
        <v>40000</v>
      </c>
      <c r="S376" s="117">
        <f t="shared" si="285"/>
        <v>40000</v>
      </c>
      <c r="T376" s="287">
        <f t="shared" si="241"/>
        <v>46.511627906976742</v>
      </c>
      <c r="U376" s="287">
        <f t="shared" si="236"/>
        <v>46.511627906976742</v>
      </c>
    </row>
    <row r="377" spans="1:21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3"/>
      <c r="J377" s="203"/>
      <c r="K377" s="203"/>
      <c r="L377" s="16"/>
      <c r="M377" s="97"/>
      <c r="N377" s="83"/>
      <c r="O377" s="144"/>
      <c r="P377" s="144"/>
      <c r="Q377" s="144"/>
      <c r="R377" s="248"/>
      <c r="S377" s="248"/>
      <c r="T377" s="287"/>
      <c r="U377" s="287"/>
    </row>
    <row r="378" spans="1:21" s="1" customFormat="1" ht="38.25" x14ac:dyDescent="0.2">
      <c r="A378" s="27" t="s">
        <v>254</v>
      </c>
      <c r="B378" s="15"/>
      <c r="C378" s="15"/>
      <c r="D378" s="15"/>
      <c r="E378" s="15"/>
      <c r="F378" s="15"/>
      <c r="G378" s="15"/>
      <c r="H378" s="15"/>
      <c r="I378" s="203"/>
      <c r="J378" s="203"/>
      <c r="K378" s="203"/>
      <c r="L378" s="36" t="s">
        <v>156</v>
      </c>
      <c r="M378" s="107"/>
      <c r="N378" s="108" t="s">
        <v>229</v>
      </c>
      <c r="O378" s="145">
        <f t="shared" ref="O378" si="286">SUM(O384)</f>
        <v>14163.61</v>
      </c>
      <c r="P378" s="145">
        <f t="shared" ref="P378" si="287">SUM(P384)</f>
        <v>20000</v>
      </c>
      <c r="Q378" s="145">
        <f t="shared" ref="Q378" si="288">SUM(Q384)</f>
        <v>20000</v>
      </c>
      <c r="R378" s="246">
        <f>SUM(R385)</f>
        <v>30000</v>
      </c>
      <c r="S378" s="246">
        <f>SUM(S385)</f>
        <v>30000</v>
      </c>
      <c r="T378" s="287">
        <f t="shared" si="241"/>
        <v>150</v>
      </c>
      <c r="U378" s="287">
        <f t="shared" si="236"/>
        <v>150</v>
      </c>
    </row>
    <row r="379" spans="1:21" s="1" customFormat="1" x14ac:dyDescent="0.2">
      <c r="A379" s="27"/>
      <c r="B379" s="178"/>
      <c r="C379" s="178"/>
      <c r="D379" s="178"/>
      <c r="E379" s="178"/>
      <c r="F379" s="178"/>
      <c r="G379" s="178"/>
      <c r="H379" s="178"/>
      <c r="I379" s="203"/>
      <c r="J379" s="203"/>
      <c r="K379" s="203"/>
      <c r="L379" s="36"/>
      <c r="M379" s="107"/>
      <c r="N379" s="108"/>
      <c r="O379" s="145"/>
      <c r="P379" s="145"/>
      <c r="Q379" s="145"/>
      <c r="R379" s="246"/>
      <c r="S379" s="246"/>
      <c r="T379" s="287"/>
      <c r="U379" s="287"/>
    </row>
    <row r="380" spans="1:21" s="1" customFormat="1" x14ac:dyDescent="0.2">
      <c r="A380" s="27"/>
      <c r="B380" s="178"/>
      <c r="C380" s="178"/>
      <c r="D380" s="178"/>
      <c r="E380" s="178"/>
      <c r="F380" s="178"/>
      <c r="G380" s="178"/>
      <c r="H380" s="178"/>
      <c r="I380" s="203"/>
      <c r="J380" s="203"/>
      <c r="K380" s="203"/>
      <c r="L380" s="36"/>
      <c r="M380" s="107"/>
      <c r="N380" s="181" t="s">
        <v>289</v>
      </c>
      <c r="O380" s="186">
        <f t="shared" ref="O380" si="289">SUM(O381:O382)</f>
        <v>14163.61</v>
      </c>
      <c r="P380" s="186">
        <f t="shared" ref="P380" si="290">SUM(P381:P382)</f>
        <v>20000</v>
      </c>
      <c r="Q380" s="186">
        <f t="shared" ref="Q380" si="291">SUM(Q381:Q382)</f>
        <v>20000</v>
      </c>
      <c r="R380" s="186">
        <f t="shared" ref="R380:S380" si="292">SUM(R381:R382)</f>
        <v>30000</v>
      </c>
      <c r="S380" s="186">
        <f t="shared" si="292"/>
        <v>30000</v>
      </c>
      <c r="T380" s="287">
        <f t="shared" si="241"/>
        <v>150</v>
      </c>
      <c r="U380" s="287">
        <f t="shared" ref="U380:U443" si="293">S380/Q380*100</f>
        <v>150</v>
      </c>
    </row>
    <row r="381" spans="1:21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3"/>
      <c r="J381" s="203"/>
      <c r="K381" s="203"/>
      <c r="L381" s="16"/>
      <c r="M381" s="190" t="s">
        <v>366</v>
      </c>
      <c r="N381" s="181" t="s">
        <v>290</v>
      </c>
      <c r="O381" s="186">
        <v>8989.41</v>
      </c>
      <c r="P381" s="186">
        <v>0</v>
      </c>
      <c r="Q381" s="186">
        <v>0</v>
      </c>
      <c r="R381" s="186">
        <v>16300</v>
      </c>
      <c r="S381" s="186">
        <v>0</v>
      </c>
      <c r="T381" s="287">
        <v>0</v>
      </c>
      <c r="U381" s="287">
        <v>0</v>
      </c>
    </row>
    <row r="382" spans="1:21" s="1" customFormat="1" x14ac:dyDescent="0.2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16"/>
      <c r="M382" s="187">
        <v>43</v>
      </c>
      <c r="N382" s="188" t="s">
        <v>103</v>
      </c>
      <c r="O382" s="186">
        <v>5174.2</v>
      </c>
      <c r="P382" s="186">
        <v>20000</v>
      </c>
      <c r="Q382" s="186">
        <v>20000</v>
      </c>
      <c r="R382" s="186">
        <v>13700</v>
      </c>
      <c r="S382" s="186">
        <v>30000</v>
      </c>
      <c r="T382" s="287">
        <f t="shared" si="241"/>
        <v>68.5</v>
      </c>
      <c r="U382" s="287">
        <f t="shared" si="293"/>
        <v>150</v>
      </c>
    </row>
    <row r="383" spans="1:21" s="1" customFormat="1" x14ac:dyDescent="0.2">
      <c r="A383" s="178"/>
      <c r="B383" s="178"/>
      <c r="C383" s="178"/>
      <c r="D383" s="178"/>
      <c r="E383" s="178"/>
      <c r="F383" s="178"/>
      <c r="G383" s="178"/>
      <c r="H383" s="178"/>
      <c r="I383" s="203"/>
      <c r="J383" s="203"/>
      <c r="K383" s="203"/>
      <c r="L383" s="16"/>
      <c r="M383" s="119"/>
      <c r="N383" s="181"/>
      <c r="O383" s="144"/>
      <c r="P383" s="144"/>
      <c r="Q383" s="144"/>
      <c r="R383" s="248"/>
      <c r="S383" s="248"/>
      <c r="T383" s="287"/>
      <c r="U383" s="287"/>
    </row>
    <row r="384" spans="1:21" s="1" customFormat="1" x14ac:dyDescent="0.2">
      <c r="A384" s="15"/>
      <c r="B384" s="48">
        <v>1</v>
      </c>
      <c r="C384" s="48"/>
      <c r="D384" s="48"/>
      <c r="E384" s="288">
        <v>4</v>
      </c>
      <c r="F384" s="48"/>
      <c r="G384" s="15"/>
      <c r="H384" s="15"/>
      <c r="I384" s="203"/>
      <c r="J384" s="203"/>
      <c r="K384" s="203"/>
      <c r="L384" s="16" t="s">
        <v>156</v>
      </c>
      <c r="M384" s="72">
        <v>3</v>
      </c>
      <c r="N384" s="84" t="s">
        <v>117</v>
      </c>
      <c r="O384" s="114">
        <f t="shared" ref="O384:Q385" si="294">SUM(O385)</f>
        <v>14163.61</v>
      </c>
      <c r="P384" s="114">
        <f t="shared" si="294"/>
        <v>20000</v>
      </c>
      <c r="Q384" s="114">
        <f t="shared" si="294"/>
        <v>20000</v>
      </c>
      <c r="R384" s="114"/>
      <c r="S384" s="114"/>
      <c r="T384" s="287"/>
      <c r="U384" s="287"/>
    </row>
    <row r="385" spans="1:21" s="1" customFormat="1" x14ac:dyDescent="0.2">
      <c r="A385" s="15"/>
      <c r="B385" s="48">
        <v>1</v>
      </c>
      <c r="C385" s="48"/>
      <c r="D385" s="48"/>
      <c r="E385" s="288">
        <v>4</v>
      </c>
      <c r="F385" s="48"/>
      <c r="G385" s="15"/>
      <c r="H385" s="15"/>
      <c r="I385" s="203"/>
      <c r="J385" s="203"/>
      <c r="K385" s="203"/>
      <c r="L385" s="16" t="s">
        <v>156</v>
      </c>
      <c r="M385" s="92" t="s">
        <v>62</v>
      </c>
      <c r="N385" s="70" t="s">
        <v>3</v>
      </c>
      <c r="O385" s="115">
        <f t="shared" si="294"/>
        <v>14163.61</v>
      </c>
      <c r="P385" s="115">
        <f t="shared" si="294"/>
        <v>20000</v>
      </c>
      <c r="Q385" s="115">
        <f t="shared" si="294"/>
        <v>20000</v>
      </c>
      <c r="R385" s="114">
        <v>30000</v>
      </c>
      <c r="S385" s="114">
        <v>30000</v>
      </c>
      <c r="T385" s="287">
        <f t="shared" si="241"/>
        <v>150</v>
      </c>
      <c r="U385" s="287">
        <f t="shared" si="293"/>
        <v>150</v>
      </c>
    </row>
    <row r="386" spans="1:21" s="1" customFormat="1" x14ac:dyDescent="0.2">
      <c r="A386" s="15"/>
      <c r="B386" s="48">
        <v>1</v>
      </c>
      <c r="C386" s="48"/>
      <c r="D386" s="48"/>
      <c r="E386" s="288">
        <v>4</v>
      </c>
      <c r="F386" s="48"/>
      <c r="G386" s="15"/>
      <c r="H386" s="15"/>
      <c r="I386" s="203"/>
      <c r="J386" s="203"/>
      <c r="K386" s="203"/>
      <c r="L386" s="16" t="s">
        <v>156</v>
      </c>
      <c r="M386" s="83" t="s">
        <v>65</v>
      </c>
      <c r="N386" s="97" t="s">
        <v>6</v>
      </c>
      <c r="O386" s="114">
        <v>14163.61</v>
      </c>
      <c r="P386" s="114">
        <v>20000</v>
      </c>
      <c r="Q386" s="114">
        <v>20000</v>
      </c>
      <c r="R386" s="114"/>
      <c r="S386" s="114"/>
      <c r="T386" s="287"/>
      <c r="U386" s="287"/>
    </row>
    <row r="387" spans="1:21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3"/>
      <c r="J387" s="203"/>
      <c r="K387" s="203"/>
      <c r="L387" s="16"/>
      <c r="M387" s="97"/>
      <c r="N387" s="84"/>
      <c r="O387" s="146"/>
      <c r="P387" s="146"/>
      <c r="Q387" s="146"/>
      <c r="R387" s="115"/>
      <c r="S387" s="115"/>
      <c r="T387" s="287"/>
      <c r="U387" s="287"/>
    </row>
    <row r="388" spans="1:21" s="1" customFormat="1" ht="38.25" x14ac:dyDescent="0.2">
      <c r="A388" s="27" t="s">
        <v>255</v>
      </c>
      <c r="B388" s="43"/>
      <c r="C388" s="43"/>
      <c r="D388" s="43"/>
      <c r="E388" s="43"/>
      <c r="F388" s="43"/>
      <c r="G388" s="43"/>
      <c r="H388" s="43"/>
      <c r="I388" s="203"/>
      <c r="J388" s="203"/>
      <c r="K388" s="203"/>
      <c r="L388" s="36" t="s">
        <v>156</v>
      </c>
      <c r="M388" s="107"/>
      <c r="N388" s="108" t="s">
        <v>170</v>
      </c>
      <c r="O388" s="145">
        <f t="shared" ref="O388" si="295">SUM(O394)</f>
        <v>0</v>
      </c>
      <c r="P388" s="145">
        <f t="shared" ref="P388" si="296">SUM(P394)</f>
        <v>10000</v>
      </c>
      <c r="Q388" s="145">
        <f t="shared" ref="Q388" si="297">SUM(Q394)</f>
        <v>10000</v>
      </c>
      <c r="R388" s="246">
        <f>SUM(R395)</f>
        <v>10000</v>
      </c>
      <c r="S388" s="246">
        <f>SUM(S395)</f>
        <v>10000</v>
      </c>
      <c r="T388" s="287">
        <f t="shared" ref="T388:T449" si="298">R388/Q388*100</f>
        <v>100</v>
      </c>
      <c r="U388" s="287">
        <f t="shared" si="293"/>
        <v>100</v>
      </c>
    </row>
    <row r="389" spans="1:21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3"/>
      <c r="J389" s="203"/>
      <c r="K389" s="203"/>
      <c r="L389" s="16"/>
      <c r="M389" s="119"/>
      <c r="N389" s="120"/>
      <c r="O389" s="146"/>
      <c r="P389" s="146"/>
      <c r="Q389" s="146"/>
      <c r="R389" s="115"/>
      <c r="S389" s="115"/>
      <c r="T389" s="287"/>
      <c r="U389" s="287"/>
    </row>
    <row r="390" spans="1:21" s="1" customFormat="1" x14ac:dyDescent="0.2">
      <c r="A390" s="178"/>
      <c r="B390" s="178"/>
      <c r="C390" s="178"/>
      <c r="D390" s="178"/>
      <c r="E390" s="178"/>
      <c r="F390" s="178"/>
      <c r="G390" s="178"/>
      <c r="H390" s="178"/>
      <c r="I390" s="203"/>
      <c r="J390" s="203"/>
      <c r="K390" s="203"/>
      <c r="L390" s="16"/>
      <c r="M390" s="119"/>
      <c r="N390" s="181" t="s">
        <v>289</v>
      </c>
      <c r="O390" s="189">
        <f t="shared" ref="O390" si="299">SUM(O391:O392)</f>
        <v>0</v>
      </c>
      <c r="P390" s="189">
        <f t="shared" ref="P390" si="300">SUM(P391:P392)</f>
        <v>10000</v>
      </c>
      <c r="Q390" s="189">
        <f t="shared" ref="Q390:S390" si="301">SUM(Q391:Q392)</f>
        <v>10000</v>
      </c>
      <c r="R390" s="189">
        <f t="shared" si="301"/>
        <v>10000</v>
      </c>
      <c r="S390" s="189">
        <f t="shared" si="301"/>
        <v>10000</v>
      </c>
      <c r="T390" s="287">
        <f t="shared" si="298"/>
        <v>100</v>
      </c>
      <c r="U390" s="287">
        <f t="shared" si="293"/>
        <v>100</v>
      </c>
    </row>
    <row r="391" spans="1:21" s="1" customFormat="1" x14ac:dyDescent="0.2">
      <c r="A391" s="178"/>
      <c r="B391" s="178"/>
      <c r="C391" s="178"/>
      <c r="D391" s="178"/>
      <c r="E391" s="178"/>
      <c r="F391" s="178"/>
      <c r="G391" s="178"/>
      <c r="H391" s="178"/>
      <c r="I391" s="203"/>
      <c r="J391" s="203"/>
      <c r="K391" s="203"/>
      <c r="L391" s="16"/>
      <c r="M391" s="190" t="s">
        <v>366</v>
      </c>
      <c r="N391" s="181" t="s">
        <v>290</v>
      </c>
      <c r="O391" s="189">
        <v>0</v>
      </c>
      <c r="P391" s="189">
        <v>10000</v>
      </c>
      <c r="Q391" s="189">
        <v>10000</v>
      </c>
      <c r="R391" s="189">
        <v>0</v>
      </c>
      <c r="S391" s="189">
        <v>0</v>
      </c>
      <c r="T391" s="287">
        <f t="shared" si="298"/>
        <v>0</v>
      </c>
      <c r="U391" s="287">
        <f t="shared" si="293"/>
        <v>0</v>
      </c>
    </row>
    <row r="392" spans="1:21" s="1" customFormat="1" ht="51" x14ac:dyDescent="0.2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16"/>
      <c r="M392" s="190" t="s">
        <v>53</v>
      </c>
      <c r="N392" s="191" t="s">
        <v>106</v>
      </c>
      <c r="O392" s="189">
        <v>0</v>
      </c>
      <c r="P392" s="189">
        <v>0</v>
      </c>
      <c r="Q392" s="189">
        <v>0</v>
      </c>
      <c r="R392" s="189">
        <v>10000</v>
      </c>
      <c r="S392" s="189">
        <v>10000</v>
      </c>
      <c r="T392" s="287">
        <v>0</v>
      </c>
      <c r="U392" s="287">
        <v>0</v>
      </c>
    </row>
    <row r="393" spans="1:21" s="1" customFormat="1" x14ac:dyDescent="0.2">
      <c r="A393" s="178"/>
      <c r="B393" s="178"/>
      <c r="C393" s="178"/>
      <c r="D393" s="178"/>
      <c r="E393" s="178"/>
      <c r="F393" s="178"/>
      <c r="G393" s="178"/>
      <c r="H393" s="178"/>
      <c r="I393" s="203"/>
      <c r="J393" s="203"/>
      <c r="K393" s="203"/>
      <c r="L393" s="16"/>
      <c r="M393" s="119"/>
      <c r="N393" s="181"/>
      <c r="O393" s="146"/>
      <c r="P393" s="146"/>
      <c r="Q393" s="146"/>
      <c r="R393" s="115"/>
      <c r="S393" s="115"/>
      <c r="T393" s="287"/>
      <c r="U393" s="287"/>
    </row>
    <row r="394" spans="1:21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88">
        <v>7</v>
      </c>
      <c r="I394" s="203"/>
      <c r="J394" s="203"/>
      <c r="K394" s="203"/>
      <c r="L394" s="16" t="s">
        <v>156</v>
      </c>
      <c r="M394" s="72">
        <v>3</v>
      </c>
      <c r="N394" s="84" t="s">
        <v>117</v>
      </c>
      <c r="O394" s="114">
        <f t="shared" ref="O394:Q395" si="302">SUM(O395)</f>
        <v>0</v>
      </c>
      <c r="P394" s="114">
        <f t="shared" si="302"/>
        <v>10000</v>
      </c>
      <c r="Q394" s="114">
        <f t="shared" si="302"/>
        <v>10000</v>
      </c>
      <c r="R394" s="114"/>
      <c r="S394" s="114"/>
      <c r="T394" s="287"/>
      <c r="U394" s="287"/>
    </row>
    <row r="395" spans="1:21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88">
        <v>7</v>
      </c>
      <c r="I395" s="203"/>
      <c r="J395" s="203"/>
      <c r="K395" s="203"/>
      <c r="L395" s="16" t="s">
        <v>156</v>
      </c>
      <c r="M395" s="92" t="s">
        <v>62</v>
      </c>
      <c r="N395" s="70" t="s">
        <v>3</v>
      </c>
      <c r="O395" s="115">
        <f t="shared" si="302"/>
        <v>0</v>
      </c>
      <c r="P395" s="115">
        <f t="shared" si="302"/>
        <v>10000</v>
      </c>
      <c r="Q395" s="115">
        <f t="shared" si="302"/>
        <v>10000</v>
      </c>
      <c r="R395" s="114">
        <v>10000</v>
      </c>
      <c r="S395" s="114">
        <v>10000</v>
      </c>
      <c r="T395" s="287">
        <f t="shared" si="298"/>
        <v>100</v>
      </c>
      <c r="U395" s="287">
        <f t="shared" si="293"/>
        <v>100</v>
      </c>
    </row>
    <row r="396" spans="1:21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88">
        <v>7</v>
      </c>
      <c r="I396" s="203"/>
      <c r="J396" s="203"/>
      <c r="K396" s="203"/>
      <c r="L396" s="16" t="s">
        <v>156</v>
      </c>
      <c r="M396" s="83" t="s">
        <v>65</v>
      </c>
      <c r="N396" s="97" t="s">
        <v>6</v>
      </c>
      <c r="O396" s="114">
        <v>0</v>
      </c>
      <c r="P396" s="114">
        <v>10000</v>
      </c>
      <c r="Q396" s="114">
        <v>10000</v>
      </c>
      <c r="R396" s="114"/>
      <c r="S396" s="114"/>
      <c r="T396" s="287"/>
      <c r="U396" s="287"/>
    </row>
    <row r="397" spans="1:21" s="1" customFormat="1" x14ac:dyDescent="0.2">
      <c r="A397" s="352"/>
      <c r="B397" s="361"/>
      <c r="C397" s="352"/>
      <c r="D397" s="361"/>
      <c r="E397" s="352"/>
      <c r="F397" s="361"/>
      <c r="G397" s="352"/>
      <c r="H397" s="361"/>
      <c r="I397" s="352"/>
      <c r="J397" s="352"/>
      <c r="K397" s="352"/>
      <c r="L397" s="16"/>
      <c r="M397" s="360"/>
      <c r="N397" s="97"/>
      <c r="O397" s="114"/>
      <c r="P397" s="114"/>
      <c r="Q397" s="114"/>
      <c r="R397" s="114"/>
      <c r="S397" s="114"/>
      <c r="T397" s="287"/>
      <c r="U397" s="287"/>
    </row>
    <row r="398" spans="1:21" s="1" customFormat="1" x14ac:dyDescent="0.2">
      <c r="A398" s="352"/>
      <c r="B398" s="361"/>
      <c r="C398" s="352"/>
      <c r="D398" s="361"/>
      <c r="E398" s="352"/>
      <c r="F398" s="361"/>
      <c r="G398" s="352"/>
      <c r="H398" s="361"/>
      <c r="I398" s="352"/>
      <c r="J398" s="352"/>
      <c r="K398" s="352"/>
      <c r="L398" s="16"/>
      <c r="M398" s="360"/>
      <c r="N398" s="97"/>
      <c r="O398" s="114"/>
      <c r="P398" s="114"/>
      <c r="Q398" s="114"/>
      <c r="R398" s="114"/>
      <c r="S398" s="114"/>
      <c r="T398" s="287"/>
      <c r="U398" s="287"/>
    </row>
    <row r="399" spans="1:21" s="1" customFormat="1" ht="25.5" x14ac:dyDescent="0.2">
      <c r="A399" s="27" t="s">
        <v>384</v>
      </c>
      <c r="B399" s="352"/>
      <c r="C399" s="352"/>
      <c r="D399" s="352"/>
      <c r="E399" s="352"/>
      <c r="F399" s="352"/>
      <c r="G399" s="352"/>
      <c r="H399" s="352"/>
      <c r="I399" s="352"/>
      <c r="J399" s="352"/>
      <c r="K399" s="352"/>
      <c r="L399" s="36" t="s">
        <v>156</v>
      </c>
      <c r="M399" s="107"/>
      <c r="N399" s="108" t="s">
        <v>385</v>
      </c>
      <c r="O399" s="145">
        <f t="shared" ref="O399:P399" si="303">SUM(O405)</f>
        <v>0</v>
      </c>
      <c r="P399" s="145">
        <f t="shared" si="303"/>
        <v>0</v>
      </c>
      <c r="Q399" s="145">
        <f>SUM(Q405)</f>
        <v>6000</v>
      </c>
      <c r="R399" s="145">
        <v>0</v>
      </c>
      <c r="S399" s="145">
        <v>0</v>
      </c>
      <c r="T399" s="287">
        <f t="shared" si="298"/>
        <v>0</v>
      </c>
      <c r="U399" s="287">
        <f t="shared" si="293"/>
        <v>0</v>
      </c>
    </row>
    <row r="400" spans="1:21" s="1" customFormat="1" x14ac:dyDescent="0.2">
      <c r="A400" s="352"/>
      <c r="B400" s="361"/>
      <c r="C400" s="352"/>
      <c r="D400" s="361"/>
      <c r="E400" s="352"/>
      <c r="F400" s="361"/>
      <c r="G400" s="352"/>
      <c r="H400" s="361"/>
      <c r="I400" s="352"/>
      <c r="J400" s="352"/>
      <c r="K400" s="352"/>
      <c r="L400" s="16"/>
      <c r="M400" s="360"/>
      <c r="N400" s="97"/>
      <c r="O400" s="189"/>
      <c r="P400" s="114"/>
      <c r="Q400" s="114"/>
      <c r="R400" s="114"/>
      <c r="S400" s="114"/>
      <c r="T400" s="287"/>
      <c r="U400" s="287"/>
    </row>
    <row r="401" spans="1:21" s="1" customFormat="1" x14ac:dyDescent="0.2">
      <c r="A401" s="352"/>
      <c r="B401" s="361"/>
      <c r="C401" s="352"/>
      <c r="D401" s="361"/>
      <c r="E401" s="352"/>
      <c r="F401" s="361"/>
      <c r="G401" s="352"/>
      <c r="H401" s="361"/>
      <c r="I401" s="352"/>
      <c r="J401" s="352"/>
      <c r="K401" s="352"/>
      <c r="L401" s="16"/>
      <c r="M401" s="119"/>
      <c r="N401" s="181" t="s">
        <v>289</v>
      </c>
      <c r="O401" s="189">
        <f t="shared" ref="O401:P401" si="304">SUM(O402:O403)</f>
        <v>0</v>
      </c>
      <c r="P401" s="189">
        <f t="shared" si="304"/>
        <v>0</v>
      </c>
      <c r="Q401" s="189">
        <f>SUM(Q402:Q403)</f>
        <v>6000</v>
      </c>
      <c r="R401" s="189">
        <v>0</v>
      </c>
      <c r="S401" s="189">
        <v>0</v>
      </c>
      <c r="T401" s="287">
        <f t="shared" si="298"/>
        <v>0</v>
      </c>
      <c r="U401" s="287">
        <f t="shared" si="293"/>
        <v>0</v>
      </c>
    </row>
    <row r="402" spans="1:21" s="1" customFormat="1" x14ac:dyDescent="0.2">
      <c r="A402" s="352"/>
      <c r="B402" s="361"/>
      <c r="C402" s="352"/>
      <c r="D402" s="361"/>
      <c r="E402" s="352"/>
      <c r="F402" s="361"/>
      <c r="G402" s="352"/>
      <c r="H402" s="361"/>
      <c r="I402" s="352"/>
      <c r="J402" s="352"/>
      <c r="K402" s="352"/>
      <c r="L402" s="16"/>
      <c r="M402" s="190" t="s">
        <v>366</v>
      </c>
      <c r="N402" s="181" t="s">
        <v>290</v>
      </c>
      <c r="O402" s="189">
        <v>0</v>
      </c>
      <c r="P402" s="189">
        <v>0</v>
      </c>
      <c r="Q402" s="189">
        <v>0</v>
      </c>
      <c r="R402" s="189">
        <v>0</v>
      </c>
      <c r="S402" s="189">
        <v>0</v>
      </c>
      <c r="T402" s="287">
        <v>0</v>
      </c>
      <c r="U402" s="287">
        <v>0</v>
      </c>
    </row>
    <row r="403" spans="1:21" s="1" customFormat="1" x14ac:dyDescent="0.2">
      <c r="A403" s="352"/>
      <c r="B403" s="361"/>
      <c r="C403" s="352"/>
      <c r="D403" s="361"/>
      <c r="E403" s="352"/>
      <c r="F403" s="361"/>
      <c r="G403" s="352"/>
      <c r="H403" s="361"/>
      <c r="I403" s="352"/>
      <c r="J403" s="352"/>
      <c r="K403" s="352"/>
      <c r="L403" s="16"/>
      <c r="M403" s="187">
        <v>43</v>
      </c>
      <c r="N403" s="188" t="s">
        <v>103</v>
      </c>
      <c r="O403" s="189">
        <v>0</v>
      </c>
      <c r="P403" s="189">
        <v>0</v>
      </c>
      <c r="Q403" s="189">
        <v>6000</v>
      </c>
      <c r="R403" s="189">
        <v>0</v>
      </c>
      <c r="S403" s="189">
        <v>0</v>
      </c>
      <c r="T403" s="287">
        <f t="shared" si="298"/>
        <v>0</v>
      </c>
      <c r="U403" s="287">
        <f t="shared" si="293"/>
        <v>0</v>
      </c>
    </row>
    <row r="404" spans="1:21" s="1" customFormat="1" x14ac:dyDescent="0.2">
      <c r="A404" s="352"/>
      <c r="B404" s="361"/>
      <c r="C404" s="352"/>
      <c r="D404" s="361"/>
      <c r="E404" s="352"/>
      <c r="F404" s="361"/>
      <c r="G404" s="352"/>
      <c r="H404" s="361"/>
      <c r="I404" s="352"/>
      <c r="J404" s="352"/>
      <c r="K404" s="352"/>
      <c r="L404" s="16"/>
      <c r="M404" s="119"/>
      <c r="N404" s="181"/>
      <c r="O404" s="146"/>
      <c r="P404" s="146"/>
      <c r="Q404" s="114"/>
      <c r="R404" s="114"/>
      <c r="S404" s="114"/>
      <c r="T404" s="287"/>
      <c r="U404" s="287"/>
    </row>
    <row r="405" spans="1:21" s="1" customFormat="1" x14ac:dyDescent="0.2">
      <c r="A405" s="352"/>
      <c r="B405" s="361">
        <v>1</v>
      </c>
      <c r="C405" s="352"/>
      <c r="D405" s="361"/>
      <c r="E405" s="389">
        <v>4</v>
      </c>
      <c r="F405" s="361"/>
      <c r="G405" s="352"/>
      <c r="H405" s="361"/>
      <c r="I405" s="352"/>
      <c r="J405" s="352"/>
      <c r="K405" s="352"/>
      <c r="L405" s="16" t="s">
        <v>156</v>
      </c>
      <c r="M405" s="365">
        <v>3</v>
      </c>
      <c r="N405" s="363" t="s">
        <v>117</v>
      </c>
      <c r="O405" s="114">
        <f t="shared" ref="O405:P406" si="305">SUM(O406)</f>
        <v>0</v>
      </c>
      <c r="P405" s="114">
        <f t="shared" si="305"/>
        <v>0</v>
      </c>
      <c r="Q405" s="114">
        <f>SUM(Q406)</f>
        <v>6000</v>
      </c>
      <c r="R405" s="114"/>
      <c r="S405" s="114"/>
      <c r="T405" s="287"/>
      <c r="U405" s="287"/>
    </row>
    <row r="406" spans="1:21" s="1" customFormat="1" ht="25.5" x14ac:dyDescent="0.2">
      <c r="A406" s="352"/>
      <c r="B406" s="361">
        <v>1</v>
      </c>
      <c r="C406" s="352"/>
      <c r="D406" s="361"/>
      <c r="E406" s="389">
        <v>4</v>
      </c>
      <c r="F406" s="361"/>
      <c r="G406" s="352"/>
      <c r="H406" s="361"/>
      <c r="I406" s="352"/>
      <c r="J406" s="352"/>
      <c r="K406" s="352"/>
      <c r="L406" s="16" t="s">
        <v>156</v>
      </c>
      <c r="M406" s="333" t="s">
        <v>263</v>
      </c>
      <c r="N406" s="362" t="s">
        <v>283</v>
      </c>
      <c r="O406" s="115">
        <f t="shared" si="305"/>
        <v>0</v>
      </c>
      <c r="P406" s="115">
        <f t="shared" si="305"/>
        <v>0</v>
      </c>
      <c r="Q406" s="114">
        <f>SUM(Q407)</f>
        <v>6000</v>
      </c>
      <c r="R406" s="114">
        <v>0</v>
      </c>
      <c r="S406" s="114">
        <v>0</v>
      </c>
      <c r="T406" s="287">
        <f t="shared" si="298"/>
        <v>0</v>
      </c>
      <c r="U406" s="287">
        <f t="shared" si="293"/>
        <v>0</v>
      </c>
    </row>
    <row r="407" spans="1:21" s="1" customFormat="1" x14ac:dyDescent="0.2">
      <c r="A407" s="352"/>
      <c r="B407" s="361">
        <v>1</v>
      </c>
      <c r="C407" s="352"/>
      <c r="D407" s="361"/>
      <c r="E407" s="389">
        <v>4</v>
      </c>
      <c r="F407" s="361"/>
      <c r="G407" s="352"/>
      <c r="H407" s="361"/>
      <c r="I407" s="352"/>
      <c r="J407" s="352"/>
      <c r="K407" s="352"/>
      <c r="L407" s="16" t="s">
        <v>156</v>
      </c>
      <c r="M407" s="364" t="s">
        <v>386</v>
      </c>
      <c r="N407" s="97" t="s">
        <v>387</v>
      </c>
      <c r="O407" s="114">
        <v>0</v>
      </c>
      <c r="P407" s="114">
        <v>0</v>
      </c>
      <c r="Q407" s="114">
        <v>6000</v>
      </c>
      <c r="R407" s="114"/>
      <c r="S407" s="114"/>
      <c r="T407" s="287"/>
      <c r="U407" s="287"/>
    </row>
    <row r="408" spans="1:21" s="1" customFormat="1" x14ac:dyDescent="0.2">
      <c r="A408" s="352"/>
      <c r="B408" s="361"/>
      <c r="C408" s="352"/>
      <c r="D408" s="361"/>
      <c r="E408" s="352"/>
      <c r="F408" s="361"/>
      <c r="G408" s="352"/>
      <c r="H408" s="361"/>
      <c r="I408" s="352"/>
      <c r="J408" s="352"/>
      <c r="K408" s="352"/>
      <c r="L408" s="16"/>
      <c r="M408" s="360"/>
      <c r="N408" s="97"/>
      <c r="O408" s="114"/>
      <c r="P408" s="114"/>
      <c r="Q408" s="114"/>
      <c r="R408" s="114"/>
      <c r="S408" s="114"/>
      <c r="T408" s="287"/>
      <c r="U408" s="287"/>
    </row>
    <row r="409" spans="1:21" s="1" customFormat="1" x14ac:dyDescent="0.2">
      <c r="A409" s="352"/>
      <c r="B409" s="361"/>
      <c r="C409" s="352"/>
      <c r="D409" s="361"/>
      <c r="E409" s="352"/>
      <c r="F409" s="361"/>
      <c r="G409" s="352"/>
      <c r="H409" s="361"/>
      <c r="I409" s="352"/>
      <c r="J409" s="352"/>
      <c r="K409" s="352"/>
      <c r="L409" s="16"/>
      <c r="M409" s="360"/>
      <c r="N409" s="97"/>
      <c r="O409" s="114"/>
      <c r="P409" s="114"/>
      <c r="Q409" s="114"/>
      <c r="R409" s="114"/>
      <c r="S409" s="114"/>
      <c r="T409" s="287"/>
      <c r="U409" s="287"/>
    </row>
    <row r="410" spans="1:21" s="1" customFormat="1" ht="51" x14ac:dyDescent="0.2">
      <c r="A410" s="27" t="s">
        <v>388</v>
      </c>
      <c r="B410" s="352"/>
      <c r="C410" s="352"/>
      <c r="D410" s="352"/>
      <c r="E410" s="352"/>
      <c r="F410" s="352"/>
      <c r="G410" s="352"/>
      <c r="H410" s="352"/>
      <c r="I410" s="352"/>
      <c r="J410" s="352"/>
      <c r="K410" s="352"/>
      <c r="L410" s="36" t="s">
        <v>156</v>
      </c>
      <c r="M410" s="107"/>
      <c r="N410" s="108" t="s">
        <v>391</v>
      </c>
      <c r="O410" s="145">
        <f t="shared" ref="O410:P410" si="306">SUM(O416)</f>
        <v>0</v>
      </c>
      <c r="P410" s="145">
        <f t="shared" si="306"/>
        <v>0</v>
      </c>
      <c r="Q410" s="145">
        <f>SUM(Q416)</f>
        <v>50000</v>
      </c>
      <c r="R410" s="145">
        <v>0</v>
      </c>
      <c r="S410" s="145">
        <v>0</v>
      </c>
      <c r="T410" s="287">
        <f t="shared" si="298"/>
        <v>0</v>
      </c>
      <c r="U410" s="287">
        <f t="shared" si="293"/>
        <v>0</v>
      </c>
    </row>
    <row r="411" spans="1:21" s="1" customFormat="1" x14ac:dyDescent="0.2">
      <c r="A411" s="352"/>
      <c r="B411" s="361"/>
      <c r="C411" s="352"/>
      <c r="D411" s="361"/>
      <c r="E411" s="352"/>
      <c r="F411" s="361"/>
      <c r="G411" s="352"/>
      <c r="H411" s="361"/>
      <c r="I411" s="352"/>
      <c r="J411" s="352"/>
      <c r="K411" s="352"/>
      <c r="L411" s="16"/>
      <c r="M411" s="360"/>
      <c r="N411" s="97"/>
      <c r="O411" s="189"/>
      <c r="P411" s="114"/>
      <c r="Q411" s="114"/>
      <c r="R411" s="114"/>
      <c r="S411" s="114"/>
      <c r="T411" s="287"/>
      <c r="U411" s="287"/>
    </row>
    <row r="412" spans="1:21" s="1" customFormat="1" x14ac:dyDescent="0.2">
      <c r="A412" s="352"/>
      <c r="B412" s="361"/>
      <c r="C412" s="352"/>
      <c r="D412" s="361"/>
      <c r="E412" s="352"/>
      <c r="F412" s="361"/>
      <c r="G412" s="352"/>
      <c r="H412" s="361"/>
      <c r="I412" s="352"/>
      <c r="J412" s="352"/>
      <c r="K412" s="352"/>
      <c r="L412" s="16"/>
      <c r="M412" s="119"/>
      <c r="N412" s="181" t="s">
        <v>289</v>
      </c>
      <c r="O412" s="189">
        <f t="shared" ref="O412:P412" si="307">SUM(O413:O414)</f>
        <v>0</v>
      </c>
      <c r="P412" s="189">
        <f t="shared" si="307"/>
        <v>0</v>
      </c>
      <c r="Q412" s="189">
        <f>SUM(Q413:Q414)</f>
        <v>50000</v>
      </c>
      <c r="R412" s="189">
        <v>0</v>
      </c>
      <c r="S412" s="189">
        <v>0</v>
      </c>
      <c r="T412" s="287">
        <f t="shared" si="298"/>
        <v>0</v>
      </c>
      <c r="U412" s="287">
        <f t="shared" si="293"/>
        <v>0</v>
      </c>
    </row>
    <row r="413" spans="1:21" s="1" customFormat="1" x14ac:dyDescent="0.2">
      <c r="A413" s="352"/>
      <c r="B413" s="361"/>
      <c r="C413" s="352"/>
      <c r="D413" s="361"/>
      <c r="E413" s="352"/>
      <c r="F413" s="361"/>
      <c r="G413" s="352"/>
      <c r="H413" s="361"/>
      <c r="I413" s="352"/>
      <c r="J413" s="352"/>
      <c r="K413" s="352"/>
      <c r="L413" s="16"/>
      <c r="M413" s="190" t="s">
        <v>366</v>
      </c>
      <c r="N413" s="181" t="s">
        <v>290</v>
      </c>
      <c r="O413" s="189">
        <v>0</v>
      </c>
      <c r="P413" s="189">
        <v>0</v>
      </c>
      <c r="Q413" s="189">
        <v>50000</v>
      </c>
      <c r="R413" s="189">
        <v>0</v>
      </c>
      <c r="S413" s="189">
        <v>0</v>
      </c>
      <c r="T413" s="287">
        <f t="shared" si="298"/>
        <v>0</v>
      </c>
      <c r="U413" s="287">
        <f t="shared" si="293"/>
        <v>0</v>
      </c>
    </row>
    <row r="414" spans="1:21" s="1" customFormat="1" x14ac:dyDescent="0.2">
      <c r="A414" s="352"/>
      <c r="B414" s="361"/>
      <c r="C414" s="352"/>
      <c r="D414" s="361"/>
      <c r="E414" s="352"/>
      <c r="F414" s="361"/>
      <c r="G414" s="352"/>
      <c r="H414" s="361"/>
      <c r="I414" s="352"/>
      <c r="J414" s="352"/>
      <c r="K414" s="352"/>
      <c r="L414" s="16"/>
      <c r="M414" s="187">
        <v>43</v>
      </c>
      <c r="N414" s="188" t="s">
        <v>103</v>
      </c>
      <c r="O414" s="189">
        <v>0</v>
      </c>
      <c r="P414" s="189">
        <v>0</v>
      </c>
      <c r="Q414" s="189">
        <v>0</v>
      </c>
      <c r="R414" s="189">
        <v>0</v>
      </c>
      <c r="S414" s="189">
        <v>0</v>
      </c>
      <c r="T414" s="287">
        <v>0</v>
      </c>
      <c r="U414" s="287">
        <v>0</v>
      </c>
    </row>
    <row r="415" spans="1:21" s="1" customFormat="1" x14ac:dyDescent="0.2">
      <c r="A415" s="352"/>
      <c r="B415" s="377"/>
      <c r="C415" s="352"/>
      <c r="D415" s="377"/>
      <c r="E415" s="352"/>
      <c r="F415" s="377"/>
      <c r="G415" s="352"/>
      <c r="H415" s="377"/>
      <c r="I415" s="352"/>
      <c r="J415" s="352"/>
      <c r="K415" s="352"/>
      <c r="L415" s="16"/>
      <c r="M415" s="187"/>
      <c r="N415" s="188"/>
      <c r="O415" s="146"/>
      <c r="P415" s="146"/>
      <c r="Q415" s="114"/>
      <c r="R415" s="114"/>
      <c r="S415" s="114"/>
      <c r="T415" s="287"/>
      <c r="U415" s="287"/>
    </row>
    <row r="416" spans="1:21" s="1" customFormat="1" x14ac:dyDescent="0.2">
      <c r="A416" s="352"/>
      <c r="B416" s="377">
        <v>1</v>
      </c>
      <c r="C416" s="352"/>
      <c r="D416" s="377"/>
      <c r="E416" s="389">
        <v>4</v>
      </c>
      <c r="F416" s="377"/>
      <c r="G416" s="352"/>
      <c r="H416" s="377"/>
      <c r="I416" s="352"/>
      <c r="J416" s="352"/>
      <c r="K416" s="352"/>
      <c r="L416" s="16" t="s">
        <v>156</v>
      </c>
      <c r="M416" s="376">
        <v>3</v>
      </c>
      <c r="N416" s="374" t="s">
        <v>117</v>
      </c>
      <c r="O416" s="114">
        <f t="shared" ref="O416:P417" si="308">SUM(O417)</f>
        <v>0</v>
      </c>
      <c r="P416" s="114">
        <f t="shared" si="308"/>
        <v>0</v>
      </c>
      <c r="Q416" s="114">
        <f>SUM(Q417)</f>
        <v>50000</v>
      </c>
      <c r="R416" s="114"/>
      <c r="S416" s="114"/>
      <c r="T416" s="287"/>
      <c r="U416" s="287"/>
    </row>
    <row r="417" spans="1:21" s="1" customFormat="1" x14ac:dyDescent="0.2">
      <c r="A417" s="352"/>
      <c r="B417" s="361">
        <v>1</v>
      </c>
      <c r="C417" s="352"/>
      <c r="D417" s="361"/>
      <c r="E417" s="389">
        <v>4</v>
      </c>
      <c r="F417" s="361"/>
      <c r="G417" s="352"/>
      <c r="H417" s="361"/>
      <c r="I417" s="352"/>
      <c r="J417" s="352"/>
      <c r="K417" s="352"/>
      <c r="L417" s="16" t="s">
        <v>156</v>
      </c>
      <c r="M417" s="333" t="s">
        <v>62</v>
      </c>
      <c r="N417" s="373" t="s">
        <v>3</v>
      </c>
      <c r="O417" s="115">
        <f t="shared" si="308"/>
        <v>0</v>
      </c>
      <c r="P417" s="115">
        <f t="shared" si="308"/>
        <v>0</v>
      </c>
      <c r="Q417" s="114">
        <f>SUM(Q418)</f>
        <v>50000</v>
      </c>
      <c r="R417" s="114">
        <v>0</v>
      </c>
      <c r="S417" s="114">
        <v>0</v>
      </c>
      <c r="T417" s="287">
        <f t="shared" si="298"/>
        <v>0</v>
      </c>
      <c r="U417" s="287">
        <f t="shared" si="293"/>
        <v>0</v>
      </c>
    </row>
    <row r="418" spans="1:21" s="1" customFormat="1" x14ac:dyDescent="0.2">
      <c r="A418" s="218"/>
      <c r="B418" s="219">
        <v>1</v>
      </c>
      <c r="C418" s="218"/>
      <c r="D418" s="219"/>
      <c r="E418" s="389">
        <v>4</v>
      </c>
      <c r="F418" s="219"/>
      <c r="G418" s="218"/>
      <c r="H418" s="218"/>
      <c r="I418" s="218"/>
      <c r="J418" s="218"/>
      <c r="K418" s="218"/>
      <c r="L418" s="16" t="s">
        <v>156</v>
      </c>
      <c r="M418" s="375" t="s">
        <v>65</v>
      </c>
      <c r="N418" s="97" t="s">
        <v>6</v>
      </c>
      <c r="O418" s="114">
        <v>0</v>
      </c>
      <c r="P418" s="114">
        <v>0</v>
      </c>
      <c r="Q418" s="114">
        <v>50000</v>
      </c>
      <c r="R418" s="114"/>
      <c r="S418" s="114"/>
      <c r="T418" s="287"/>
      <c r="U418" s="287"/>
    </row>
    <row r="419" spans="1:21" s="1" customFormat="1" x14ac:dyDescent="0.2">
      <c r="A419" s="352"/>
      <c r="B419" s="377"/>
      <c r="C419" s="352"/>
      <c r="D419" s="377"/>
      <c r="E419" s="352"/>
      <c r="F419" s="377"/>
      <c r="G419" s="352"/>
      <c r="H419" s="352"/>
      <c r="I419" s="352"/>
      <c r="J419" s="352"/>
      <c r="K419" s="352"/>
      <c r="L419" s="16"/>
      <c r="M419" s="375"/>
      <c r="N419" s="97"/>
      <c r="O419" s="114"/>
      <c r="P419" s="114"/>
      <c r="Q419" s="114"/>
      <c r="R419" s="114"/>
      <c r="S419" s="114"/>
      <c r="T419" s="287"/>
      <c r="U419" s="287"/>
    </row>
    <row r="420" spans="1:21" s="1" customFormat="1" x14ac:dyDescent="0.2">
      <c r="A420" s="352"/>
      <c r="B420" s="377"/>
      <c r="C420" s="352"/>
      <c r="D420" s="377"/>
      <c r="E420" s="352"/>
      <c r="F420" s="377"/>
      <c r="G420" s="352"/>
      <c r="H420" s="352"/>
      <c r="I420" s="352"/>
      <c r="J420" s="352"/>
      <c r="K420" s="352"/>
      <c r="L420" s="16"/>
      <c r="M420" s="375"/>
      <c r="N420" s="97"/>
      <c r="O420" s="114"/>
      <c r="P420" s="114"/>
      <c r="Q420" s="114"/>
      <c r="R420" s="114"/>
      <c r="S420" s="114"/>
      <c r="T420" s="287"/>
      <c r="U420" s="287"/>
    </row>
    <row r="421" spans="1:21" s="1" customFormat="1" x14ac:dyDescent="0.2">
      <c r="A421" s="51" t="s">
        <v>130</v>
      </c>
      <c r="B421" s="55">
        <v>1</v>
      </c>
      <c r="C421" s="156"/>
      <c r="D421" s="55">
        <v>3</v>
      </c>
      <c r="E421" s="156"/>
      <c r="F421" s="55"/>
      <c r="G421" s="156"/>
      <c r="H421" s="156"/>
      <c r="I421" s="203"/>
      <c r="J421" s="203"/>
      <c r="K421" s="203"/>
      <c r="L421" s="16"/>
      <c r="M421" s="154"/>
      <c r="N421" s="73" t="s">
        <v>256</v>
      </c>
      <c r="O421" s="116">
        <f t="shared" ref="O421:P421" si="309">SUM(O423)</f>
        <v>18835</v>
      </c>
      <c r="P421" s="116">
        <f t="shared" si="309"/>
        <v>50000</v>
      </c>
      <c r="Q421" s="116">
        <f t="shared" ref="Q421:R421" si="310">SUM(Q423)</f>
        <v>70000</v>
      </c>
      <c r="R421" s="116">
        <f t="shared" si="310"/>
        <v>50000</v>
      </c>
      <c r="S421" s="116">
        <f t="shared" ref="S421" si="311">SUM(S423)</f>
        <v>50000</v>
      </c>
      <c r="T421" s="287">
        <f t="shared" si="298"/>
        <v>71.428571428571431</v>
      </c>
      <c r="U421" s="287">
        <f t="shared" si="293"/>
        <v>71.428571428571431</v>
      </c>
    </row>
    <row r="422" spans="1:21" s="1" customFormat="1" x14ac:dyDescent="0.2">
      <c r="A422" s="156"/>
      <c r="B422" s="153"/>
      <c r="C422" s="156"/>
      <c r="D422" s="153"/>
      <c r="E422" s="156"/>
      <c r="F422" s="153"/>
      <c r="G422" s="156"/>
      <c r="H422" s="156"/>
      <c r="I422" s="203"/>
      <c r="J422" s="203"/>
      <c r="K422" s="203"/>
      <c r="L422" s="16"/>
      <c r="M422" s="154"/>
      <c r="N422" s="84"/>
      <c r="O422" s="114"/>
      <c r="P422" s="114"/>
      <c r="Q422" s="114"/>
      <c r="R422" s="114"/>
      <c r="S422" s="114"/>
      <c r="T422" s="287"/>
      <c r="U422" s="287"/>
    </row>
    <row r="423" spans="1:21" s="1" customFormat="1" ht="25.5" x14ac:dyDescent="0.2">
      <c r="A423" s="53" t="s">
        <v>193</v>
      </c>
      <c r="B423" s="156"/>
      <c r="C423" s="156"/>
      <c r="D423" s="156"/>
      <c r="E423" s="156"/>
      <c r="F423" s="156"/>
      <c r="G423" s="156"/>
      <c r="H423" s="156"/>
      <c r="I423" s="203"/>
      <c r="J423" s="203"/>
      <c r="K423" s="203"/>
      <c r="L423" s="31" t="s">
        <v>199</v>
      </c>
      <c r="M423" s="104"/>
      <c r="N423" s="105" t="s">
        <v>151</v>
      </c>
      <c r="O423" s="117">
        <f t="shared" ref="O423:P423" si="312">SUM(O425)</f>
        <v>18835</v>
      </c>
      <c r="P423" s="117">
        <f t="shared" si="312"/>
        <v>50000</v>
      </c>
      <c r="Q423" s="117">
        <f t="shared" ref="Q423:R423" si="313">SUM(Q425)</f>
        <v>70000</v>
      </c>
      <c r="R423" s="117">
        <f t="shared" si="313"/>
        <v>50000</v>
      </c>
      <c r="S423" s="117">
        <f t="shared" ref="S423" si="314">SUM(S425)</f>
        <v>50000</v>
      </c>
      <c r="T423" s="287">
        <f t="shared" si="298"/>
        <v>71.428571428571431</v>
      </c>
      <c r="U423" s="287">
        <f t="shared" si="293"/>
        <v>71.428571428571431</v>
      </c>
    </row>
    <row r="424" spans="1:21" s="1" customFormat="1" x14ac:dyDescent="0.2">
      <c r="A424" s="53"/>
      <c r="B424" s="156"/>
      <c r="C424" s="156"/>
      <c r="D424" s="156"/>
      <c r="E424" s="156"/>
      <c r="F424" s="156"/>
      <c r="G424" s="156"/>
      <c r="H424" s="156"/>
      <c r="I424" s="203"/>
      <c r="J424" s="203"/>
      <c r="K424" s="203"/>
      <c r="L424" s="31"/>
      <c r="M424" s="104"/>
      <c r="N424" s="105"/>
      <c r="O424" s="145"/>
      <c r="P424" s="145"/>
      <c r="Q424" s="145"/>
      <c r="R424" s="117"/>
      <c r="S424" s="117"/>
      <c r="T424" s="287"/>
      <c r="U424" s="287"/>
    </row>
    <row r="425" spans="1:21" s="1" customFormat="1" ht="25.5" x14ac:dyDescent="0.2">
      <c r="A425" s="27" t="s">
        <v>131</v>
      </c>
      <c r="B425" s="153"/>
      <c r="C425" s="156"/>
      <c r="D425" s="156"/>
      <c r="E425" s="156"/>
      <c r="F425" s="156"/>
      <c r="G425" s="156"/>
      <c r="H425" s="156"/>
      <c r="I425" s="203"/>
      <c r="J425" s="203"/>
      <c r="K425" s="203"/>
      <c r="L425" s="66" t="s">
        <v>199</v>
      </c>
      <c r="M425" s="154"/>
      <c r="N425" s="108" t="s">
        <v>216</v>
      </c>
      <c r="O425" s="145">
        <f t="shared" ref="O425" si="315">SUM(O431)</f>
        <v>18835</v>
      </c>
      <c r="P425" s="145">
        <f t="shared" ref="P425" si="316">SUM(P431)</f>
        <v>50000</v>
      </c>
      <c r="Q425" s="145">
        <f t="shared" ref="Q425" si="317">SUM(Q431)</f>
        <v>70000</v>
      </c>
      <c r="R425" s="246">
        <f>SUM(R432)</f>
        <v>50000</v>
      </c>
      <c r="S425" s="246">
        <f>SUM(S432)</f>
        <v>50000</v>
      </c>
      <c r="T425" s="287">
        <f t="shared" si="298"/>
        <v>71.428571428571431</v>
      </c>
      <c r="U425" s="287">
        <f t="shared" si="293"/>
        <v>71.428571428571431</v>
      </c>
    </row>
    <row r="426" spans="1:21" s="1" customFormat="1" x14ac:dyDescent="0.2">
      <c r="A426" s="27"/>
      <c r="B426" s="177"/>
      <c r="C426" s="178"/>
      <c r="D426" s="178"/>
      <c r="E426" s="178"/>
      <c r="F426" s="178"/>
      <c r="G426" s="178"/>
      <c r="H426" s="178"/>
      <c r="I426" s="203"/>
      <c r="J426" s="203"/>
      <c r="K426" s="203"/>
      <c r="L426" s="16"/>
      <c r="M426" s="179"/>
      <c r="N426" s="108"/>
      <c r="O426" s="145"/>
      <c r="P426" s="145"/>
      <c r="Q426" s="145"/>
      <c r="R426" s="246"/>
      <c r="S426" s="246"/>
      <c r="T426" s="287"/>
      <c r="U426" s="287"/>
    </row>
    <row r="427" spans="1:21" s="1" customFormat="1" x14ac:dyDescent="0.2">
      <c r="A427" s="27"/>
      <c r="B427" s="177"/>
      <c r="C427" s="178"/>
      <c r="D427" s="178"/>
      <c r="E427" s="178"/>
      <c r="F427" s="178"/>
      <c r="G427" s="178"/>
      <c r="H427" s="178"/>
      <c r="I427" s="203"/>
      <c r="J427" s="203"/>
      <c r="K427" s="203"/>
      <c r="L427" s="16"/>
      <c r="M427" s="179"/>
      <c r="N427" s="181" t="s">
        <v>289</v>
      </c>
      <c r="O427" s="189">
        <f t="shared" ref="O427:P427" si="318">SUM(O428:O429)</f>
        <v>18835</v>
      </c>
      <c r="P427" s="189">
        <f t="shared" si="318"/>
        <v>50000</v>
      </c>
      <c r="Q427" s="189">
        <f t="shared" ref="Q427:R427" si="319">SUM(Q428:Q429)</f>
        <v>70000</v>
      </c>
      <c r="R427" s="189">
        <f t="shared" si="319"/>
        <v>50000</v>
      </c>
      <c r="S427" s="189">
        <f t="shared" ref="S427" si="320">SUM(S428:S429)</f>
        <v>50000</v>
      </c>
      <c r="T427" s="287">
        <f t="shared" si="298"/>
        <v>71.428571428571431</v>
      </c>
      <c r="U427" s="287">
        <f t="shared" si="293"/>
        <v>71.428571428571431</v>
      </c>
    </row>
    <row r="428" spans="1:21" s="1" customFormat="1" x14ac:dyDescent="0.2">
      <c r="A428" s="27"/>
      <c r="B428" s="177"/>
      <c r="C428" s="178"/>
      <c r="D428" s="178"/>
      <c r="E428" s="178"/>
      <c r="F428" s="178"/>
      <c r="G428" s="178"/>
      <c r="H428" s="178"/>
      <c r="I428" s="203"/>
      <c r="J428" s="203"/>
      <c r="K428" s="203"/>
      <c r="L428" s="16"/>
      <c r="M428" s="190" t="s">
        <v>366</v>
      </c>
      <c r="N428" s="181" t="s">
        <v>290</v>
      </c>
      <c r="O428" s="189">
        <v>0</v>
      </c>
      <c r="P428" s="189">
        <v>15000</v>
      </c>
      <c r="Q428" s="189">
        <v>35000</v>
      </c>
      <c r="R428" s="189">
        <v>20000</v>
      </c>
      <c r="S428" s="189">
        <v>20000</v>
      </c>
      <c r="T428" s="287">
        <f t="shared" si="298"/>
        <v>57.142857142857139</v>
      </c>
      <c r="U428" s="287">
        <f t="shared" si="293"/>
        <v>57.142857142857139</v>
      </c>
    </row>
    <row r="429" spans="1:21" s="1" customFormat="1" x14ac:dyDescent="0.2">
      <c r="A429" s="27"/>
      <c r="B429" s="207"/>
      <c r="C429" s="206"/>
      <c r="D429" s="206"/>
      <c r="E429" s="206"/>
      <c r="F429" s="206"/>
      <c r="G429" s="206"/>
      <c r="H429" s="206"/>
      <c r="I429" s="206"/>
      <c r="J429" s="206"/>
      <c r="K429" s="206"/>
      <c r="L429" s="16"/>
      <c r="M429" s="190" t="s">
        <v>58</v>
      </c>
      <c r="N429" s="181" t="s">
        <v>102</v>
      </c>
      <c r="O429" s="189">
        <v>18835</v>
      </c>
      <c r="P429" s="189">
        <v>35000</v>
      </c>
      <c r="Q429" s="189">
        <v>35000</v>
      </c>
      <c r="R429" s="189">
        <v>30000</v>
      </c>
      <c r="S429" s="189">
        <v>30000</v>
      </c>
      <c r="T429" s="287">
        <f t="shared" si="298"/>
        <v>85.714285714285708</v>
      </c>
      <c r="U429" s="287">
        <f t="shared" si="293"/>
        <v>85.714285714285708</v>
      </c>
    </row>
    <row r="430" spans="1:21" s="1" customFormat="1" x14ac:dyDescent="0.2">
      <c r="A430" s="156"/>
      <c r="B430" s="153"/>
      <c r="C430" s="156"/>
      <c r="D430" s="156"/>
      <c r="E430" s="156"/>
      <c r="F430" s="156"/>
      <c r="G430" s="156"/>
      <c r="H430" s="156"/>
      <c r="I430" s="203"/>
      <c r="J430" s="203"/>
      <c r="K430" s="203"/>
      <c r="L430" s="16"/>
      <c r="M430" s="154"/>
      <c r="N430" s="84"/>
      <c r="O430" s="145"/>
      <c r="P430" s="145"/>
      <c r="Q430" s="145"/>
      <c r="R430" s="114"/>
      <c r="S430" s="114"/>
      <c r="T430" s="287"/>
      <c r="U430" s="287"/>
    </row>
    <row r="431" spans="1:21" s="1" customFormat="1" x14ac:dyDescent="0.2">
      <c r="A431" s="156"/>
      <c r="B431" s="153">
        <v>1</v>
      </c>
      <c r="C431" s="156"/>
      <c r="D431" s="288">
        <v>3</v>
      </c>
      <c r="E431" s="156"/>
      <c r="F431" s="156"/>
      <c r="G431" s="156"/>
      <c r="H431" s="156"/>
      <c r="I431" s="203"/>
      <c r="J431" s="203"/>
      <c r="K431" s="203"/>
      <c r="L431" s="16" t="s">
        <v>307</v>
      </c>
      <c r="M431" s="155">
        <v>3</v>
      </c>
      <c r="N431" s="84" t="s">
        <v>117</v>
      </c>
      <c r="O431" s="114">
        <f t="shared" ref="O431:Q432" si="321">SUM(O432)</f>
        <v>18835</v>
      </c>
      <c r="P431" s="114">
        <f t="shared" si="321"/>
        <v>50000</v>
      </c>
      <c r="Q431" s="114">
        <f t="shared" si="321"/>
        <v>70000</v>
      </c>
      <c r="R431" s="114"/>
      <c r="S431" s="114"/>
      <c r="T431" s="287"/>
      <c r="U431" s="287"/>
    </row>
    <row r="432" spans="1:21" s="1" customFormat="1" ht="38.25" x14ac:dyDescent="0.2">
      <c r="A432" s="156"/>
      <c r="B432" s="153">
        <v>1</v>
      </c>
      <c r="C432" s="156"/>
      <c r="D432" s="288">
        <v>3</v>
      </c>
      <c r="E432" s="156"/>
      <c r="F432" s="156"/>
      <c r="G432" s="156"/>
      <c r="H432" s="156"/>
      <c r="I432" s="203"/>
      <c r="J432" s="203"/>
      <c r="K432" s="203"/>
      <c r="L432" s="16" t="s">
        <v>307</v>
      </c>
      <c r="M432" s="92" t="s">
        <v>71</v>
      </c>
      <c r="N432" s="70" t="s">
        <v>25</v>
      </c>
      <c r="O432" s="115">
        <f t="shared" si="321"/>
        <v>18835</v>
      </c>
      <c r="P432" s="115">
        <f t="shared" si="321"/>
        <v>50000</v>
      </c>
      <c r="Q432" s="115">
        <f t="shared" si="321"/>
        <v>70000</v>
      </c>
      <c r="R432" s="114">
        <v>50000</v>
      </c>
      <c r="S432" s="114">
        <v>50000</v>
      </c>
      <c r="T432" s="287">
        <f t="shared" si="298"/>
        <v>71.428571428571431</v>
      </c>
      <c r="U432" s="287">
        <f t="shared" si="293"/>
        <v>71.428571428571431</v>
      </c>
    </row>
    <row r="433" spans="1:21" s="1" customFormat="1" ht="25.5" x14ac:dyDescent="0.2">
      <c r="A433" s="156"/>
      <c r="B433" s="153">
        <v>1</v>
      </c>
      <c r="C433" s="156"/>
      <c r="D433" s="288">
        <v>3</v>
      </c>
      <c r="E433" s="156"/>
      <c r="F433" s="156"/>
      <c r="G433" s="156"/>
      <c r="H433" s="156"/>
      <c r="I433" s="203"/>
      <c r="J433" s="203"/>
      <c r="K433" s="203"/>
      <c r="L433" s="16" t="s">
        <v>307</v>
      </c>
      <c r="M433" s="154" t="s">
        <v>72</v>
      </c>
      <c r="N433" s="84" t="s">
        <v>26</v>
      </c>
      <c r="O433" s="114">
        <v>18835</v>
      </c>
      <c r="P433" s="114">
        <v>50000</v>
      </c>
      <c r="Q433" s="114">
        <v>70000</v>
      </c>
      <c r="R433" s="114"/>
      <c r="S433" s="114"/>
      <c r="T433" s="287"/>
      <c r="U433" s="287"/>
    </row>
    <row r="434" spans="1:21" s="1" customFormat="1" x14ac:dyDescent="0.2">
      <c r="A434" s="156"/>
      <c r="B434" s="153"/>
      <c r="C434" s="156"/>
      <c r="D434" s="153"/>
      <c r="E434" s="156"/>
      <c r="F434" s="153"/>
      <c r="G434" s="156"/>
      <c r="H434" s="156"/>
      <c r="I434" s="203"/>
      <c r="J434" s="203"/>
      <c r="K434" s="203"/>
      <c r="L434" s="16"/>
      <c r="M434" s="154"/>
      <c r="N434" s="84"/>
      <c r="O434" s="114"/>
      <c r="P434" s="114"/>
      <c r="Q434" s="114"/>
      <c r="R434" s="114"/>
      <c r="S434" s="114"/>
      <c r="T434" s="287"/>
      <c r="U434" s="287"/>
    </row>
    <row r="435" spans="1:21" s="1" customFormat="1" ht="25.5" x14ac:dyDescent="0.2">
      <c r="A435" s="51" t="s">
        <v>132</v>
      </c>
      <c r="B435" s="55">
        <v>1</v>
      </c>
      <c r="C435" s="156"/>
      <c r="D435" s="156"/>
      <c r="E435" s="156"/>
      <c r="F435" s="55"/>
      <c r="G435" s="156"/>
      <c r="H435" s="55">
        <v>7</v>
      </c>
      <c r="I435" s="55"/>
      <c r="J435" s="55">
        <v>9</v>
      </c>
      <c r="K435" s="203"/>
      <c r="L435" s="16"/>
      <c r="M435" s="154"/>
      <c r="N435" s="73" t="s">
        <v>257</v>
      </c>
      <c r="O435" s="116">
        <f t="shared" ref="O435" si="322">SUM(O437+O449+O460)</f>
        <v>22205.73</v>
      </c>
      <c r="P435" s="116">
        <f t="shared" ref="P435" si="323">SUM(P437+P449+P460)</f>
        <v>45000</v>
      </c>
      <c r="Q435" s="116">
        <f t="shared" ref="Q435" si="324">SUM(Q437+Q449+Q460)</f>
        <v>40000</v>
      </c>
      <c r="R435" s="116">
        <f>SUM(R439+R451+R462)</f>
        <v>45000</v>
      </c>
      <c r="S435" s="116">
        <f>SUM(S439+S451+S462)</f>
        <v>45000</v>
      </c>
      <c r="T435" s="287">
        <f t="shared" si="298"/>
        <v>112.5</v>
      </c>
      <c r="U435" s="287">
        <f t="shared" si="293"/>
        <v>112.5</v>
      </c>
    </row>
    <row r="436" spans="1:21" s="1" customFormat="1" x14ac:dyDescent="0.2">
      <c r="A436" s="156"/>
      <c r="B436" s="153"/>
      <c r="C436" s="156"/>
      <c r="D436" s="153"/>
      <c r="E436" s="156"/>
      <c r="F436" s="153"/>
      <c r="G436" s="156"/>
      <c r="H436" s="156"/>
      <c r="I436" s="203"/>
      <c r="J436" s="203"/>
      <c r="K436" s="203"/>
      <c r="L436" s="16"/>
      <c r="M436" s="154"/>
      <c r="N436" s="84"/>
      <c r="O436" s="117"/>
      <c r="P436" s="117"/>
      <c r="Q436" s="117"/>
      <c r="R436" s="117"/>
      <c r="S436" s="117"/>
      <c r="T436" s="287"/>
      <c r="U436" s="287"/>
    </row>
    <row r="437" spans="1:21" s="1" customFormat="1" ht="25.5" x14ac:dyDescent="0.2">
      <c r="A437" s="53" t="s">
        <v>193</v>
      </c>
      <c r="B437" s="156"/>
      <c r="C437" s="156"/>
      <c r="D437" s="156"/>
      <c r="E437" s="156"/>
      <c r="F437" s="156"/>
      <c r="G437" s="156"/>
      <c r="H437" s="156"/>
      <c r="I437" s="203"/>
      <c r="J437" s="203"/>
      <c r="K437" s="203"/>
      <c r="L437" s="31" t="s">
        <v>199</v>
      </c>
      <c r="M437" s="104"/>
      <c r="N437" s="105" t="s">
        <v>151</v>
      </c>
      <c r="O437" s="117">
        <f t="shared" ref="O437:P437" si="325">SUM(O439)</f>
        <v>11110.73</v>
      </c>
      <c r="P437" s="117">
        <f t="shared" si="325"/>
        <v>20000</v>
      </c>
      <c r="Q437" s="117">
        <f t="shared" ref="Q437:R437" si="326">SUM(Q439)</f>
        <v>20000</v>
      </c>
      <c r="R437" s="117">
        <f t="shared" si="326"/>
        <v>20000</v>
      </c>
      <c r="S437" s="117">
        <f t="shared" ref="S437" si="327">SUM(S439)</f>
        <v>20000</v>
      </c>
      <c r="T437" s="287">
        <f t="shared" si="298"/>
        <v>100</v>
      </c>
      <c r="U437" s="287">
        <f t="shared" si="293"/>
        <v>100</v>
      </c>
    </row>
    <row r="438" spans="1:21" s="1" customFormat="1" x14ac:dyDescent="0.2">
      <c r="A438" s="53"/>
      <c r="B438" s="156"/>
      <c r="C438" s="156"/>
      <c r="D438" s="156"/>
      <c r="E438" s="156"/>
      <c r="F438" s="156"/>
      <c r="G438" s="156"/>
      <c r="H438" s="156"/>
      <c r="I438" s="203"/>
      <c r="J438" s="203"/>
      <c r="K438" s="203"/>
      <c r="L438" s="31"/>
      <c r="M438" s="104"/>
      <c r="N438" s="105"/>
      <c r="O438" s="145"/>
      <c r="P438" s="145"/>
      <c r="Q438" s="145"/>
      <c r="R438" s="145"/>
      <c r="S438" s="145"/>
      <c r="T438" s="287"/>
      <c r="U438" s="287"/>
    </row>
    <row r="439" spans="1:21" s="1" customFormat="1" ht="38.25" x14ac:dyDescent="0.2">
      <c r="A439" s="27" t="s">
        <v>133</v>
      </c>
      <c r="B439" s="156"/>
      <c r="C439" s="156"/>
      <c r="D439" s="156"/>
      <c r="E439" s="156"/>
      <c r="F439" s="156"/>
      <c r="G439" s="156"/>
      <c r="H439" s="156"/>
      <c r="I439" s="203"/>
      <c r="J439" s="203"/>
      <c r="K439" s="203"/>
      <c r="L439" s="36" t="s">
        <v>166</v>
      </c>
      <c r="M439" s="107"/>
      <c r="N439" s="284" t="s">
        <v>333</v>
      </c>
      <c r="O439" s="145">
        <f t="shared" ref="O439" si="328">SUM(O445)</f>
        <v>11110.73</v>
      </c>
      <c r="P439" s="145">
        <f t="shared" ref="P439" si="329">SUM(P445)</f>
        <v>20000</v>
      </c>
      <c r="Q439" s="145">
        <f t="shared" ref="Q439" si="330">SUM(Q445)</f>
        <v>20000</v>
      </c>
      <c r="R439" s="246">
        <f>SUM(R446)</f>
        <v>20000</v>
      </c>
      <c r="S439" s="246">
        <f>SUM(S446)</f>
        <v>20000</v>
      </c>
      <c r="T439" s="287">
        <f t="shared" si="298"/>
        <v>100</v>
      </c>
      <c r="U439" s="287">
        <f t="shared" si="293"/>
        <v>100</v>
      </c>
    </row>
    <row r="440" spans="1:21" s="1" customFormat="1" x14ac:dyDescent="0.2">
      <c r="A440" s="27"/>
      <c r="B440" s="178"/>
      <c r="C440" s="178"/>
      <c r="D440" s="178"/>
      <c r="E440" s="178"/>
      <c r="F440" s="178"/>
      <c r="G440" s="178"/>
      <c r="H440" s="178"/>
      <c r="I440" s="203"/>
      <c r="J440" s="203"/>
      <c r="K440" s="203"/>
      <c r="L440" s="36"/>
      <c r="M440" s="107"/>
      <c r="N440" s="108"/>
      <c r="O440" s="145"/>
      <c r="P440" s="145"/>
      <c r="Q440" s="145"/>
      <c r="R440" s="246"/>
      <c r="S440" s="246"/>
      <c r="T440" s="287"/>
      <c r="U440" s="287"/>
    </row>
    <row r="441" spans="1:21" s="1" customFormat="1" x14ac:dyDescent="0.2">
      <c r="A441" s="27"/>
      <c r="B441" s="178"/>
      <c r="C441" s="178"/>
      <c r="D441" s="178"/>
      <c r="E441" s="178"/>
      <c r="F441" s="178"/>
      <c r="G441" s="178"/>
      <c r="H441" s="178"/>
      <c r="I441" s="203"/>
      <c r="J441" s="203"/>
      <c r="K441" s="203"/>
      <c r="L441" s="36"/>
      <c r="M441" s="107"/>
      <c r="N441" s="181" t="s">
        <v>289</v>
      </c>
      <c r="O441" s="189">
        <f t="shared" ref="O441" si="331">SUM(O442:O443)</f>
        <v>11110.73</v>
      </c>
      <c r="P441" s="189">
        <f t="shared" ref="P441" si="332">SUM(P442:P443)</f>
        <v>20000</v>
      </c>
      <c r="Q441" s="189">
        <f t="shared" ref="Q441" si="333">SUM(Q442:Q443)</f>
        <v>20000</v>
      </c>
      <c r="R441" s="189">
        <f t="shared" ref="R441:S441" si="334">SUM(R442:R443)</f>
        <v>20000</v>
      </c>
      <c r="S441" s="189">
        <f t="shared" si="334"/>
        <v>20000</v>
      </c>
      <c r="T441" s="287">
        <f t="shared" si="298"/>
        <v>100</v>
      </c>
      <c r="U441" s="287">
        <f t="shared" si="293"/>
        <v>100</v>
      </c>
    </row>
    <row r="442" spans="1:21" s="1" customFormat="1" x14ac:dyDescent="0.2">
      <c r="A442" s="27"/>
      <c r="B442" s="178"/>
      <c r="C442" s="178"/>
      <c r="D442" s="178"/>
      <c r="E442" s="178"/>
      <c r="F442" s="178"/>
      <c r="G442" s="178"/>
      <c r="H442" s="178"/>
      <c r="I442" s="203"/>
      <c r="J442" s="203"/>
      <c r="K442" s="203"/>
      <c r="L442" s="36"/>
      <c r="M442" s="190" t="s">
        <v>366</v>
      </c>
      <c r="N442" s="181" t="s">
        <v>290</v>
      </c>
      <c r="O442" s="189">
        <v>11110.73</v>
      </c>
      <c r="P442" s="189">
        <v>20000</v>
      </c>
      <c r="Q442" s="189">
        <v>10000</v>
      </c>
      <c r="R442" s="189">
        <v>20000</v>
      </c>
      <c r="S442" s="189">
        <v>20000</v>
      </c>
      <c r="T442" s="287">
        <f t="shared" si="298"/>
        <v>200</v>
      </c>
      <c r="U442" s="287">
        <f t="shared" si="293"/>
        <v>200</v>
      </c>
    </row>
    <row r="443" spans="1:21" s="1" customFormat="1" x14ac:dyDescent="0.2">
      <c r="A443" s="27"/>
      <c r="B443" s="260"/>
      <c r="C443" s="260"/>
      <c r="D443" s="260"/>
      <c r="E443" s="260"/>
      <c r="F443" s="260"/>
      <c r="G443" s="260"/>
      <c r="H443" s="260"/>
      <c r="I443" s="260"/>
      <c r="J443" s="260"/>
      <c r="K443" s="260"/>
      <c r="L443" s="36"/>
      <c r="M443" s="187">
        <v>91</v>
      </c>
      <c r="N443" s="181" t="s">
        <v>294</v>
      </c>
      <c r="O443" s="189">
        <v>0</v>
      </c>
      <c r="P443" s="189">
        <v>0</v>
      </c>
      <c r="Q443" s="189">
        <v>10000</v>
      </c>
      <c r="R443" s="189">
        <v>0</v>
      </c>
      <c r="S443" s="189">
        <v>0</v>
      </c>
      <c r="T443" s="287">
        <f t="shared" si="298"/>
        <v>0</v>
      </c>
      <c r="U443" s="287">
        <f t="shared" si="293"/>
        <v>0</v>
      </c>
    </row>
    <row r="444" spans="1:21" s="1" customFormat="1" x14ac:dyDescent="0.2">
      <c r="A444" s="156"/>
      <c r="B444" s="156"/>
      <c r="C444" s="156"/>
      <c r="D444" s="156"/>
      <c r="E444" s="156"/>
      <c r="F444" s="156"/>
      <c r="G444" s="156"/>
      <c r="H444" s="156"/>
      <c r="I444" s="203"/>
      <c r="J444" s="203"/>
      <c r="K444" s="203"/>
      <c r="L444" s="16"/>
      <c r="M444" s="97"/>
      <c r="N444" s="84"/>
      <c r="O444" s="145"/>
      <c r="P444" s="145"/>
      <c r="Q444" s="145"/>
      <c r="R444" s="114"/>
      <c r="S444" s="114"/>
      <c r="T444" s="287"/>
      <c r="U444" s="287"/>
    </row>
    <row r="445" spans="1:21" s="1" customFormat="1" x14ac:dyDescent="0.2">
      <c r="A445" s="156"/>
      <c r="B445" s="153">
        <v>1</v>
      </c>
      <c r="C445" s="156"/>
      <c r="D445" s="156"/>
      <c r="E445" s="156"/>
      <c r="F445" s="156"/>
      <c r="G445" s="156"/>
      <c r="H445" s="156"/>
      <c r="I445" s="203"/>
      <c r="J445" s="288">
        <v>9</v>
      </c>
      <c r="K445" s="203"/>
      <c r="L445" s="16" t="s">
        <v>166</v>
      </c>
      <c r="M445" s="155">
        <v>3</v>
      </c>
      <c r="N445" s="84" t="s">
        <v>117</v>
      </c>
      <c r="O445" s="114">
        <f t="shared" ref="O445:Q446" si="335">SUM(O446)</f>
        <v>11110.73</v>
      </c>
      <c r="P445" s="114">
        <f t="shared" si="335"/>
        <v>20000</v>
      </c>
      <c r="Q445" s="114">
        <f t="shared" si="335"/>
        <v>20000</v>
      </c>
      <c r="R445" s="114"/>
      <c r="S445" s="114"/>
      <c r="T445" s="287"/>
      <c r="U445" s="287"/>
    </row>
    <row r="446" spans="1:21" s="1" customFormat="1" ht="38.25" x14ac:dyDescent="0.2">
      <c r="A446" s="156"/>
      <c r="B446" s="153">
        <v>1</v>
      </c>
      <c r="C446" s="156"/>
      <c r="D446" s="156"/>
      <c r="E446" s="156"/>
      <c r="F446" s="156"/>
      <c r="G446" s="156"/>
      <c r="H446" s="156"/>
      <c r="I446" s="203"/>
      <c r="J446" s="288">
        <v>9</v>
      </c>
      <c r="K446" s="203"/>
      <c r="L446" s="16" t="s">
        <v>166</v>
      </c>
      <c r="M446" s="92" t="s">
        <v>71</v>
      </c>
      <c r="N446" s="70" t="s">
        <v>25</v>
      </c>
      <c r="O446" s="115">
        <f t="shared" si="335"/>
        <v>11110.73</v>
      </c>
      <c r="P446" s="115">
        <f t="shared" si="335"/>
        <v>20000</v>
      </c>
      <c r="Q446" s="115">
        <f t="shared" si="335"/>
        <v>20000</v>
      </c>
      <c r="R446" s="114">
        <v>20000</v>
      </c>
      <c r="S446" s="114">
        <v>20000</v>
      </c>
      <c r="T446" s="287">
        <f t="shared" si="298"/>
        <v>100</v>
      </c>
      <c r="U446" s="287">
        <f t="shared" ref="U446:U505" si="336">S446/Q446*100</f>
        <v>100</v>
      </c>
    </row>
    <row r="447" spans="1:21" s="1" customFormat="1" ht="25.5" x14ac:dyDescent="0.2">
      <c r="A447" s="156"/>
      <c r="B447" s="153">
        <v>1</v>
      </c>
      <c r="C447" s="156"/>
      <c r="D447" s="156"/>
      <c r="E447" s="156"/>
      <c r="F447" s="156"/>
      <c r="G447" s="156"/>
      <c r="H447" s="156"/>
      <c r="I447" s="203"/>
      <c r="J447" s="288">
        <v>9</v>
      </c>
      <c r="K447" s="203"/>
      <c r="L447" s="16" t="s">
        <v>166</v>
      </c>
      <c r="M447" s="154" t="s">
        <v>72</v>
      </c>
      <c r="N447" s="84" t="s">
        <v>26</v>
      </c>
      <c r="O447" s="114">
        <v>11110.73</v>
      </c>
      <c r="P447" s="114">
        <v>20000</v>
      </c>
      <c r="Q447" s="114">
        <v>20000</v>
      </c>
      <c r="R447" s="114"/>
      <c r="S447" s="114"/>
      <c r="T447" s="287"/>
      <c r="U447" s="287"/>
    </row>
    <row r="448" spans="1:21" s="1" customFormat="1" x14ac:dyDescent="0.2">
      <c r="A448" s="156"/>
      <c r="B448" s="153"/>
      <c r="C448" s="156"/>
      <c r="D448" s="156"/>
      <c r="E448" s="156"/>
      <c r="F448" s="156"/>
      <c r="G448" s="156"/>
      <c r="H448" s="156"/>
      <c r="I448" s="203"/>
      <c r="J448" s="203"/>
      <c r="K448" s="203"/>
      <c r="L448" s="16"/>
      <c r="M448" s="154"/>
      <c r="N448" s="84"/>
      <c r="O448" s="145"/>
      <c r="P448" s="145"/>
      <c r="Q448" s="145"/>
      <c r="R448" s="114"/>
      <c r="S448" s="114"/>
      <c r="T448" s="287"/>
      <c r="U448" s="287"/>
    </row>
    <row r="449" spans="1:21" s="1" customFormat="1" ht="25.5" x14ac:dyDescent="0.2">
      <c r="A449" s="53" t="s">
        <v>193</v>
      </c>
      <c r="B449" s="225"/>
      <c r="C449" s="225"/>
      <c r="D449" s="225"/>
      <c r="E449" s="225"/>
      <c r="F449" s="225"/>
      <c r="G449" s="225"/>
      <c r="H449" s="225"/>
      <c r="I449" s="225"/>
      <c r="J449" s="225"/>
      <c r="K449" s="225"/>
      <c r="L449" s="31" t="s">
        <v>311</v>
      </c>
      <c r="M449" s="104"/>
      <c r="N449" s="105" t="s">
        <v>151</v>
      </c>
      <c r="O449" s="117">
        <f t="shared" ref="O449" si="337">SUM(O451)</f>
        <v>9595</v>
      </c>
      <c r="P449" s="117">
        <f t="shared" ref="P449" si="338">SUM(P451)</f>
        <v>20000</v>
      </c>
      <c r="Q449" s="117">
        <f t="shared" ref="Q449:S449" si="339">SUM(Q451)</f>
        <v>15000</v>
      </c>
      <c r="R449" s="117">
        <f t="shared" si="339"/>
        <v>20000</v>
      </c>
      <c r="S449" s="117">
        <f t="shared" si="339"/>
        <v>20000</v>
      </c>
      <c r="T449" s="287">
        <f t="shared" si="298"/>
        <v>133.33333333333331</v>
      </c>
      <c r="U449" s="287">
        <f t="shared" si="336"/>
        <v>133.33333333333331</v>
      </c>
    </row>
    <row r="450" spans="1:21" s="1" customFormat="1" x14ac:dyDescent="0.2">
      <c r="A450" s="225"/>
      <c r="B450" s="224"/>
      <c r="C450" s="225"/>
      <c r="D450" s="225"/>
      <c r="E450" s="225"/>
      <c r="F450" s="225"/>
      <c r="G450" s="225"/>
      <c r="H450" s="225"/>
      <c r="I450" s="225"/>
      <c r="J450" s="225"/>
      <c r="K450" s="225"/>
      <c r="L450" s="16"/>
      <c r="M450" s="226"/>
      <c r="N450" s="227"/>
      <c r="O450" s="145"/>
      <c r="P450" s="145"/>
      <c r="Q450" s="145"/>
      <c r="R450" s="114"/>
      <c r="S450" s="114"/>
      <c r="T450" s="287"/>
      <c r="U450" s="287"/>
    </row>
    <row r="451" spans="1:21" s="1" customFormat="1" ht="25.5" x14ac:dyDescent="0.2">
      <c r="A451" s="27" t="s">
        <v>258</v>
      </c>
      <c r="B451" s="156"/>
      <c r="C451" s="156"/>
      <c r="D451" s="156"/>
      <c r="E451" s="156"/>
      <c r="F451" s="156"/>
      <c r="G451" s="156"/>
      <c r="H451" s="156"/>
      <c r="I451" s="203"/>
      <c r="J451" s="203"/>
      <c r="K451" s="203"/>
      <c r="L451" s="36" t="s">
        <v>308</v>
      </c>
      <c r="M451" s="107"/>
      <c r="N451" s="108" t="s">
        <v>165</v>
      </c>
      <c r="O451" s="145">
        <f t="shared" ref="O451" si="340">SUM(O456)</f>
        <v>9595</v>
      </c>
      <c r="P451" s="145">
        <f t="shared" ref="P451" si="341">SUM(P456)</f>
        <v>20000</v>
      </c>
      <c r="Q451" s="145">
        <f t="shared" ref="Q451" si="342">SUM(Q456)</f>
        <v>15000</v>
      </c>
      <c r="R451" s="246">
        <f>SUM(R457)</f>
        <v>20000</v>
      </c>
      <c r="S451" s="246">
        <f>SUM(S457)</f>
        <v>20000</v>
      </c>
      <c r="T451" s="287">
        <f t="shared" ref="T451:T513" si="343">R451/Q451*100</f>
        <v>133.33333333333331</v>
      </c>
      <c r="U451" s="287">
        <f t="shared" si="336"/>
        <v>133.33333333333331</v>
      </c>
    </row>
    <row r="452" spans="1:21" s="1" customFormat="1" x14ac:dyDescent="0.2">
      <c r="A452" s="156"/>
      <c r="B452" s="156"/>
      <c r="C452" s="156"/>
      <c r="D452" s="156"/>
      <c r="E452" s="156"/>
      <c r="F452" s="156"/>
      <c r="G452" s="156"/>
      <c r="H452" s="156"/>
      <c r="I452" s="203"/>
      <c r="J452" s="203"/>
      <c r="K452" s="203"/>
      <c r="L452" s="16"/>
      <c r="M452" s="97"/>
      <c r="N452" s="84"/>
      <c r="O452" s="144"/>
      <c r="P452" s="144"/>
      <c r="Q452" s="144"/>
      <c r="R452" s="248"/>
      <c r="S452" s="248"/>
      <c r="T452" s="287"/>
      <c r="U452" s="287"/>
    </row>
    <row r="453" spans="1:21" s="1" customFormat="1" x14ac:dyDescent="0.2">
      <c r="A453" s="178"/>
      <c r="B453" s="178"/>
      <c r="C453" s="178"/>
      <c r="D453" s="178"/>
      <c r="E453" s="178"/>
      <c r="F453" s="178"/>
      <c r="G453" s="178"/>
      <c r="H453" s="178"/>
      <c r="I453" s="203"/>
      <c r="J453" s="203"/>
      <c r="K453" s="203"/>
      <c r="L453" s="16"/>
      <c r="M453" s="97"/>
      <c r="N453" s="181" t="s">
        <v>289</v>
      </c>
      <c r="O453" s="189">
        <f t="shared" ref="O453:R453" si="344">SUM(O454)</f>
        <v>9595</v>
      </c>
      <c r="P453" s="189">
        <f t="shared" si="344"/>
        <v>20000</v>
      </c>
      <c r="Q453" s="189">
        <f t="shared" si="344"/>
        <v>15000</v>
      </c>
      <c r="R453" s="189">
        <f t="shared" si="344"/>
        <v>20000</v>
      </c>
      <c r="S453" s="189">
        <f t="shared" ref="S453" si="345">SUM(S454)</f>
        <v>20000</v>
      </c>
      <c r="T453" s="287">
        <f t="shared" si="343"/>
        <v>133.33333333333331</v>
      </c>
      <c r="U453" s="287">
        <f t="shared" si="336"/>
        <v>133.33333333333331</v>
      </c>
    </row>
    <row r="454" spans="1:21" s="1" customFormat="1" x14ac:dyDescent="0.2">
      <c r="A454" s="178"/>
      <c r="B454" s="178"/>
      <c r="C454" s="178"/>
      <c r="D454" s="178"/>
      <c r="E454" s="178"/>
      <c r="F454" s="178"/>
      <c r="G454" s="178"/>
      <c r="H454" s="178"/>
      <c r="I454" s="203"/>
      <c r="J454" s="203"/>
      <c r="K454" s="203"/>
      <c r="L454" s="16"/>
      <c r="M454" s="190" t="s">
        <v>366</v>
      </c>
      <c r="N454" s="181" t="s">
        <v>290</v>
      </c>
      <c r="O454" s="189">
        <v>9595</v>
      </c>
      <c r="P454" s="189">
        <v>20000</v>
      </c>
      <c r="Q454" s="189">
        <v>15000</v>
      </c>
      <c r="R454" s="189">
        <v>20000</v>
      </c>
      <c r="S454" s="189">
        <v>20000</v>
      </c>
      <c r="T454" s="287">
        <f t="shared" si="343"/>
        <v>133.33333333333331</v>
      </c>
      <c r="U454" s="287">
        <f t="shared" si="336"/>
        <v>133.33333333333331</v>
      </c>
    </row>
    <row r="455" spans="1:21" s="1" customFormat="1" x14ac:dyDescent="0.2">
      <c r="A455" s="178"/>
      <c r="B455" s="178"/>
      <c r="C455" s="178"/>
      <c r="D455" s="178"/>
      <c r="E455" s="178"/>
      <c r="F455" s="178"/>
      <c r="G455" s="178"/>
      <c r="H455" s="178"/>
      <c r="I455" s="203"/>
      <c r="J455" s="203"/>
      <c r="K455" s="203"/>
      <c r="L455" s="16"/>
      <c r="M455" s="97"/>
      <c r="N455" s="84"/>
      <c r="O455" s="144"/>
      <c r="P455" s="144"/>
      <c r="Q455" s="144"/>
      <c r="R455" s="248"/>
      <c r="S455" s="248"/>
      <c r="T455" s="287"/>
      <c r="U455" s="287"/>
    </row>
    <row r="456" spans="1:21" s="1" customFormat="1" x14ac:dyDescent="0.2">
      <c r="A456" s="156"/>
      <c r="B456" s="153">
        <v>1</v>
      </c>
      <c r="C456" s="156"/>
      <c r="D456" s="156"/>
      <c r="E456" s="156"/>
      <c r="F456" s="156"/>
      <c r="G456" s="156"/>
      <c r="H456" s="156"/>
      <c r="I456" s="203"/>
      <c r="J456" s="203"/>
      <c r="K456" s="203"/>
      <c r="L456" s="16" t="s">
        <v>308</v>
      </c>
      <c r="M456" s="155">
        <v>3</v>
      </c>
      <c r="N456" s="84" t="s">
        <v>117</v>
      </c>
      <c r="O456" s="114">
        <f t="shared" ref="O456:Q457" si="346">SUM(O457)</f>
        <v>9595</v>
      </c>
      <c r="P456" s="114">
        <f t="shared" si="346"/>
        <v>20000</v>
      </c>
      <c r="Q456" s="114">
        <f t="shared" si="346"/>
        <v>15000</v>
      </c>
      <c r="R456" s="114"/>
      <c r="S456" s="114"/>
      <c r="T456" s="287"/>
      <c r="U456" s="287"/>
    </row>
    <row r="457" spans="1:21" s="1" customFormat="1" ht="38.25" x14ac:dyDescent="0.2">
      <c r="A457" s="156"/>
      <c r="B457" s="153">
        <v>1</v>
      </c>
      <c r="C457" s="156"/>
      <c r="D457" s="156"/>
      <c r="E457" s="156"/>
      <c r="F457" s="156"/>
      <c r="G457" s="156"/>
      <c r="H457" s="156"/>
      <c r="I457" s="203"/>
      <c r="J457" s="203"/>
      <c r="K457" s="203"/>
      <c r="L457" s="16" t="s">
        <v>308</v>
      </c>
      <c r="M457" s="92" t="s">
        <v>71</v>
      </c>
      <c r="N457" s="70" t="s">
        <v>25</v>
      </c>
      <c r="O457" s="115">
        <f t="shared" si="346"/>
        <v>9595</v>
      </c>
      <c r="P457" s="115">
        <f t="shared" si="346"/>
        <v>20000</v>
      </c>
      <c r="Q457" s="115">
        <f t="shared" si="346"/>
        <v>15000</v>
      </c>
      <c r="R457" s="114">
        <v>20000</v>
      </c>
      <c r="S457" s="114">
        <v>20000</v>
      </c>
      <c r="T457" s="287">
        <f t="shared" si="343"/>
        <v>133.33333333333331</v>
      </c>
      <c r="U457" s="287">
        <f t="shared" si="336"/>
        <v>133.33333333333331</v>
      </c>
    </row>
    <row r="458" spans="1:21" s="1" customFormat="1" ht="25.5" x14ac:dyDescent="0.2">
      <c r="A458" s="156"/>
      <c r="B458" s="153">
        <v>1</v>
      </c>
      <c r="C458" s="156"/>
      <c r="D458" s="156"/>
      <c r="E458" s="156"/>
      <c r="F458" s="156"/>
      <c r="G458" s="156"/>
      <c r="H458" s="156"/>
      <c r="I458" s="203"/>
      <c r="J458" s="203"/>
      <c r="K458" s="203"/>
      <c r="L458" s="16" t="s">
        <v>308</v>
      </c>
      <c r="M458" s="154" t="s">
        <v>72</v>
      </c>
      <c r="N458" s="84" t="s">
        <v>26</v>
      </c>
      <c r="O458" s="114">
        <v>9595</v>
      </c>
      <c r="P458" s="114">
        <v>20000</v>
      </c>
      <c r="Q458" s="114">
        <v>15000</v>
      </c>
      <c r="R458" s="114"/>
      <c r="S458" s="114"/>
      <c r="T458" s="287"/>
      <c r="U458" s="287"/>
    </row>
    <row r="459" spans="1:21" s="1" customFormat="1" x14ac:dyDescent="0.2">
      <c r="A459" s="225"/>
      <c r="B459" s="224"/>
      <c r="C459" s="225"/>
      <c r="D459" s="225"/>
      <c r="E459" s="225"/>
      <c r="F459" s="225"/>
      <c r="G459" s="225"/>
      <c r="H459" s="225"/>
      <c r="I459" s="225"/>
      <c r="J459" s="225"/>
      <c r="K459" s="225"/>
      <c r="L459" s="16"/>
      <c r="M459" s="226"/>
      <c r="N459" s="227"/>
      <c r="O459" s="114"/>
      <c r="P459" s="114"/>
      <c r="Q459" s="114"/>
      <c r="R459" s="114"/>
      <c r="S459" s="114"/>
      <c r="T459" s="287"/>
      <c r="U459" s="287"/>
    </row>
    <row r="460" spans="1:21" s="1" customFormat="1" ht="25.5" x14ac:dyDescent="0.2">
      <c r="A460" s="53" t="s">
        <v>193</v>
      </c>
      <c r="B460" s="225"/>
      <c r="C460" s="225"/>
      <c r="D460" s="225"/>
      <c r="E460" s="225"/>
      <c r="F460" s="225"/>
      <c r="G460" s="225"/>
      <c r="H460" s="225"/>
      <c r="I460" s="225"/>
      <c r="J460" s="225"/>
      <c r="K460" s="225"/>
      <c r="L460" s="31" t="s">
        <v>199</v>
      </c>
      <c r="M460" s="104"/>
      <c r="N460" s="105" t="s">
        <v>151</v>
      </c>
      <c r="O460" s="117">
        <f t="shared" ref="O460:P460" si="347">SUM(O462)</f>
        <v>1500</v>
      </c>
      <c r="P460" s="117">
        <f t="shared" si="347"/>
        <v>5000</v>
      </c>
      <c r="Q460" s="117">
        <f t="shared" ref="Q460:R460" si="348">SUM(Q462)</f>
        <v>5000</v>
      </c>
      <c r="R460" s="117">
        <f t="shared" si="348"/>
        <v>5000</v>
      </c>
      <c r="S460" s="117">
        <f t="shared" ref="S460" si="349">SUM(S462)</f>
        <v>5000</v>
      </c>
      <c r="T460" s="287">
        <f t="shared" si="343"/>
        <v>100</v>
      </c>
      <c r="U460" s="287">
        <f t="shared" si="336"/>
        <v>100</v>
      </c>
    </row>
    <row r="461" spans="1:21" s="1" customFormat="1" x14ac:dyDescent="0.2">
      <c r="A461" s="160"/>
      <c r="B461" s="159"/>
      <c r="C461" s="160"/>
      <c r="D461" s="160"/>
      <c r="E461" s="160"/>
      <c r="F461" s="160"/>
      <c r="G461" s="160"/>
      <c r="H461" s="160"/>
      <c r="I461" s="203"/>
      <c r="J461" s="203"/>
      <c r="K461" s="203"/>
      <c r="L461" s="16"/>
      <c r="M461" s="161"/>
      <c r="N461" s="84"/>
      <c r="O461" s="114"/>
      <c r="P461" s="114"/>
      <c r="Q461" s="114"/>
      <c r="R461" s="114"/>
      <c r="S461" s="114"/>
      <c r="T461" s="287"/>
      <c r="U461" s="287"/>
    </row>
    <row r="462" spans="1:21" s="128" customFormat="1" ht="25.5" x14ac:dyDescent="0.2">
      <c r="A462" s="27" t="s">
        <v>315</v>
      </c>
      <c r="L462" s="66" t="s">
        <v>166</v>
      </c>
      <c r="M462" s="142"/>
      <c r="N462" s="122" t="s">
        <v>265</v>
      </c>
      <c r="O462" s="145">
        <f t="shared" ref="O462" si="350">SUM(O468)</f>
        <v>1500</v>
      </c>
      <c r="P462" s="145">
        <f>SUM(P468)</f>
        <v>5000</v>
      </c>
      <c r="Q462" s="145">
        <f>SUM(Q468)</f>
        <v>5000</v>
      </c>
      <c r="R462" s="145">
        <f>SUM(R469+R471)</f>
        <v>5000</v>
      </c>
      <c r="S462" s="145">
        <f>SUM(S469+S471)</f>
        <v>5000</v>
      </c>
      <c r="T462" s="287">
        <f t="shared" si="343"/>
        <v>100</v>
      </c>
      <c r="U462" s="287">
        <f t="shared" si="336"/>
        <v>100</v>
      </c>
    </row>
    <row r="463" spans="1:21" s="128" customFormat="1" x14ac:dyDescent="0.2">
      <c r="A463" s="27"/>
      <c r="L463" s="66"/>
      <c r="M463" s="142"/>
      <c r="N463" s="122"/>
      <c r="O463" s="145"/>
      <c r="P463" s="145"/>
      <c r="Q463" s="145"/>
      <c r="R463" s="145"/>
      <c r="S463" s="145"/>
      <c r="T463" s="287"/>
      <c r="U463" s="287"/>
    </row>
    <row r="464" spans="1:21" s="128" customFormat="1" x14ac:dyDescent="0.2">
      <c r="A464" s="27"/>
      <c r="L464" s="66"/>
      <c r="M464" s="97"/>
      <c r="N464" s="181" t="s">
        <v>289</v>
      </c>
      <c r="O464" s="189">
        <f t="shared" ref="O464" si="351">SUM(O465:O466)</f>
        <v>1500</v>
      </c>
      <c r="P464" s="189">
        <f t="shared" ref="P464" si="352">SUM(P465:P466)</f>
        <v>5000</v>
      </c>
      <c r="Q464" s="189">
        <f t="shared" ref="Q464" si="353">SUM(Q465:Q466)</f>
        <v>5000</v>
      </c>
      <c r="R464" s="189">
        <f t="shared" ref="R464:S464" si="354">SUM(R465:R466)</f>
        <v>5000</v>
      </c>
      <c r="S464" s="189">
        <f t="shared" si="354"/>
        <v>5000</v>
      </c>
      <c r="T464" s="287">
        <f t="shared" si="343"/>
        <v>100</v>
      </c>
      <c r="U464" s="287">
        <f t="shared" si="336"/>
        <v>100</v>
      </c>
    </row>
    <row r="465" spans="1:21" s="128" customFormat="1" x14ac:dyDescent="0.2">
      <c r="A465" s="27"/>
      <c r="L465" s="66"/>
      <c r="M465" s="190" t="s">
        <v>366</v>
      </c>
      <c r="N465" s="181" t="s">
        <v>290</v>
      </c>
      <c r="O465" s="189">
        <v>1500</v>
      </c>
      <c r="P465" s="189">
        <v>5000</v>
      </c>
      <c r="Q465" s="189">
        <v>5000</v>
      </c>
      <c r="R465" s="189">
        <v>0</v>
      </c>
      <c r="S465" s="189">
        <v>0</v>
      </c>
      <c r="T465" s="287">
        <f t="shared" si="343"/>
        <v>0</v>
      </c>
      <c r="U465" s="287">
        <f t="shared" si="336"/>
        <v>0</v>
      </c>
    </row>
    <row r="466" spans="1:21" s="128" customFormat="1" ht="51" x14ac:dyDescent="0.2">
      <c r="A466" s="27"/>
      <c r="L466" s="66"/>
      <c r="M466" s="190" t="s">
        <v>53</v>
      </c>
      <c r="N466" s="191" t="s">
        <v>106</v>
      </c>
      <c r="O466" s="189">
        <v>0</v>
      </c>
      <c r="P466" s="189">
        <v>0</v>
      </c>
      <c r="Q466" s="189">
        <v>0</v>
      </c>
      <c r="R466" s="189">
        <v>5000</v>
      </c>
      <c r="S466" s="189">
        <v>5000</v>
      </c>
      <c r="T466" s="287">
        <v>0</v>
      </c>
      <c r="U466" s="287">
        <v>0</v>
      </c>
    </row>
    <row r="467" spans="1:21" s="1" customFormat="1" x14ac:dyDescent="0.2">
      <c r="A467" s="164"/>
      <c r="B467" s="164"/>
      <c r="C467" s="164"/>
      <c r="D467" s="164"/>
      <c r="E467" s="164"/>
      <c r="F467" s="164"/>
      <c r="G467" s="164"/>
      <c r="H467" s="164"/>
      <c r="I467" s="203"/>
      <c r="J467" s="203"/>
      <c r="K467" s="203"/>
      <c r="L467" s="16"/>
      <c r="M467" s="92"/>
      <c r="N467" s="70"/>
      <c r="O467" s="114"/>
      <c r="P467" s="114"/>
      <c r="Q467" s="114"/>
      <c r="R467" s="114"/>
      <c r="S467" s="114"/>
      <c r="T467" s="287"/>
      <c r="U467" s="287"/>
    </row>
    <row r="468" spans="1:21" s="1" customFormat="1" x14ac:dyDescent="0.2">
      <c r="A468" s="164"/>
      <c r="B468" s="308">
        <v>1</v>
      </c>
      <c r="C468" s="164"/>
      <c r="D468" s="164"/>
      <c r="E468" s="164"/>
      <c r="F468" s="163"/>
      <c r="G468" s="164"/>
      <c r="H468" s="308">
        <v>7</v>
      </c>
      <c r="I468" s="203"/>
      <c r="J468" s="203"/>
      <c r="K468" s="203"/>
      <c r="L468" s="315" t="s">
        <v>166</v>
      </c>
      <c r="M468" s="166">
        <v>3</v>
      </c>
      <c r="N468" s="84" t="s">
        <v>117</v>
      </c>
      <c r="O468" s="114">
        <f t="shared" ref="O468" si="355">SUM(O469)</f>
        <v>1500</v>
      </c>
      <c r="P468" s="114">
        <f>SUM(P469+P471)</f>
        <v>5000</v>
      </c>
      <c r="Q468" s="114">
        <f>SUM(Q469+Q471)</f>
        <v>5000</v>
      </c>
      <c r="R468" s="114"/>
      <c r="S468" s="114"/>
      <c r="T468" s="287"/>
      <c r="U468" s="287"/>
    </row>
    <row r="469" spans="1:21" s="38" customFormat="1" ht="25.5" x14ac:dyDescent="0.2">
      <c r="B469" s="308">
        <v>1</v>
      </c>
      <c r="F469" s="9"/>
      <c r="H469" s="308">
        <v>7</v>
      </c>
      <c r="L469" s="315" t="s">
        <v>166</v>
      </c>
      <c r="M469" s="92" t="s">
        <v>263</v>
      </c>
      <c r="N469" s="70" t="s">
        <v>283</v>
      </c>
      <c r="O469" s="115">
        <f t="shared" ref="O469:Q469" si="356">SUM(O470:O470)</f>
        <v>1500</v>
      </c>
      <c r="P469" s="115">
        <f t="shared" si="356"/>
        <v>0</v>
      </c>
      <c r="Q469" s="115">
        <f t="shared" si="356"/>
        <v>0</v>
      </c>
      <c r="R469" s="114">
        <v>0</v>
      </c>
      <c r="S469" s="114">
        <v>0</v>
      </c>
      <c r="T469" s="287">
        <v>0</v>
      </c>
      <c r="U469" s="287">
        <v>0</v>
      </c>
    </row>
    <row r="470" spans="1:21" s="299" customFormat="1" ht="25.5" x14ac:dyDescent="0.2">
      <c r="B470" s="318">
        <v>1</v>
      </c>
      <c r="F470" s="300"/>
      <c r="H470" s="308">
        <v>7</v>
      </c>
      <c r="L470" s="315" t="s">
        <v>166</v>
      </c>
      <c r="M470" s="316" t="s">
        <v>262</v>
      </c>
      <c r="N470" s="317" t="s">
        <v>282</v>
      </c>
      <c r="O470" s="314">
        <v>1500</v>
      </c>
      <c r="P470" s="314">
        <v>0</v>
      </c>
      <c r="Q470" s="314">
        <v>0</v>
      </c>
      <c r="R470" s="301"/>
      <c r="S470" s="301"/>
      <c r="T470" s="287"/>
      <c r="U470" s="287"/>
    </row>
    <row r="471" spans="1:21" s="299" customFormat="1" x14ac:dyDescent="0.2">
      <c r="B471" s="318"/>
      <c r="F471" s="300"/>
      <c r="H471" s="308">
        <v>7</v>
      </c>
      <c r="L471" s="315" t="s">
        <v>166</v>
      </c>
      <c r="M471" s="303">
        <v>38</v>
      </c>
      <c r="N471" s="70" t="s">
        <v>284</v>
      </c>
      <c r="O471" s="115">
        <v>0</v>
      </c>
      <c r="P471" s="115">
        <f>SUM(P472)</f>
        <v>5000</v>
      </c>
      <c r="Q471" s="115">
        <f>SUM(Q472)</f>
        <v>5000</v>
      </c>
      <c r="R471" s="314">
        <v>5000</v>
      </c>
      <c r="S471" s="314">
        <v>5000</v>
      </c>
      <c r="T471" s="287">
        <f t="shared" si="343"/>
        <v>100</v>
      </c>
      <c r="U471" s="287">
        <f t="shared" si="336"/>
        <v>100</v>
      </c>
    </row>
    <row r="472" spans="1:21" s="1" customFormat="1" x14ac:dyDescent="0.2">
      <c r="A472" s="265"/>
      <c r="B472" s="308">
        <v>1</v>
      </c>
      <c r="C472" s="265"/>
      <c r="D472" s="265"/>
      <c r="E472" s="265"/>
      <c r="F472" s="269"/>
      <c r="G472" s="265"/>
      <c r="H472" s="308">
        <v>7</v>
      </c>
      <c r="I472" s="265"/>
      <c r="J472" s="265"/>
      <c r="K472" s="265"/>
      <c r="L472" s="315" t="s">
        <v>166</v>
      </c>
      <c r="M472" s="266" t="s">
        <v>74</v>
      </c>
      <c r="N472" s="267" t="s">
        <v>8</v>
      </c>
      <c r="O472" s="114">
        <v>0</v>
      </c>
      <c r="P472" s="114">
        <v>5000</v>
      </c>
      <c r="Q472" s="114">
        <v>5000</v>
      </c>
      <c r="R472" s="114"/>
      <c r="S472" s="114"/>
      <c r="T472" s="287"/>
      <c r="U472" s="287"/>
    </row>
    <row r="473" spans="1:21" s="1" customFormat="1" x14ac:dyDescent="0.2">
      <c r="A473" s="53"/>
      <c r="B473" s="156"/>
      <c r="C473" s="156"/>
      <c r="D473" s="156"/>
      <c r="E473" s="156"/>
      <c r="F473" s="156"/>
      <c r="G473" s="156"/>
      <c r="H473" s="156"/>
      <c r="I473" s="203"/>
      <c r="J473" s="203"/>
      <c r="K473" s="203"/>
      <c r="L473" s="315"/>
      <c r="M473" s="104"/>
      <c r="N473" s="105"/>
      <c r="O473" s="145"/>
      <c r="P473" s="145"/>
      <c r="Q473" s="145"/>
      <c r="R473" s="145"/>
      <c r="S473" s="145"/>
      <c r="T473" s="287"/>
      <c r="U473" s="287"/>
    </row>
    <row r="474" spans="1:21" s="1" customFormat="1" ht="25.5" x14ac:dyDescent="0.2">
      <c r="A474" s="51" t="s">
        <v>134</v>
      </c>
      <c r="B474" s="55">
        <v>1</v>
      </c>
      <c r="C474" s="156"/>
      <c r="D474" s="156"/>
      <c r="E474" s="156"/>
      <c r="F474" s="55"/>
      <c r="G474" s="156"/>
      <c r="H474" s="156"/>
      <c r="I474" s="203"/>
      <c r="J474" s="55">
        <v>9</v>
      </c>
      <c r="K474" s="203"/>
      <c r="L474" s="16"/>
      <c r="M474" s="154"/>
      <c r="N474" s="73" t="s">
        <v>259</v>
      </c>
      <c r="O474" s="116">
        <f t="shared" ref="O474:P474" si="357">SUM(O476)</f>
        <v>0</v>
      </c>
      <c r="P474" s="116">
        <f t="shared" si="357"/>
        <v>5000</v>
      </c>
      <c r="Q474" s="116">
        <f t="shared" ref="Q474:R474" si="358">SUM(Q476)</f>
        <v>5000</v>
      </c>
      <c r="R474" s="116">
        <f t="shared" si="358"/>
        <v>5000</v>
      </c>
      <c r="S474" s="116">
        <f t="shared" ref="S474" si="359">SUM(S476)</f>
        <v>5000</v>
      </c>
      <c r="T474" s="287">
        <f t="shared" si="343"/>
        <v>100</v>
      </c>
      <c r="U474" s="287">
        <f t="shared" si="336"/>
        <v>100</v>
      </c>
    </row>
    <row r="475" spans="1:21" s="1" customFormat="1" x14ac:dyDescent="0.2">
      <c r="A475" s="156"/>
      <c r="B475" s="153"/>
      <c r="C475" s="156"/>
      <c r="D475" s="153"/>
      <c r="E475" s="156"/>
      <c r="F475" s="153"/>
      <c r="G475" s="156"/>
      <c r="H475" s="156"/>
      <c r="I475" s="203"/>
      <c r="J475" s="203"/>
      <c r="K475" s="203"/>
      <c r="L475" s="16"/>
      <c r="M475" s="154"/>
      <c r="N475" s="84"/>
      <c r="O475" s="117"/>
      <c r="P475" s="117"/>
      <c r="Q475" s="117"/>
      <c r="R475" s="117"/>
      <c r="S475" s="117"/>
      <c r="T475" s="287"/>
      <c r="U475" s="287"/>
    </row>
    <row r="476" spans="1:21" s="1" customFormat="1" ht="25.5" x14ac:dyDescent="0.2">
      <c r="A476" s="53" t="s">
        <v>193</v>
      </c>
      <c r="B476" s="156"/>
      <c r="C476" s="156"/>
      <c r="D476" s="156"/>
      <c r="E476" s="156"/>
      <c r="F476" s="156"/>
      <c r="G476" s="156"/>
      <c r="H476" s="156"/>
      <c r="I476" s="203"/>
      <c r="J476" s="203"/>
      <c r="K476" s="203"/>
      <c r="L476" s="31" t="s">
        <v>310</v>
      </c>
      <c r="M476" s="104"/>
      <c r="N476" s="105" t="s">
        <v>151</v>
      </c>
      <c r="O476" s="117">
        <f t="shared" ref="O476:P476" si="360">SUM(O478+O488)</f>
        <v>0</v>
      </c>
      <c r="P476" s="117">
        <f t="shared" si="360"/>
        <v>5000</v>
      </c>
      <c r="Q476" s="117">
        <f t="shared" ref="Q476" si="361">SUM(Q478+Q488)</f>
        <v>5000</v>
      </c>
      <c r="R476" s="117">
        <f>SUM(R478+R488)</f>
        <v>5000</v>
      </c>
      <c r="S476" s="117">
        <f>SUM(S478+S488)</f>
        <v>5000</v>
      </c>
      <c r="T476" s="287">
        <f t="shared" si="343"/>
        <v>100</v>
      </c>
      <c r="U476" s="287">
        <f t="shared" si="336"/>
        <v>100</v>
      </c>
    </row>
    <row r="477" spans="1:21" s="1" customFormat="1" x14ac:dyDescent="0.2">
      <c r="A477" s="53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1"/>
      <c r="M477" s="104"/>
      <c r="N477" s="105"/>
      <c r="O477" s="117"/>
      <c r="P477" s="117"/>
      <c r="Q477" s="117"/>
      <c r="R477" s="117"/>
      <c r="S477" s="117"/>
      <c r="T477" s="287"/>
      <c r="U477" s="287"/>
    </row>
    <row r="478" spans="1:21" s="1" customFormat="1" x14ac:dyDescent="0.2">
      <c r="A478" s="27" t="s">
        <v>135</v>
      </c>
      <c r="B478" s="156"/>
      <c r="C478" s="156"/>
      <c r="D478" s="156"/>
      <c r="E478" s="156"/>
      <c r="F478" s="156"/>
      <c r="G478" s="156"/>
      <c r="H478" s="156"/>
      <c r="I478" s="203"/>
      <c r="J478" s="203"/>
      <c r="K478" s="203"/>
      <c r="L478" s="36" t="s">
        <v>309</v>
      </c>
      <c r="M478" s="107"/>
      <c r="N478" s="108" t="s">
        <v>162</v>
      </c>
      <c r="O478" s="145">
        <f t="shared" ref="O478" si="362">SUM(O484)</f>
        <v>0</v>
      </c>
      <c r="P478" s="145">
        <f t="shared" ref="P478" si="363">SUM(P484)</f>
        <v>5000</v>
      </c>
      <c r="Q478" s="145">
        <f t="shared" ref="Q478" si="364">SUM(Q484)</f>
        <v>5000</v>
      </c>
      <c r="R478" s="246">
        <f>SUM(R485)</f>
        <v>5000</v>
      </c>
      <c r="S478" s="246">
        <f>SUM(S485)</f>
        <v>5000</v>
      </c>
      <c r="T478" s="287">
        <f t="shared" si="343"/>
        <v>100</v>
      </c>
      <c r="U478" s="287">
        <f t="shared" si="336"/>
        <v>100</v>
      </c>
    </row>
    <row r="479" spans="1:21" s="1" customFormat="1" x14ac:dyDescent="0.2">
      <c r="A479" s="27"/>
      <c r="B479" s="178"/>
      <c r="C479" s="178"/>
      <c r="D479" s="178"/>
      <c r="E479" s="178"/>
      <c r="F479" s="178"/>
      <c r="G479" s="178"/>
      <c r="H479" s="178"/>
      <c r="I479" s="203"/>
      <c r="J479" s="203"/>
      <c r="K479" s="203"/>
      <c r="L479" s="36"/>
      <c r="M479" s="107"/>
      <c r="N479" s="108"/>
      <c r="O479" s="145"/>
      <c r="P479" s="145"/>
      <c r="Q479" s="145"/>
      <c r="R479" s="246"/>
      <c r="S479" s="246"/>
      <c r="T479" s="287"/>
      <c r="U479" s="287"/>
    </row>
    <row r="480" spans="1:21" s="1" customFormat="1" x14ac:dyDescent="0.2">
      <c r="A480" s="27"/>
      <c r="B480" s="178"/>
      <c r="C480" s="178"/>
      <c r="D480" s="178"/>
      <c r="E480" s="178"/>
      <c r="F480" s="178"/>
      <c r="G480" s="178"/>
      <c r="H480" s="178"/>
      <c r="I480" s="203"/>
      <c r="J480" s="203"/>
      <c r="K480" s="203"/>
      <c r="L480" s="36"/>
      <c r="M480" s="104"/>
      <c r="N480" s="181" t="s">
        <v>289</v>
      </c>
      <c r="O480" s="189">
        <f t="shared" ref="O480" si="365">SUM(O481:O482)</f>
        <v>0</v>
      </c>
      <c r="P480" s="189">
        <f t="shared" ref="P480" si="366">SUM(P481:P482)</f>
        <v>5000</v>
      </c>
      <c r="Q480" s="189">
        <f t="shared" ref="Q480" si="367">SUM(Q481:Q482)</f>
        <v>5000</v>
      </c>
      <c r="R480" s="189">
        <f t="shared" ref="R480:S480" si="368">SUM(R481:R482)</f>
        <v>5000</v>
      </c>
      <c r="S480" s="189">
        <f t="shared" si="368"/>
        <v>5000</v>
      </c>
      <c r="T480" s="287">
        <f t="shared" si="343"/>
        <v>100</v>
      </c>
      <c r="U480" s="287">
        <f t="shared" si="336"/>
        <v>100</v>
      </c>
    </row>
    <row r="481" spans="1:21" s="1" customFormat="1" x14ac:dyDescent="0.2">
      <c r="A481" s="27"/>
      <c r="B481" s="178"/>
      <c r="C481" s="178"/>
      <c r="D481" s="178"/>
      <c r="E481" s="178"/>
      <c r="F481" s="178"/>
      <c r="G481" s="178"/>
      <c r="H481" s="178"/>
      <c r="I481" s="203"/>
      <c r="J481" s="203"/>
      <c r="K481" s="203"/>
      <c r="L481" s="36"/>
      <c r="M481" s="190" t="s">
        <v>366</v>
      </c>
      <c r="N481" s="181" t="s">
        <v>290</v>
      </c>
      <c r="O481" s="189">
        <v>0</v>
      </c>
      <c r="P481" s="189">
        <v>0</v>
      </c>
      <c r="Q481" s="189">
        <v>0</v>
      </c>
      <c r="R481" s="189">
        <v>0</v>
      </c>
      <c r="S481" s="189">
        <v>0</v>
      </c>
      <c r="T481" s="287">
        <v>0</v>
      </c>
      <c r="U481" s="287">
        <v>0</v>
      </c>
    </row>
    <row r="482" spans="1:21" s="1" customFormat="1" x14ac:dyDescent="0.2">
      <c r="A482" s="27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36"/>
      <c r="M482" s="187">
        <v>91</v>
      </c>
      <c r="N482" s="181" t="s">
        <v>294</v>
      </c>
      <c r="O482" s="189">
        <v>0</v>
      </c>
      <c r="P482" s="189">
        <v>5000</v>
      </c>
      <c r="Q482" s="189">
        <v>5000</v>
      </c>
      <c r="R482" s="189">
        <v>5000</v>
      </c>
      <c r="S482" s="189">
        <v>5000</v>
      </c>
      <c r="T482" s="287">
        <f t="shared" si="343"/>
        <v>100</v>
      </c>
      <c r="U482" s="287">
        <f t="shared" si="336"/>
        <v>100</v>
      </c>
    </row>
    <row r="483" spans="1:21" s="1" customFormat="1" x14ac:dyDescent="0.2">
      <c r="A483" s="156"/>
      <c r="B483" s="156"/>
      <c r="C483" s="156"/>
      <c r="D483" s="156"/>
      <c r="E483" s="156"/>
      <c r="F483" s="156"/>
      <c r="G483" s="156"/>
      <c r="H483" s="156"/>
      <c r="I483" s="203"/>
      <c r="J483" s="203"/>
      <c r="K483" s="203"/>
      <c r="L483" s="16"/>
      <c r="M483" s="97"/>
      <c r="N483" s="84"/>
      <c r="O483" s="147"/>
      <c r="P483" s="147"/>
      <c r="Q483" s="147"/>
      <c r="R483" s="118"/>
      <c r="S483" s="118"/>
      <c r="T483" s="287"/>
      <c r="U483" s="287"/>
    </row>
    <row r="484" spans="1:21" s="1" customFormat="1" x14ac:dyDescent="0.2">
      <c r="A484" s="156"/>
      <c r="B484" s="153">
        <v>1</v>
      </c>
      <c r="C484" s="156"/>
      <c r="D484" s="156"/>
      <c r="E484" s="156"/>
      <c r="F484" s="55"/>
      <c r="G484" s="156"/>
      <c r="H484" s="156"/>
      <c r="I484" s="203"/>
      <c r="J484" s="288">
        <v>9</v>
      </c>
      <c r="K484" s="203"/>
      <c r="L484" s="16" t="s">
        <v>309</v>
      </c>
      <c r="M484" s="155">
        <v>3</v>
      </c>
      <c r="N484" s="84" t="s">
        <v>117</v>
      </c>
      <c r="O484" s="114">
        <f t="shared" ref="O484:Q485" si="369">SUM(O485)</f>
        <v>0</v>
      </c>
      <c r="P484" s="114">
        <f t="shared" si="369"/>
        <v>5000</v>
      </c>
      <c r="Q484" s="114">
        <f t="shared" si="369"/>
        <v>5000</v>
      </c>
      <c r="R484" s="114"/>
      <c r="S484" s="114"/>
      <c r="T484" s="287"/>
      <c r="U484" s="287"/>
    </row>
    <row r="485" spans="1:21" s="1" customFormat="1" ht="38.25" x14ac:dyDescent="0.2">
      <c r="A485" s="156"/>
      <c r="B485" s="153">
        <v>1</v>
      </c>
      <c r="C485" s="156"/>
      <c r="D485" s="156"/>
      <c r="E485" s="156"/>
      <c r="F485" s="156"/>
      <c r="G485" s="156"/>
      <c r="H485" s="156"/>
      <c r="I485" s="203"/>
      <c r="J485" s="288">
        <v>9</v>
      </c>
      <c r="K485" s="203"/>
      <c r="L485" s="16" t="s">
        <v>309</v>
      </c>
      <c r="M485" s="92" t="s">
        <v>71</v>
      </c>
      <c r="N485" s="70" t="s">
        <v>25</v>
      </c>
      <c r="O485" s="115">
        <f t="shared" si="369"/>
        <v>0</v>
      </c>
      <c r="P485" s="115">
        <f t="shared" si="369"/>
        <v>5000</v>
      </c>
      <c r="Q485" s="115">
        <f t="shared" si="369"/>
        <v>5000</v>
      </c>
      <c r="R485" s="114">
        <v>5000</v>
      </c>
      <c r="S485" s="114">
        <v>5000</v>
      </c>
      <c r="T485" s="287">
        <f t="shared" si="343"/>
        <v>100</v>
      </c>
      <c r="U485" s="287">
        <f t="shared" si="336"/>
        <v>100</v>
      </c>
    </row>
    <row r="486" spans="1:21" s="1" customFormat="1" ht="25.5" x14ac:dyDescent="0.2">
      <c r="A486" s="156"/>
      <c r="B486" s="153">
        <v>1</v>
      </c>
      <c r="C486" s="156"/>
      <c r="D486" s="156"/>
      <c r="E486" s="156"/>
      <c r="F486" s="156"/>
      <c r="G486" s="156"/>
      <c r="H486" s="156"/>
      <c r="I486" s="203"/>
      <c r="J486" s="288">
        <v>9</v>
      </c>
      <c r="K486" s="203"/>
      <c r="L486" s="16" t="s">
        <v>309</v>
      </c>
      <c r="M486" s="154" t="s">
        <v>72</v>
      </c>
      <c r="N486" s="84" t="s">
        <v>26</v>
      </c>
      <c r="O486" s="114">
        <v>0</v>
      </c>
      <c r="P486" s="114">
        <v>5000</v>
      </c>
      <c r="Q486" s="114">
        <v>5000</v>
      </c>
      <c r="R486" s="114"/>
      <c r="S486" s="114"/>
      <c r="T486" s="287"/>
      <c r="U486" s="287"/>
    </row>
    <row r="487" spans="1:21" s="1" customFormat="1" x14ac:dyDescent="0.2">
      <c r="A487" s="262"/>
      <c r="B487" s="261"/>
      <c r="C487" s="262"/>
      <c r="D487" s="262"/>
      <c r="E487" s="262"/>
      <c r="F487" s="262"/>
      <c r="G487" s="262"/>
      <c r="H487" s="262"/>
      <c r="I487" s="262"/>
      <c r="J487" s="262"/>
      <c r="K487" s="262"/>
      <c r="L487" s="16"/>
      <c r="M487" s="263"/>
      <c r="N487" s="264"/>
      <c r="O487" s="114"/>
      <c r="P487" s="114"/>
      <c r="Q487" s="114"/>
      <c r="R487" s="114"/>
      <c r="S487" s="114"/>
      <c r="T487" s="287"/>
      <c r="U487" s="287"/>
    </row>
    <row r="488" spans="1:21" s="1" customFormat="1" x14ac:dyDescent="0.2">
      <c r="A488" s="53"/>
      <c r="B488" s="156"/>
      <c r="C488" s="156"/>
      <c r="D488" s="156"/>
      <c r="E488" s="156"/>
      <c r="F488" s="156"/>
      <c r="G488" s="156"/>
      <c r="H488" s="156"/>
      <c r="I488" s="203"/>
      <c r="J488" s="203"/>
      <c r="K488" s="203"/>
      <c r="L488" s="31"/>
      <c r="M488" s="104"/>
      <c r="N488" s="105"/>
      <c r="O488" s="145"/>
      <c r="P488" s="145"/>
      <c r="Q488" s="145"/>
      <c r="R488" s="145"/>
      <c r="S488" s="145"/>
      <c r="T488" s="287"/>
      <c r="U488" s="287"/>
    </row>
    <row r="489" spans="1:21" s="1" customFormat="1" x14ac:dyDescent="0.2">
      <c r="A489" s="51" t="s">
        <v>136</v>
      </c>
      <c r="B489" s="55">
        <v>1</v>
      </c>
      <c r="C489" s="156"/>
      <c r="D489" s="156"/>
      <c r="E489" s="156"/>
      <c r="F489" s="55">
        <v>5</v>
      </c>
      <c r="G489" s="156"/>
      <c r="H489" s="156"/>
      <c r="I489" s="203"/>
      <c r="J489" s="55">
        <v>9</v>
      </c>
      <c r="K489" s="203"/>
      <c r="L489" s="16"/>
      <c r="M489" s="154"/>
      <c r="N489" s="73" t="s">
        <v>260</v>
      </c>
      <c r="O489" s="116">
        <f t="shared" ref="O489:P489" si="370">SUM(O491+O503)</f>
        <v>11440</v>
      </c>
      <c r="P489" s="116">
        <f t="shared" si="370"/>
        <v>36000</v>
      </c>
      <c r="Q489" s="116">
        <f t="shared" ref="Q489:R489" si="371">SUM(Q491+Q503)</f>
        <v>34000</v>
      </c>
      <c r="R489" s="116">
        <f t="shared" si="371"/>
        <v>26000</v>
      </c>
      <c r="S489" s="116">
        <f t="shared" ref="S489" si="372">SUM(S491+S503)</f>
        <v>26000</v>
      </c>
      <c r="T489" s="287">
        <f t="shared" si="343"/>
        <v>76.470588235294116</v>
      </c>
      <c r="U489" s="287">
        <f t="shared" si="336"/>
        <v>76.470588235294116</v>
      </c>
    </row>
    <row r="490" spans="1:21" s="1" customFormat="1" x14ac:dyDescent="0.2">
      <c r="A490" s="156"/>
      <c r="B490" s="156"/>
      <c r="C490" s="156"/>
      <c r="D490" s="156"/>
      <c r="E490" s="156"/>
      <c r="F490" s="156"/>
      <c r="G490" s="156"/>
      <c r="H490" s="156"/>
      <c r="I490" s="203"/>
      <c r="J490" s="203"/>
      <c r="K490" s="203"/>
      <c r="L490" s="16"/>
      <c r="M490" s="154"/>
      <c r="N490" s="84"/>
      <c r="O490" s="147"/>
      <c r="P490" s="147"/>
      <c r="Q490" s="147"/>
      <c r="R490" s="118"/>
      <c r="S490" s="118"/>
      <c r="T490" s="287"/>
      <c r="U490" s="287"/>
    </row>
    <row r="491" spans="1:21" s="1" customFormat="1" ht="25.5" x14ac:dyDescent="0.2">
      <c r="A491" s="53" t="s">
        <v>192</v>
      </c>
      <c r="B491" s="156"/>
      <c r="C491" s="156"/>
      <c r="D491" s="156"/>
      <c r="E491" s="156"/>
      <c r="F491" s="156"/>
      <c r="G491" s="156"/>
      <c r="H491" s="156"/>
      <c r="I491" s="203"/>
      <c r="J491" s="203"/>
      <c r="K491" s="203"/>
      <c r="L491" s="31" t="s">
        <v>312</v>
      </c>
      <c r="M491" s="104"/>
      <c r="N491" s="105" t="s">
        <v>152</v>
      </c>
      <c r="O491" s="117">
        <f t="shared" ref="O491:P491" si="373">SUM(O493)</f>
        <v>0</v>
      </c>
      <c r="P491" s="117">
        <f t="shared" si="373"/>
        <v>6000</v>
      </c>
      <c r="Q491" s="117">
        <f t="shared" ref="Q491:R491" si="374">SUM(Q493)</f>
        <v>4000</v>
      </c>
      <c r="R491" s="117">
        <f t="shared" si="374"/>
        <v>6000</v>
      </c>
      <c r="S491" s="117">
        <f t="shared" ref="S491" si="375">SUM(S493)</f>
        <v>6000</v>
      </c>
      <c r="T491" s="287">
        <f t="shared" si="343"/>
        <v>150</v>
      </c>
      <c r="U491" s="287">
        <f t="shared" si="336"/>
        <v>150</v>
      </c>
    </row>
    <row r="492" spans="1:21" s="1" customFormat="1" x14ac:dyDescent="0.2">
      <c r="A492" s="53"/>
      <c r="B492" s="156"/>
      <c r="C492" s="156"/>
      <c r="D492" s="156"/>
      <c r="E492" s="156"/>
      <c r="F492" s="156"/>
      <c r="G492" s="156"/>
      <c r="H492" s="156"/>
      <c r="I492" s="203"/>
      <c r="J492" s="203"/>
      <c r="K492" s="203"/>
      <c r="L492" s="31"/>
      <c r="M492" s="104"/>
      <c r="N492" s="105"/>
      <c r="O492" s="145"/>
      <c r="P492" s="145"/>
      <c r="Q492" s="145"/>
      <c r="R492" s="145"/>
      <c r="S492" s="145"/>
      <c r="T492" s="287"/>
      <c r="U492" s="287"/>
    </row>
    <row r="493" spans="1:21" s="1" customFormat="1" ht="25.5" x14ac:dyDescent="0.2">
      <c r="A493" s="27" t="s">
        <v>137</v>
      </c>
      <c r="B493" s="156"/>
      <c r="C493" s="156"/>
      <c r="D493" s="156"/>
      <c r="E493" s="156"/>
      <c r="F493" s="156"/>
      <c r="G493" s="156"/>
      <c r="H493" s="156"/>
      <c r="I493" s="203"/>
      <c r="J493" s="203"/>
      <c r="K493" s="203"/>
      <c r="L493" s="36" t="s">
        <v>164</v>
      </c>
      <c r="M493" s="107"/>
      <c r="N493" s="108" t="s">
        <v>163</v>
      </c>
      <c r="O493" s="145">
        <f t="shared" ref="O493" si="376">SUM(O499)</f>
        <v>0</v>
      </c>
      <c r="P493" s="145">
        <f t="shared" ref="P493" si="377">SUM(P499)</f>
        <v>6000</v>
      </c>
      <c r="Q493" s="145">
        <f t="shared" ref="Q493" si="378">SUM(Q499)</f>
        <v>4000</v>
      </c>
      <c r="R493" s="246">
        <f>SUM(R500)</f>
        <v>6000</v>
      </c>
      <c r="S493" s="246">
        <f>SUM(S500)</f>
        <v>6000</v>
      </c>
      <c r="T493" s="287">
        <f t="shared" si="343"/>
        <v>150</v>
      </c>
      <c r="U493" s="287">
        <f t="shared" si="336"/>
        <v>150</v>
      </c>
    </row>
    <row r="494" spans="1:21" s="1" customFormat="1" x14ac:dyDescent="0.2">
      <c r="A494" s="27"/>
      <c r="B494" s="178"/>
      <c r="C494" s="178"/>
      <c r="D494" s="178"/>
      <c r="E494" s="178"/>
      <c r="F494" s="178"/>
      <c r="G494" s="178"/>
      <c r="H494" s="178"/>
      <c r="I494" s="203"/>
      <c r="J494" s="203"/>
      <c r="K494" s="203"/>
      <c r="L494" s="36"/>
      <c r="M494" s="107"/>
      <c r="N494" s="108"/>
      <c r="O494" s="145"/>
      <c r="P494" s="145"/>
      <c r="Q494" s="145"/>
      <c r="R494" s="246"/>
      <c r="S494" s="246"/>
      <c r="T494" s="287"/>
      <c r="U494" s="287"/>
    </row>
    <row r="495" spans="1:21" s="1" customFormat="1" x14ac:dyDescent="0.2">
      <c r="A495" s="27"/>
      <c r="B495" s="178"/>
      <c r="C495" s="178"/>
      <c r="D495" s="178"/>
      <c r="E495" s="178"/>
      <c r="F495" s="178"/>
      <c r="G495" s="178"/>
      <c r="H495" s="178"/>
      <c r="I495" s="203"/>
      <c r="J495" s="203"/>
      <c r="K495" s="203"/>
      <c r="L495" s="36"/>
      <c r="M495" s="107"/>
      <c r="N495" s="181" t="s">
        <v>289</v>
      </c>
      <c r="O495" s="189">
        <f t="shared" ref="O495:P495" si="379">SUM(O496:O497)</f>
        <v>0</v>
      </c>
      <c r="P495" s="189">
        <f t="shared" si="379"/>
        <v>6000</v>
      </c>
      <c r="Q495" s="189">
        <f t="shared" ref="Q495:R495" si="380">SUM(Q496:Q497)</f>
        <v>4000</v>
      </c>
      <c r="R495" s="189">
        <f t="shared" si="380"/>
        <v>6000</v>
      </c>
      <c r="S495" s="189">
        <f t="shared" ref="S495" si="381">SUM(S496:S497)</f>
        <v>6000</v>
      </c>
      <c r="T495" s="287">
        <f t="shared" si="343"/>
        <v>150</v>
      </c>
      <c r="U495" s="287">
        <f t="shared" si="336"/>
        <v>150</v>
      </c>
    </row>
    <row r="496" spans="1:21" s="1" customFormat="1" x14ac:dyDescent="0.2">
      <c r="A496" s="27"/>
      <c r="B496" s="178"/>
      <c r="C496" s="178"/>
      <c r="D496" s="178"/>
      <c r="E496" s="178"/>
      <c r="F496" s="178"/>
      <c r="G496" s="178"/>
      <c r="H496" s="178"/>
      <c r="I496" s="203"/>
      <c r="J496" s="203"/>
      <c r="K496" s="203"/>
      <c r="L496" s="36"/>
      <c r="M496" s="190" t="s">
        <v>366</v>
      </c>
      <c r="N496" s="181" t="s">
        <v>290</v>
      </c>
      <c r="O496" s="189">
        <v>0</v>
      </c>
      <c r="P496" s="189">
        <v>3500</v>
      </c>
      <c r="Q496" s="189">
        <v>3500</v>
      </c>
      <c r="R496" s="189">
        <v>0</v>
      </c>
      <c r="S496" s="189">
        <v>6000</v>
      </c>
      <c r="T496" s="287">
        <f t="shared" si="343"/>
        <v>0</v>
      </c>
      <c r="U496" s="287">
        <f t="shared" si="336"/>
        <v>171.42857142857142</v>
      </c>
    </row>
    <row r="497" spans="1:21" s="1" customFormat="1" x14ac:dyDescent="0.2">
      <c r="A497" s="156"/>
      <c r="B497" s="156"/>
      <c r="C497" s="156"/>
      <c r="D497" s="156"/>
      <c r="E497" s="156"/>
      <c r="F497" s="156"/>
      <c r="G497" s="156"/>
      <c r="H497" s="156"/>
      <c r="I497" s="203"/>
      <c r="J497" s="203"/>
      <c r="K497" s="203"/>
      <c r="L497" s="16"/>
      <c r="M497" s="187">
        <v>91</v>
      </c>
      <c r="N497" s="181" t="s">
        <v>294</v>
      </c>
      <c r="O497" s="189">
        <v>0</v>
      </c>
      <c r="P497" s="189">
        <v>2500</v>
      </c>
      <c r="Q497" s="189">
        <v>500</v>
      </c>
      <c r="R497" s="189">
        <v>6000</v>
      </c>
      <c r="S497" s="189">
        <v>0</v>
      </c>
      <c r="T497" s="287">
        <f t="shared" si="343"/>
        <v>1200</v>
      </c>
      <c r="U497" s="287">
        <f t="shared" si="336"/>
        <v>0</v>
      </c>
    </row>
    <row r="498" spans="1:21" s="1" customFormat="1" x14ac:dyDescent="0.2">
      <c r="A498" s="208"/>
      <c r="B498" s="208"/>
      <c r="C498" s="208"/>
      <c r="D498" s="208"/>
      <c r="E498" s="208"/>
      <c r="F498" s="208"/>
      <c r="G498" s="208"/>
      <c r="H498" s="208"/>
      <c r="I498" s="208"/>
      <c r="J498" s="208"/>
      <c r="K498" s="208"/>
      <c r="L498" s="16"/>
      <c r="M498" s="187"/>
      <c r="N498" s="181"/>
      <c r="O498" s="145"/>
      <c r="P498" s="145"/>
      <c r="Q498" s="145"/>
      <c r="R498" s="114"/>
      <c r="S498" s="114"/>
      <c r="T498" s="287"/>
      <c r="U498" s="287"/>
    </row>
    <row r="499" spans="1:21" s="1" customFormat="1" x14ac:dyDescent="0.2">
      <c r="A499" s="156"/>
      <c r="B499" s="153">
        <v>1</v>
      </c>
      <c r="C499" s="156"/>
      <c r="D499" s="156"/>
      <c r="E499" s="156"/>
      <c r="F499" s="156"/>
      <c r="G499" s="156"/>
      <c r="H499" s="156"/>
      <c r="I499" s="203"/>
      <c r="J499" s="288">
        <v>9</v>
      </c>
      <c r="K499" s="203"/>
      <c r="L499" s="16" t="s">
        <v>164</v>
      </c>
      <c r="M499" s="155">
        <v>3</v>
      </c>
      <c r="N499" s="84" t="s">
        <v>117</v>
      </c>
      <c r="O499" s="114">
        <f t="shared" ref="O499:Q500" si="382">SUM(O500)</f>
        <v>0</v>
      </c>
      <c r="P499" s="114">
        <f t="shared" si="382"/>
        <v>6000</v>
      </c>
      <c r="Q499" s="114">
        <f t="shared" si="382"/>
        <v>4000</v>
      </c>
      <c r="R499" s="114"/>
      <c r="S499" s="114"/>
      <c r="T499" s="287"/>
      <c r="U499" s="287"/>
    </row>
    <row r="500" spans="1:21" s="1" customFormat="1" ht="38.25" x14ac:dyDescent="0.2">
      <c r="A500" s="156"/>
      <c r="B500" s="153">
        <v>1</v>
      </c>
      <c r="C500" s="156"/>
      <c r="D500" s="156"/>
      <c r="E500" s="156"/>
      <c r="F500" s="156"/>
      <c r="G500" s="156"/>
      <c r="H500" s="156"/>
      <c r="I500" s="203"/>
      <c r="J500" s="288">
        <v>9</v>
      </c>
      <c r="K500" s="203"/>
      <c r="L500" s="16" t="s">
        <v>164</v>
      </c>
      <c r="M500" s="92" t="s">
        <v>71</v>
      </c>
      <c r="N500" s="70" t="s">
        <v>25</v>
      </c>
      <c r="O500" s="115">
        <f t="shared" si="382"/>
        <v>0</v>
      </c>
      <c r="P500" s="115">
        <f t="shared" si="382"/>
        <v>6000</v>
      </c>
      <c r="Q500" s="115">
        <f t="shared" si="382"/>
        <v>4000</v>
      </c>
      <c r="R500" s="114">
        <v>6000</v>
      </c>
      <c r="S500" s="114">
        <v>6000</v>
      </c>
      <c r="T500" s="287">
        <f t="shared" si="343"/>
        <v>150</v>
      </c>
      <c r="U500" s="287">
        <f t="shared" si="336"/>
        <v>150</v>
      </c>
    </row>
    <row r="501" spans="1:21" s="1" customFormat="1" ht="25.5" x14ac:dyDescent="0.2">
      <c r="A501" s="156"/>
      <c r="B501" s="153">
        <v>1</v>
      </c>
      <c r="C501" s="156"/>
      <c r="D501" s="156"/>
      <c r="E501" s="156"/>
      <c r="F501" s="156"/>
      <c r="G501" s="156"/>
      <c r="H501" s="156"/>
      <c r="I501" s="203"/>
      <c r="J501" s="288">
        <v>9</v>
      </c>
      <c r="K501" s="203"/>
      <c r="L501" s="16" t="s">
        <v>164</v>
      </c>
      <c r="M501" s="154" t="s">
        <v>72</v>
      </c>
      <c r="N501" s="84" t="s">
        <v>26</v>
      </c>
      <c r="O501" s="114">
        <v>0</v>
      </c>
      <c r="P501" s="114">
        <v>6000</v>
      </c>
      <c r="Q501" s="114">
        <v>4000</v>
      </c>
      <c r="R501" s="114"/>
      <c r="S501" s="114"/>
      <c r="T501" s="287"/>
      <c r="U501" s="287"/>
    </row>
    <row r="502" spans="1:21" s="1" customFormat="1" x14ac:dyDescent="0.2">
      <c r="A502" s="53"/>
      <c r="B502" s="156"/>
      <c r="C502" s="156"/>
      <c r="D502" s="156"/>
      <c r="E502" s="156"/>
      <c r="F502" s="156"/>
      <c r="G502" s="156"/>
      <c r="H502" s="156"/>
      <c r="I502" s="203"/>
      <c r="J502" s="203"/>
      <c r="K502" s="203"/>
      <c r="L502" s="31"/>
      <c r="M502" s="104"/>
      <c r="N502" s="105"/>
      <c r="O502" s="145"/>
      <c r="P502" s="145"/>
      <c r="Q502" s="145"/>
      <c r="R502" s="145"/>
      <c r="S502" s="145"/>
      <c r="T502" s="287"/>
      <c r="U502" s="287"/>
    </row>
    <row r="503" spans="1:21" s="1" customFormat="1" ht="25.5" x14ac:dyDescent="0.2">
      <c r="A503" s="53" t="s">
        <v>192</v>
      </c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31" t="s">
        <v>198</v>
      </c>
      <c r="M503" s="104"/>
      <c r="N503" s="105" t="s">
        <v>152</v>
      </c>
      <c r="O503" s="117">
        <f t="shared" ref="O503" si="383">SUM(O505+O516)</f>
        <v>11440</v>
      </c>
      <c r="P503" s="117">
        <f t="shared" ref="P503" si="384">SUM(P505+P516)</f>
        <v>30000</v>
      </c>
      <c r="Q503" s="117">
        <f t="shared" ref="Q503:S503" si="385">SUM(Q505+Q516)</f>
        <v>30000</v>
      </c>
      <c r="R503" s="117">
        <f t="shared" si="385"/>
        <v>20000</v>
      </c>
      <c r="S503" s="117">
        <f t="shared" si="385"/>
        <v>20000</v>
      </c>
      <c r="T503" s="287">
        <f t="shared" si="343"/>
        <v>66.666666666666657</v>
      </c>
      <c r="U503" s="287">
        <f t="shared" si="336"/>
        <v>66.666666666666657</v>
      </c>
    </row>
    <row r="504" spans="1:21" s="1" customFormat="1" x14ac:dyDescent="0.2">
      <c r="A504" s="53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31"/>
      <c r="M504" s="104"/>
      <c r="N504" s="105"/>
      <c r="O504" s="145"/>
      <c r="P504" s="145"/>
      <c r="Q504" s="145"/>
      <c r="R504" s="145"/>
      <c r="S504" s="145"/>
      <c r="T504" s="287"/>
      <c r="U504" s="287"/>
    </row>
    <row r="505" spans="1:21" s="1" customFormat="1" ht="38.25" customHeight="1" x14ac:dyDescent="0.2">
      <c r="A505" s="27" t="s">
        <v>206</v>
      </c>
      <c r="B505" s="41"/>
      <c r="C505" s="41"/>
      <c r="D505" s="41"/>
      <c r="E505" s="41"/>
      <c r="F505" s="41"/>
      <c r="G505" s="41"/>
      <c r="H505" s="41"/>
      <c r="I505" s="203"/>
      <c r="J505" s="203"/>
      <c r="K505" s="203"/>
      <c r="L505" s="36" t="s">
        <v>142</v>
      </c>
      <c r="M505" s="107"/>
      <c r="N505" s="108" t="s">
        <v>168</v>
      </c>
      <c r="O505" s="145">
        <f t="shared" ref="O505" si="386">SUM(O512)</f>
        <v>5000</v>
      </c>
      <c r="P505" s="145">
        <f t="shared" ref="P505" si="387">SUM(P512)</f>
        <v>20000</v>
      </c>
      <c r="Q505" s="145">
        <f t="shared" ref="Q505" si="388">SUM(Q512)</f>
        <v>20000</v>
      </c>
      <c r="R505" s="246">
        <f>SUM(R513)</f>
        <v>10000</v>
      </c>
      <c r="S505" s="246">
        <f>SUM(S513)</f>
        <v>10000</v>
      </c>
      <c r="T505" s="287">
        <f t="shared" si="343"/>
        <v>50</v>
      </c>
      <c r="U505" s="287">
        <f t="shared" si="336"/>
        <v>50</v>
      </c>
    </row>
    <row r="506" spans="1:21" s="1" customFormat="1" x14ac:dyDescent="0.2">
      <c r="A506" s="27"/>
      <c r="B506" s="178"/>
      <c r="C506" s="178"/>
      <c r="D506" s="178"/>
      <c r="E506" s="178"/>
      <c r="F506" s="178"/>
      <c r="G506" s="178"/>
      <c r="H506" s="178"/>
      <c r="I506" s="203"/>
      <c r="J506" s="203"/>
      <c r="K506" s="203"/>
      <c r="L506" s="36"/>
      <c r="M506" s="107"/>
      <c r="N506" s="108"/>
      <c r="O506" s="145"/>
      <c r="P506" s="145"/>
      <c r="Q506" s="145"/>
      <c r="R506" s="246"/>
      <c r="S506" s="246"/>
      <c r="T506" s="287"/>
      <c r="U506" s="287"/>
    </row>
    <row r="507" spans="1:21" s="1" customFormat="1" x14ac:dyDescent="0.2">
      <c r="A507" s="27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36"/>
      <c r="M507" s="107"/>
      <c r="N507" s="108"/>
      <c r="O507" s="145"/>
      <c r="P507" s="145"/>
      <c r="Q507" s="145"/>
      <c r="R507" s="246"/>
      <c r="S507" s="246"/>
      <c r="T507" s="287"/>
      <c r="U507" s="287"/>
    </row>
    <row r="508" spans="1:21" s="1" customFormat="1" x14ac:dyDescent="0.2">
      <c r="A508" s="27"/>
      <c r="B508" s="178"/>
      <c r="C508" s="178"/>
      <c r="D508" s="178"/>
      <c r="E508" s="178"/>
      <c r="F508" s="178"/>
      <c r="G508" s="178"/>
      <c r="H508" s="178"/>
      <c r="I508" s="203"/>
      <c r="J508" s="203"/>
      <c r="K508" s="203"/>
      <c r="L508" s="36"/>
      <c r="M508" s="107"/>
      <c r="N508" s="181" t="s">
        <v>289</v>
      </c>
      <c r="O508" s="189">
        <f>SUM(O509)</f>
        <v>5000</v>
      </c>
      <c r="P508" s="189">
        <f>SUM(P509:P510)</f>
        <v>20000</v>
      </c>
      <c r="Q508" s="189">
        <f>SUM(Q509:Q510)</f>
        <v>20000</v>
      </c>
      <c r="R508" s="189">
        <f>SUM(R509:R510)</f>
        <v>10000</v>
      </c>
      <c r="S508" s="189">
        <f t="shared" ref="S508" si="389">SUM(S509)</f>
        <v>10000</v>
      </c>
      <c r="T508" s="287">
        <f t="shared" si="343"/>
        <v>50</v>
      </c>
      <c r="U508" s="287">
        <f t="shared" ref="U508:U571" si="390">S508/Q508*100</f>
        <v>50</v>
      </c>
    </row>
    <row r="509" spans="1:21" s="1" customFormat="1" x14ac:dyDescent="0.2">
      <c r="A509" s="27"/>
      <c r="B509" s="178"/>
      <c r="C509" s="178"/>
      <c r="D509" s="178"/>
      <c r="E509" s="178"/>
      <c r="F509" s="178"/>
      <c r="G509" s="178"/>
      <c r="H509" s="178"/>
      <c r="I509" s="203"/>
      <c r="J509" s="203"/>
      <c r="K509" s="203"/>
      <c r="L509" s="36"/>
      <c r="M509" s="190" t="s">
        <v>366</v>
      </c>
      <c r="N509" s="181" t="s">
        <v>290</v>
      </c>
      <c r="O509" s="189">
        <v>5000</v>
      </c>
      <c r="P509" s="189">
        <v>15000</v>
      </c>
      <c r="Q509" s="189">
        <v>5000</v>
      </c>
      <c r="R509" s="189">
        <v>0</v>
      </c>
      <c r="S509" s="189">
        <v>10000</v>
      </c>
      <c r="T509" s="287">
        <f t="shared" si="343"/>
        <v>0</v>
      </c>
      <c r="U509" s="287">
        <f t="shared" si="390"/>
        <v>200</v>
      </c>
    </row>
    <row r="510" spans="1:21" s="1" customFormat="1" x14ac:dyDescent="0.2">
      <c r="A510" s="27"/>
      <c r="B510" s="254"/>
      <c r="C510" s="254"/>
      <c r="D510" s="254"/>
      <c r="E510" s="254"/>
      <c r="F510" s="254"/>
      <c r="G510" s="254"/>
      <c r="H510" s="254"/>
      <c r="I510" s="254"/>
      <c r="J510" s="254"/>
      <c r="K510" s="254"/>
      <c r="L510" s="36"/>
      <c r="M510" s="187">
        <v>91</v>
      </c>
      <c r="N510" s="181" t="s">
        <v>294</v>
      </c>
      <c r="O510" s="189">
        <v>0</v>
      </c>
      <c r="P510" s="189">
        <v>5000</v>
      </c>
      <c r="Q510" s="189">
        <v>15000</v>
      </c>
      <c r="R510" s="189">
        <v>10000</v>
      </c>
      <c r="S510" s="189">
        <v>0</v>
      </c>
      <c r="T510" s="287">
        <f t="shared" si="343"/>
        <v>66.666666666666657</v>
      </c>
      <c r="U510" s="287">
        <f t="shared" si="390"/>
        <v>0</v>
      </c>
    </row>
    <row r="511" spans="1:21" s="1" customFormat="1" x14ac:dyDescent="0.2">
      <c r="A511" s="27"/>
      <c r="B511" s="124"/>
      <c r="C511" s="124"/>
      <c r="D511" s="124"/>
      <c r="E511" s="124"/>
      <c r="F511" s="124"/>
      <c r="G511" s="124"/>
      <c r="H511" s="124"/>
      <c r="I511" s="203"/>
      <c r="J511" s="203"/>
      <c r="K511" s="203"/>
      <c r="L511" s="36"/>
      <c r="M511" s="107"/>
      <c r="N511" s="108"/>
      <c r="O511" s="145"/>
      <c r="P511" s="145"/>
      <c r="Q511" s="145"/>
      <c r="R511" s="246"/>
      <c r="S511" s="246"/>
      <c r="T511" s="287"/>
      <c r="U511" s="287"/>
    </row>
    <row r="512" spans="1:21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3"/>
      <c r="J512" s="288">
        <v>9</v>
      </c>
      <c r="K512" s="203"/>
      <c r="L512" s="16" t="s">
        <v>142</v>
      </c>
      <c r="M512" s="72">
        <v>3</v>
      </c>
      <c r="N512" s="84" t="s">
        <v>117</v>
      </c>
      <c r="O512" s="114">
        <f t="shared" ref="O512:Q513" si="391">SUM(O513)</f>
        <v>5000</v>
      </c>
      <c r="P512" s="114">
        <f t="shared" si="391"/>
        <v>20000</v>
      </c>
      <c r="Q512" s="114">
        <f t="shared" si="391"/>
        <v>20000</v>
      </c>
      <c r="R512" s="114"/>
      <c r="S512" s="114"/>
      <c r="T512" s="287"/>
      <c r="U512" s="287"/>
    </row>
    <row r="513" spans="1:21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3"/>
      <c r="J513" s="288">
        <v>9</v>
      </c>
      <c r="K513" s="203"/>
      <c r="L513" s="16" t="s">
        <v>142</v>
      </c>
      <c r="M513" s="92" t="s">
        <v>71</v>
      </c>
      <c r="N513" s="70" t="s">
        <v>25</v>
      </c>
      <c r="O513" s="115">
        <f t="shared" si="391"/>
        <v>5000</v>
      </c>
      <c r="P513" s="115">
        <f t="shared" si="391"/>
        <v>20000</v>
      </c>
      <c r="Q513" s="115">
        <f t="shared" si="391"/>
        <v>20000</v>
      </c>
      <c r="R513" s="114">
        <v>10000</v>
      </c>
      <c r="S513" s="114">
        <v>10000</v>
      </c>
      <c r="T513" s="287">
        <f t="shared" si="343"/>
        <v>50</v>
      </c>
      <c r="U513" s="287">
        <f t="shared" si="390"/>
        <v>50</v>
      </c>
    </row>
    <row r="514" spans="1:21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3"/>
      <c r="J514" s="288">
        <v>9</v>
      </c>
      <c r="K514" s="203"/>
      <c r="L514" s="16" t="s">
        <v>142</v>
      </c>
      <c r="M514" s="83" t="s">
        <v>72</v>
      </c>
      <c r="N514" s="84" t="s">
        <v>26</v>
      </c>
      <c r="O514" s="114">
        <v>5000</v>
      </c>
      <c r="P514" s="114">
        <v>20000</v>
      </c>
      <c r="Q514" s="114">
        <v>20000</v>
      </c>
      <c r="R514" s="114"/>
      <c r="S514" s="114"/>
      <c r="T514" s="287"/>
      <c r="U514" s="287"/>
    </row>
    <row r="515" spans="1:21" s="1" customFormat="1" x14ac:dyDescent="0.2">
      <c r="A515" s="225"/>
      <c r="B515" s="224"/>
      <c r="C515" s="225"/>
      <c r="D515" s="225"/>
      <c r="E515" s="225"/>
      <c r="F515" s="225"/>
      <c r="G515" s="225"/>
      <c r="H515" s="225"/>
      <c r="I515" s="225"/>
      <c r="J515" s="225"/>
      <c r="K515" s="225"/>
      <c r="L515" s="16"/>
      <c r="M515" s="226"/>
      <c r="N515" s="227"/>
      <c r="O515" s="114"/>
      <c r="P515" s="114"/>
      <c r="Q515" s="114"/>
      <c r="R515" s="114"/>
      <c r="S515" s="114"/>
      <c r="T515" s="287"/>
      <c r="U515" s="287"/>
    </row>
    <row r="516" spans="1:21" s="1" customFormat="1" ht="38.25" x14ac:dyDescent="0.2">
      <c r="A516" s="27" t="s">
        <v>207</v>
      </c>
      <c r="B516" s="42"/>
      <c r="C516" s="42"/>
      <c r="D516" s="42"/>
      <c r="E516" s="42"/>
      <c r="F516" s="42"/>
      <c r="G516" s="42"/>
      <c r="H516" s="42"/>
      <c r="I516" s="203"/>
      <c r="J516" s="203"/>
      <c r="K516" s="203"/>
      <c r="L516" s="36" t="s">
        <v>142</v>
      </c>
      <c r="M516" s="107"/>
      <c r="N516" s="108" t="s">
        <v>167</v>
      </c>
      <c r="O516" s="145">
        <f t="shared" ref="O516" si="392">SUM(O521)</f>
        <v>6440</v>
      </c>
      <c r="P516" s="145">
        <f t="shared" ref="P516" si="393">SUM(P521)</f>
        <v>10000</v>
      </c>
      <c r="Q516" s="145">
        <f t="shared" ref="Q516" si="394">SUM(Q521)</f>
        <v>10000</v>
      </c>
      <c r="R516" s="246">
        <f>SUM(R522)</f>
        <v>10000</v>
      </c>
      <c r="S516" s="246">
        <f>SUM(S522)</f>
        <v>10000</v>
      </c>
      <c r="T516" s="287">
        <f t="shared" ref="T516:T576" si="395">R516/Q516*100</f>
        <v>100</v>
      </c>
      <c r="U516" s="287">
        <f t="shared" si="390"/>
        <v>100</v>
      </c>
    </row>
    <row r="517" spans="1:21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3"/>
      <c r="J517" s="203"/>
      <c r="K517" s="203"/>
      <c r="L517" s="36"/>
      <c r="M517" s="107"/>
      <c r="N517" s="108"/>
      <c r="O517" s="145"/>
      <c r="P517" s="145"/>
      <c r="Q517" s="145"/>
      <c r="R517" s="246"/>
      <c r="S517" s="246"/>
      <c r="T517" s="287"/>
      <c r="U517" s="287"/>
    </row>
    <row r="518" spans="1:21" s="1" customFormat="1" x14ac:dyDescent="0.2">
      <c r="A518" s="27"/>
      <c r="B518" s="178"/>
      <c r="C518" s="178"/>
      <c r="D518" s="178"/>
      <c r="E518" s="178"/>
      <c r="F518" s="178"/>
      <c r="G518" s="178"/>
      <c r="H518" s="178"/>
      <c r="I518" s="203"/>
      <c r="J518" s="203"/>
      <c r="K518" s="203"/>
      <c r="L518" s="36"/>
      <c r="M518" s="107"/>
      <c r="N518" s="181" t="s">
        <v>289</v>
      </c>
      <c r="O518" s="189">
        <f t="shared" ref="O518:R518" si="396">SUM(O519)</f>
        <v>6440</v>
      </c>
      <c r="P518" s="189">
        <f t="shared" si="396"/>
        <v>10000</v>
      </c>
      <c r="Q518" s="189">
        <f t="shared" si="396"/>
        <v>10000</v>
      </c>
      <c r="R518" s="189">
        <f t="shared" si="396"/>
        <v>10000</v>
      </c>
      <c r="S518" s="189">
        <f t="shared" ref="S518" si="397">SUM(S519)</f>
        <v>10000</v>
      </c>
      <c r="T518" s="287">
        <f t="shared" si="395"/>
        <v>100</v>
      </c>
      <c r="U518" s="287">
        <f t="shared" si="390"/>
        <v>100</v>
      </c>
    </row>
    <row r="519" spans="1:21" s="1" customFormat="1" x14ac:dyDescent="0.2">
      <c r="A519" s="27"/>
      <c r="B519" s="178"/>
      <c r="C519" s="178"/>
      <c r="D519" s="178"/>
      <c r="E519" s="178"/>
      <c r="F519" s="178"/>
      <c r="G519" s="178"/>
      <c r="H519" s="178"/>
      <c r="I519" s="203"/>
      <c r="J519" s="203"/>
      <c r="K519" s="203"/>
      <c r="L519" s="36"/>
      <c r="M519" s="187">
        <v>52</v>
      </c>
      <c r="N519" s="181" t="s">
        <v>104</v>
      </c>
      <c r="O519" s="189">
        <v>6440</v>
      </c>
      <c r="P519" s="189">
        <v>10000</v>
      </c>
      <c r="Q519" s="189">
        <v>10000</v>
      </c>
      <c r="R519" s="189">
        <v>10000</v>
      </c>
      <c r="S519" s="189">
        <v>10000</v>
      </c>
      <c r="T519" s="287">
        <f t="shared" si="395"/>
        <v>100</v>
      </c>
      <c r="U519" s="287">
        <f t="shared" si="390"/>
        <v>100</v>
      </c>
    </row>
    <row r="520" spans="1:21" s="1" customFormat="1" x14ac:dyDescent="0.2">
      <c r="A520" s="27"/>
      <c r="B520" s="178"/>
      <c r="C520" s="178"/>
      <c r="D520" s="178"/>
      <c r="E520" s="178"/>
      <c r="F520" s="178"/>
      <c r="G520" s="178"/>
      <c r="H520" s="178"/>
      <c r="I520" s="203"/>
      <c r="J520" s="203"/>
      <c r="K520" s="203"/>
      <c r="L520" s="36"/>
      <c r="M520" s="107"/>
      <c r="N520" s="181"/>
      <c r="O520" s="145"/>
      <c r="P520" s="145"/>
      <c r="Q520" s="145"/>
      <c r="R520" s="246"/>
      <c r="S520" s="246"/>
      <c r="T520" s="287"/>
      <c r="U520" s="287"/>
    </row>
    <row r="521" spans="1:21" s="1" customFormat="1" x14ac:dyDescent="0.2">
      <c r="A521" s="42"/>
      <c r="B521" s="48"/>
      <c r="C521" s="42"/>
      <c r="D521" s="42"/>
      <c r="E521" s="42"/>
      <c r="F521" s="202">
        <v>5</v>
      </c>
      <c r="G521" s="42"/>
      <c r="H521" s="42"/>
      <c r="I521" s="203"/>
      <c r="J521" s="203"/>
      <c r="K521" s="203"/>
      <c r="L521" s="16" t="s">
        <v>142</v>
      </c>
      <c r="M521" s="72">
        <v>3</v>
      </c>
      <c r="N521" s="84" t="s">
        <v>117</v>
      </c>
      <c r="O521" s="114">
        <f t="shared" ref="O521:Q522" si="398">SUM(O522)</f>
        <v>6440</v>
      </c>
      <c r="P521" s="114">
        <f t="shared" si="398"/>
        <v>10000</v>
      </c>
      <c r="Q521" s="114">
        <f t="shared" si="398"/>
        <v>10000</v>
      </c>
      <c r="R521" s="114"/>
      <c r="S521" s="114"/>
      <c r="T521" s="287"/>
      <c r="U521" s="287"/>
    </row>
    <row r="522" spans="1:21" s="1" customFormat="1" ht="38.25" x14ac:dyDescent="0.2">
      <c r="A522" s="42"/>
      <c r="B522" s="48"/>
      <c r="C522" s="42"/>
      <c r="D522" s="42"/>
      <c r="E522" s="42"/>
      <c r="F522" s="202">
        <v>5</v>
      </c>
      <c r="G522" s="42"/>
      <c r="H522" s="42"/>
      <c r="I522" s="203"/>
      <c r="J522" s="203"/>
      <c r="K522" s="203"/>
      <c r="L522" s="16" t="s">
        <v>142</v>
      </c>
      <c r="M522" s="92" t="s">
        <v>71</v>
      </c>
      <c r="N522" s="70" t="s">
        <v>25</v>
      </c>
      <c r="O522" s="115">
        <f t="shared" si="398"/>
        <v>6440</v>
      </c>
      <c r="P522" s="115">
        <f t="shared" si="398"/>
        <v>10000</v>
      </c>
      <c r="Q522" s="115">
        <f t="shared" si="398"/>
        <v>10000</v>
      </c>
      <c r="R522" s="114">
        <v>10000</v>
      </c>
      <c r="S522" s="114">
        <v>10000</v>
      </c>
      <c r="T522" s="287">
        <f t="shared" si="395"/>
        <v>100</v>
      </c>
      <c r="U522" s="287">
        <f t="shared" si="390"/>
        <v>100</v>
      </c>
    </row>
    <row r="523" spans="1:21" s="1" customFormat="1" ht="25.5" x14ac:dyDescent="0.2">
      <c r="A523" s="42"/>
      <c r="B523" s="48"/>
      <c r="C523" s="42"/>
      <c r="D523" s="42"/>
      <c r="E523" s="42"/>
      <c r="F523" s="202">
        <v>5</v>
      </c>
      <c r="G523" s="42"/>
      <c r="H523" s="42"/>
      <c r="I523" s="203"/>
      <c r="J523" s="203"/>
      <c r="K523" s="203"/>
      <c r="L523" s="16" t="s">
        <v>142</v>
      </c>
      <c r="M523" s="83" t="s">
        <v>72</v>
      </c>
      <c r="N523" s="84" t="s">
        <v>26</v>
      </c>
      <c r="O523" s="114">
        <v>6440</v>
      </c>
      <c r="P523" s="114">
        <v>10000</v>
      </c>
      <c r="Q523" s="114">
        <v>10000</v>
      </c>
      <c r="R523" s="114"/>
      <c r="S523" s="114"/>
      <c r="T523" s="287"/>
      <c r="U523" s="287"/>
    </row>
    <row r="524" spans="1:21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3"/>
      <c r="J524" s="203"/>
      <c r="K524" s="203"/>
      <c r="L524" s="16"/>
      <c r="M524" s="83"/>
      <c r="N524" s="84"/>
      <c r="O524" s="145"/>
      <c r="P524" s="145"/>
      <c r="Q524" s="145"/>
      <c r="R524" s="114"/>
      <c r="S524" s="114"/>
      <c r="T524" s="287"/>
      <c r="U524" s="287"/>
    </row>
    <row r="525" spans="1:21" s="1" customFormat="1" ht="25.5" x14ac:dyDescent="0.2">
      <c r="A525" s="51" t="s">
        <v>139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3"/>
      <c r="J525" s="55">
        <v>9</v>
      </c>
      <c r="K525" s="203"/>
      <c r="L525" s="16"/>
      <c r="M525" s="83"/>
      <c r="N525" s="73" t="s">
        <v>274</v>
      </c>
      <c r="O525" s="116">
        <f t="shared" ref="O525:P525" si="399">SUM(O527+O544)</f>
        <v>47300.800000000003</v>
      </c>
      <c r="P525" s="116">
        <f t="shared" si="399"/>
        <v>105000</v>
      </c>
      <c r="Q525" s="116">
        <f t="shared" ref="Q525:R525" si="400">SUM(Q527+Q544)</f>
        <v>67000</v>
      </c>
      <c r="R525" s="116">
        <f t="shared" si="400"/>
        <v>81300</v>
      </c>
      <c r="S525" s="116">
        <f t="shared" ref="S525" si="401">SUM(S527+S544)</f>
        <v>81300</v>
      </c>
      <c r="T525" s="287">
        <f t="shared" si="395"/>
        <v>121.34328358208954</v>
      </c>
      <c r="U525" s="287">
        <f t="shared" si="390"/>
        <v>121.34328358208954</v>
      </c>
    </row>
    <row r="526" spans="1:21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3"/>
      <c r="J526" s="203"/>
      <c r="K526" s="203"/>
      <c r="L526" s="16"/>
      <c r="M526" s="83"/>
      <c r="N526" s="110"/>
      <c r="O526" s="144"/>
      <c r="P526" s="144"/>
      <c r="Q526" s="144"/>
      <c r="R526" s="248"/>
      <c r="S526" s="248"/>
      <c r="T526" s="287"/>
      <c r="U526" s="287"/>
    </row>
    <row r="527" spans="1:21" s="1" customFormat="1" ht="25.5" x14ac:dyDescent="0.2">
      <c r="A527" s="53" t="s">
        <v>194</v>
      </c>
      <c r="B527" s="47"/>
      <c r="C527" s="47"/>
      <c r="D527" s="47"/>
      <c r="E527" s="47"/>
      <c r="F527" s="47"/>
      <c r="G527" s="47"/>
      <c r="H527" s="47"/>
      <c r="I527" s="203"/>
      <c r="J527" s="203"/>
      <c r="K527" s="203"/>
      <c r="L527" s="31" t="s">
        <v>200</v>
      </c>
      <c r="M527" s="104"/>
      <c r="N527" s="105" t="s">
        <v>145</v>
      </c>
      <c r="O527" s="117">
        <f t="shared" ref="O527:P527" si="402">SUM(O529)</f>
        <v>42300.800000000003</v>
      </c>
      <c r="P527" s="117">
        <f t="shared" si="402"/>
        <v>95000</v>
      </c>
      <c r="Q527" s="117">
        <f t="shared" ref="Q527:R527" si="403">SUM(Q529)</f>
        <v>60000</v>
      </c>
      <c r="R527" s="117">
        <f t="shared" si="403"/>
        <v>71300</v>
      </c>
      <c r="S527" s="117">
        <f t="shared" ref="S527" si="404">SUM(S529)</f>
        <v>71300</v>
      </c>
      <c r="T527" s="287">
        <f t="shared" si="395"/>
        <v>118.83333333333333</v>
      </c>
      <c r="U527" s="287">
        <f t="shared" si="390"/>
        <v>118.83333333333333</v>
      </c>
    </row>
    <row r="528" spans="1:21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3"/>
      <c r="J528" s="203"/>
      <c r="K528" s="203"/>
      <c r="L528" s="16"/>
      <c r="M528" s="83"/>
      <c r="N528" s="84"/>
      <c r="O528" s="144"/>
      <c r="P528" s="144"/>
      <c r="Q528" s="144"/>
      <c r="R528" s="248"/>
      <c r="S528" s="248"/>
      <c r="T528" s="287"/>
      <c r="U528" s="287"/>
    </row>
    <row r="529" spans="1:21" s="1" customFormat="1" ht="25.5" x14ac:dyDescent="0.2">
      <c r="A529" s="27" t="s">
        <v>140</v>
      </c>
      <c r="B529" s="44"/>
      <c r="C529" s="44"/>
      <c r="D529" s="44"/>
      <c r="E529" s="44"/>
      <c r="F529" s="44"/>
      <c r="G529" s="44"/>
      <c r="H529" s="44"/>
      <c r="I529" s="203"/>
      <c r="J529" s="203"/>
      <c r="K529" s="203"/>
      <c r="L529" s="36" t="s">
        <v>182</v>
      </c>
      <c r="M529" s="107"/>
      <c r="N529" s="108" t="s">
        <v>169</v>
      </c>
      <c r="O529" s="145">
        <f t="shared" ref="O529" si="405">SUM(O537)</f>
        <v>42300.800000000003</v>
      </c>
      <c r="P529" s="145">
        <f t="shared" ref="P529" si="406">SUM(P537)</f>
        <v>95000</v>
      </c>
      <c r="Q529" s="145">
        <f t="shared" ref="Q529" si="407">SUM(Q537)</f>
        <v>60000</v>
      </c>
      <c r="R529" s="145">
        <f>SUM(R538+R540)</f>
        <v>71300</v>
      </c>
      <c r="S529" s="145">
        <f>SUM(S538+S540)</f>
        <v>71300</v>
      </c>
      <c r="T529" s="287">
        <f t="shared" si="395"/>
        <v>118.83333333333333</v>
      </c>
      <c r="U529" s="287">
        <f t="shared" si="390"/>
        <v>118.83333333333333</v>
      </c>
    </row>
    <row r="530" spans="1:21" s="1" customFormat="1" x14ac:dyDescent="0.2">
      <c r="A530" s="27"/>
      <c r="B530" s="156"/>
      <c r="C530" s="156"/>
      <c r="D530" s="156"/>
      <c r="E530" s="156"/>
      <c r="F530" s="156"/>
      <c r="G530" s="156"/>
      <c r="H530" s="156"/>
      <c r="I530" s="203"/>
      <c r="J530" s="203"/>
      <c r="K530" s="203"/>
      <c r="L530" s="36"/>
      <c r="M530" s="107"/>
      <c r="N530" s="108"/>
      <c r="O530" s="145"/>
      <c r="P530" s="145"/>
      <c r="Q530" s="145"/>
      <c r="R530" s="246"/>
      <c r="S530" s="246"/>
      <c r="T530" s="287"/>
      <c r="U530" s="287"/>
    </row>
    <row r="531" spans="1:21" s="1" customFormat="1" x14ac:dyDescent="0.2">
      <c r="A531" s="27"/>
      <c r="B531" s="178"/>
      <c r="C531" s="178"/>
      <c r="D531" s="178"/>
      <c r="E531" s="178"/>
      <c r="F531" s="178"/>
      <c r="G531" s="178"/>
      <c r="H531" s="178"/>
      <c r="I531" s="203"/>
      <c r="J531" s="203"/>
      <c r="K531" s="203"/>
      <c r="L531" s="36"/>
      <c r="M531" s="107"/>
      <c r="N531" s="181" t="s">
        <v>289</v>
      </c>
      <c r="O531" s="189">
        <f t="shared" ref="O531:P531" si="408">SUM(O532:O535)</f>
        <v>42300.800000000003</v>
      </c>
      <c r="P531" s="189">
        <f t="shared" si="408"/>
        <v>95000</v>
      </c>
      <c r="Q531" s="189">
        <f t="shared" ref="Q531:R531" si="409">SUM(Q532:Q535)</f>
        <v>60000</v>
      </c>
      <c r="R531" s="189">
        <f t="shared" si="409"/>
        <v>71300</v>
      </c>
      <c r="S531" s="189">
        <f>SUM(S532:S535)</f>
        <v>71300</v>
      </c>
      <c r="T531" s="287">
        <f t="shared" si="395"/>
        <v>118.83333333333333</v>
      </c>
      <c r="U531" s="287">
        <f t="shared" si="390"/>
        <v>118.83333333333333</v>
      </c>
    </row>
    <row r="532" spans="1:21" s="1" customFormat="1" x14ac:dyDescent="0.2">
      <c r="A532" s="27"/>
      <c r="B532" s="178"/>
      <c r="C532" s="178"/>
      <c r="D532" s="178"/>
      <c r="E532" s="178"/>
      <c r="F532" s="178"/>
      <c r="G532" s="178"/>
      <c r="H532" s="178"/>
      <c r="I532" s="203"/>
      <c r="J532" s="203"/>
      <c r="K532" s="203"/>
      <c r="L532" s="36"/>
      <c r="M532" s="190" t="s">
        <v>366</v>
      </c>
      <c r="N532" s="181" t="s">
        <v>290</v>
      </c>
      <c r="O532" s="189">
        <v>0</v>
      </c>
      <c r="P532" s="189">
        <v>75000</v>
      </c>
      <c r="Q532" s="189">
        <v>40000</v>
      </c>
      <c r="R532" s="189">
        <v>71300</v>
      </c>
      <c r="S532" s="189">
        <v>17600</v>
      </c>
      <c r="T532" s="287">
        <f t="shared" si="395"/>
        <v>178.25</v>
      </c>
      <c r="U532" s="287">
        <f t="shared" si="390"/>
        <v>44</v>
      </c>
    </row>
    <row r="533" spans="1:21" s="1" customFormat="1" x14ac:dyDescent="0.2">
      <c r="A533" s="27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36"/>
      <c r="M533" s="190" t="s">
        <v>58</v>
      </c>
      <c r="N533" s="181" t="s">
        <v>102</v>
      </c>
      <c r="O533" s="189">
        <v>2626.16</v>
      </c>
      <c r="P533" s="189">
        <v>20000</v>
      </c>
      <c r="Q533" s="189">
        <v>20000</v>
      </c>
      <c r="R533" s="189">
        <v>0</v>
      </c>
      <c r="S533" s="189">
        <v>0</v>
      </c>
      <c r="T533" s="287">
        <f t="shared" si="395"/>
        <v>0</v>
      </c>
      <c r="U533" s="287">
        <f t="shared" si="390"/>
        <v>0</v>
      </c>
    </row>
    <row r="534" spans="1:21" s="1" customFormat="1" x14ac:dyDescent="0.2">
      <c r="A534" s="27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36"/>
      <c r="M534" s="187">
        <v>52</v>
      </c>
      <c r="N534" s="181" t="s">
        <v>104</v>
      </c>
      <c r="O534" s="189">
        <v>0</v>
      </c>
      <c r="P534" s="189">
        <v>0</v>
      </c>
      <c r="Q534" s="189">
        <v>0</v>
      </c>
      <c r="R534" s="189">
        <v>0</v>
      </c>
      <c r="S534" s="189">
        <v>0</v>
      </c>
      <c r="T534" s="287">
        <v>0</v>
      </c>
      <c r="U534" s="287">
        <v>0</v>
      </c>
    </row>
    <row r="535" spans="1:21" s="1" customFormat="1" x14ac:dyDescent="0.2">
      <c r="A535" s="27"/>
      <c r="B535" s="178"/>
      <c r="C535" s="178"/>
      <c r="D535" s="178"/>
      <c r="E535" s="178"/>
      <c r="F535" s="178"/>
      <c r="G535" s="178"/>
      <c r="H535" s="178"/>
      <c r="I535" s="203"/>
      <c r="J535" s="203"/>
      <c r="K535" s="203"/>
      <c r="L535" s="36"/>
      <c r="M535" s="187">
        <v>91</v>
      </c>
      <c r="N535" s="181" t="s">
        <v>294</v>
      </c>
      <c r="O535" s="189">
        <v>39674.639999999999</v>
      </c>
      <c r="P535" s="189">
        <v>0</v>
      </c>
      <c r="Q535" s="189">
        <v>0</v>
      </c>
      <c r="R535" s="189">
        <v>0</v>
      </c>
      <c r="S535" s="189">
        <v>53700</v>
      </c>
      <c r="T535" s="287">
        <v>0</v>
      </c>
      <c r="U535" s="287">
        <v>0</v>
      </c>
    </row>
    <row r="536" spans="1:21" s="1" customFormat="1" x14ac:dyDescent="0.2">
      <c r="A536" s="27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36"/>
      <c r="M536" s="187"/>
      <c r="N536" s="181"/>
      <c r="O536" s="145"/>
      <c r="P536" s="145"/>
      <c r="Q536" s="145"/>
      <c r="R536" s="246"/>
      <c r="S536" s="246"/>
      <c r="T536" s="287"/>
      <c r="U536" s="287"/>
    </row>
    <row r="537" spans="1:21" s="1" customFormat="1" x14ac:dyDescent="0.2">
      <c r="A537" s="44"/>
      <c r="B537" s="48">
        <v>1</v>
      </c>
      <c r="C537" s="44"/>
      <c r="D537" s="288">
        <v>3</v>
      </c>
      <c r="E537" s="288"/>
      <c r="F537" s="288">
        <v>5</v>
      </c>
      <c r="G537" s="288"/>
      <c r="H537" s="288"/>
      <c r="I537" s="288"/>
      <c r="J537" s="288">
        <v>9</v>
      </c>
      <c r="K537" s="203"/>
      <c r="L537" s="16" t="s">
        <v>182</v>
      </c>
      <c r="M537" s="72">
        <v>3</v>
      </c>
      <c r="N537" s="84" t="s">
        <v>117</v>
      </c>
      <c r="O537" s="114">
        <f t="shared" ref="O537:P537" si="410">SUM(O538+O540)</f>
        <v>42300.800000000003</v>
      </c>
      <c r="P537" s="114">
        <f t="shared" si="410"/>
        <v>95000</v>
      </c>
      <c r="Q537" s="114">
        <f t="shared" ref="Q537" si="411">SUM(Q538+Q540)</f>
        <v>60000</v>
      </c>
      <c r="R537" s="114"/>
      <c r="S537" s="114"/>
      <c r="T537" s="287"/>
      <c r="U537" s="287"/>
    </row>
    <row r="538" spans="1:21" s="1" customFormat="1" x14ac:dyDescent="0.2">
      <c r="A538" s="175"/>
      <c r="B538" s="174">
        <v>1</v>
      </c>
      <c r="C538" s="175"/>
      <c r="D538" s="288">
        <v>3</v>
      </c>
      <c r="E538" s="288"/>
      <c r="F538" s="288">
        <v>5</v>
      </c>
      <c r="G538" s="288"/>
      <c r="H538" s="288"/>
      <c r="I538" s="288"/>
      <c r="J538" s="288">
        <v>9</v>
      </c>
      <c r="K538" s="203"/>
      <c r="L538" s="16" t="s">
        <v>182</v>
      </c>
      <c r="M538" s="71">
        <v>32</v>
      </c>
      <c r="N538" s="70" t="s">
        <v>3</v>
      </c>
      <c r="O538" s="115">
        <f t="shared" ref="O538:Q538" si="412">SUM(O539)</f>
        <v>0</v>
      </c>
      <c r="P538" s="115">
        <f t="shared" si="412"/>
        <v>0</v>
      </c>
      <c r="Q538" s="115">
        <f t="shared" si="412"/>
        <v>0</v>
      </c>
      <c r="R538" s="114">
        <v>0</v>
      </c>
      <c r="S538" s="114">
        <v>0</v>
      </c>
      <c r="T538" s="287">
        <v>0</v>
      </c>
      <c r="U538" s="287">
        <v>0</v>
      </c>
    </row>
    <row r="539" spans="1:21" s="1" customFormat="1" x14ac:dyDescent="0.2">
      <c r="A539" s="175"/>
      <c r="B539" s="174">
        <v>1</v>
      </c>
      <c r="C539" s="175"/>
      <c r="D539" s="288">
        <v>3</v>
      </c>
      <c r="E539" s="288"/>
      <c r="F539" s="288">
        <v>5</v>
      </c>
      <c r="G539" s="288"/>
      <c r="H539" s="288"/>
      <c r="I539" s="288"/>
      <c r="J539" s="288">
        <v>9</v>
      </c>
      <c r="K539" s="203"/>
      <c r="L539" s="16" t="s">
        <v>182</v>
      </c>
      <c r="M539" s="176">
        <v>323</v>
      </c>
      <c r="N539" s="97" t="s">
        <v>6</v>
      </c>
      <c r="O539" s="114">
        <v>0</v>
      </c>
      <c r="P539" s="114">
        <v>0</v>
      </c>
      <c r="Q539" s="114">
        <v>0</v>
      </c>
      <c r="R539" s="114"/>
      <c r="S539" s="114"/>
      <c r="T539" s="287"/>
      <c r="U539" s="287"/>
    </row>
    <row r="540" spans="1:21" s="1" customFormat="1" x14ac:dyDescent="0.2">
      <c r="A540" s="44"/>
      <c r="B540" s="48">
        <v>1</v>
      </c>
      <c r="C540" s="44"/>
      <c r="D540" s="288">
        <v>3</v>
      </c>
      <c r="E540" s="288"/>
      <c r="F540" s="288">
        <v>5</v>
      </c>
      <c r="G540" s="288"/>
      <c r="H540" s="288"/>
      <c r="I540" s="288"/>
      <c r="J540" s="288">
        <v>9</v>
      </c>
      <c r="K540" s="203"/>
      <c r="L540" s="16" t="s">
        <v>182</v>
      </c>
      <c r="M540" s="92" t="s">
        <v>73</v>
      </c>
      <c r="N540" s="70" t="s">
        <v>138</v>
      </c>
      <c r="O540" s="115">
        <f t="shared" ref="O540" si="413">SUM(O541:O542)</f>
        <v>42300.800000000003</v>
      </c>
      <c r="P540" s="115">
        <f t="shared" ref="P540:Q540" si="414">SUM(P541:P542)</f>
        <v>95000</v>
      </c>
      <c r="Q540" s="115">
        <f t="shared" si="414"/>
        <v>60000</v>
      </c>
      <c r="R540" s="114">
        <v>71300</v>
      </c>
      <c r="S540" s="114">
        <v>71300</v>
      </c>
      <c r="T540" s="287">
        <f t="shared" si="395"/>
        <v>118.83333333333333</v>
      </c>
      <c r="U540" s="287">
        <f t="shared" si="390"/>
        <v>118.83333333333333</v>
      </c>
    </row>
    <row r="541" spans="1:21" s="1" customFormat="1" x14ac:dyDescent="0.2">
      <c r="A541" s="44"/>
      <c r="B541" s="48">
        <v>1</v>
      </c>
      <c r="C541" s="44"/>
      <c r="D541" s="288">
        <v>3</v>
      </c>
      <c r="E541" s="288"/>
      <c r="F541" s="288">
        <v>5</v>
      </c>
      <c r="G541" s="288"/>
      <c r="H541" s="288"/>
      <c r="I541" s="288"/>
      <c r="J541" s="288">
        <v>9</v>
      </c>
      <c r="K541" s="203"/>
      <c r="L541" s="16" t="s">
        <v>182</v>
      </c>
      <c r="M541" s="83" t="s">
        <v>74</v>
      </c>
      <c r="N541" s="84" t="s">
        <v>8</v>
      </c>
      <c r="O541" s="114">
        <v>22300.799999999999</v>
      </c>
      <c r="P541" s="114">
        <v>50000</v>
      </c>
      <c r="Q541" s="114">
        <v>40000</v>
      </c>
      <c r="R541" s="114"/>
      <c r="S541" s="114"/>
      <c r="T541" s="287"/>
      <c r="U541" s="287"/>
    </row>
    <row r="542" spans="1:21" s="1" customFormat="1" x14ac:dyDescent="0.2">
      <c r="A542" s="44"/>
      <c r="B542" s="48">
        <v>1</v>
      </c>
      <c r="C542" s="44"/>
      <c r="D542" s="288">
        <v>3</v>
      </c>
      <c r="E542" s="288"/>
      <c r="F542" s="288">
        <v>5</v>
      </c>
      <c r="G542" s="288"/>
      <c r="H542" s="288"/>
      <c r="I542" s="288"/>
      <c r="J542" s="288">
        <v>9</v>
      </c>
      <c r="K542" s="203"/>
      <c r="L542" s="16" t="s">
        <v>182</v>
      </c>
      <c r="M542" s="83" t="s">
        <v>75</v>
      </c>
      <c r="N542" s="84" t="s">
        <v>31</v>
      </c>
      <c r="O542" s="114">
        <v>20000</v>
      </c>
      <c r="P542" s="114">
        <v>45000</v>
      </c>
      <c r="Q542" s="114">
        <v>20000</v>
      </c>
      <c r="R542" s="114"/>
      <c r="S542" s="114"/>
      <c r="T542" s="287"/>
      <c r="U542" s="287"/>
    </row>
    <row r="543" spans="1:21" s="1" customFormat="1" x14ac:dyDescent="0.2">
      <c r="A543" s="225"/>
      <c r="B543" s="224"/>
      <c r="C543" s="225"/>
      <c r="D543" s="225"/>
      <c r="E543" s="225"/>
      <c r="F543" s="225"/>
      <c r="G543" s="225"/>
      <c r="H543" s="225"/>
      <c r="I543" s="225"/>
      <c r="J543" s="224"/>
      <c r="K543" s="225"/>
      <c r="L543" s="16"/>
      <c r="M543" s="226"/>
      <c r="N543" s="227"/>
      <c r="O543" s="114"/>
      <c r="P543" s="114"/>
      <c r="Q543" s="114"/>
      <c r="R543" s="114"/>
      <c r="S543" s="114"/>
      <c r="T543" s="287"/>
      <c r="U543" s="287"/>
    </row>
    <row r="544" spans="1:21" s="1" customFormat="1" ht="25.5" x14ac:dyDescent="0.2">
      <c r="A544" s="53" t="s">
        <v>194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31" t="s">
        <v>313</v>
      </c>
      <c r="M544" s="104"/>
      <c r="N544" s="105" t="s">
        <v>145</v>
      </c>
      <c r="O544" s="117">
        <f t="shared" ref="O544:P544" si="415">SUM(O546)</f>
        <v>5000</v>
      </c>
      <c r="P544" s="117">
        <f t="shared" si="415"/>
        <v>10000</v>
      </c>
      <c r="Q544" s="117">
        <f t="shared" ref="Q544:R544" si="416">SUM(Q546)</f>
        <v>7000</v>
      </c>
      <c r="R544" s="117">
        <f t="shared" si="416"/>
        <v>10000</v>
      </c>
      <c r="S544" s="117">
        <f t="shared" ref="S544" si="417">SUM(S546)</f>
        <v>10000</v>
      </c>
      <c r="T544" s="287">
        <f t="shared" si="395"/>
        <v>142.85714285714286</v>
      </c>
      <c r="U544" s="287">
        <f t="shared" si="390"/>
        <v>142.85714285714286</v>
      </c>
    </row>
    <row r="545" spans="1:21" s="1" customFormat="1" x14ac:dyDescent="0.2">
      <c r="A545" s="130"/>
      <c r="B545" s="129"/>
      <c r="C545" s="130"/>
      <c r="D545" s="130"/>
      <c r="E545" s="130"/>
      <c r="F545" s="130"/>
      <c r="G545" s="130"/>
      <c r="H545" s="130"/>
      <c r="I545" s="203"/>
      <c r="J545" s="203"/>
      <c r="K545" s="203"/>
      <c r="L545" s="16"/>
      <c r="M545" s="131"/>
      <c r="N545" s="84"/>
      <c r="O545" s="145"/>
      <c r="P545" s="145"/>
      <c r="Q545" s="145"/>
      <c r="R545" s="114"/>
      <c r="S545" s="114"/>
      <c r="T545" s="287"/>
      <c r="U545" s="287"/>
    </row>
    <row r="546" spans="1:21" s="1" customFormat="1" ht="38.25" x14ac:dyDescent="0.2">
      <c r="A546" s="27" t="s">
        <v>208</v>
      </c>
      <c r="B546" s="44"/>
      <c r="C546" s="44"/>
      <c r="D546" s="44"/>
      <c r="E546" s="44"/>
      <c r="F546" s="44"/>
      <c r="G546" s="44"/>
      <c r="H546" s="44"/>
      <c r="I546" s="203"/>
      <c r="J546" s="203"/>
      <c r="K546" s="203"/>
      <c r="L546" s="36" t="s">
        <v>183</v>
      </c>
      <c r="M546" s="107"/>
      <c r="N546" s="108" t="s">
        <v>327</v>
      </c>
      <c r="O546" s="145">
        <f t="shared" ref="O546" si="418">SUM(O551)</f>
        <v>5000</v>
      </c>
      <c r="P546" s="145">
        <f t="shared" ref="P546" si="419">SUM(P551)</f>
        <v>10000</v>
      </c>
      <c r="Q546" s="145">
        <f>SUM(Q551)</f>
        <v>7000</v>
      </c>
      <c r="R546" s="145">
        <f>SUM(R552+R554)</f>
        <v>10000</v>
      </c>
      <c r="S546" s="145">
        <f>SUM(S552+S554)</f>
        <v>10000</v>
      </c>
      <c r="T546" s="287">
        <f t="shared" si="395"/>
        <v>142.85714285714286</v>
      </c>
      <c r="U546" s="287">
        <f t="shared" si="390"/>
        <v>142.85714285714286</v>
      </c>
    </row>
    <row r="547" spans="1:21" s="1" customFormat="1" x14ac:dyDescent="0.2">
      <c r="A547" s="27"/>
      <c r="B547" s="156"/>
      <c r="C547" s="156"/>
      <c r="D547" s="156"/>
      <c r="E547" s="156"/>
      <c r="F547" s="156"/>
      <c r="G547" s="156"/>
      <c r="H547" s="156"/>
      <c r="I547" s="203"/>
      <c r="J547" s="203"/>
      <c r="K547" s="203"/>
      <c r="L547" s="36"/>
      <c r="M547" s="107"/>
      <c r="N547" s="108"/>
      <c r="O547" s="145"/>
      <c r="P547" s="145"/>
      <c r="Q547" s="145"/>
      <c r="R547" s="246"/>
      <c r="S547" s="246"/>
      <c r="T547" s="287"/>
      <c r="U547" s="287"/>
    </row>
    <row r="548" spans="1:21" s="1" customFormat="1" x14ac:dyDescent="0.2">
      <c r="A548" s="27"/>
      <c r="B548" s="178"/>
      <c r="C548" s="178"/>
      <c r="D548" s="178"/>
      <c r="E548" s="178"/>
      <c r="F548" s="178"/>
      <c r="G548" s="178"/>
      <c r="H548" s="178"/>
      <c r="I548" s="203"/>
      <c r="J548" s="203"/>
      <c r="K548" s="203"/>
      <c r="L548" s="36"/>
      <c r="M548" s="107"/>
      <c r="N548" s="181" t="s">
        <v>289</v>
      </c>
      <c r="O548" s="189">
        <f t="shared" ref="O548:R548" si="420">SUM(O549)</f>
        <v>5000</v>
      </c>
      <c r="P548" s="189">
        <f t="shared" si="420"/>
        <v>10000</v>
      </c>
      <c r="Q548" s="189">
        <f t="shared" si="420"/>
        <v>7000</v>
      </c>
      <c r="R548" s="189">
        <f t="shared" si="420"/>
        <v>10000</v>
      </c>
      <c r="S548" s="189">
        <f t="shared" ref="S548" si="421">SUM(S549)</f>
        <v>10000</v>
      </c>
      <c r="T548" s="287">
        <f t="shared" si="395"/>
        <v>142.85714285714286</v>
      </c>
      <c r="U548" s="287">
        <f t="shared" si="390"/>
        <v>142.85714285714286</v>
      </c>
    </row>
    <row r="549" spans="1:21" s="1" customFormat="1" x14ac:dyDescent="0.2">
      <c r="A549" s="27"/>
      <c r="B549" s="178"/>
      <c r="C549" s="178"/>
      <c r="D549" s="178"/>
      <c r="E549" s="178"/>
      <c r="F549" s="178"/>
      <c r="G549" s="178"/>
      <c r="H549" s="178"/>
      <c r="I549" s="203"/>
      <c r="J549" s="203"/>
      <c r="K549" s="203"/>
      <c r="L549" s="36"/>
      <c r="M549" s="190" t="s">
        <v>366</v>
      </c>
      <c r="N549" s="181" t="s">
        <v>290</v>
      </c>
      <c r="O549" s="189">
        <v>5000</v>
      </c>
      <c r="P549" s="189">
        <v>10000</v>
      </c>
      <c r="Q549" s="189">
        <v>7000</v>
      </c>
      <c r="R549" s="189">
        <v>10000</v>
      </c>
      <c r="S549" s="189">
        <v>10000</v>
      </c>
      <c r="T549" s="287">
        <f t="shared" si="395"/>
        <v>142.85714285714286</v>
      </c>
      <c r="U549" s="287">
        <f t="shared" si="390"/>
        <v>142.85714285714286</v>
      </c>
    </row>
    <row r="550" spans="1:21" s="1" customFormat="1" x14ac:dyDescent="0.2">
      <c r="A550" s="27"/>
      <c r="B550" s="178"/>
      <c r="C550" s="178"/>
      <c r="D550" s="178"/>
      <c r="E550" s="178"/>
      <c r="F550" s="178"/>
      <c r="G550" s="178"/>
      <c r="H550" s="178"/>
      <c r="I550" s="203"/>
      <c r="J550" s="203"/>
      <c r="K550" s="203"/>
      <c r="L550" s="36"/>
      <c r="M550" s="107"/>
      <c r="N550" s="181"/>
      <c r="O550" s="145"/>
      <c r="P550" s="145"/>
      <c r="Q550" s="145"/>
      <c r="R550" s="246"/>
      <c r="S550" s="246"/>
      <c r="T550" s="287"/>
      <c r="U550" s="287"/>
    </row>
    <row r="551" spans="1:21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3"/>
      <c r="J551" s="203"/>
      <c r="K551" s="203"/>
      <c r="L551" s="16" t="s">
        <v>183</v>
      </c>
      <c r="M551" s="72">
        <v>3</v>
      </c>
      <c r="N551" s="84" t="s">
        <v>117</v>
      </c>
      <c r="O551" s="114">
        <f t="shared" ref="O551" si="422">SUM(O554)</f>
        <v>5000</v>
      </c>
      <c r="P551" s="114">
        <f t="shared" ref="P551" si="423">SUM(P554)</f>
        <v>10000</v>
      </c>
      <c r="Q551" s="114">
        <f>SUM(Q552+Q554)</f>
        <v>7000</v>
      </c>
      <c r="R551" s="114"/>
      <c r="S551" s="114"/>
      <c r="T551" s="287"/>
      <c r="U551" s="287"/>
    </row>
    <row r="552" spans="1:21" s="1" customFormat="1" x14ac:dyDescent="0.2">
      <c r="A552" s="329"/>
      <c r="B552" s="328"/>
      <c r="C552" s="329"/>
      <c r="D552" s="329"/>
      <c r="E552" s="329"/>
      <c r="F552" s="329"/>
      <c r="G552" s="329"/>
      <c r="H552" s="329"/>
      <c r="I552" s="329"/>
      <c r="J552" s="329"/>
      <c r="K552" s="329"/>
      <c r="L552" s="36"/>
      <c r="M552" s="333" t="s">
        <v>62</v>
      </c>
      <c r="N552" s="70" t="s">
        <v>3</v>
      </c>
      <c r="O552" s="115">
        <v>0</v>
      </c>
      <c r="P552" s="115">
        <v>0</v>
      </c>
      <c r="Q552" s="115">
        <f>SUM(Q553)</f>
        <v>2000</v>
      </c>
      <c r="R552" s="114">
        <v>5000</v>
      </c>
      <c r="S552" s="114">
        <v>5000</v>
      </c>
      <c r="T552" s="287">
        <f t="shared" si="395"/>
        <v>250</v>
      </c>
      <c r="U552" s="287">
        <f t="shared" si="390"/>
        <v>250</v>
      </c>
    </row>
    <row r="553" spans="1:21" s="1" customFormat="1" ht="25.5" x14ac:dyDescent="0.2">
      <c r="A553" s="329"/>
      <c r="B553" s="328"/>
      <c r="C553" s="329"/>
      <c r="D553" s="329"/>
      <c r="E553" s="329"/>
      <c r="F553" s="329"/>
      <c r="G553" s="329"/>
      <c r="H553" s="329"/>
      <c r="I553" s="329"/>
      <c r="J553" s="329"/>
      <c r="K553" s="329"/>
      <c r="L553" s="16"/>
      <c r="M553" s="330" t="s">
        <v>66</v>
      </c>
      <c r="N553" s="332" t="s">
        <v>7</v>
      </c>
      <c r="O553" s="114">
        <v>0</v>
      </c>
      <c r="P553" s="114">
        <v>0</v>
      </c>
      <c r="Q553" s="114">
        <v>2000</v>
      </c>
      <c r="R553" s="114"/>
      <c r="S553" s="114"/>
      <c r="T553" s="287"/>
      <c r="U553" s="287"/>
    </row>
    <row r="554" spans="1:21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3"/>
      <c r="J554" s="203"/>
      <c r="K554" s="203"/>
      <c r="L554" s="16" t="s">
        <v>183</v>
      </c>
      <c r="M554" s="92" t="s">
        <v>73</v>
      </c>
      <c r="N554" s="70" t="s">
        <v>138</v>
      </c>
      <c r="O554" s="115">
        <f t="shared" ref="O554:Q554" si="424">SUM(O555:O555)</f>
        <v>5000</v>
      </c>
      <c r="P554" s="115">
        <f t="shared" si="424"/>
        <v>10000</v>
      </c>
      <c r="Q554" s="115">
        <f t="shared" si="424"/>
        <v>5000</v>
      </c>
      <c r="R554" s="114">
        <v>5000</v>
      </c>
      <c r="S554" s="114">
        <v>5000</v>
      </c>
      <c r="T554" s="287">
        <f t="shared" si="395"/>
        <v>100</v>
      </c>
      <c r="U554" s="287">
        <f t="shared" si="390"/>
        <v>100</v>
      </c>
    </row>
    <row r="555" spans="1:21" s="1" customFormat="1" x14ac:dyDescent="0.2">
      <c r="A555" s="41"/>
      <c r="B555" s="48">
        <v>1</v>
      </c>
      <c r="C555" s="41"/>
      <c r="D555" s="41"/>
      <c r="E555" s="41"/>
      <c r="F555" s="41"/>
      <c r="G555" s="41"/>
      <c r="H555" s="41"/>
      <c r="I555" s="203"/>
      <c r="J555" s="203"/>
      <c r="K555" s="203"/>
      <c r="L555" s="16" t="s">
        <v>183</v>
      </c>
      <c r="M555" s="83" t="s">
        <v>74</v>
      </c>
      <c r="N555" s="84" t="s">
        <v>8</v>
      </c>
      <c r="O555" s="114">
        <v>5000</v>
      </c>
      <c r="P555" s="114">
        <v>10000</v>
      </c>
      <c r="Q555" s="114">
        <v>5000</v>
      </c>
      <c r="R555" s="114"/>
      <c r="S555" s="114"/>
      <c r="T555" s="287"/>
      <c r="U555" s="287"/>
    </row>
    <row r="556" spans="1:21" s="1" customFormat="1" x14ac:dyDescent="0.2">
      <c r="A556" s="65"/>
      <c r="B556" s="64"/>
      <c r="C556" s="65"/>
      <c r="D556" s="65"/>
      <c r="E556" s="65"/>
      <c r="F556" s="65"/>
      <c r="G556" s="65"/>
      <c r="H556" s="65"/>
      <c r="I556" s="203"/>
      <c r="J556" s="203"/>
      <c r="K556" s="203"/>
      <c r="L556" s="16"/>
      <c r="M556" s="83"/>
      <c r="N556" s="84"/>
      <c r="O556" s="145"/>
      <c r="P556" s="145"/>
      <c r="Q556" s="145"/>
      <c r="R556" s="114"/>
      <c r="S556" s="114"/>
      <c r="T556" s="287"/>
      <c r="U556" s="287"/>
    </row>
    <row r="557" spans="1:21" s="1" customFormat="1" ht="25.5" x14ac:dyDescent="0.2">
      <c r="A557" s="51" t="s">
        <v>205</v>
      </c>
      <c r="B557" s="55">
        <v>1</v>
      </c>
      <c r="C557" s="32"/>
      <c r="D557" s="32"/>
      <c r="E557" s="32"/>
      <c r="F557" s="55"/>
      <c r="G557" s="32"/>
      <c r="H557" s="32"/>
      <c r="I557" s="32"/>
      <c r="J557" s="55">
        <v>9</v>
      </c>
      <c r="K557" s="32"/>
      <c r="L557" s="33"/>
      <c r="M557" s="102"/>
      <c r="N557" s="73" t="s">
        <v>261</v>
      </c>
      <c r="O557" s="116">
        <f>SUM(O559+O571+O583)</f>
        <v>8913.26</v>
      </c>
      <c r="P557" s="116">
        <f>SUM(P559+P571+P583)</f>
        <v>24000</v>
      </c>
      <c r="Q557" s="116">
        <f>SUM(Q559+Q571+Q583)</f>
        <v>14000</v>
      </c>
      <c r="R557" s="116">
        <f t="shared" ref="R557:S557" si="425">SUM(R559+R571+R583)</f>
        <v>30000</v>
      </c>
      <c r="S557" s="116">
        <f t="shared" si="425"/>
        <v>30000</v>
      </c>
      <c r="T557" s="287">
        <f t="shared" si="395"/>
        <v>214.28571428571428</v>
      </c>
      <c r="U557" s="287">
        <f t="shared" si="390"/>
        <v>214.28571428571428</v>
      </c>
    </row>
    <row r="558" spans="1:21" s="1" customForma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3"/>
      <c r="M558" s="102"/>
      <c r="N558" s="73"/>
      <c r="O558" s="147"/>
      <c r="P558" s="147"/>
      <c r="Q558" s="147"/>
      <c r="R558" s="118"/>
      <c r="S558" s="118"/>
      <c r="T558" s="287"/>
      <c r="U558" s="287"/>
    </row>
    <row r="559" spans="1:21" s="1" customFormat="1" ht="25.5" x14ac:dyDescent="0.2">
      <c r="A559" s="53" t="s">
        <v>195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1" t="s">
        <v>201</v>
      </c>
      <c r="M559" s="104"/>
      <c r="N559" s="105" t="s">
        <v>150</v>
      </c>
      <c r="O559" s="117">
        <f t="shared" ref="O559:P559" si="426">SUM(O561)</f>
        <v>6000</v>
      </c>
      <c r="P559" s="117">
        <f t="shared" si="426"/>
        <v>15000</v>
      </c>
      <c r="Q559" s="117">
        <f t="shared" ref="Q559:S559" si="427">SUM(Q561)</f>
        <v>5000</v>
      </c>
      <c r="R559" s="117">
        <f t="shared" si="427"/>
        <v>20000</v>
      </c>
      <c r="S559" s="117">
        <f t="shared" si="427"/>
        <v>20000</v>
      </c>
      <c r="T559" s="287">
        <f t="shared" si="395"/>
        <v>400</v>
      </c>
      <c r="U559" s="287">
        <f t="shared" si="390"/>
        <v>400</v>
      </c>
    </row>
    <row r="560" spans="1:21" s="1" customFormat="1" x14ac:dyDescent="0.2">
      <c r="A560" s="53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1"/>
      <c r="M560" s="104"/>
      <c r="N560" s="105"/>
      <c r="O560" s="145"/>
      <c r="P560" s="145"/>
      <c r="Q560" s="145"/>
      <c r="R560" s="117"/>
      <c r="S560" s="117"/>
      <c r="T560" s="287"/>
      <c r="U560" s="287"/>
    </row>
    <row r="561" spans="1:21" s="1" customFormat="1" ht="25.5" x14ac:dyDescent="0.2">
      <c r="A561" s="27" t="s">
        <v>209</v>
      </c>
      <c r="B561" s="15"/>
      <c r="C561" s="15"/>
      <c r="D561" s="15"/>
      <c r="E561" s="15"/>
      <c r="F561" s="15"/>
      <c r="G561" s="15"/>
      <c r="H561" s="15"/>
      <c r="I561" s="203"/>
      <c r="J561" s="203"/>
      <c r="K561" s="203"/>
      <c r="L561" s="36" t="s">
        <v>184</v>
      </c>
      <c r="M561" s="107"/>
      <c r="N561" s="108" t="s">
        <v>228</v>
      </c>
      <c r="O561" s="145">
        <f t="shared" ref="O561" si="428">SUM(O566)</f>
        <v>6000</v>
      </c>
      <c r="P561" s="145">
        <f t="shared" ref="P561" si="429">SUM(P566)</f>
        <v>15000</v>
      </c>
      <c r="Q561" s="145">
        <f t="shared" ref="Q561" si="430">SUM(Q566)</f>
        <v>5000</v>
      </c>
      <c r="R561" s="246">
        <f>SUM(R567)</f>
        <v>20000</v>
      </c>
      <c r="S561" s="246">
        <f>SUM(S567)</f>
        <v>20000</v>
      </c>
      <c r="T561" s="287">
        <f t="shared" si="395"/>
        <v>400</v>
      </c>
      <c r="U561" s="287">
        <f t="shared" si="390"/>
        <v>400</v>
      </c>
    </row>
    <row r="562" spans="1:21" s="15" customFormat="1" x14ac:dyDescent="0.2">
      <c r="I562" s="203"/>
      <c r="J562" s="203"/>
      <c r="K562" s="203"/>
      <c r="L562" s="16"/>
      <c r="M562" s="92"/>
      <c r="N562" s="70"/>
      <c r="O562" s="147"/>
      <c r="P562" s="147"/>
      <c r="Q562" s="147"/>
      <c r="R562" s="118"/>
      <c r="S562" s="118"/>
      <c r="T562" s="287"/>
      <c r="U562" s="287"/>
    </row>
    <row r="563" spans="1:21" s="178" customFormat="1" x14ac:dyDescent="0.2">
      <c r="I563" s="203"/>
      <c r="J563" s="203"/>
      <c r="K563" s="203"/>
      <c r="L563" s="16"/>
      <c r="M563" s="92"/>
      <c r="N563" s="181" t="s">
        <v>289</v>
      </c>
      <c r="O563" s="189">
        <f t="shared" ref="O563:R563" si="431">SUM(O564)</f>
        <v>6000</v>
      </c>
      <c r="P563" s="189">
        <f t="shared" si="431"/>
        <v>15000</v>
      </c>
      <c r="Q563" s="189">
        <f t="shared" si="431"/>
        <v>5000</v>
      </c>
      <c r="R563" s="189">
        <f t="shared" si="431"/>
        <v>20000</v>
      </c>
      <c r="S563" s="189">
        <f t="shared" ref="S563" si="432">SUM(S564)</f>
        <v>20000</v>
      </c>
      <c r="T563" s="287">
        <f t="shared" si="395"/>
        <v>400</v>
      </c>
      <c r="U563" s="287">
        <f t="shared" si="390"/>
        <v>400</v>
      </c>
    </row>
    <row r="564" spans="1:21" s="203" customFormat="1" x14ac:dyDescent="0.2">
      <c r="L564" s="16"/>
      <c r="M564" s="187">
        <v>91</v>
      </c>
      <c r="N564" s="181" t="s">
        <v>294</v>
      </c>
      <c r="O564" s="189">
        <v>6000</v>
      </c>
      <c r="P564" s="189">
        <v>15000</v>
      </c>
      <c r="Q564" s="189">
        <v>5000</v>
      </c>
      <c r="R564" s="189">
        <v>20000</v>
      </c>
      <c r="S564" s="189">
        <v>20000</v>
      </c>
      <c r="T564" s="287">
        <f t="shared" si="395"/>
        <v>400</v>
      </c>
      <c r="U564" s="287">
        <f t="shared" si="390"/>
        <v>400</v>
      </c>
    </row>
    <row r="565" spans="1:21" s="178" customFormat="1" x14ac:dyDescent="0.2">
      <c r="I565" s="203"/>
      <c r="J565" s="203"/>
      <c r="K565" s="203"/>
      <c r="L565" s="16"/>
      <c r="M565" s="92"/>
      <c r="N565" s="181"/>
      <c r="O565" s="147"/>
      <c r="P565" s="147"/>
      <c r="Q565" s="147"/>
      <c r="R565" s="118"/>
      <c r="S565" s="118"/>
      <c r="T565" s="287"/>
      <c r="U565" s="287"/>
    </row>
    <row r="566" spans="1:21" s="15" customFormat="1" x14ac:dyDescent="0.2">
      <c r="B566" s="48"/>
      <c r="I566" s="203"/>
      <c r="J566" s="202">
        <v>9</v>
      </c>
      <c r="K566" s="203"/>
      <c r="L566" s="16" t="s">
        <v>184</v>
      </c>
      <c r="M566" s="72">
        <v>3</v>
      </c>
      <c r="N566" s="84" t="s">
        <v>117</v>
      </c>
      <c r="O566" s="114">
        <f t="shared" ref="O566:Q566" si="433">SUM(O567)</f>
        <v>6000</v>
      </c>
      <c r="P566" s="114">
        <f t="shared" si="433"/>
        <v>15000</v>
      </c>
      <c r="Q566" s="114">
        <f t="shared" si="433"/>
        <v>5000</v>
      </c>
      <c r="R566" s="114"/>
      <c r="S566" s="114"/>
      <c r="T566" s="287"/>
      <c r="U566" s="287"/>
    </row>
    <row r="567" spans="1:21" s="38" customFormat="1" x14ac:dyDescent="0.2">
      <c r="B567" s="48"/>
      <c r="J567" s="9">
        <v>9</v>
      </c>
      <c r="L567" s="16" t="s">
        <v>184</v>
      </c>
      <c r="M567" s="92" t="s">
        <v>73</v>
      </c>
      <c r="N567" s="70" t="s">
        <v>138</v>
      </c>
      <c r="O567" s="115">
        <f t="shared" ref="O567" si="434">SUM(O568:O569)</f>
        <v>6000</v>
      </c>
      <c r="P567" s="115">
        <f t="shared" ref="P567:Q567" si="435">SUM(P568:P569)</f>
        <v>15000</v>
      </c>
      <c r="Q567" s="115">
        <f t="shared" si="435"/>
        <v>5000</v>
      </c>
      <c r="R567" s="114">
        <v>20000</v>
      </c>
      <c r="S567" s="114">
        <v>20000</v>
      </c>
      <c r="T567" s="287">
        <f t="shared" si="395"/>
        <v>400</v>
      </c>
      <c r="U567" s="287">
        <f t="shared" si="390"/>
        <v>400</v>
      </c>
    </row>
    <row r="568" spans="1:21" s="15" customFormat="1" x14ac:dyDescent="0.2">
      <c r="B568" s="48"/>
      <c r="I568" s="203"/>
      <c r="J568" s="202">
        <v>9</v>
      </c>
      <c r="K568" s="203"/>
      <c r="L568" s="16" t="s">
        <v>184</v>
      </c>
      <c r="M568" s="83" t="s">
        <v>74</v>
      </c>
      <c r="N568" s="84" t="s">
        <v>8</v>
      </c>
      <c r="O568" s="114">
        <v>6000</v>
      </c>
      <c r="P568" s="114">
        <v>15000</v>
      </c>
      <c r="Q568" s="114">
        <v>5000</v>
      </c>
      <c r="R568" s="114"/>
      <c r="S568" s="114"/>
      <c r="T568" s="287"/>
      <c r="U568" s="287"/>
    </row>
    <row r="569" spans="1:21" s="15" customFormat="1" x14ac:dyDescent="0.2">
      <c r="B569" s="48"/>
      <c r="I569" s="203"/>
      <c r="J569" s="202">
        <v>9</v>
      </c>
      <c r="K569" s="203"/>
      <c r="L569" s="16" t="s">
        <v>184</v>
      </c>
      <c r="M569" s="83" t="s">
        <v>75</v>
      </c>
      <c r="N569" s="84" t="s">
        <v>31</v>
      </c>
      <c r="O569" s="114">
        <v>0</v>
      </c>
      <c r="P569" s="114">
        <v>0</v>
      </c>
      <c r="Q569" s="114">
        <v>0</v>
      </c>
      <c r="R569" s="114"/>
      <c r="S569" s="114"/>
      <c r="T569" s="287"/>
      <c r="U569" s="287"/>
    </row>
    <row r="570" spans="1:21" s="209" customFormat="1" x14ac:dyDescent="0.2">
      <c r="B570" s="210"/>
      <c r="J570" s="210"/>
      <c r="L570" s="16"/>
      <c r="M570" s="211"/>
      <c r="N570" s="212"/>
      <c r="O570" s="114"/>
      <c r="P570" s="114"/>
      <c r="Q570" s="114"/>
      <c r="R570" s="114"/>
      <c r="S570" s="114"/>
      <c r="T570" s="287"/>
      <c r="U570" s="287"/>
    </row>
    <row r="571" spans="1:21" s="156" customFormat="1" ht="25.5" x14ac:dyDescent="0.2">
      <c r="A571" s="67">
        <v>10</v>
      </c>
      <c r="B571" s="153"/>
      <c r="I571" s="203"/>
      <c r="J571" s="203"/>
      <c r="K571" s="203"/>
      <c r="L571" s="31" t="s">
        <v>198</v>
      </c>
      <c r="M571" s="154"/>
      <c r="N571" s="105" t="s">
        <v>152</v>
      </c>
      <c r="O571" s="117">
        <f t="shared" ref="O571" si="436">SUM(O573)</f>
        <v>2913.26</v>
      </c>
      <c r="P571" s="117">
        <f t="shared" ref="P571" si="437">SUM(P573)</f>
        <v>4000</v>
      </c>
      <c r="Q571" s="117">
        <f t="shared" ref="Q571:S571" si="438">SUM(Q573)</f>
        <v>4000</v>
      </c>
      <c r="R571" s="117">
        <f t="shared" si="438"/>
        <v>5000</v>
      </c>
      <c r="S571" s="117">
        <f t="shared" si="438"/>
        <v>5000</v>
      </c>
      <c r="T571" s="287">
        <f t="shared" si="395"/>
        <v>125</v>
      </c>
      <c r="U571" s="287">
        <f t="shared" si="390"/>
        <v>125</v>
      </c>
    </row>
    <row r="572" spans="1:21" s="156" customFormat="1" x14ac:dyDescent="0.2">
      <c r="A572" s="67"/>
      <c r="B572" s="153"/>
      <c r="I572" s="203"/>
      <c r="J572" s="203"/>
      <c r="K572" s="203"/>
      <c r="L572" s="31"/>
      <c r="M572" s="154"/>
      <c r="N572" s="105"/>
      <c r="O572" s="145"/>
      <c r="P572" s="145"/>
      <c r="Q572" s="145"/>
      <c r="R572" s="114"/>
      <c r="S572" s="114"/>
      <c r="T572" s="287"/>
      <c r="U572" s="287"/>
    </row>
    <row r="573" spans="1:21" s="156" customFormat="1" ht="25.5" x14ac:dyDescent="0.2">
      <c r="A573" s="27" t="s">
        <v>325</v>
      </c>
      <c r="B573" s="153"/>
      <c r="I573" s="203"/>
      <c r="J573" s="203"/>
      <c r="K573" s="203"/>
      <c r="L573" s="66" t="s">
        <v>142</v>
      </c>
      <c r="M573" s="121"/>
      <c r="N573" s="122" t="s">
        <v>219</v>
      </c>
      <c r="O573" s="145">
        <f t="shared" ref="O573" si="439">SUM(O579)</f>
        <v>2913.26</v>
      </c>
      <c r="P573" s="145">
        <f t="shared" ref="P573" si="440">SUM(P579)</f>
        <v>4000</v>
      </c>
      <c r="Q573" s="145">
        <f t="shared" ref="Q573" si="441">SUM(Q579)</f>
        <v>4000</v>
      </c>
      <c r="R573" s="246">
        <f>SUM(R580)</f>
        <v>5000</v>
      </c>
      <c r="S573" s="246">
        <f>SUM(S580)</f>
        <v>5000</v>
      </c>
      <c r="T573" s="287">
        <f t="shared" si="395"/>
        <v>125</v>
      </c>
      <c r="U573" s="287">
        <f t="shared" ref="U573:U633" si="442">S573/Q573*100</f>
        <v>125</v>
      </c>
    </row>
    <row r="574" spans="1:21" s="156" customFormat="1" x14ac:dyDescent="0.2">
      <c r="B574" s="153"/>
      <c r="I574" s="203"/>
      <c r="J574" s="203"/>
      <c r="K574" s="203"/>
      <c r="L574" s="16"/>
      <c r="M574" s="154"/>
      <c r="N574" s="84"/>
      <c r="O574" s="145"/>
      <c r="P574" s="145"/>
      <c r="Q574" s="145"/>
      <c r="R574" s="114"/>
      <c r="S574" s="114"/>
      <c r="T574" s="287"/>
      <c r="U574" s="287"/>
    </row>
    <row r="575" spans="1:21" s="178" customFormat="1" x14ac:dyDescent="0.2">
      <c r="B575" s="177"/>
      <c r="I575" s="203"/>
      <c r="J575" s="203"/>
      <c r="K575" s="203"/>
      <c r="L575" s="16"/>
      <c r="M575" s="179"/>
      <c r="N575" s="181" t="s">
        <v>289</v>
      </c>
      <c r="O575" s="189">
        <f t="shared" ref="O575" si="443">SUM(O576:O577)</f>
        <v>2913.26</v>
      </c>
      <c r="P575" s="189">
        <f t="shared" ref="P575" si="444">SUM(P576:P577)</f>
        <v>4000</v>
      </c>
      <c r="Q575" s="189">
        <f t="shared" ref="Q575:S575" si="445">SUM(Q576:Q577)</f>
        <v>4000</v>
      </c>
      <c r="R575" s="189">
        <f t="shared" si="445"/>
        <v>5000</v>
      </c>
      <c r="S575" s="189">
        <f t="shared" si="445"/>
        <v>5000</v>
      </c>
      <c r="T575" s="287">
        <f t="shared" si="395"/>
        <v>125</v>
      </c>
      <c r="U575" s="287">
        <f t="shared" si="442"/>
        <v>125</v>
      </c>
    </row>
    <row r="576" spans="1:21" s="178" customFormat="1" x14ac:dyDescent="0.2">
      <c r="B576" s="177"/>
      <c r="I576" s="203"/>
      <c r="J576" s="203"/>
      <c r="K576" s="203"/>
      <c r="L576" s="16"/>
      <c r="M576" s="190" t="s">
        <v>366</v>
      </c>
      <c r="N576" s="181" t="s">
        <v>290</v>
      </c>
      <c r="O576" s="189">
        <v>2913.26</v>
      </c>
      <c r="P576" s="189">
        <v>4000</v>
      </c>
      <c r="Q576" s="189">
        <v>4000</v>
      </c>
      <c r="R576" s="189">
        <v>0</v>
      </c>
      <c r="S576" s="189">
        <v>0</v>
      </c>
      <c r="T576" s="287">
        <f t="shared" si="395"/>
        <v>0</v>
      </c>
      <c r="U576" s="287">
        <f t="shared" si="442"/>
        <v>0</v>
      </c>
    </row>
    <row r="577" spans="1:21" s="178" customFormat="1" x14ac:dyDescent="0.2">
      <c r="B577" s="177"/>
      <c r="I577" s="203"/>
      <c r="J577" s="203"/>
      <c r="K577" s="203"/>
      <c r="L577" s="16"/>
      <c r="M577" s="187">
        <v>91</v>
      </c>
      <c r="N577" s="181" t="s">
        <v>294</v>
      </c>
      <c r="O577" s="189">
        <v>0</v>
      </c>
      <c r="P577" s="189">
        <v>0</v>
      </c>
      <c r="Q577" s="189">
        <v>0</v>
      </c>
      <c r="R577" s="189">
        <v>5000</v>
      </c>
      <c r="S577" s="189">
        <v>5000</v>
      </c>
      <c r="T577" s="287">
        <v>0</v>
      </c>
      <c r="U577" s="287">
        <v>0</v>
      </c>
    </row>
    <row r="578" spans="1:21" s="206" customFormat="1" x14ac:dyDescent="0.2">
      <c r="B578" s="207"/>
      <c r="L578" s="16"/>
      <c r="M578" s="187"/>
      <c r="N578" s="181"/>
      <c r="O578" s="145"/>
      <c r="P578" s="145"/>
      <c r="Q578" s="145"/>
      <c r="R578" s="114"/>
      <c r="S578" s="114"/>
      <c r="T578" s="287"/>
      <c r="U578" s="287"/>
    </row>
    <row r="579" spans="1:21" s="156" customFormat="1" x14ac:dyDescent="0.2">
      <c r="B579" s="153">
        <v>1</v>
      </c>
      <c r="I579" s="203"/>
      <c r="J579" s="288">
        <v>9</v>
      </c>
      <c r="K579" s="203"/>
      <c r="L579" s="16" t="s">
        <v>142</v>
      </c>
      <c r="M579" s="154" t="s">
        <v>57</v>
      </c>
      <c r="N579" s="84" t="s">
        <v>117</v>
      </c>
      <c r="O579" s="114">
        <f t="shared" ref="O579:Q580" si="446">SUM(O580)</f>
        <v>2913.26</v>
      </c>
      <c r="P579" s="114">
        <f t="shared" si="446"/>
        <v>4000</v>
      </c>
      <c r="Q579" s="114">
        <f t="shared" si="446"/>
        <v>4000</v>
      </c>
      <c r="R579" s="114"/>
      <c r="S579" s="114"/>
      <c r="T579" s="287"/>
      <c r="U579" s="287"/>
    </row>
    <row r="580" spans="1:21" s="156" customFormat="1" x14ac:dyDescent="0.2">
      <c r="A580" s="38"/>
      <c r="B580" s="153">
        <v>1</v>
      </c>
      <c r="C580" s="38"/>
      <c r="D580" s="38"/>
      <c r="E580" s="38"/>
      <c r="F580" s="38"/>
      <c r="G580" s="38"/>
      <c r="H580" s="38"/>
      <c r="I580" s="38"/>
      <c r="J580" s="9">
        <v>9</v>
      </c>
      <c r="K580" s="38"/>
      <c r="L580" s="16" t="s">
        <v>142</v>
      </c>
      <c r="M580" s="92" t="s">
        <v>73</v>
      </c>
      <c r="N580" s="70" t="s">
        <v>138</v>
      </c>
      <c r="O580" s="115">
        <f t="shared" si="446"/>
        <v>2913.26</v>
      </c>
      <c r="P580" s="115">
        <f t="shared" si="446"/>
        <v>4000</v>
      </c>
      <c r="Q580" s="115">
        <f t="shared" si="446"/>
        <v>4000</v>
      </c>
      <c r="R580" s="114">
        <v>5000</v>
      </c>
      <c r="S580" s="114">
        <v>5000</v>
      </c>
      <c r="T580" s="287">
        <f t="shared" ref="T580:T642" si="447">R580/Q580*100</f>
        <v>125</v>
      </c>
      <c r="U580" s="287">
        <f t="shared" si="442"/>
        <v>125</v>
      </c>
    </row>
    <row r="581" spans="1:21" s="156" customFormat="1" x14ac:dyDescent="0.2">
      <c r="B581" s="153">
        <v>1</v>
      </c>
      <c r="I581" s="203"/>
      <c r="J581" s="288">
        <v>9</v>
      </c>
      <c r="K581" s="203"/>
      <c r="L581" s="16" t="s">
        <v>142</v>
      </c>
      <c r="M581" s="154" t="s">
        <v>74</v>
      </c>
      <c r="N581" s="84" t="s">
        <v>8</v>
      </c>
      <c r="O581" s="114">
        <v>2913.26</v>
      </c>
      <c r="P581" s="114">
        <v>4000</v>
      </c>
      <c r="Q581" s="114">
        <v>4000</v>
      </c>
      <c r="R581" s="114"/>
      <c r="S581" s="114"/>
      <c r="T581" s="287"/>
      <c r="U581" s="287"/>
    </row>
    <row r="582" spans="1:21" s="289" customFormat="1" x14ac:dyDescent="0.2">
      <c r="B582" s="288"/>
      <c r="L582" s="16"/>
      <c r="M582" s="290"/>
      <c r="N582" s="291"/>
      <c r="O582" s="114"/>
      <c r="P582" s="114"/>
      <c r="Q582" s="114"/>
      <c r="R582" s="114"/>
      <c r="S582" s="114"/>
      <c r="T582" s="287"/>
      <c r="U582" s="287"/>
    </row>
    <row r="583" spans="1:21" s="289" customFormat="1" ht="25.5" x14ac:dyDescent="0.2">
      <c r="A583" s="293" t="s">
        <v>195</v>
      </c>
      <c r="B583" s="288"/>
      <c r="L583" s="31" t="s">
        <v>341</v>
      </c>
      <c r="M583" s="290"/>
      <c r="N583" s="105" t="s">
        <v>150</v>
      </c>
      <c r="O583" s="117">
        <f>SUM(O585)</f>
        <v>0</v>
      </c>
      <c r="P583" s="117">
        <f>SUM(P585)</f>
        <v>5000</v>
      </c>
      <c r="Q583" s="117">
        <f>SUM(Q585)</f>
        <v>5000</v>
      </c>
      <c r="R583" s="117">
        <f t="shared" ref="R583:S583" si="448">SUM(R585)</f>
        <v>5000</v>
      </c>
      <c r="S583" s="117">
        <f t="shared" si="448"/>
        <v>5000</v>
      </c>
      <c r="T583" s="287">
        <f t="shared" si="447"/>
        <v>100</v>
      </c>
      <c r="U583" s="287">
        <f t="shared" si="442"/>
        <v>100</v>
      </c>
    </row>
    <row r="584" spans="1:21" s="289" customFormat="1" x14ac:dyDescent="0.2">
      <c r="B584" s="288"/>
      <c r="L584" s="16"/>
      <c r="M584" s="290"/>
      <c r="N584" s="291"/>
      <c r="O584" s="114"/>
      <c r="P584" s="114"/>
      <c r="Q584" s="114"/>
      <c r="R584" s="114"/>
      <c r="S584" s="114"/>
      <c r="T584" s="287"/>
      <c r="U584" s="287"/>
    </row>
    <row r="585" spans="1:21" s="289" customFormat="1" ht="25.5" x14ac:dyDescent="0.2">
      <c r="A585" s="27" t="s">
        <v>338</v>
      </c>
      <c r="B585" s="288"/>
      <c r="L585" s="66" t="s">
        <v>339</v>
      </c>
      <c r="M585" s="121"/>
      <c r="N585" s="122" t="s">
        <v>340</v>
      </c>
      <c r="O585" s="246">
        <f>SUM(O591)</f>
        <v>0</v>
      </c>
      <c r="P585" s="246">
        <f>SUM(P591)</f>
        <v>5000</v>
      </c>
      <c r="Q585" s="246">
        <f>SUM(Q591)</f>
        <v>5000</v>
      </c>
      <c r="R585" s="246">
        <f>SUM(R592)</f>
        <v>5000</v>
      </c>
      <c r="S585" s="246">
        <f>SUM(S592)</f>
        <v>5000</v>
      </c>
      <c r="T585" s="287">
        <f t="shared" si="447"/>
        <v>100</v>
      </c>
      <c r="U585" s="287">
        <f t="shared" si="442"/>
        <v>100</v>
      </c>
    </row>
    <row r="586" spans="1:21" s="289" customFormat="1" x14ac:dyDescent="0.2">
      <c r="B586" s="288"/>
      <c r="L586" s="16"/>
      <c r="M586" s="290"/>
      <c r="N586" s="291"/>
      <c r="O586" s="114"/>
      <c r="P586" s="114"/>
      <c r="Q586" s="114"/>
      <c r="R586" s="114"/>
      <c r="S586" s="114"/>
      <c r="T586" s="287"/>
      <c r="U586" s="287"/>
    </row>
    <row r="587" spans="1:21" s="289" customFormat="1" x14ac:dyDescent="0.2">
      <c r="B587" s="288"/>
      <c r="L587" s="16"/>
      <c r="M587" s="290"/>
      <c r="N587" s="181" t="s">
        <v>289</v>
      </c>
      <c r="O587" s="189">
        <f>SUM(O588)</f>
        <v>0</v>
      </c>
      <c r="P587" s="189">
        <f>SUM(P588:P589)</f>
        <v>5000</v>
      </c>
      <c r="Q587" s="189">
        <f>SUM(Q588:Q589)</f>
        <v>5000</v>
      </c>
      <c r="R587" s="189">
        <f t="shared" ref="R587:S587" si="449">SUM(R588:R589)</f>
        <v>5000</v>
      </c>
      <c r="S587" s="189">
        <f t="shared" si="449"/>
        <v>5000</v>
      </c>
      <c r="T587" s="287">
        <f t="shared" si="447"/>
        <v>100</v>
      </c>
      <c r="U587" s="287">
        <f t="shared" si="442"/>
        <v>100</v>
      </c>
    </row>
    <row r="588" spans="1:21" s="289" customFormat="1" x14ac:dyDescent="0.2">
      <c r="B588" s="288"/>
      <c r="L588" s="16"/>
      <c r="M588" s="190" t="s">
        <v>366</v>
      </c>
      <c r="N588" s="181" t="s">
        <v>290</v>
      </c>
      <c r="O588" s="189">
        <v>0</v>
      </c>
      <c r="P588" s="189">
        <v>0</v>
      </c>
      <c r="Q588" s="189">
        <v>5000</v>
      </c>
      <c r="R588" s="189">
        <v>0</v>
      </c>
      <c r="S588" s="189">
        <v>0</v>
      </c>
      <c r="T588" s="287">
        <f t="shared" si="447"/>
        <v>0</v>
      </c>
      <c r="U588" s="287">
        <f t="shared" si="442"/>
        <v>0</v>
      </c>
    </row>
    <row r="589" spans="1:21" s="289" customFormat="1" x14ac:dyDescent="0.2">
      <c r="B589" s="288"/>
      <c r="L589" s="16"/>
      <c r="M589" s="187">
        <v>91</v>
      </c>
      <c r="N589" s="181" t="s">
        <v>294</v>
      </c>
      <c r="O589" s="189">
        <v>0</v>
      </c>
      <c r="P589" s="189">
        <v>5000</v>
      </c>
      <c r="Q589" s="189">
        <v>0</v>
      </c>
      <c r="R589" s="189">
        <v>5000</v>
      </c>
      <c r="S589" s="189">
        <v>5000</v>
      </c>
      <c r="T589" s="287">
        <v>0</v>
      </c>
      <c r="U589" s="287">
        <v>0</v>
      </c>
    </row>
    <row r="590" spans="1:21" s="289" customFormat="1" x14ac:dyDescent="0.2">
      <c r="B590" s="288"/>
      <c r="L590" s="16"/>
      <c r="M590" s="290"/>
      <c r="N590" s="291"/>
      <c r="O590" s="114"/>
      <c r="P590" s="114"/>
      <c r="Q590" s="114"/>
      <c r="R590" s="114"/>
      <c r="S590" s="114"/>
      <c r="T590" s="287"/>
      <c r="U590" s="287"/>
    </row>
    <row r="591" spans="1:21" s="289" customFormat="1" x14ac:dyDescent="0.2">
      <c r="B591" s="288">
        <v>1</v>
      </c>
      <c r="J591" s="288">
        <v>9</v>
      </c>
      <c r="L591" s="16" t="s">
        <v>339</v>
      </c>
      <c r="M591" s="290" t="s">
        <v>57</v>
      </c>
      <c r="N591" s="291" t="s">
        <v>117</v>
      </c>
      <c r="O591" s="114">
        <f>SUM(O592)</f>
        <v>0</v>
      </c>
      <c r="P591" s="114">
        <f t="shared" ref="P591:Q592" si="450">SUM(P592)</f>
        <v>5000</v>
      </c>
      <c r="Q591" s="114">
        <f t="shared" si="450"/>
        <v>5000</v>
      </c>
      <c r="R591" s="114"/>
      <c r="S591" s="114"/>
      <c r="T591" s="287"/>
      <c r="U591" s="287"/>
    </row>
    <row r="592" spans="1:21" s="289" customFormat="1" x14ac:dyDescent="0.2">
      <c r="B592" s="288">
        <v>1</v>
      </c>
      <c r="J592" s="288">
        <v>9</v>
      </c>
      <c r="L592" s="16" t="s">
        <v>339</v>
      </c>
      <c r="M592" s="292" t="s">
        <v>73</v>
      </c>
      <c r="N592" s="70" t="s">
        <v>138</v>
      </c>
      <c r="O592" s="115">
        <f>SUM(O593)</f>
        <v>0</v>
      </c>
      <c r="P592" s="115">
        <f t="shared" si="450"/>
        <v>5000</v>
      </c>
      <c r="Q592" s="115">
        <f t="shared" si="450"/>
        <v>5000</v>
      </c>
      <c r="R592" s="114">
        <v>5000</v>
      </c>
      <c r="S592" s="114">
        <v>5000</v>
      </c>
      <c r="T592" s="287">
        <f t="shared" si="447"/>
        <v>100</v>
      </c>
      <c r="U592" s="287">
        <f t="shared" si="442"/>
        <v>100</v>
      </c>
    </row>
    <row r="593" spans="1:21" s="289" customFormat="1" x14ac:dyDescent="0.2">
      <c r="B593" s="288">
        <v>1</v>
      </c>
      <c r="J593" s="288">
        <v>9</v>
      </c>
      <c r="L593" s="16" t="s">
        <v>339</v>
      </c>
      <c r="M593" s="290" t="s">
        <v>75</v>
      </c>
      <c r="N593" s="291" t="s">
        <v>31</v>
      </c>
      <c r="O593" s="114">
        <v>0</v>
      </c>
      <c r="P593" s="114">
        <v>5000</v>
      </c>
      <c r="Q593" s="114">
        <v>5000</v>
      </c>
      <c r="R593" s="114"/>
      <c r="S593" s="114"/>
      <c r="T593" s="287"/>
      <c r="U593" s="287"/>
    </row>
    <row r="594" spans="1:21" s="156" customForma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18"/>
      <c r="M594" s="92"/>
      <c r="N594" s="70"/>
      <c r="O594" s="147"/>
      <c r="P594" s="147"/>
      <c r="Q594" s="147"/>
      <c r="R594" s="118"/>
      <c r="S594" s="118"/>
      <c r="T594" s="287"/>
      <c r="U594" s="287"/>
    </row>
    <row r="595" spans="1:21" s="160" customFormat="1" x14ac:dyDescent="0.2">
      <c r="A595" s="51" t="s">
        <v>266</v>
      </c>
      <c r="B595" s="55">
        <v>1</v>
      </c>
      <c r="C595" s="32"/>
      <c r="D595" s="32"/>
      <c r="E595" s="32"/>
      <c r="F595" s="55"/>
      <c r="G595" s="32"/>
      <c r="H595" s="32"/>
      <c r="I595" s="32"/>
      <c r="J595" s="32"/>
      <c r="K595" s="32"/>
      <c r="L595" s="33"/>
      <c r="M595" s="102"/>
      <c r="N595" s="73" t="s">
        <v>267</v>
      </c>
      <c r="O595" s="116">
        <f t="shared" ref="O595:P595" si="451">SUM(O597)</f>
        <v>0</v>
      </c>
      <c r="P595" s="116">
        <f t="shared" si="451"/>
        <v>5000</v>
      </c>
      <c r="Q595" s="116">
        <f t="shared" ref="Q595:R595" si="452">SUM(Q597)</f>
        <v>5000</v>
      </c>
      <c r="R595" s="116">
        <f t="shared" si="452"/>
        <v>5000</v>
      </c>
      <c r="S595" s="116">
        <f t="shared" ref="S595" si="453">SUM(S597)</f>
        <v>5000</v>
      </c>
      <c r="T595" s="287">
        <f t="shared" si="447"/>
        <v>100</v>
      </c>
      <c r="U595" s="287">
        <f t="shared" si="442"/>
        <v>100</v>
      </c>
    </row>
    <row r="596" spans="1:21" s="160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7"/>
      <c r="P596" s="147"/>
      <c r="Q596" s="147"/>
      <c r="R596" s="118"/>
      <c r="S596" s="118"/>
      <c r="T596" s="287"/>
      <c r="U596" s="287"/>
    </row>
    <row r="597" spans="1:21" s="42" customFormat="1" ht="25.5" x14ac:dyDescent="0.2">
      <c r="A597" s="53" t="s">
        <v>196</v>
      </c>
      <c r="I597" s="203"/>
      <c r="J597" s="203"/>
      <c r="K597" s="203"/>
      <c r="L597" s="31" t="s">
        <v>204</v>
      </c>
      <c r="M597" s="104"/>
      <c r="N597" s="105" t="s">
        <v>149</v>
      </c>
      <c r="O597" s="117">
        <f t="shared" ref="O597:P597" si="454">SUM(O599)</f>
        <v>0</v>
      </c>
      <c r="P597" s="117">
        <f t="shared" si="454"/>
        <v>5000</v>
      </c>
      <c r="Q597" s="117">
        <f t="shared" ref="Q597:R597" si="455">SUM(Q599)</f>
        <v>5000</v>
      </c>
      <c r="R597" s="117">
        <f t="shared" si="455"/>
        <v>5000</v>
      </c>
      <c r="S597" s="117">
        <f t="shared" ref="S597" si="456">SUM(S599)</f>
        <v>5000</v>
      </c>
      <c r="T597" s="287">
        <f t="shared" si="447"/>
        <v>100</v>
      </c>
      <c r="U597" s="287">
        <f t="shared" si="442"/>
        <v>100</v>
      </c>
    </row>
    <row r="598" spans="1:21" s="178" customFormat="1" x14ac:dyDescent="0.2">
      <c r="A598" s="53"/>
      <c r="I598" s="203"/>
      <c r="J598" s="203"/>
      <c r="K598" s="203"/>
      <c r="L598" s="31"/>
      <c r="M598" s="104"/>
      <c r="N598" s="105"/>
      <c r="O598" s="117"/>
      <c r="P598" s="117"/>
      <c r="Q598" s="117"/>
      <c r="R598" s="117"/>
      <c r="S598" s="117"/>
      <c r="T598" s="287"/>
      <c r="U598" s="287"/>
    </row>
    <row r="599" spans="1:21" s="128" customFormat="1" ht="25.5" x14ac:dyDescent="0.2">
      <c r="A599" s="27" t="s">
        <v>314</v>
      </c>
      <c r="L599" s="66" t="s">
        <v>187</v>
      </c>
      <c r="M599" s="142"/>
      <c r="N599" s="122" t="s">
        <v>264</v>
      </c>
      <c r="O599" s="145">
        <f t="shared" ref="O599" si="457">SUM(O604)</f>
        <v>0</v>
      </c>
      <c r="P599" s="145">
        <f>SUM(P604)</f>
        <v>5000</v>
      </c>
      <c r="Q599" s="145">
        <f>SUM(Q604)</f>
        <v>5000</v>
      </c>
      <c r="R599" s="145">
        <f>SUM(R605+R607)</f>
        <v>5000</v>
      </c>
      <c r="S599" s="145">
        <f>SUM(S605+S607)</f>
        <v>5000</v>
      </c>
      <c r="T599" s="287">
        <f t="shared" si="447"/>
        <v>100</v>
      </c>
      <c r="U599" s="287">
        <f t="shared" si="442"/>
        <v>100</v>
      </c>
    </row>
    <row r="600" spans="1:21" s="128" customFormat="1" x14ac:dyDescent="0.2">
      <c r="A600" s="27"/>
      <c r="L600" s="66"/>
      <c r="M600" s="142"/>
      <c r="N600" s="122"/>
      <c r="O600" s="145"/>
      <c r="P600" s="145"/>
      <c r="Q600" s="145"/>
      <c r="R600" s="145"/>
      <c r="S600" s="145"/>
      <c r="T600" s="287"/>
      <c r="U600" s="287"/>
    </row>
    <row r="601" spans="1:21" s="195" customFormat="1" x14ac:dyDescent="0.2">
      <c r="I601" s="203"/>
      <c r="J601" s="203"/>
      <c r="K601" s="203"/>
      <c r="L601" s="16"/>
      <c r="M601" s="104"/>
      <c r="N601" s="181" t="s">
        <v>289</v>
      </c>
      <c r="O601" s="186">
        <f t="shared" ref="O601:R601" si="458">SUM(O602)</f>
        <v>0</v>
      </c>
      <c r="P601" s="186">
        <f t="shared" si="458"/>
        <v>5000</v>
      </c>
      <c r="Q601" s="186">
        <f t="shared" si="458"/>
        <v>5000</v>
      </c>
      <c r="R601" s="186">
        <f t="shared" si="458"/>
        <v>5000</v>
      </c>
      <c r="S601" s="186">
        <f t="shared" ref="S601" si="459">SUM(S602)</f>
        <v>5000</v>
      </c>
      <c r="T601" s="287">
        <f t="shared" si="447"/>
        <v>100</v>
      </c>
      <c r="U601" s="287">
        <f t="shared" si="442"/>
        <v>100</v>
      </c>
    </row>
    <row r="602" spans="1:21" s="195" customFormat="1" x14ac:dyDescent="0.2">
      <c r="I602" s="203"/>
      <c r="J602" s="203"/>
      <c r="K602" s="203"/>
      <c r="L602" s="16"/>
      <c r="M602" s="190" t="s">
        <v>366</v>
      </c>
      <c r="N602" s="181" t="s">
        <v>290</v>
      </c>
      <c r="O602" s="186">
        <v>0</v>
      </c>
      <c r="P602" s="186">
        <v>5000</v>
      </c>
      <c r="Q602" s="186">
        <v>5000</v>
      </c>
      <c r="R602" s="186">
        <v>5000</v>
      </c>
      <c r="S602" s="186">
        <v>5000</v>
      </c>
      <c r="T602" s="287">
        <f t="shared" si="447"/>
        <v>100</v>
      </c>
      <c r="U602" s="287">
        <f t="shared" si="442"/>
        <v>100</v>
      </c>
    </row>
    <row r="603" spans="1:21" s="195" customFormat="1" x14ac:dyDescent="0.2">
      <c r="I603" s="203"/>
      <c r="J603" s="203"/>
      <c r="K603" s="203"/>
      <c r="L603" s="16"/>
      <c r="M603" s="197"/>
      <c r="N603" s="70"/>
      <c r="O603" s="118"/>
      <c r="P603" s="118"/>
      <c r="Q603" s="118"/>
      <c r="R603" s="118"/>
      <c r="S603" s="118"/>
      <c r="T603" s="287"/>
      <c r="U603" s="287"/>
    </row>
    <row r="604" spans="1:21" s="44" customFormat="1" x14ac:dyDescent="0.2">
      <c r="A604" s="164"/>
      <c r="B604" s="163">
        <v>1</v>
      </c>
      <c r="C604" s="164"/>
      <c r="D604" s="164"/>
      <c r="E604" s="164"/>
      <c r="F604" s="164"/>
      <c r="G604" s="164"/>
      <c r="H604" s="164"/>
      <c r="I604" s="203"/>
      <c r="J604" s="203"/>
      <c r="K604" s="203"/>
      <c r="L604" s="16" t="s">
        <v>187</v>
      </c>
      <c r="M604" s="166">
        <v>3</v>
      </c>
      <c r="N604" s="84" t="s">
        <v>117</v>
      </c>
      <c r="O604" s="114">
        <f t="shared" ref="O604" si="460">SUM(O605)</f>
        <v>0</v>
      </c>
      <c r="P604" s="114">
        <f>SUM(P605+P607)</f>
        <v>5000</v>
      </c>
      <c r="Q604" s="114">
        <f>SUM(Q605+Q607)</f>
        <v>5000</v>
      </c>
      <c r="R604" s="114"/>
      <c r="S604" s="114"/>
      <c r="T604" s="287"/>
      <c r="U604" s="287"/>
    </row>
    <row r="605" spans="1:21" s="44" customFormat="1" ht="25.5" x14ac:dyDescent="0.2">
      <c r="A605" s="164"/>
      <c r="B605" s="163">
        <v>1</v>
      </c>
      <c r="C605" s="164"/>
      <c r="D605" s="164"/>
      <c r="E605" s="164"/>
      <c r="F605" s="164"/>
      <c r="G605" s="164"/>
      <c r="H605" s="164"/>
      <c r="I605" s="203"/>
      <c r="J605" s="203"/>
      <c r="K605" s="203"/>
      <c r="L605" s="16" t="s">
        <v>187</v>
      </c>
      <c r="M605" s="92" t="s">
        <v>263</v>
      </c>
      <c r="N605" s="70" t="s">
        <v>283</v>
      </c>
      <c r="O605" s="115">
        <f t="shared" ref="O605:Q605" si="461">SUM(O606:O606)</f>
        <v>0</v>
      </c>
      <c r="P605" s="115">
        <f t="shared" si="461"/>
        <v>0</v>
      </c>
      <c r="Q605" s="115">
        <f t="shared" si="461"/>
        <v>0</v>
      </c>
      <c r="R605" s="114">
        <v>0</v>
      </c>
      <c r="S605" s="114">
        <v>0</v>
      </c>
      <c r="T605" s="287">
        <v>0</v>
      </c>
      <c r="U605" s="287">
        <v>0</v>
      </c>
    </row>
    <row r="606" spans="1:21" s="44" customFormat="1" ht="25.5" x14ac:dyDescent="0.2">
      <c r="A606" s="164"/>
      <c r="B606" s="163">
        <v>1</v>
      </c>
      <c r="C606" s="164"/>
      <c r="D606" s="164"/>
      <c r="E606" s="164"/>
      <c r="F606" s="164"/>
      <c r="G606" s="164"/>
      <c r="H606" s="164"/>
      <c r="I606" s="203"/>
      <c r="J606" s="203"/>
      <c r="K606" s="203"/>
      <c r="L606" s="16" t="s">
        <v>187</v>
      </c>
      <c r="M606" s="304" t="s">
        <v>262</v>
      </c>
      <c r="N606" s="306" t="s">
        <v>282</v>
      </c>
      <c r="O606" s="114">
        <v>0</v>
      </c>
      <c r="P606" s="114">
        <v>0</v>
      </c>
      <c r="Q606" s="114">
        <v>0</v>
      </c>
      <c r="R606" s="114"/>
      <c r="S606" s="114"/>
      <c r="T606" s="287"/>
      <c r="U606" s="287"/>
    </row>
    <row r="607" spans="1:21" s="305" customFormat="1" x14ac:dyDescent="0.2">
      <c r="B607" s="308">
        <v>1</v>
      </c>
      <c r="L607" s="16" t="s">
        <v>187</v>
      </c>
      <c r="M607" s="303">
        <v>38</v>
      </c>
      <c r="N607" s="70" t="s">
        <v>284</v>
      </c>
      <c r="O607" s="115">
        <v>0</v>
      </c>
      <c r="P607" s="115">
        <f>SUM(P608)</f>
        <v>5000</v>
      </c>
      <c r="Q607" s="115">
        <f>SUM(Q608)</f>
        <v>5000</v>
      </c>
      <c r="R607" s="114">
        <v>5000</v>
      </c>
      <c r="S607" s="114">
        <v>5000</v>
      </c>
      <c r="T607" s="287">
        <f t="shared" si="447"/>
        <v>100</v>
      </c>
      <c r="U607" s="287">
        <f t="shared" si="442"/>
        <v>100</v>
      </c>
    </row>
    <row r="608" spans="1:21" s="298" customFormat="1" x14ac:dyDescent="0.2">
      <c r="B608" s="297">
        <v>1</v>
      </c>
      <c r="L608" s="16" t="s">
        <v>187</v>
      </c>
      <c r="M608" s="304" t="s">
        <v>74</v>
      </c>
      <c r="N608" s="306" t="s">
        <v>8</v>
      </c>
      <c r="O608" s="114">
        <v>0</v>
      </c>
      <c r="P608" s="114">
        <v>5000</v>
      </c>
      <c r="Q608" s="114">
        <v>5000</v>
      </c>
      <c r="R608" s="114"/>
      <c r="S608" s="114"/>
      <c r="T608" s="287"/>
      <c r="U608" s="287"/>
    </row>
    <row r="609" spans="1:21" s="225" customFormat="1" x14ac:dyDescent="0.2">
      <c r="B609" s="224"/>
      <c r="L609" s="16"/>
      <c r="M609" s="226"/>
      <c r="N609" s="227"/>
      <c r="O609" s="114"/>
      <c r="P609" s="114"/>
      <c r="Q609" s="114"/>
      <c r="R609" s="114"/>
      <c r="S609" s="114"/>
      <c r="T609" s="287"/>
      <c r="U609" s="287"/>
    </row>
    <row r="610" spans="1:21" s="15" customFormat="1" ht="25.5" x14ac:dyDescent="0.2">
      <c r="A610" s="51" t="s">
        <v>230</v>
      </c>
      <c r="B610" s="55"/>
      <c r="C610" s="55"/>
      <c r="D610" s="55"/>
      <c r="E610" s="55"/>
      <c r="F610" s="55">
        <v>5</v>
      </c>
      <c r="G610" s="32"/>
      <c r="H610" s="32"/>
      <c r="I610" s="32"/>
      <c r="J610" s="55">
        <v>9</v>
      </c>
      <c r="K610" s="32"/>
      <c r="L610" s="33"/>
      <c r="M610" s="102"/>
      <c r="N610" s="73" t="s">
        <v>268</v>
      </c>
      <c r="O610" s="116">
        <f>SUM(O612)</f>
        <v>8500</v>
      </c>
      <c r="P610" s="116">
        <f>SUM(P614+P626+P640)</f>
        <v>450000</v>
      </c>
      <c r="Q610" s="116">
        <f>SUM(Q614+Q626+Q640)</f>
        <v>60000</v>
      </c>
      <c r="R610" s="116">
        <f t="shared" ref="R610:S610" si="462">SUM(R614+R626)</f>
        <v>20000</v>
      </c>
      <c r="S610" s="116">
        <f t="shared" si="462"/>
        <v>20000</v>
      </c>
      <c r="T610" s="287">
        <f t="shared" si="447"/>
        <v>33.333333333333329</v>
      </c>
      <c r="U610" s="287">
        <f t="shared" si="442"/>
        <v>33.333333333333329</v>
      </c>
    </row>
    <row r="611" spans="1:21" s="47" customForma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3"/>
      <c r="M611" s="102"/>
      <c r="N611" s="73"/>
      <c r="O611" s="147"/>
      <c r="P611" s="147"/>
      <c r="Q611" s="147"/>
      <c r="R611" s="118"/>
      <c r="S611" s="118"/>
      <c r="T611" s="287"/>
      <c r="U611" s="287"/>
    </row>
    <row r="612" spans="1:21" s="47" customFormat="1" ht="25.5" x14ac:dyDescent="0.2">
      <c r="A612" s="53" t="s">
        <v>154</v>
      </c>
      <c r="B612" s="160"/>
      <c r="C612" s="160"/>
      <c r="D612" s="160"/>
      <c r="E612" s="160"/>
      <c r="F612" s="160"/>
      <c r="G612" s="160"/>
      <c r="H612" s="160"/>
      <c r="I612" s="203"/>
      <c r="J612" s="203"/>
      <c r="K612" s="203"/>
      <c r="L612" s="31" t="s">
        <v>188</v>
      </c>
      <c r="M612" s="104"/>
      <c r="N612" s="105" t="s">
        <v>189</v>
      </c>
      <c r="O612" s="117">
        <f t="shared" ref="O612:P612" si="463">SUM(O614)</f>
        <v>8500</v>
      </c>
      <c r="P612" s="117">
        <f t="shared" si="463"/>
        <v>10000</v>
      </c>
      <c r="Q612" s="117">
        <f t="shared" ref="Q612:R612" si="464">SUM(Q614)</f>
        <v>10000</v>
      </c>
      <c r="R612" s="117">
        <f t="shared" si="464"/>
        <v>10000</v>
      </c>
      <c r="S612" s="117">
        <f t="shared" ref="S612" si="465">SUM(S614)</f>
        <v>10000</v>
      </c>
      <c r="T612" s="287">
        <f t="shared" si="447"/>
        <v>100</v>
      </c>
      <c r="U612" s="287">
        <f t="shared" si="442"/>
        <v>100</v>
      </c>
    </row>
    <row r="613" spans="1:21" s="178" customFormat="1" x14ac:dyDescent="0.2">
      <c r="A613" s="53"/>
      <c r="I613" s="203"/>
      <c r="J613" s="203"/>
      <c r="K613" s="203"/>
      <c r="L613" s="31"/>
      <c r="M613" s="104"/>
      <c r="N613" s="105"/>
      <c r="O613" s="117"/>
      <c r="P613" s="117"/>
      <c r="Q613" s="117"/>
      <c r="R613" s="117"/>
      <c r="S613" s="117"/>
      <c r="T613" s="287"/>
      <c r="U613" s="287"/>
    </row>
    <row r="614" spans="1:21" s="15" customFormat="1" ht="25.5" x14ac:dyDescent="0.2">
      <c r="A614" s="27" t="s">
        <v>231</v>
      </c>
      <c r="I614" s="203"/>
      <c r="J614" s="203"/>
      <c r="K614" s="203"/>
      <c r="L614" s="36" t="s">
        <v>180</v>
      </c>
      <c r="M614" s="107"/>
      <c r="N614" s="108" t="s">
        <v>269</v>
      </c>
      <c r="O614" s="145">
        <f t="shared" ref="O614" si="466">SUM(O619)</f>
        <v>8500</v>
      </c>
      <c r="P614" s="145">
        <f t="shared" ref="P614" si="467">SUM(P619)</f>
        <v>10000</v>
      </c>
      <c r="Q614" s="145">
        <f t="shared" ref="Q614" si="468">SUM(Q619)</f>
        <v>10000</v>
      </c>
      <c r="R614" s="246">
        <f>SUM(R620)</f>
        <v>10000</v>
      </c>
      <c r="S614" s="246">
        <f>SUM(S620)</f>
        <v>10000</v>
      </c>
      <c r="T614" s="287">
        <f t="shared" si="447"/>
        <v>100</v>
      </c>
      <c r="U614" s="287">
        <f t="shared" si="442"/>
        <v>100</v>
      </c>
    </row>
    <row r="615" spans="1:21" s="15" customFormat="1" x14ac:dyDescent="0.2">
      <c r="I615" s="203"/>
      <c r="J615" s="203"/>
      <c r="K615" s="203"/>
      <c r="L615" s="16"/>
      <c r="M615" s="83"/>
      <c r="N615" s="84"/>
      <c r="O615" s="147"/>
      <c r="P615" s="147"/>
      <c r="Q615" s="147"/>
      <c r="R615" s="118"/>
      <c r="S615" s="118"/>
      <c r="T615" s="287"/>
      <c r="U615" s="287"/>
    </row>
    <row r="616" spans="1:21" s="178" customFormat="1" x14ac:dyDescent="0.2">
      <c r="I616" s="203"/>
      <c r="J616" s="203"/>
      <c r="K616" s="203"/>
      <c r="L616" s="16"/>
      <c r="M616" s="104"/>
      <c r="N616" s="181" t="s">
        <v>289</v>
      </c>
      <c r="O616" s="189">
        <f t="shared" ref="O616:R616" si="469">SUM(O617)</f>
        <v>8500</v>
      </c>
      <c r="P616" s="189">
        <f t="shared" si="469"/>
        <v>10000</v>
      </c>
      <c r="Q616" s="189">
        <f t="shared" si="469"/>
        <v>10000</v>
      </c>
      <c r="R616" s="189">
        <f t="shared" si="469"/>
        <v>10000</v>
      </c>
      <c r="S616" s="189">
        <f t="shared" ref="S616" si="470">SUM(S617)</f>
        <v>10000</v>
      </c>
      <c r="T616" s="287">
        <f t="shared" si="447"/>
        <v>100</v>
      </c>
      <c r="U616" s="287">
        <f t="shared" si="442"/>
        <v>100</v>
      </c>
    </row>
    <row r="617" spans="1:21" s="178" customFormat="1" x14ac:dyDescent="0.2">
      <c r="I617" s="203"/>
      <c r="J617" s="203"/>
      <c r="K617" s="203"/>
      <c r="L617" s="16"/>
      <c r="M617" s="187">
        <v>91</v>
      </c>
      <c r="N617" s="181" t="s">
        <v>294</v>
      </c>
      <c r="O617" s="189">
        <v>8500</v>
      </c>
      <c r="P617" s="189">
        <v>10000</v>
      </c>
      <c r="Q617" s="189">
        <v>10000</v>
      </c>
      <c r="R617" s="189">
        <v>10000</v>
      </c>
      <c r="S617" s="189">
        <v>10000</v>
      </c>
      <c r="T617" s="287">
        <f t="shared" si="447"/>
        <v>100</v>
      </c>
      <c r="U617" s="287">
        <f t="shared" si="442"/>
        <v>100</v>
      </c>
    </row>
    <row r="618" spans="1:21" s="178" customFormat="1" x14ac:dyDescent="0.2">
      <c r="I618" s="203"/>
      <c r="J618" s="203"/>
      <c r="K618" s="203"/>
      <c r="L618" s="16"/>
      <c r="M618" s="187"/>
      <c r="N618" s="188"/>
      <c r="O618" s="189"/>
      <c r="P618" s="189"/>
      <c r="Q618" s="189"/>
      <c r="R618" s="118"/>
      <c r="S618" s="118"/>
      <c r="T618" s="287"/>
      <c r="U618" s="287"/>
    </row>
    <row r="619" spans="1:21" s="15" customFormat="1" x14ac:dyDescent="0.2">
      <c r="A619" s="160"/>
      <c r="B619" s="177"/>
      <c r="C619" s="160"/>
      <c r="D619" s="159"/>
      <c r="E619" s="159"/>
      <c r="F619" s="160"/>
      <c r="G619" s="160"/>
      <c r="H619" s="160"/>
      <c r="I619" s="203"/>
      <c r="J619" s="202">
        <v>9</v>
      </c>
      <c r="K619" s="203"/>
      <c r="L619" s="16" t="s">
        <v>180</v>
      </c>
      <c r="M619" s="162">
        <v>3</v>
      </c>
      <c r="N619" s="84" t="s">
        <v>117</v>
      </c>
      <c r="O619" s="114">
        <f t="shared" ref="O619:Q620" si="471">SUM(O620)</f>
        <v>8500</v>
      </c>
      <c r="P619" s="114">
        <f t="shared" si="471"/>
        <v>10000</v>
      </c>
      <c r="Q619" s="114">
        <f t="shared" si="471"/>
        <v>10000</v>
      </c>
      <c r="R619" s="114"/>
      <c r="S619" s="114"/>
      <c r="T619" s="287"/>
      <c r="U619" s="287"/>
    </row>
    <row r="620" spans="1:21" s="15" customFormat="1" x14ac:dyDescent="0.2">
      <c r="A620" s="160"/>
      <c r="B620" s="177"/>
      <c r="C620" s="160"/>
      <c r="D620" s="159"/>
      <c r="E620" s="159"/>
      <c r="F620" s="160"/>
      <c r="G620" s="160"/>
      <c r="H620" s="160"/>
      <c r="I620" s="203"/>
      <c r="J620" s="202">
        <v>9</v>
      </c>
      <c r="K620" s="203"/>
      <c r="L620" s="16" t="s">
        <v>180</v>
      </c>
      <c r="M620" s="71">
        <v>32</v>
      </c>
      <c r="N620" s="70" t="s">
        <v>3</v>
      </c>
      <c r="O620" s="115">
        <f t="shared" si="471"/>
        <v>8500</v>
      </c>
      <c r="P620" s="115">
        <f t="shared" si="471"/>
        <v>10000</v>
      </c>
      <c r="Q620" s="115">
        <f t="shared" si="471"/>
        <v>10000</v>
      </c>
      <c r="R620" s="114">
        <v>10000</v>
      </c>
      <c r="S620" s="114">
        <v>10000</v>
      </c>
      <c r="T620" s="287">
        <f t="shared" si="447"/>
        <v>100</v>
      </c>
      <c r="U620" s="287">
        <f t="shared" si="442"/>
        <v>100</v>
      </c>
    </row>
    <row r="621" spans="1:21" s="15" customFormat="1" x14ac:dyDescent="0.2">
      <c r="A621" s="160"/>
      <c r="B621" s="177"/>
      <c r="C621" s="160"/>
      <c r="D621" s="159"/>
      <c r="E621" s="159"/>
      <c r="F621" s="160"/>
      <c r="G621" s="160"/>
      <c r="H621" s="160"/>
      <c r="I621" s="203"/>
      <c r="J621" s="202">
        <v>9</v>
      </c>
      <c r="K621" s="203"/>
      <c r="L621" s="16" t="s">
        <v>180</v>
      </c>
      <c r="M621" s="162">
        <v>323</v>
      </c>
      <c r="N621" s="97" t="s">
        <v>6</v>
      </c>
      <c r="O621" s="114">
        <v>8500</v>
      </c>
      <c r="P621" s="114">
        <v>10000</v>
      </c>
      <c r="Q621" s="114">
        <v>10000</v>
      </c>
      <c r="R621" s="114"/>
      <c r="S621" s="114"/>
      <c r="T621" s="287"/>
      <c r="U621" s="287"/>
    </row>
    <row r="622" spans="1:21" s="305" customFormat="1" x14ac:dyDescent="0.2">
      <c r="B622" s="308"/>
      <c r="D622" s="308"/>
      <c r="E622" s="308"/>
      <c r="J622" s="308"/>
      <c r="L622" s="16"/>
      <c r="M622" s="307"/>
      <c r="N622" s="97"/>
      <c r="O622" s="114"/>
      <c r="P622" s="114"/>
      <c r="Q622" s="114"/>
      <c r="R622" s="114"/>
      <c r="S622" s="114"/>
      <c r="T622" s="287"/>
      <c r="U622" s="287"/>
    </row>
    <row r="623" spans="1:21" s="305" customFormat="1" x14ac:dyDescent="0.2">
      <c r="B623" s="308"/>
      <c r="D623" s="308"/>
      <c r="E623" s="308"/>
      <c r="J623" s="308"/>
      <c r="L623" s="16"/>
      <c r="M623" s="307"/>
      <c r="N623" s="97"/>
      <c r="O623" s="114"/>
      <c r="P623" s="114"/>
      <c r="Q623" s="114"/>
      <c r="R623" s="114"/>
      <c r="S623" s="114"/>
      <c r="T623" s="287"/>
      <c r="U623" s="287"/>
    </row>
    <row r="624" spans="1:21" s="305" customFormat="1" ht="25.5" x14ac:dyDescent="0.2">
      <c r="A624" s="53" t="s">
        <v>195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1" t="s">
        <v>356</v>
      </c>
      <c r="M624" s="104"/>
      <c r="N624" s="105" t="s">
        <v>150</v>
      </c>
      <c r="O624" s="117">
        <v>0</v>
      </c>
      <c r="P624" s="117">
        <f>SUM(P626)</f>
        <v>90000</v>
      </c>
      <c r="Q624" s="117">
        <f>SUM(Q626)</f>
        <v>20000</v>
      </c>
      <c r="R624" s="117">
        <f t="shared" ref="R624:S624" si="472">SUM(R626)</f>
        <v>10000</v>
      </c>
      <c r="S624" s="117">
        <f t="shared" si="472"/>
        <v>10000</v>
      </c>
      <c r="T624" s="287">
        <f t="shared" si="447"/>
        <v>50</v>
      </c>
      <c r="U624" s="287">
        <f t="shared" si="442"/>
        <v>50</v>
      </c>
    </row>
    <row r="625" spans="1:21" s="305" customFormat="1" x14ac:dyDescent="0.2">
      <c r="A625" s="53"/>
      <c r="L625" s="31"/>
      <c r="M625" s="104"/>
      <c r="N625" s="105"/>
      <c r="O625" s="114"/>
      <c r="P625" s="114"/>
      <c r="Q625" s="114"/>
      <c r="R625" s="114"/>
      <c r="S625" s="114"/>
      <c r="T625" s="287"/>
      <c r="U625" s="287"/>
    </row>
    <row r="626" spans="1:21" s="305" customFormat="1" ht="38.25" x14ac:dyDescent="0.2">
      <c r="A626" s="27" t="s">
        <v>347</v>
      </c>
      <c r="L626" s="36" t="s">
        <v>355</v>
      </c>
      <c r="M626" s="107"/>
      <c r="N626" s="108" t="s">
        <v>357</v>
      </c>
      <c r="O626" s="246">
        <v>0</v>
      </c>
      <c r="P626" s="246">
        <f>SUM(P632)</f>
        <v>90000</v>
      </c>
      <c r="Q626" s="246">
        <f>SUM(Q632)</f>
        <v>20000</v>
      </c>
      <c r="R626" s="246">
        <f>SUM(R633)</f>
        <v>10000</v>
      </c>
      <c r="S626" s="246">
        <f>SUM(S633)</f>
        <v>10000</v>
      </c>
      <c r="T626" s="287">
        <f t="shared" si="447"/>
        <v>50</v>
      </c>
      <c r="U626" s="287">
        <f t="shared" si="442"/>
        <v>50</v>
      </c>
    </row>
    <row r="627" spans="1:21" s="305" customFormat="1" x14ac:dyDescent="0.2">
      <c r="L627" s="16"/>
      <c r="M627" s="304"/>
      <c r="N627" s="306"/>
      <c r="O627" s="114"/>
      <c r="P627" s="114"/>
      <c r="Q627" s="114"/>
      <c r="R627" s="114"/>
      <c r="S627" s="114"/>
      <c r="T627" s="287"/>
      <c r="U627" s="287"/>
    </row>
    <row r="628" spans="1:21" s="305" customFormat="1" x14ac:dyDescent="0.2">
      <c r="L628" s="16"/>
      <c r="M628" s="104"/>
      <c r="N628" s="181" t="s">
        <v>289</v>
      </c>
      <c r="O628" s="189">
        <v>0</v>
      </c>
      <c r="P628" s="189">
        <f>SUM(P629)</f>
        <v>90000</v>
      </c>
      <c r="Q628" s="189">
        <f>SUM(Q629:Q630)</f>
        <v>20000</v>
      </c>
      <c r="R628" s="189">
        <f t="shared" ref="R628" si="473">SUM(R629)</f>
        <v>10000</v>
      </c>
      <c r="S628" s="189">
        <f t="shared" ref="S628" si="474">SUM(S629)</f>
        <v>10000</v>
      </c>
      <c r="T628" s="287">
        <f t="shared" si="447"/>
        <v>50</v>
      </c>
      <c r="U628" s="287">
        <f t="shared" si="442"/>
        <v>50</v>
      </c>
    </row>
    <row r="629" spans="1:21" s="305" customFormat="1" x14ac:dyDescent="0.2">
      <c r="L629" s="16"/>
      <c r="M629" s="190" t="s">
        <v>367</v>
      </c>
      <c r="N629" s="181" t="s">
        <v>291</v>
      </c>
      <c r="O629" s="189">
        <v>0</v>
      </c>
      <c r="P629" s="189">
        <v>90000</v>
      </c>
      <c r="Q629" s="189">
        <v>20000</v>
      </c>
      <c r="R629" s="189">
        <v>10000</v>
      </c>
      <c r="S629" s="189">
        <v>10000</v>
      </c>
      <c r="T629" s="287">
        <f t="shared" si="447"/>
        <v>50</v>
      </c>
      <c r="U629" s="287">
        <f t="shared" si="442"/>
        <v>50</v>
      </c>
    </row>
    <row r="630" spans="1:21" s="352" customFormat="1" x14ac:dyDescent="0.2">
      <c r="L630" s="16"/>
      <c r="M630" s="187">
        <v>91</v>
      </c>
      <c r="N630" s="181" t="s">
        <v>294</v>
      </c>
      <c r="O630" s="189">
        <v>0</v>
      </c>
      <c r="P630" s="189">
        <v>0</v>
      </c>
      <c r="Q630" s="189">
        <v>0</v>
      </c>
      <c r="R630" s="189">
        <v>0</v>
      </c>
      <c r="S630" s="189">
        <v>0</v>
      </c>
      <c r="T630" s="287"/>
      <c r="U630" s="287"/>
    </row>
    <row r="631" spans="1:21" s="305" customFormat="1" x14ac:dyDescent="0.2">
      <c r="L631" s="16"/>
      <c r="M631" s="187"/>
      <c r="N631" s="181"/>
      <c r="O631" s="114"/>
      <c r="P631" s="114"/>
      <c r="Q631" s="114"/>
      <c r="R631" s="114"/>
      <c r="S631" s="114"/>
      <c r="T631" s="287"/>
      <c r="U631" s="287"/>
    </row>
    <row r="632" spans="1:21" s="305" customFormat="1" x14ac:dyDescent="0.2">
      <c r="B632" s="308"/>
      <c r="D632" s="308"/>
      <c r="E632" s="308"/>
      <c r="F632" s="389">
        <v>5</v>
      </c>
      <c r="J632" s="308">
        <v>9</v>
      </c>
      <c r="L632" s="16" t="s">
        <v>355</v>
      </c>
      <c r="M632" s="307">
        <v>3</v>
      </c>
      <c r="N632" s="306" t="s">
        <v>117</v>
      </c>
      <c r="O632" s="114">
        <v>0</v>
      </c>
      <c r="P632" s="114">
        <f>SUM(P633)</f>
        <v>90000</v>
      </c>
      <c r="Q632" s="114">
        <f>SUM(Q633)</f>
        <v>20000</v>
      </c>
      <c r="R632" s="114"/>
      <c r="S632" s="114"/>
      <c r="T632" s="287"/>
      <c r="U632" s="287"/>
    </row>
    <row r="633" spans="1:21" s="305" customFormat="1" x14ac:dyDescent="0.2">
      <c r="B633" s="308"/>
      <c r="D633" s="308"/>
      <c r="E633" s="308"/>
      <c r="F633" s="389">
        <v>5</v>
      </c>
      <c r="J633" s="308">
        <v>9</v>
      </c>
      <c r="L633" s="16" t="s">
        <v>355</v>
      </c>
      <c r="M633" s="303">
        <v>32</v>
      </c>
      <c r="N633" s="70" t="s">
        <v>3</v>
      </c>
      <c r="O633" s="115">
        <v>0</v>
      </c>
      <c r="P633" s="115">
        <f>SUM(P634:P635)</f>
        <v>90000</v>
      </c>
      <c r="Q633" s="115">
        <f>SUM(Q634:Q635)</f>
        <v>20000</v>
      </c>
      <c r="R633" s="114">
        <v>10000</v>
      </c>
      <c r="S633" s="114">
        <v>10000</v>
      </c>
      <c r="T633" s="287">
        <f t="shared" si="447"/>
        <v>50</v>
      </c>
      <c r="U633" s="287">
        <f t="shared" si="442"/>
        <v>50</v>
      </c>
    </row>
    <row r="634" spans="1:21" s="305" customFormat="1" x14ac:dyDescent="0.2">
      <c r="B634" s="308"/>
      <c r="D634" s="308"/>
      <c r="E634" s="308"/>
      <c r="F634" s="389">
        <v>5</v>
      </c>
      <c r="J634" s="308">
        <v>9</v>
      </c>
      <c r="L634" s="16" t="s">
        <v>355</v>
      </c>
      <c r="M634" s="307">
        <v>323</v>
      </c>
      <c r="N634" s="97" t="s">
        <v>6</v>
      </c>
      <c r="O634" s="114">
        <v>0</v>
      </c>
      <c r="P634" s="114">
        <v>50000</v>
      </c>
      <c r="Q634" s="114">
        <v>15000</v>
      </c>
      <c r="R634" s="114"/>
      <c r="S634" s="114"/>
      <c r="T634" s="287"/>
      <c r="U634" s="287"/>
    </row>
    <row r="635" spans="1:21" s="305" customFormat="1" ht="25.5" x14ac:dyDescent="0.2">
      <c r="B635" s="308"/>
      <c r="D635" s="308"/>
      <c r="E635" s="308"/>
      <c r="F635" s="389">
        <v>5</v>
      </c>
      <c r="J635" s="308">
        <v>9</v>
      </c>
      <c r="L635" s="16" t="s">
        <v>355</v>
      </c>
      <c r="M635" s="307">
        <v>329</v>
      </c>
      <c r="N635" s="319" t="s">
        <v>7</v>
      </c>
      <c r="O635" s="114">
        <v>0</v>
      </c>
      <c r="P635" s="114">
        <v>40000</v>
      </c>
      <c r="Q635" s="114">
        <v>5000</v>
      </c>
      <c r="R635" s="114"/>
      <c r="S635" s="114"/>
      <c r="T635" s="287"/>
      <c r="U635" s="287"/>
    </row>
    <row r="636" spans="1:21" s="341" customFormat="1" x14ac:dyDescent="0.2">
      <c r="B636" s="344"/>
      <c r="D636" s="344"/>
      <c r="E636" s="344"/>
      <c r="J636" s="344"/>
      <c r="L636" s="16"/>
      <c r="M636" s="343"/>
      <c r="N636" s="342"/>
      <c r="O636" s="114"/>
      <c r="P636" s="114"/>
      <c r="Q636" s="114"/>
      <c r="R636" s="114"/>
      <c r="S636" s="114"/>
      <c r="T636" s="287"/>
      <c r="U636" s="287"/>
    </row>
    <row r="637" spans="1:21" s="341" customFormat="1" x14ac:dyDescent="0.2">
      <c r="B637" s="344"/>
      <c r="D637" s="344"/>
      <c r="E637" s="344"/>
      <c r="J637" s="344"/>
      <c r="L637" s="16"/>
      <c r="M637" s="343"/>
      <c r="N637" s="342"/>
      <c r="O637" s="114"/>
      <c r="P637" s="114"/>
      <c r="Q637" s="114"/>
      <c r="R637" s="114"/>
      <c r="S637" s="114"/>
      <c r="T637" s="287"/>
      <c r="U637" s="287"/>
    </row>
    <row r="638" spans="1:21" s="341" customFormat="1" ht="25.5" x14ac:dyDescent="0.2">
      <c r="A638" s="53" t="s">
        <v>195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1" t="s">
        <v>356</v>
      </c>
      <c r="M638" s="104"/>
      <c r="N638" s="105" t="s">
        <v>150</v>
      </c>
      <c r="O638" s="117">
        <v>0</v>
      </c>
      <c r="P638" s="117">
        <f>SUM(P640)</f>
        <v>350000</v>
      </c>
      <c r="Q638" s="117">
        <f>SUM(Q640)</f>
        <v>30000</v>
      </c>
      <c r="R638" s="117">
        <f>SUM(R640)</f>
        <v>0</v>
      </c>
      <c r="S638" s="117">
        <f>SUM(S640)</f>
        <v>0</v>
      </c>
      <c r="T638" s="287">
        <f t="shared" si="447"/>
        <v>0</v>
      </c>
      <c r="U638" s="287">
        <f t="shared" ref="U638:U698" si="475">S638/Q638*100</f>
        <v>0</v>
      </c>
    </row>
    <row r="639" spans="1:21" s="341" customFormat="1" x14ac:dyDescent="0.2">
      <c r="A639" s="53"/>
      <c r="L639" s="31"/>
      <c r="M639" s="104"/>
      <c r="N639" s="105"/>
      <c r="O639" s="114"/>
      <c r="P639" s="114"/>
      <c r="Q639" s="114"/>
      <c r="R639" s="114"/>
      <c r="S639" s="114"/>
      <c r="T639" s="287"/>
      <c r="U639" s="287"/>
    </row>
    <row r="640" spans="1:21" s="341" customFormat="1" ht="38.25" x14ac:dyDescent="0.2">
      <c r="A640" s="27" t="s">
        <v>359</v>
      </c>
      <c r="L640" s="36" t="s">
        <v>355</v>
      </c>
      <c r="M640" s="107"/>
      <c r="N640" s="285" t="s">
        <v>358</v>
      </c>
      <c r="O640" s="246">
        <v>0</v>
      </c>
      <c r="P640" s="145">
        <f>SUM(P646+P650)</f>
        <v>350000</v>
      </c>
      <c r="Q640" s="145">
        <f>SUM(Q646+Q650)</f>
        <v>30000</v>
      </c>
      <c r="R640" s="145">
        <f>SUM(R647+R651)</f>
        <v>0</v>
      </c>
      <c r="S640" s="145">
        <f>SUM(S647+S651)</f>
        <v>0</v>
      </c>
      <c r="T640" s="287">
        <f t="shared" si="447"/>
        <v>0</v>
      </c>
      <c r="U640" s="287">
        <f t="shared" si="475"/>
        <v>0</v>
      </c>
    </row>
    <row r="641" spans="1:21" s="341" customFormat="1" x14ac:dyDescent="0.2">
      <c r="L641" s="16"/>
      <c r="M641" s="340"/>
      <c r="N641" s="342"/>
      <c r="O641" s="114"/>
      <c r="P641" s="114"/>
      <c r="Q641" s="114"/>
      <c r="R641" s="114"/>
      <c r="S641" s="114"/>
      <c r="T641" s="287"/>
      <c r="U641" s="287"/>
    </row>
    <row r="642" spans="1:21" s="341" customFormat="1" x14ac:dyDescent="0.2">
      <c r="L642" s="16"/>
      <c r="M642" s="104"/>
      <c r="N642" s="181" t="s">
        <v>289</v>
      </c>
      <c r="O642" s="189">
        <v>0</v>
      </c>
      <c r="P642" s="189">
        <f>SUM(P643)</f>
        <v>350000</v>
      </c>
      <c r="Q642" s="189">
        <f>SUM(Q643:Q644)</f>
        <v>30000</v>
      </c>
      <c r="R642" s="189">
        <f>SUM(R643)</f>
        <v>0</v>
      </c>
      <c r="S642" s="189">
        <f>SUM(S643)</f>
        <v>0</v>
      </c>
      <c r="T642" s="287">
        <f t="shared" si="447"/>
        <v>0</v>
      </c>
      <c r="U642" s="287">
        <f t="shared" si="475"/>
        <v>0</v>
      </c>
    </row>
    <row r="643" spans="1:21" s="341" customFormat="1" x14ac:dyDescent="0.2">
      <c r="L643" s="16"/>
      <c r="M643" s="190" t="s">
        <v>367</v>
      </c>
      <c r="N643" s="181" t="s">
        <v>291</v>
      </c>
      <c r="O643" s="189">
        <v>0</v>
      </c>
      <c r="P643" s="189">
        <v>350000</v>
      </c>
      <c r="Q643" s="189">
        <v>10000</v>
      </c>
      <c r="R643" s="189">
        <v>0</v>
      </c>
      <c r="S643" s="189">
        <v>0</v>
      </c>
      <c r="T643" s="287">
        <f t="shared" ref="T643:T704" si="476">R643/Q643*100</f>
        <v>0</v>
      </c>
      <c r="U643" s="287">
        <f t="shared" si="475"/>
        <v>0</v>
      </c>
    </row>
    <row r="644" spans="1:21" s="352" customFormat="1" x14ac:dyDescent="0.2">
      <c r="L644" s="16"/>
      <c r="M644" s="187">
        <v>91</v>
      </c>
      <c r="N644" s="181" t="s">
        <v>294</v>
      </c>
      <c r="O644" s="189">
        <v>0</v>
      </c>
      <c r="P644" s="189">
        <v>0</v>
      </c>
      <c r="Q644" s="189">
        <v>20000</v>
      </c>
      <c r="R644" s="189">
        <v>0</v>
      </c>
      <c r="S644" s="189">
        <v>0</v>
      </c>
      <c r="T644" s="287"/>
      <c r="U644" s="287"/>
    </row>
    <row r="645" spans="1:21" s="341" customFormat="1" x14ac:dyDescent="0.2">
      <c r="L645" s="16"/>
      <c r="M645" s="187"/>
      <c r="N645" s="181"/>
      <c r="O645" s="114"/>
      <c r="P645" s="114"/>
      <c r="Q645" s="114"/>
      <c r="R645" s="114"/>
      <c r="S645" s="114"/>
      <c r="T645" s="287"/>
      <c r="U645" s="287"/>
    </row>
    <row r="646" spans="1:21" s="341" customFormat="1" x14ac:dyDescent="0.2">
      <c r="B646" s="344"/>
      <c r="D646" s="344"/>
      <c r="E646" s="344"/>
      <c r="F646" s="389">
        <v>5</v>
      </c>
      <c r="G646" s="352"/>
      <c r="H646" s="352"/>
      <c r="I646" s="352"/>
      <c r="J646" s="389">
        <v>9</v>
      </c>
      <c r="L646" s="16" t="s">
        <v>355</v>
      </c>
      <c r="M646" s="343">
        <v>3</v>
      </c>
      <c r="N646" s="342" t="s">
        <v>117</v>
      </c>
      <c r="O646" s="114">
        <v>0</v>
      </c>
      <c r="P646" s="114">
        <f>SUM(P647)</f>
        <v>330000</v>
      </c>
      <c r="Q646" s="114">
        <f>SUM(Q647)</f>
        <v>10000</v>
      </c>
      <c r="R646" s="114"/>
      <c r="S646" s="114"/>
      <c r="T646" s="287"/>
      <c r="U646" s="287"/>
    </row>
    <row r="647" spans="1:21" s="38" customFormat="1" x14ac:dyDescent="0.2">
      <c r="B647" s="9"/>
      <c r="D647" s="9"/>
      <c r="E647" s="9"/>
      <c r="F647" s="389">
        <v>5</v>
      </c>
      <c r="G647" s="352"/>
      <c r="H647" s="352"/>
      <c r="I647" s="352"/>
      <c r="J647" s="389">
        <v>9</v>
      </c>
      <c r="L647" s="18" t="s">
        <v>355</v>
      </c>
      <c r="M647" s="349">
        <v>32</v>
      </c>
      <c r="N647" s="70" t="s">
        <v>3</v>
      </c>
      <c r="O647" s="115">
        <v>0</v>
      </c>
      <c r="P647" s="115">
        <f>SUM(P648:P649)</f>
        <v>330000</v>
      </c>
      <c r="Q647" s="115">
        <f>SUM(Q648:Q649)</f>
        <v>10000</v>
      </c>
      <c r="R647" s="114">
        <v>0</v>
      </c>
      <c r="S647" s="114">
        <v>0</v>
      </c>
      <c r="T647" s="287">
        <f t="shared" si="476"/>
        <v>0</v>
      </c>
      <c r="U647" s="287">
        <f t="shared" si="475"/>
        <v>0</v>
      </c>
    </row>
    <row r="648" spans="1:21" s="341" customFormat="1" x14ac:dyDescent="0.2">
      <c r="B648" s="344"/>
      <c r="D648" s="344"/>
      <c r="E648" s="344"/>
      <c r="F648" s="389">
        <v>5</v>
      </c>
      <c r="G648" s="352"/>
      <c r="H648" s="352"/>
      <c r="I648" s="352"/>
      <c r="J648" s="389">
        <v>9</v>
      </c>
      <c r="L648" s="16" t="s">
        <v>355</v>
      </c>
      <c r="M648" s="343">
        <v>323</v>
      </c>
      <c r="N648" s="97" t="s">
        <v>6</v>
      </c>
      <c r="O648" s="114">
        <v>0</v>
      </c>
      <c r="P648" s="114">
        <v>300000</v>
      </c>
      <c r="Q648" s="114">
        <v>10000</v>
      </c>
      <c r="R648" s="114"/>
      <c r="S648" s="114"/>
      <c r="T648" s="287"/>
      <c r="U648" s="287"/>
    </row>
    <row r="649" spans="1:21" s="341" customFormat="1" ht="25.5" x14ac:dyDescent="0.2">
      <c r="B649" s="344"/>
      <c r="D649" s="344"/>
      <c r="E649" s="344"/>
      <c r="F649" s="389">
        <v>5</v>
      </c>
      <c r="G649" s="352"/>
      <c r="H649" s="352"/>
      <c r="I649" s="352"/>
      <c r="J649" s="389">
        <v>9</v>
      </c>
      <c r="L649" s="16" t="s">
        <v>355</v>
      </c>
      <c r="M649" s="343">
        <v>329</v>
      </c>
      <c r="N649" s="342" t="s">
        <v>7</v>
      </c>
      <c r="O649" s="114">
        <v>0</v>
      </c>
      <c r="P649" s="114">
        <v>30000</v>
      </c>
      <c r="Q649" s="114">
        <v>0</v>
      </c>
      <c r="R649" s="114"/>
      <c r="S649" s="114"/>
      <c r="T649" s="287"/>
      <c r="U649" s="287"/>
    </row>
    <row r="650" spans="1:21" s="346" customFormat="1" ht="25.5" x14ac:dyDescent="0.2">
      <c r="B650" s="345"/>
      <c r="D650" s="345"/>
      <c r="E650" s="345"/>
      <c r="F650" s="389">
        <v>5</v>
      </c>
      <c r="G650" s="352"/>
      <c r="H650" s="352"/>
      <c r="I650" s="352"/>
      <c r="J650" s="389">
        <v>9</v>
      </c>
      <c r="L650" s="16" t="s">
        <v>355</v>
      </c>
      <c r="M650" s="347">
        <v>4</v>
      </c>
      <c r="N650" s="348" t="s">
        <v>171</v>
      </c>
      <c r="O650" s="114">
        <v>0</v>
      </c>
      <c r="P650" s="114">
        <f t="shared" ref="P650:Q651" si="477">SUM(P651)</f>
        <v>20000</v>
      </c>
      <c r="Q650" s="114">
        <f t="shared" si="477"/>
        <v>20000</v>
      </c>
      <c r="R650" s="114"/>
      <c r="S650" s="114"/>
      <c r="T650" s="287"/>
      <c r="U650" s="287"/>
    </row>
    <row r="651" spans="1:21" s="38" customFormat="1" ht="38.25" x14ac:dyDescent="0.2">
      <c r="B651" s="9"/>
      <c r="D651" s="9"/>
      <c r="E651" s="9"/>
      <c r="F651" s="389">
        <v>5</v>
      </c>
      <c r="G651" s="352"/>
      <c r="H651" s="352"/>
      <c r="I651" s="352"/>
      <c r="J651" s="389">
        <v>9</v>
      </c>
      <c r="L651" s="18" t="s">
        <v>355</v>
      </c>
      <c r="M651" s="349">
        <v>41</v>
      </c>
      <c r="N651" s="70" t="s">
        <v>172</v>
      </c>
      <c r="O651" s="115">
        <v>0</v>
      </c>
      <c r="P651" s="115">
        <f t="shared" si="477"/>
        <v>20000</v>
      </c>
      <c r="Q651" s="115">
        <f t="shared" si="477"/>
        <v>20000</v>
      </c>
      <c r="R651" s="114">
        <v>0</v>
      </c>
      <c r="S651" s="114">
        <v>0</v>
      </c>
      <c r="T651" s="287">
        <v>0</v>
      </c>
      <c r="U651" s="287">
        <v>0</v>
      </c>
    </row>
    <row r="652" spans="1:21" s="341" customFormat="1" x14ac:dyDescent="0.2">
      <c r="B652" s="344"/>
      <c r="D652" s="344"/>
      <c r="E652" s="344"/>
      <c r="F652" s="389">
        <v>5</v>
      </c>
      <c r="G652" s="352"/>
      <c r="H652" s="352"/>
      <c r="I652" s="352"/>
      <c r="J652" s="389">
        <v>9</v>
      </c>
      <c r="L652" s="16" t="s">
        <v>355</v>
      </c>
      <c r="M652" s="343">
        <v>411</v>
      </c>
      <c r="N652" s="342" t="s">
        <v>27</v>
      </c>
      <c r="O652" s="114">
        <v>0</v>
      </c>
      <c r="P652" s="114">
        <v>20000</v>
      </c>
      <c r="Q652" s="114">
        <v>20000</v>
      </c>
      <c r="R652" s="114"/>
      <c r="S652" s="114"/>
      <c r="T652" s="287"/>
      <c r="U652" s="287"/>
    </row>
    <row r="653" spans="1:21" s="341" customFormat="1" x14ac:dyDescent="0.2">
      <c r="B653" s="344"/>
      <c r="D653" s="344"/>
      <c r="E653" s="344"/>
      <c r="J653" s="344"/>
      <c r="L653" s="16"/>
      <c r="M653" s="343"/>
      <c r="N653" s="342"/>
      <c r="O653" s="114"/>
      <c r="P653" s="114"/>
      <c r="Q653" s="114"/>
      <c r="R653" s="114"/>
      <c r="S653" s="114"/>
      <c r="T653" s="287"/>
      <c r="U653" s="287"/>
    </row>
    <row r="654" spans="1:21" s="265" customFormat="1" x14ac:dyDescent="0.2">
      <c r="B654" s="269"/>
      <c r="D654" s="269"/>
      <c r="E654" s="269"/>
      <c r="J654" s="269"/>
      <c r="L654" s="16"/>
      <c r="M654" s="268"/>
      <c r="N654" s="97"/>
      <c r="O654" s="114"/>
      <c r="P654" s="114"/>
      <c r="Q654" s="114"/>
      <c r="R654" s="114"/>
      <c r="S654" s="114"/>
      <c r="T654" s="287"/>
      <c r="U654" s="287"/>
    </row>
    <row r="655" spans="1:21" s="160" customFormat="1" ht="25.5" x14ac:dyDescent="0.2">
      <c r="A655" s="51" t="s">
        <v>232</v>
      </c>
      <c r="B655" s="55"/>
      <c r="C655" s="32"/>
      <c r="D655" s="32"/>
      <c r="E655" s="32"/>
      <c r="F655" s="55">
        <v>5</v>
      </c>
      <c r="G655" s="55">
        <v>6</v>
      </c>
      <c r="H655" s="55"/>
      <c r="I655" s="55"/>
      <c r="J655" s="55">
        <v>9</v>
      </c>
      <c r="K655" s="32"/>
      <c r="L655" s="33"/>
      <c r="M655" s="102"/>
      <c r="N655" s="73" t="s">
        <v>270</v>
      </c>
      <c r="O655" s="116">
        <f t="shared" ref="O655" si="478">SUM(O657)</f>
        <v>14991.9</v>
      </c>
      <c r="P655" s="116">
        <f t="shared" ref="P655" si="479">SUM(P657)</f>
        <v>55000</v>
      </c>
      <c r="Q655" s="116">
        <f t="shared" ref="Q655:S655" si="480">SUM(Q657)</f>
        <v>15000</v>
      </c>
      <c r="R655" s="116">
        <f t="shared" si="480"/>
        <v>105000</v>
      </c>
      <c r="S655" s="116">
        <f t="shared" si="480"/>
        <v>105000</v>
      </c>
      <c r="T655" s="287">
        <f t="shared" si="476"/>
        <v>700</v>
      </c>
      <c r="U655" s="287">
        <f t="shared" si="475"/>
        <v>700</v>
      </c>
    </row>
    <row r="656" spans="1:21" s="160" customFormat="1" x14ac:dyDescent="0.2">
      <c r="A656" s="51"/>
      <c r="B656" s="55"/>
      <c r="C656" s="32"/>
      <c r="D656" s="32"/>
      <c r="E656" s="32"/>
      <c r="F656" s="32"/>
      <c r="G656" s="32"/>
      <c r="H656" s="32"/>
      <c r="I656" s="32"/>
      <c r="J656" s="32"/>
      <c r="K656" s="32"/>
      <c r="L656" s="33"/>
      <c r="M656" s="102"/>
      <c r="N656" s="73"/>
      <c r="O656" s="116"/>
      <c r="P656" s="116"/>
      <c r="Q656" s="116"/>
      <c r="R656" s="116"/>
      <c r="S656" s="116"/>
      <c r="T656" s="287"/>
      <c r="U656" s="287"/>
    </row>
    <row r="657" spans="1:21" s="160" customFormat="1" ht="25.5" x14ac:dyDescent="0.2">
      <c r="A657" s="53" t="s">
        <v>153</v>
      </c>
      <c r="I657" s="203"/>
      <c r="J657" s="203"/>
      <c r="K657" s="203"/>
      <c r="L657" s="31" t="s">
        <v>202</v>
      </c>
      <c r="M657" s="104"/>
      <c r="N657" s="105" t="s">
        <v>146</v>
      </c>
      <c r="O657" s="117">
        <f t="shared" ref="O657" si="481">SUM(O659+O674)</f>
        <v>14991.9</v>
      </c>
      <c r="P657" s="117">
        <f t="shared" ref="P657" si="482">SUM(P659+P674)</f>
        <v>55000</v>
      </c>
      <c r="Q657" s="117">
        <f t="shared" ref="Q657:S657" si="483">SUM(Q659+Q674)</f>
        <v>15000</v>
      </c>
      <c r="R657" s="117">
        <f t="shared" si="483"/>
        <v>105000</v>
      </c>
      <c r="S657" s="117">
        <f t="shared" si="483"/>
        <v>105000</v>
      </c>
      <c r="T657" s="287">
        <f t="shared" si="476"/>
        <v>700</v>
      </c>
      <c r="U657" s="287">
        <f t="shared" si="475"/>
        <v>700</v>
      </c>
    </row>
    <row r="658" spans="1:21" s="160" customFormat="1" x14ac:dyDescent="0.2">
      <c r="A658" s="53"/>
      <c r="I658" s="203"/>
      <c r="J658" s="203"/>
      <c r="K658" s="203"/>
      <c r="L658" s="31"/>
      <c r="M658" s="104"/>
      <c r="N658" s="105"/>
      <c r="O658" s="145"/>
      <c r="P658" s="145"/>
      <c r="Q658" s="145"/>
      <c r="R658" s="117"/>
      <c r="S658" s="117"/>
      <c r="T658" s="287"/>
      <c r="U658" s="287"/>
    </row>
    <row r="659" spans="1:21" s="160" customFormat="1" ht="25.5" x14ac:dyDescent="0.2">
      <c r="A659" s="128" t="s">
        <v>210</v>
      </c>
      <c r="B659" s="159"/>
      <c r="C659" s="159"/>
      <c r="D659" s="159"/>
      <c r="E659" s="159"/>
      <c r="F659" s="159"/>
      <c r="G659" s="159"/>
      <c r="H659" s="159"/>
      <c r="I659" s="202"/>
      <c r="J659" s="202"/>
      <c r="K659" s="202"/>
      <c r="L659" s="36" t="s">
        <v>185</v>
      </c>
      <c r="M659" s="107"/>
      <c r="N659" s="108" t="s">
        <v>401</v>
      </c>
      <c r="O659" s="145">
        <f t="shared" ref="O659" si="484">SUM(O670)</f>
        <v>0</v>
      </c>
      <c r="P659" s="145">
        <f>SUM(P666+P670)</f>
        <v>40000</v>
      </c>
      <c r="Q659" s="145">
        <f>SUM(Q666+Q670)</f>
        <v>10000</v>
      </c>
      <c r="R659" s="145">
        <f>SUM(R667+R671)</f>
        <v>100000</v>
      </c>
      <c r="S659" s="145">
        <f>SUM(S667+S671)</f>
        <v>100000</v>
      </c>
      <c r="T659" s="287">
        <f t="shared" si="476"/>
        <v>1000</v>
      </c>
      <c r="U659" s="287">
        <f t="shared" si="475"/>
        <v>1000</v>
      </c>
    </row>
    <row r="660" spans="1:21" s="160" customFormat="1" x14ac:dyDescent="0.2">
      <c r="B660" s="159"/>
      <c r="C660" s="159"/>
      <c r="D660" s="159"/>
      <c r="E660" s="159"/>
      <c r="F660" s="159"/>
      <c r="G660" s="159"/>
      <c r="H660" s="159"/>
      <c r="I660" s="202"/>
      <c r="J660" s="202"/>
      <c r="K660" s="202"/>
      <c r="L660" s="16"/>
      <c r="M660" s="161"/>
      <c r="N660" s="84"/>
      <c r="O660" s="145"/>
      <c r="P660" s="145"/>
      <c r="Q660" s="145"/>
      <c r="R660" s="114"/>
      <c r="S660" s="114"/>
      <c r="T660" s="287"/>
      <c r="U660" s="287"/>
    </row>
    <row r="661" spans="1:21" s="178" customFormat="1" x14ac:dyDescent="0.2">
      <c r="B661" s="177"/>
      <c r="C661" s="177"/>
      <c r="D661" s="177"/>
      <c r="E661" s="177"/>
      <c r="F661" s="177"/>
      <c r="G661" s="177"/>
      <c r="H661" s="177"/>
      <c r="I661" s="202"/>
      <c r="J661" s="202"/>
      <c r="K661" s="202"/>
      <c r="L661" s="16"/>
      <c r="M661" s="179"/>
      <c r="N661" s="181" t="s">
        <v>289</v>
      </c>
      <c r="O661" s="189">
        <f t="shared" ref="O661" si="485">SUM(O662:O664)</f>
        <v>0</v>
      </c>
      <c r="P661" s="189">
        <f t="shared" ref="P661" si="486">SUM(P662:P664)</f>
        <v>40000</v>
      </c>
      <c r="Q661" s="189">
        <f t="shared" ref="Q661" si="487">SUM(Q662:Q664)</f>
        <v>10000</v>
      </c>
      <c r="R661" s="189">
        <f t="shared" ref="R661:S661" si="488">SUM(R662:R664)</f>
        <v>100000</v>
      </c>
      <c r="S661" s="189">
        <f t="shared" si="488"/>
        <v>100000</v>
      </c>
      <c r="T661" s="287">
        <f t="shared" si="476"/>
        <v>1000</v>
      </c>
      <c r="U661" s="287">
        <f t="shared" si="475"/>
        <v>1000</v>
      </c>
    </row>
    <row r="662" spans="1:21" s="178" customFormat="1" x14ac:dyDescent="0.2">
      <c r="B662" s="177"/>
      <c r="C662" s="177"/>
      <c r="D662" s="177"/>
      <c r="E662" s="177"/>
      <c r="F662" s="177"/>
      <c r="G662" s="177"/>
      <c r="H662" s="177"/>
      <c r="I662" s="202"/>
      <c r="J662" s="202"/>
      <c r="K662" s="202"/>
      <c r="L662" s="16"/>
      <c r="M662" s="190" t="s">
        <v>40</v>
      </c>
      <c r="N662" s="188" t="s">
        <v>105</v>
      </c>
      <c r="O662" s="189">
        <v>0</v>
      </c>
      <c r="P662" s="189">
        <v>10000</v>
      </c>
      <c r="Q662" s="189">
        <v>10000</v>
      </c>
      <c r="R662" s="189">
        <v>20000</v>
      </c>
      <c r="S662" s="189">
        <v>20000</v>
      </c>
      <c r="T662" s="287">
        <f t="shared" si="476"/>
        <v>200</v>
      </c>
      <c r="U662" s="287">
        <f t="shared" si="475"/>
        <v>200</v>
      </c>
    </row>
    <row r="663" spans="1:21" s="206" customFormat="1" x14ac:dyDescent="0.2"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16"/>
      <c r="M663" s="190" t="s">
        <v>367</v>
      </c>
      <c r="N663" s="181" t="s">
        <v>291</v>
      </c>
      <c r="O663" s="189">
        <v>0</v>
      </c>
      <c r="P663" s="189">
        <v>30000</v>
      </c>
      <c r="Q663" s="189">
        <v>0</v>
      </c>
      <c r="R663" s="189">
        <v>76000</v>
      </c>
      <c r="S663" s="189">
        <v>75700</v>
      </c>
      <c r="T663" s="287">
        <v>0</v>
      </c>
      <c r="U663" s="287">
        <v>0</v>
      </c>
    </row>
    <row r="664" spans="1:21" s="203" customFormat="1" x14ac:dyDescent="0.2">
      <c r="B664" s="202"/>
      <c r="C664" s="202"/>
      <c r="D664" s="202"/>
      <c r="E664" s="202"/>
      <c r="F664" s="202"/>
      <c r="G664" s="202"/>
      <c r="H664" s="202"/>
      <c r="I664" s="202"/>
      <c r="J664" s="202"/>
      <c r="K664" s="202"/>
      <c r="L664" s="16"/>
      <c r="M664" s="187">
        <v>91</v>
      </c>
      <c r="N664" s="181" t="s">
        <v>294</v>
      </c>
      <c r="O664" s="189">
        <v>0</v>
      </c>
      <c r="P664" s="189">
        <v>0</v>
      </c>
      <c r="Q664" s="189">
        <v>0</v>
      </c>
      <c r="R664" s="189">
        <v>4000</v>
      </c>
      <c r="S664" s="189">
        <v>4300</v>
      </c>
      <c r="T664" s="287">
        <v>0</v>
      </c>
      <c r="U664" s="287">
        <v>0</v>
      </c>
    </row>
    <row r="665" spans="1:21" s="178" customFormat="1" x14ac:dyDescent="0.2">
      <c r="B665" s="177"/>
      <c r="C665" s="177"/>
      <c r="D665" s="177"/>
      <c r="E665" s="177"/>
      <c r="F665" s="177"/>
      <c r="G665" s="177"/>
      <c r="H665" s="177"/>
      <c r="I665" s="202"/>
      <c r="J665" s="202"/>
      <c r="K665" s="202"/>
      <c r="L665" s="16"/>
      <c r="M665" s="179"/>
      <c r="N665" s="84"/>
      <c r="O665" s="145"/>
      <c r="P665" s="145"/>
      <c r="Q665" s="145"/>
      <c r="R665" s="114"/>
      <c r="S665" s="114"/>
      <c r="T665" s="287"/>
      <c r="U665" s="287"/>
    </row>
    <row r="666" spans="1:21" s="305" customFormat="1" x14ac:dyDescent="0.2">
      <c r="B666" s="308"/>
      <c r="C666" s="308"/>
      <c r="D666" s="308"/>
      <c r="E666" s="308"/>
      <c r="F666" s="308">
        <v>5</v>
      </c>
      <c r="G666" s="308">
        <v>6</v>
      </c>
      <c r="H666" s="308"/>
      <c r="I666" s="308"/>
      <c r="J666" s="308">
        <v>9</v>
      </c>
      <c r="K666" s="308"/>
      <c r="L666" s="16" t="s">
        <v>185</v>
      </c>
      <c r="M666" s="304" t="s">
        <v>57</v>
      </c>
      <c r="N666" s="306" t="s">
        <v>117</v>
      </c>
      <c r="O666" s="114">
        <v>0</v>
      </c>
      <c r="P666" s="114">
        <f t="shared" ref="P666:Q667" si="489">SUM(P667)</f>
        <v>20000</v>
      </c>
      <c r="Q666" s="114">
        <f t="shared" si="489"/>
        <v>10000</v>
      </c>
      <c r="R666" s="114"/>
      <c r="S666" s="114"/>
      <c r="T666" s="287"/>
      <c r="U666" s="287"/>
    </row>
    <row r="667" spans="1:21" s="38" customFormat="1" x14ac:dyDescent="0.2">
      <c r="B667" s="9"/>
      <c r="C667" s="9"/>
      <c r="D667" s="9"/>
      <c r="E667" s="9"/>
      <c r="F667" s="389">
        <v>5</v>
      </c>
      <c r="G667" s="9">
        <v>6</v>
      </c>
      <c r="H667" s="9"/>
      <c r="I667" s="9"/>
      <c r="J667" s="308">
        <v>9</v>
      </c>
      <c r="K667" s="9"/>
      <c r="L667" s="18" t="s">
        <v>185</v>
      </c>
      <c r="M667" s="302" t="s">
        <v>62</v>
      </c>
      <c r="N667" s="70" t="s">
        <v>3</v>
      </c>
      <c r="O667" s="115">
        <v>0</v>
      </c>
      <c r="P667" s="115">
        <f t="shared" si="489"/>
        <v>20000</v>
      </c>
      <c r="Q667" s="115">
        <f t="shared" si="489"/>
        <v>10000</v>
      </c>
      <c r="R667" s="114">
        <v>50000</v>
      </c>
      <c r="S667" s="114">
        <v>50000</v>
      </c>
      <c r="T667" s="287">
        <f t="shared" si="476"/>
        <v>500</v>
      </c>
      <c r="U667" s="287">
        <f t="shared" si="475"/>
        <v>500</v>
      </c>
    </row>
    <row r="668" spans="1:21" s="305" customFormat="1" x14ac:dyDescent="0.2">
      <c r="B668" s="308"/>
      <c r="C668" s="308"/>
      <c r="D668" s="308"/>
      <c r="E668" s="308"/>
      <c r="F668" s="308">
        <v>5</v>
      </c>
      <c r="G668" s="308">
        <v>6</v>
      </c>
      <c r="H668" s="308"/>
      <c r="I668" s="308"/>
      <c r="J668" s="308">
        <v>9</v>
      </c>
      <c r="K668" s="308"/>
      <c r="L668" s="16" t="s">
        <v>185</v>
      </c>
      <c r="M668" s="304" t="s">
        <v>65</v>
      </c>
      <c r="N668" s="306" t="s">
        <v>6</v>
      </c>
      <c r="O668" s="114">
        <v>0</v>
      </c>
      <c r="P668" s="114">
        <v>20000</v>
      </c>
      <c r="Q668" s="114">
        <v>10000</v>
      </c>
      <c r="R668" s="114"/>
      <c r="S668" s="114"/>
      <c r="T668" s="287"/>
      <c r="U668" s="287"/>
    </row>
    <row r="669" spans="1:21" s="305" customFormat="1" x14ac:dyDescent="0.2">
      <c r="B669" s="308"/>
      <c r="C669" s="308"/>
      <c r="D669" s="308"/>
      <c r="E669" s="308"/>
      <c r="F669" s="308">
        <v>5</v>
      </c>
      <c r="G669" s="308">
        <v>6</v>
      </c>
      <c r="H669" s="308"/>
      <c r="I669" s="308"/>
      <c r="J669" s="308"/>
      <c r="K669" s="308"/>
      <c r="L669" s="16"/>
      <c r="M669" s="304"/>
      <c r="N669" s="306"/>
      <c r="O669" s="145"/>
      <c r="P669" s="145"/>
      <c r="Q669" s="145"/>
      <c r="R669" s="114"/>
      <c r="S669" s="114"/>
      <c r="T669" s="287"/>
      <c r="U669" s="287"/>
    </row>
    <row r="670" spans="1:21" s="160" customFormat="1" ht="25.5" x14ac:dyDescent="0.2">
      <c r="B670" s="159"/>
      <c r="C670" s="159"/>
      <c r="D670" s="159"/>
      <c r="E670" s="159"/>
      <c r="F670" s="159">
        <v>5</v>
      </c>
      <c r="G670" s="159">
        <v>6</v>
      </c>
      <c r="H670" s="159"/>
      <c r="I670" s="202"/>
      <c r="J670" s="202">
        <v>9</v>
      </c>
      <c r="K670" s="202"/>
      <c r="L670" s="16" t="s">
        <v>185</v>
      </c>
      <c r="M670" s="161" t="s">
        <v>77</v>
      </c>
      <c r="N670" s="84" t="s">
        <v>171</v>
      </c>
      <c r="O670" s="114">
        <f t="shared" ref="O670:Q671" si="490">SUM(O671)</f>
        <v>0</v>
      </c>
      <c r="P670" s="114">
        <f t="shared" si="490"/>
        <v>20000</v>
      </c>
      <c r="Q670" s="114">
        <f t="shared" si="490"/>
        <v>0</v>
      </c>
      <c r="R670" s="114"/>
      <c r="S670" s="114"/>
      <c r="T670" s="287"/>
      <c r="U670" s="287"/>
    </row>
    <row r="671" spans="1:21" s="160" customFormat="1" ht="38.25" x14ac:dyDescent="0.2">
      <c r="A671" s="38"/>
      <c r="B671" s="159"/>
      <c r="C671" s="159"/>
      <c r="D671" s="159"/>
      <c r="E671" s="159"/>
      <c r="F671" s="159">
        <v>5</v>
      </c>
      <c r="G671" s="159">
        <v>6</v>
      </c>
      <c r="H671" s="159"/>
      <c r="I671" s="202"/>
      <c r="J671" s="202">
        <v>9</v>
      </c>
      <c r="K671" s="202"/>
      <c r="L671" s="16" t="s">
        <v>185</v>
      </c>
      <c r="M671" s="92" t="s">
        <v>81</v>
      </c>
      <c r="N671" s="70" t="s">
        <v>9</v>
      </c>
      <c r="O671" s="115">
        <f t="shared" si="490"/>
        <v>0</v>
      </c>
      <c r="P671" s="115">
        <f t="shared" si="490"/>
        <v>20000</v>
      </c>
      <c r="Q671" s="115">
        <f t="shared" si="490"/>
        <v>0</v>
      </c>
      <c r="R671" s="114">
        <v>50000</v>
      </c>
      <c r="S671" s="114">
        <v>50000</v>
      </c>
      <c r="T671" s="287">
        <v>0</v>
      </c>
      <c r="U671" s="287">
        <v>0</v>
      </c>
    </row>
    <row r="672" spans="1:21" s="160" customFormat="1" x14ac:dyDescent="0.2">
      <c r="B672" s="159"/>
      <c r="C672" s="159"/>
      <c r="D672" s="159"/>
      <c r="E672" s="159"/>
      <c r="F672" s="159">
        <v>5</v>
      </c>
      <c r="G672" s="159">
        <v>6</v>
      </c>
      <c r="H672" s="159"/>
      <c r="I672" s="202"/>
      <c r="J672" s="202">
        <v>9</v>
      </c>
      <c r="K672" s="202"/>
      <c r="L672" s="16" t="s">
        <v>185</v>
      </c>
      <c r="M672" s="161" t="s">
        <v>82</v>
      </c>
      <c r="N672" s="84" t="s">
        <v>173</v>
      </c>
      <c r="O672" s="114">
        <v>0</v>
      </c>
      <c r="P672" s="114">
        <v>20000</v>
      </c>
      <c r="Q672" s="114">
        <v>0</v>
      </c>
      <c r="R672" s="114"/>
      <c r="S672" s="114"/>
      <c r="T672" s="287"/>
      <c r="U672" s="287"/>
    </row>
    <row r="673" spans="1:21" s="225" customFormat="1" x14ac:dyDescent="0.2"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308"/>
      <c r="M673" s="305"/>
      <c r="N673" s="305"/>
      <c r="O673" s="305"/>
      <c r="P673" s="334"/>
      <c r="Q673" s="352"/>
      <c r="R673" s="97"/>
      <c r="S673" s="385"/>
      <c r="T673" s="287"/>
      <c r="U673" s="287"/>
    </row>
    <row r="674" spans="1:21" s="160" customFormat="1" ht="25.5" x14ac:dyDescent="0.2">
      <c r="A674" s="128" t="s">
        <v>271</v>
      </c>
      <c r="B674" s="159"/>
      <c r="C674" s="159"/>
      <c r="D674" s="159"/>
      <c r="E674" s="159"/>
      <c r="F674" s="159"/>
      <c r="G674" s="159"/>
      <c r="H674" s="159"/>
      <c r="I674" s="202"/>
      <c r="J674" s="202"/>
      <c r="K674" s="202"/>
      <c r="L674" s="36" t="s">
        <v>185</v>
      </c>
      <c r="M674" s="107"/>
      <c r="N674" s="108" t="s">
        <v>272</v>
      </c>
      <c r="O674" s="145">
        <f t="shared" ref="O674:P674" si="491">SUM(O681)</f>
        <v>14991.9</v>
      </c>
      <c r="P674" s="145">
        <f t="shared" si="491"/>
        <v>15000</v>
      </c>
      <c r="Q674" s="145">
        <f t="shared" ref="Q674" si="492">SUM(Q681)</f>
        <v>5000</v>
      </c>
      <c r="R674" s="145">
        <f>SUM(R682)</f>
        <v>5000</v>
      </c>
      <c r="S674" s="145">
        <f>SUM(S682)</f>
        <v>5000</v>
      </c>
      <c r="T674" s="287">
        <f t="shared" si="476"/>
        <v>100</v>
      </c>
      <c r="U674" s="287">
        <f t="shared" si="475"/>
        <v>100</v>
      </c>
    </row>
    <row r="675" spans="1:21" s="160" customFormat="1" x14ac:dyDescent="0.2">
      <c r="B675" s="159"/>
      <c r="C675" s="159"/>
      <c r="D675" s="159"/>
      <c r="E675" s="159"/>
      <c r="F675" s="159"/>
      <c r="G675" s="159"/>
      <c r="H675" s="159"/>
      <c r="I675" s="202"/>
      <c r="J675" s="202"/>
      <c r="K675" s="202"/>
      <c r="L675" s="16"/>
      <c r="M675" s="161"/>
      <c r="N675" s="84"/>
      <c r="O675" s="145"/>
      <c r="P675" s="145"/>
      <c r="Q675" s="145"/>
      <c r="R675" s="114"/>
      <c r="S675" s="114"/>
      <c r="T675" s="287"/>
      <c r="U675" s="287"/>
    </row>
    <row r="676" spans="1:21" s="178" customFormat="1" x14ac:dyDescent="0.2">
      <c r="B676" s="177"/>
      <c r="C676" s="177"/>
      <c r="D676" s="177"/>
      <c r="E676" s="177"/>
      <c r="F676" s="177"/>
      <c r="G676" s="177"/>
      <c r="H676" s="177"/>
      <c r="I676" s="202"/>
      <c r="J676" s="202"/>
      <c r="K676" s="202"/>
      <c r="L676" s="16"/>
      <c r="M676" s="179"/>
      <c r="N676" s="181" t="s">
        <v>289</v>
      </c>
      <c r="O676" s="189">
        <f t="shared" ref="O676:P676" si="493">SUM(O677:O679)</f>
        <v>14991.9</v>
      </c>
      <c r="P676" s="189">
        <f t="shared" si="493"/>
        <v>15000</v>
      </c>
      <c r="Q676" s="189">
        <f t="shared" ref="Q676" si="494">SUM(Q677:Q679)</f>
        <v>5000</v>
      </c>
      <c r="R676" s="189">
        <f>SUM(R677:R679)</f>
        <v>5000</v>
      </c>
      <c r="S676" s="189">
        <f>SUM(S677:S679)</f>
        <v>5000</v>
      </c>
      <c r="T676" s="287">
        <f t="shared" si="476"/>
        <v>100</v>
      </c>
      <c r="U676" s="287">
        <f t="shared" si="475"/>
        <v>100</v>
      </c>
    </row>
    <row r="677" spans="1:21" s="235" customFormat="1" x14ac:dyDescent="0.2">
      <c r="B677" s="234"/>
      <c r="C677" s="234"/>
      <c r="D677" s="234"/>
      <c r="E677" s="234"/>
      <c r="F677" s="234"/>
      <c r="G677" s="234"/>
      <c r="H677" s="234"/>
      <c r="I677" s="234"/>
      <c r="J677" s="234"/>
      <c r="K677" s="234"/>
      <c r="L677" s="16"/>
      <c r="M677" s="187">
        <v>43</v>
      </c>
      <c r="N677" s="188" t="s">
        <v>103</v>
      </c>
      <c r="O677" s="189">
        <v>0</v>
      </c>
      <c r="P677" s="189">
        <v>0</v>
      </c>
      <c r="Q677" s="189">
        <v>0</v>
      </c>
      <c r="R677" s="189">
        <v>0</v>
      </c>
      <c r="S677" s="189">
        <v>0</v>
      </c>
      <c r="T677" s="287">
        <v>0</v>
      </c>
      <c r="U677" s="287">
        <v>0</v>
      </c>
    </row>
    <row r="678" spans="1:21" s="289" customFormat="1" x14ac:dyDescent="0.2">
      <c r="B678" s="288"/>
      <c r="C678" s="288"/>
      <c r="D678" s="288"/>
      <c r="E678" s="288"/>
      <c r="F678" s="288"/>
      <c r="G678" s="288"/>
      <c r="H678" s="288"/>
      <c r="I678" s="288"/>
      <c r="J678" s="288"/>
      <c r="K678" s="288"/>
      <c r="L678" s="16"/>
      <c r="M678" s="190" t="s">
        <v>367</v>
      </c>
      <c r="N678" s="181" t="s">
        <v>291</v>
      </c>
      <c r="O678" s="189">
        <v>14991.9</v>
      </c>
      <c r="P678" s="189">
        <v>15000</v>
      </c>
      <c r="Q678" s="189">
        <v>5000</v>
      </c>
      <c r="R678" s="189">
        <v>0</v>
      </c>
      <c r="S678" s="189">
        <v>0</v>
      </c>
      <c r="T678" s="287">
        <f t="shared" si="476"/>
        <v>0</v>
      </c>
      <c r="U678" s="287">
        <f t="shared" si="475"/>
        <v>0</v>
      </c>
    </row>
    <row r="679" spans="1:21" s="178" customFormat="1" x14ac:dyDescent="0.2">
      <c r="B679" s="177"/>
      <c r="C679" s="177"/>
      <c r="D679" s="177"/>
      <c r="E679" s="177"/>
      <c r="F679" s="177"/>
      <c r="G679" s="177"/>
      <c r="H679" s="177"/>
      <c r="I679" s="202"/>
      <c r="J679" s="202"/>
      <c r="K679" s="202"/>
      <c r="L679" s="16"/>
      <c r="M679" s="187">
        <v>91</v>
      </c>
      <c r="N679" s="181" t="s">
        <v>294</v>
      </c>
      <c r="O679" s="189">
        <v>0</v>
      </c>
      <c r="P679" s="189">
        <v>0</v>
      </c>
      <c r="Q679" s="189">
        <v>0</v>
      </c>
      <c r="R679" s="189">
        <v>5000</v>
      </c>
      <c r="S679" s="189">
        <v>5000</v>
      </c>
      <c r="T679" s="287">
        <v>0</v>
      </c>
      <c r="U679" s="287">
        <v>0</v>
      </c>
    </row>
    <row r="680" spans="1:21" s="178" customFormat="1" x14ac:dyDescent="0.2">
      <c r="B680" s="177"/>
      <c r="C680" s="177"/>
      <c r="D680" s="177"/>
      <c r="E680" s="177"/>
      <c r="F680" s="177"/>
      <c r="G680" s="177"/>
      <c r="H680" s="177"/>
      <c r="I680" s="202"/>
      <c r="J680" s="202"/>
      <c r="K680" s="202"/>
      <c r="L680" s="16"/>
      <c r="M680" s="179"/>
      <c r="N680" s="181"/>
      <c r="O680" s="145"/>
      <c r="P680" s="145"/>
      <c r="Q680" s="145"/>
      <c r="R680" s="114"/>
      <c r="S680" s="114"/>
      <c r="T680" s="287"/>
      <c r="U680" s="287"/>
    </row>
    <row r="681" spans="1:21" s="160" customFormat="1" x14ac:dyDescent="0.2">
      <c r="D681" s="159"/>
      <c r="E681" s="288">
        <v>4</v>
      </c>
      <c r="F681" s="288">
        <v>5</v>
      </c>
      <c r="I681" s="203"/>
      <c r="J681" s="202">
        <v>9</v>
      </c>
      <c r="K681" s="203"/>
      <c r="L681" s="16" t="s">
        <v>185</v>
      </c>
      <c r="M681" s="162">
        <v>3</v>
      </c>
      <c r="N681" s="84" t="s">
        <v>117</v>
      </c>
      <c r="O681" s="114">
        <f t="shared" ref="O681:Q682" si="495">SUM(O682)</f>
        <v>14991.9</v>
      </c>
      <c r="P681" s="114">
        <f t="shared" si="495"/>
        <v>15000</v>
      </c>
      <c r="Q681" s="114">
        <f t="shared" si="495"/>
        <v>5000</v>
      </c>
      <c r="R681" s="114"/>
      <c r="S681" s="114"/>
      <c r="T681" s="287"/>
      <c r="U681" s="287"/>
    </row>
    <row r="682" spans="1:21" s="160" customFormat="1" x14ac:dyDescent="0.2">
      <c r="D682" s="159"/>
      <c r="E682" s="288">
        <v>4</v>
      </c>
      <c r="F682" s="288">
        <v>5</v>
      </c>
      <c r="I682" s="203"/>
      <c r="J682" s="202">
        <v>9</v>
      </c>
      <c r="K682" s="203"/>
      <c r="L682" s="16" t="s">
        <v>185</v>
      </c>
      <c r="M682" s="71">
        <v>32</v>
      </c>
      <c r="N682" s="70" t="s">
        <v>3</v>
      </c>
      <c r="O682" s="115">
        <f t="shared" si="495"/>
        <v>14991.9</v>
      </c>
      <c r="P682" s="115">
        <f t="shared" si="495"/>
        <v>15000</v>
      </c>
      <c r="Q682" s="115">
        <f t="shared" si="495"/>
        <v>5000</v>
      </c>
      <c r="R682" s="114">
        <v>5000</v>
      </c>
      <c r="S682" s="114">
        <v>5000</v>
      </c>
      <c r="T682" s="287">
        <f t="shared" si="476"/>
        <v>100</v>
      </c>
      <c r="U682" s="287">
        <f t="shared" si="475"/>
        <v>100</v>
      </c>
    </row>
    <row r="683" spans="1:21" s="160" customFormat="1" x14ac:dyDescent="0.2">
      <c r="D683" s="159"/>
      <c r="E683" s="288">
        <v>4</v>
      </c>
      <c r="F683" s="288">
        <v>5</v>
      </c>
      <c r="I683" s="203"/>
      <c r="J683" s="202">
        <v>9</v>
      </c>
      <c r="K683" s="203"/>
      <c r="L683" s="16" t="s">
        <v>185</v>
      </c>
      <c r="M683" s="162">
        <v>323</v>
      </c>
      <c r="N683" s="97" t="s">
        <v>6</v>
      </c>
      <c r="O683" s="114">
        <v>14991.9</v>
      </c>
      <c r="P683" s="114">
        <v>15000</v>
      </c>
      <c r="Q683" s="114">
        <v>5000</v>
      </c>
      <c r="R683" s="114"/>
      <c r="S683" s="114"/>
      <c r="T683" s="287"/>
      <c r="U683" s="287"/>
    </row>
    <row r="684" spans="1:21" s="160" customFormat="1" x14ac:dyDescent="0.2">
      <c r="D684" s="159"/>
      <c r="E684" s="159"/>
      <c r="I684" s="203"/>
      <c r="J684" s="203"/>
      <c r="K684" s="203"/>
      <c r="L684" s="16"/>
      <c r="M684" s="162"/>
      <c r="N684" s="97"/>
      <c r="O684" s="114"/>
      <c r="P684" s="114"/>
      <c r="Q684" s="114"/>
      <c r="R684" s="114"/>
      <c r="S684" s="114"/>
      <c r="T684" s="287"/>
      <c r="U684" s="287"/>
    </row>
    <row r="685" spans="1:21" s="15" customFormat="1" ht="38.25" x14ac:dyDescent="0.2">
      <c r="A685" s="51" t="s">
        <v>233</v>
      </c>
      <c r="B685" s="55"/>
      <c r="C685" s="32"/>
      <c r="D685" s="55">
        <v>3</v>
      </c>
      <c r="E685" s="55"/>
      <c r="F685" s="55">
        <v>5</v>
      </c>
      <c r="G685" s="55"/>
      <c r="H685" s="55">
        <v>7</v>
      </c>
      <c r="I685" s="32"/>
      <c r="J685" s="55">
        <v>9</v>
      </c>
      <c r="K685" s="32"/>
      <c r="L685" s="33"/>
      <c r="M685" s="102"/>
      <c r="N685" s="73" t="s">
        <v>273</v>
      </c>
      <c r="O685" s="116">
        <f t="shared" ref="O685:P685" si="496">SUM(O687)</f>
        <v>37500</v>
      </c>
      <c r="P685" s="116">
        <f t="shared" si="496"/>
        <v>275300</v>
      </c>
      <c r="Q685" s="116">
        <f t="shared" ref="Q685" si="497">SUM(Q687)</f>
        <v>40000</v>
      </c>
      <c r="R685" s="116">
        <f>SUM(R689)</f>
        <v>250000</v>
      </c>
      <c r="S685" s="116">
        <f>SUM(S689)</f>
        <v>250000</v>
      </c>
      <c r="T685" s="287">
        <f t="shared" si="476"/>
        <v>625</v>
      </c>
      <c r="U685" s="287">
        <f t="shared" si="475"/>
        <v>625</v>
      </c>
    </row>
    <row r="686" spans="1:21" s="15" customFormat="1" x14ac:dyDescent="0.2">
      <c r="A686" s="53"/>
      <c r="I686" s="203"/>
      <c r="J686" s="203"/>
      <c r="K686" s="203"/>
      <c r="L686" s="31"/>
      <c r="M686" s="104"/>
      <c r="N686" s="105"/>
      <c r="O686" s="145"/>
      <c r="P686" s="145"/>
      <c r="Q686" s="145"/>
      <c r="R686" s="114"/>
      <c r="S686" s="114"/>
      <c r="T686" s="287"/>
      <c r="U686" s="287"/>
    </row>
    <row r="687" spans="1:21" s="65" customFormat="1" ht="25.5" x14ac:dyDescent="0.2">
      <c r="A687" s="53" t="s">
        <v>153</v>
      </c>
      <c r="I687" s="203"/>
      <c r="J687" s="203"/>
      <c r="K687" s="203"/>
      <c r="L687" s="31" t="s">
        <v>202</v>
      </c>
      <c r="M687" s="104"/>
      <c r="N687" s="105" t="s">
        <v>146</v>
      </c>
      <c r="O687" s="117">
        <f t="shared" ref="O687" si="498">SUM(O689)</f>
        <v>37500</v>
      </c>
      <c r="P687" s="117">
        <f t="shared" ref="P687" si="499">SUM(P689)</f>
        <v>275300</v>
      </c>
      <c r="Q687" s="117">
        <f t="shared" ref="Q687:S687" si="500">SUM(Q689)</f>
        <v>40000</v>
      </c>
      <c r="R687" s="117">
        <f t="shared" si="500"/>
        <v>250000</v>
      </c>
      <c r="S687" s="117">
        <f t="shared" si="500"/>
        <v>250000</v>
      </c>
      <c r="T687" s="287">
        <f t="shared" si="476"/>
        <v>625</v>
      </c>
      <c r="U687" s="287">
        <f t="shared" si="475"/>
        <v>625</v>
      </c>
    </row>
    <row r="688" spans="1:21" s="15" customFormat="1" x14ac:dyDescent="0.2">
      <c r="I688" s="203"/>
      <c r="J688" s="203"/>
      <c r="K688" s="203"/>
      <c r="L688" s="16"/>
      <c r="M688" s="83"/>
      <c r="N688" s="84"/>
      <c r="O688" s="148"/>
      <c r="P688" s="148"/>
      <c r="Q688" s="148"/>
      <c r="R688" s="247"/>
      <c r="S688" s="247"/>
      <c r="T688" s="287"/>
      <c r="U688" s="287"/>
    </row>
    <row r="689" spans="1:21" s="15" customFormat="1" ht="38.25" x14ac:dyDescent="0.2">
      <c r="A689" s="54" t="s">
        <v>234</v>
      </c>
      <c r="I689" s="203"/>
      <c r="J689" s="203"/>
      <c r="K689" s="203"/>
      <c r="L689" s="36" t="s">
        <v>328</v>
      </c>
      <c r="M689" s="107"/>
      <c r="N689" s="285" t="s">
        <v>348</v>
      </c>
      <c r="O689" s="145">
        <f t="shared" ref="O689:P689" si="501">SUM(O697+O700)</f>
        <v>37500</v>
      </c>
      <c r="P689" s="145">
        <f t="shared" si="501"/>
        <v>275300</v>
      </c>
      <c r="Q689" s="145">
        <f>SUM(Q697+Q700)</f>
        <v>40000</v>
      </c>
      <c r="R689" s="246">
        <f>SUM(R698+R701+R704)</f>
        <v>250000</v>
      </c>
      <c r="S689" s="246">
        <f>SUM(S698+S701+S704)</f>
        <v>250000</v>
      </c>
      <c r="T689" s="287">
        <f t="shared" si="476"/>
        <v>625</v>
      </c>
      <c r="U689" s="287">
        <f t="shared" si="475"/>
        <v>625</v>
      </c>
    </row>
    <row r="690" spans="1:21" s="15" customFormat="1" x14ac:dyDescent="0.2">
      <c r="I690" s="203"/>
      <c r="J690" s="203"/>
      <c r="K690" s="203"/>
      <c r="L690" s="16"/>
      <c r="M690" s="83"/>
      <c r="N690" s="84"/>
      <c r="O690" s="148"/>
      <c r="P690" s="148"/>
      <c r="Q690" s="148"/>
      <c r="R690" s="247"/>
      <c r="S690" s="247"/>
      <c r="T690" s="287"/>
      <c r="U690" s="287"/>
    </row>
    <row r="691" spans="1:21" s="178" customFormat="1" x14ac:dyDescent="0.2">
      <c r="I691" s="203"/>
      <c r="J691" s="203"/>
      <c r="K691" s="203"/>
      <c r="L691" s="16"/>
      <c r="M691" s="179"/>
      <c r="N691" s="181" t="s">
        <v>289</v>
      </c>
      <c r="O691" s="189">
        <f t="shared" ref="O691" si="502">SUM(O692:O695)</f>
        <v>37500</v>
      </c>
      <c r="P691" s="189">
        <f>SUM(P692:P695)</f>
        <v>275300</v>
      </c>
      <c r="Q691" s="189">
        <f>SUM(Q692:Q695)</f>
        <v>40000</v>
      </c>
      <c r="R691" s="189">
        <f t="shared" ref="R691:S691" si="503">SUM(R692:R695)</f>
        <v>250000</v>
      </c>
      <c r="S691" s="189">
        <f t="shared" si="503"/>
        <v>250000</v>
      </c>
      <c r="T691" s="287">
        <f t="shared" si="476"/>
        <v>625</v>
      </c>
      <c r="U691" s="287">
        <f t="shared" si="475"/>
        <v>625</v>
      </c>
    </row>
    <row r="692" spans="1:21" s="178" customFormat="1" x14ac:dyDescent="0.2">
      <c r="I692" s="203"/>
      <c r="J692" s="203"/>
      <c r="K692" s="203"/>
      <c r="L692" s="16"/>
      <c r="M692" s="190" t="s">
        <v>58</v>
      </c>
      <c r="N692" s="181" t="s">
        <v>102</v>
      </c>
      <c r="O692" s="189">
        <v>0</v>
      </c>
      <c r="P692" s="189">
        <v>0</v>
      </c>
      <c r="Q692" s="189">
        <v>0</v>
      </c>
      <c r="R692" s="189">
        <v>0</v>
      </c>
      <c r="S692" s="189">
        <v>0</v>
      </c>
      <c r="T692" s="287">
        <v>0</v>
      </c>
      <c r="U692" s="287">
        <v>0</v>
      </c>
    </row>
    <row r="693" spans="1:21" s="178" customFormat="1" ht="39" customHeight="1" x14ac:dyDescent="0.2">
      <c r="I693" s="203"/>
      <c r="J693" s="203"/>
      <c r="K693" s="203"/>
      <c r="L693" s="16"/>
      <c r="M693" s="190" t="s">
        <v>53</v>
      </c>
      <c r="N693" s="191" t="s">
        <v>106</v>
      </c>
      <c r="O693" s="189">
        <v>0</v>
      </c>
      <c r="P693" s="189">
        <v>0</v>
      </c>
      <c r="Q693" s="189">
        <v>0</v>
      </c>
      <c r="R693" s="189">
        <v>0</v>
      </c>
      <c r="S693" s="189">
        <v>0</v>
      </c>
      <c r="T693" s="287">
        <v>0</v>
      </c>
      <c r="U693" s="287">
        <v>0</v>
      </c>
    </row>
    <row r="694" spans="1:21" s="205" customFormat="1" ht="13.5" customHeight="1" x14ac:dyDescent="0.2">
      <c r="L694" s="16"/>
      <c r="M694" s="190" t="s">
        <v>367</v>
      </c>
      <c r="N694" s="181" t="s">
        <v>291</v>
      </c>
      <c r="O694" s="189">
        <v>0</v>
      </c>
      <c r="P694" s="189">
        <v>275300</v>
      </c>
      <c r="Q694" s="189">
        <v>40000</v>
      </c>
      <c r="R694" s="189">
        <v>250000</v>
      </c>
      <c r="S694" s="189">
        <v>250000</v>
      </c>
      <c r="T694" s="287">
        <f t="shared" si="476"/>
        <v>625</v>
      </c>
      <c r="U694" s="287">
        <f t="shared" si="475"/>
        <v>625</v>
      </c>
    </row>
    <row r="695" spans="1:21" s="260" customFormat="1" ht="13.5" customHeight="1" x14ac:dyDescent="0.2">
      <c r="L695" s="16"/>
      <c r="M695" s="190" t="s">
        <v>365</v>
      </c>
      <c r="N695" s="188" t="s">
        <v>293</v>
      </c>
      <c r="O695" s="189">
        <v>37500</v>
      </c>
      <c r="P695" s="189">
        <v>0</v>
      </c>
      <c r="Q695" s="189">
        <v>0</v>
      </c>
      <c r="R695" s="189">
        <v>0</v>
      </c>
      <c r="S695" s="189">
        <v>0</v>
      </c>
      <c r="T695" s="287">
        <v>0</v>
      </c>
      <c r="U695" s="287">
        <v>0</v>
      </c>
    </row>
    <row r="696" spans="1:21" s="178" customFormat="1" x14ac:dyDescent="0.2">
      <c r="I696" s="203"/>
      <c r="J696" s="203"/>
      <c r="K696" s="203"/>
      <c r="L696" s="16"/>
      <c r="M696" s="179"/>
      <c r="N696" s="84"/>
      <c r="O696" s="148"/>
      <c r="P696" s="148"/>
      <c r="Q696" s="148"/>
      <c r="R696" s="247"/>
      <c r="S696" s="247"/>
      <c r="T696" s="287"/>
      <c r="U696" s="287"/>
    </row>
    <row r="697" spans="1:21" s="255" customFormat="1" x14ac:dyDescent="0.2">
      <c r="D697" s="308">
        <v>3</v>
      </c>
      <c r="E697" s="305"/>
      <c r="F697" s="308">
        <v>5</v>
      </c>
      <c r="G697" s="305"/>
      <c r="H697" s="389">
        <v>7</v>
      </c>
      <c r="I697" s="305"/>
      <c r="J697" s="308">
        <v>9</v>
      </c>
      <c r="K697" s="305"/>
      <c r="L697" s="16" t="s">
        <v>328</v>
      </c>
      <c r="M697" s="256" t="s">
        <v>57</v>
      </c>
      <c r="N697" s="257" t="s">
        <v>117</v>
      </c>
      <c r="O697" s="114">
        <f t="shared" ref="O697:Q698" si="504">SUM(O698)</f>
        <v>0</v>
      </c>
      <c r="P697" s="114">
        <f t="shared" si="504"/>
        <v>0</v>
      </c>
      <c r="Q697" s="114">
        <f t="shared" si="504"/>
        <v>20000</v>
      </c>
      <c r="R697" s="250"/>
      <c r="S697" s="250"/>
      <c r="T697" s="287"/>
      <c r="U697" s="287"/>
    </row>
    <row r="698" spans="1:21" s="38" customFormat="1" x14ac:dyDescent="0.2">
      <c r="D698" s="308">
        <v>3</v>
      </c>
      <c r="E698" s="305"/>
      <c r="F698" s="308">
        <v>5</v>
      </c>
      <c r="H698" s="389">
        <v>7</v>
      </c>
      <c r="J698" s="308">
        <v>9</v>
      </c>
      <c r="L698" s="16" t="s">
        <v>328</v>
      </c>
      <c r="M698" s="258" t="s">
        <v>62</v>
      </c>
      <c r="N698" s="70" t="s">
        <v>3</v>
      </c>
      <c r="O698" s="115">
        <f t="shared" si="504"/>
        <v>0</v>
      </c>
      <c r="P698" s="115">
        <f t="shared" si="504"/>
        <v>0</v>
      </c>
      <c r="Q698" s="115">
        <f t="shared" si="504"/>
        <v>20000</v>
      </c>
      <c r="R698" s="114">
        <v>50000</v>
      </c>
      <c r="S698" s="114">
        <v>50000</v>
      </c>
      <c r="T698" s="287">
        <f t="shared" si="476"/>
        <v>250</v>
      </c>
      <c r="U698" s="287">
        <f t="shared" si="475"/>
        <v>250</v>
      </c>
    </row>
    <row r="699" spans="1:21" s="255" customFormat="1" x14ac:dyDescent="0.2">
      <c r="D699" s="308">
        <v>3</v>
      </c>
      <c r="E699" s="305"/>
      <c r="F699" s="308">
        <v>5</v>
      </c>
      <c r="G699" s="305"/>
      <c r="H699" s="389">
        <v>7</v>
      </c>
      <c r="I699" s="305"/>
      <c r="J699" s="308">
        <v>9</v>
      </c>
      <c r="K699" s="305"/>
      <c r="L699" s="16" t="s">
        <v>328</v>
      </c>
      <c r="M699" s="256" t="s">
        <v>65</v>
      </c>
      <c r="N699" s="97" t="s">
        <v>6</v>
      </c>
      <c r="O699" s="114">
        <v>0</v>
      </c>
      <c r="P699" s="114">
        <v>0</v>
      </c>
      <c r="Q699" s="114">
        <v>20000</v>
      </c>
      <c r="R699" s="247"/>
      <c r="S699" s="247"/>
      <c r="T699" s="287"/>
      <c r="U699" s="287"/>
    </row>
    <row r="700" spans="1:21" s="43" customFormat="1" ht="25.5" x14ac:dyDescent="0.2">
      <c r="B700" s="48"/>
      <c r="C700" s="48"/>
      <c r="D700" s="308">
        <v>3</v>
      </c>
      <c r="E700" s="308"/>
      <c r="F700" s="308">
        <v>5</v>
      </c>
      <c r="G700" s="48"/>
      <c r="H700" s="389">
        <v>7</v>
      </c>
      <c r="I700" s="202"/>
      <c r="J700" s="308">
        <v>9</v>
      </c>
      <c r="K700" s="202"/>
      <c r="L700" s="16" t="s">
        <v>328</v>
      </c>
      <c r="M700" s="83" t="s">
        <v>77</v>
      </c>
      <c r="N700" s="84" t="s">
        <v>171</v>
      </c>
      <c r="O700" s="114">
        <f t="shared" ref="O700" si="505">SUM(O701)</f>
        <v>37500</v>
      </c>
      <c r="P700" s="114">
        <f>SUM(P701+P704)</f>
        <v>275300</v>
      </c>
      <c r="Q700" s="114">
        <f>SUM(Q701+Q704)</f>
        <v>20000</v>
      </c>
      <c r="R700" s="114"/>
      <c r="S700" s="114"/>
      <c r="T700" s="287"/>
      <c r="U700" s="287"/>
    </row>
    <row r="701" spans="1:21" s="15" customFormat="1" ht="38.25" x14ac:dyDescent="0.2">
      <c r="B701" s="48"/>
      <c r="C701" s="48"/>
      <c r="D701" s="308">
        <v>3</v>
      </c>
      <c r="E701" s="308"/>
      <c r="F701" s="308">
        <v>5</v>
      </c>
      <c r="G701" s="48"/>
      <c r="H701" s="389">
        <v>7</v>
      </c>
      <c r="I701" s="202"/>
      <c r="J701" s="308">
        <v>9</v>
      </c>
      <c r="K701" s="202"/>
      <c r="L701" s="16" t="s">
        <v>328</v>
      </c>
      <c r="M701" s="92" t="s">
        <v>78</v>
      </c>
      <c r="N701" s="70" t="s">
        <v>172</v>
      </c>
      <c r="O701" s="115">
        <f t="shared" ref="O701" si="506">SUM(O702:O703)</f>
        <v>37500</v>
      </c>
      <c r="P701" s="115">
        <f t="shared" ref="P701:Q701" si="507">SUM(P702:P703)</f>
        <v>25300</v>
      </c>
      <c r="Q701" s="115">
        <f t="shared" si="507"/>
        <v>0</v>
      </c>
      <c r="R701" s="114">
        <v>100000</v>
      </c>
      <c r="S701" s="114">
        <v>100000</v>
      </c>
      <c r="T701" s="287">
        <v>0</v>
      </c>
      <c r="U701" s="287">
        <v>0</v>
      </c>
    </row>
    <row r="702" spans="1:21" s="15" customFormat="1" x14ac:dyDescent="0.2">
      <c r="B702" s="48"/>
      <c r="C702" s="48"/>
      <c r="D702" s="308">
        <v>3</v>
      </c>
      <c r="E702" s="308"/>
      <c r="F702" s="308">
        <v>5</v>
      </c>
      <c r="G702" s="48"/>
      <c r="H702" s="389">
        <v>7</v>
      </c>
      <c r="I702" s="202"/>
      <c r="J702" s="308">
        <v>9</v>
      </c>
      <c r="K702" s="202"/>
      <c r="L702" s="16" t="s">
        <v>328</v>
      </c>
      <c r="M702" s="83" t="s">
        <v>79</v>
      </c>
      <c r="N702" s="84" t="s">
        <v>27</v>
      </c>
      <c r="O702" s="114">
        <v>0</v>
      </c>
      <c r="P702" s="114">
        <v>25300</v>
      </c>
      <c r="Q702" s="114">
        <v>0</v>
      </c>
      <c r="R702" s="114"/>
      <c r="S702" s="114"/>
      <c r="T702" s="287"/>
      <c r="U702" s="287"/>
    </row>
    <row r="703" spans="1:21" s="45" customFormat="1" x14ac:dyDescent="0.2">
      <c r="B703" s="48"/>
      <c r="C703" s="48"/>
      <c r="D703" s="308">
        <v>3</v>
      </c>
      <c r="E703" s="308"/>
      <c r="F703" s="308">
        <v>5</v>
      </c>
      <c r="G703" s="48"/>
      <c r="H703" s="389">
        <v>7</v>
      </c>
      <c r="I703" s="202"/>
      <c r="J703" s="308">
        <v>9</v>
      </c>
      <c r="K703" s="202"/>
      <c r="L703" s="16" t="s">
        <v>328</v>
      </c>
      <c r="M703" s="83" t="s">
        <v>80</v>
      </c>
      <c r="N703" s="84" t="s">
        <v>33</v>
      </c>
      <c r="O703" s="114">
        <v>37500</v>
      </c>
      <c r="P703" s="114">
        <v>0</v>
      </c>
      <c r="Q703" s="114">
        <v>0</v>
      </c>
      <c r="R703" s="114"/>
      <c r="S703" s="114"/>
      <c r="T703" s="287"/>
      <c r="U703" s="287"/>
    </row>
    <row r="704" spans="1:21" s="305" customFormat="1" ht="38.25" x14ac:dyDescent="0.2">
      <c r="B704" s="308"/>
      <c r="C704" s="308"/>
      <c r="D704" s="308">
        <v>3</v>
      </c>
      <c r="E704" s="308"/>
      <c r="F704" s="308">
        <v>5</v>
      </c>
      <c r="G704" s="308"/>
      <c r="H704" s="389">
        <v>7</v>
      </c>
      <c r="I704" s="308"/>
      <c r="J704" s="308">
        <v>9</v>
      </c>
      <c r="K704" s="308"/>
      <c r="L704" s="16" t="s">
        <v>328</v>
      </c>
      <c r="M704" s="302" t="s">
        <v>81</v>
      </c>
      <c r="N704" s="70" t="s">
        <v>9</v>
      </c>
      <c r="O704" s="115">
        <v>0</v>
      </c>
      <c r="P704" s="115">
        <f>SUM(P705)</f>
        <v>250000</v>
      </c>
      <c r="Q704" s="115">
        <f>SUM(Q705)</f>
        <v>20000</v>
      </c>
      <c r="R704" s="114">
        <v>100000</v>
      </c>
      <c r="S704" s="114">
        <v>100000</v>
      </c>
      <c r="T704" s="287">
        <f t="shared" si="476"/>
        <v>500</v>
      </c>
      <c r="U704" s="287">
        <f t="shared" ref="U704:U764" si="508">S704/Q704*100</f>
        <v>500</v>
      </c>
    </row>
    <row r="705" spans="1:21" s="305" customFormat="1" x14ac:dyDescent="0.2">
      <c r="B705" s="308"/>
      <c r="C705" s="308"/>
      <c r="D705" s="308">
        <v>3</v>
      </c>
      <c r="E705" s="308"/>
      <c r="F705" s="308">
        <v>5</v>
      </c>
      <c r="G705" s="308"/>
      <c r="H705" s="389">
        <v>7</v>
      </c>
      <c r="I705" s="308"/>
      <c r="J705" s="308">
        <v>9</v>
      </c>
      <c r="K705" s="308"/>
      <c r="L705" s="16" t="s">
        <v>328</v>
      </c>
      <c r="M705" s="304" t="s">
        <v>82</v>
      </c>
      <c r="N705" s="306" t="s">
        <v>173</v>
      </c>
      <c r="O705" s="114">
        <v>0</v>
      </c>
      <c r="P705" s="114">
        <v>250000</v>
      </c>
      <c r="Q705" s="114">
        <v>20000</v>
      </c>
      <c r="R705" s="114"/>
      <c r="S705" s="114"/>
      <c r="T705" s="287"/>
      <c r="U705" s="287"/>
    </row>
    <row r="706" spans="1:21" s="337" customFormat="1" x14ac:dyDescent="0.2">
      <c r="B706" s="339"/>
      <c r="C706" s="339"/>
      <c r="D706" s="339"/>
      <c r="E706" s="339"/>
      <c r="F706" s="339"/>
      <c r="G706" s="339"/>
      <c r="H706" s="339"/>
      <c r="I706" s="339"/>
      <c r="J706" s="339"/>
      <c r="K706" s="339"/>
      <c r="L706" s="16"/>
      <c r="M706" s="336"/>
      <c r="N706" s="338"/>
      <c r="O706" s="114"/>
      <c r="P706" s="114"/>
      <c r="Q706" s="114"/>
      <c r="R706" s="114"/>
      <c r="S706" s="114"/>
      <c r="T706" s="287"/>
      <c r="U706" s="287"/>
    </row>
    <row r="707" spans="1:21" s="178" customFormat="1" x14ac:dyDescent="0.2">
      <c r="B707" s="177"/>
      <c r="C707" s="177"/>
      <c r="D707" s="177"/>
      <c r="E707" s="177"/>
      <c r="F707" s="177"/>
      <c r="G707" s="177"/>
      <c r="H707" s="177"/>
      <c r="I707" s="202"/>
      <c r="J707" s="202"/>
      <c r="K707" s="202"/>
      <c r="L707" s="16"/>
      <c r="M707" s="179"/>
      <c r="N707" s="84"/>
      <c r="O707" s="114"/>
      <c r="P707" s="114"/>
      <c r="Q707" s="114"/>
      <c r="R707" s="114"/>
      <c r="S707" s="114"/>
      <c r="T707" s="287"/>
      <c r="U707" s="287"/>
    </row>
    <row r="708" spans="1:21" s="127" customFormat="1" ht="25.5" x14ac:dyDescent="0.2">
      <c r="A708" s="51" t="s">
        <v>275</v>
      </c>
      <c r="B708" s="55">
        <v>1</v>
      </c>
      <c r="C708" s="55"/>
      <c r="D708" s="55">
        <v>3</v>
      </c>
      <c r="E708" s="55">
        <v>4</v>
      </c>
      <c r="F708" s="55">
        <v>5</v>
      </c>
      <c r="G708" s="55"/>
      <c r="H708" s="55">
        <v>7</v>
      </c>
      <c r="I708" s="55"/>
      <c r="J708" s="55">
        <v>9</v>
      </c>
      <c r="K708" s="55"/>
      <c r="L708" s="33"/>
      <c r="M708" s="102"/>
      <c r="N708" s="73" t="s">
        <v>276</v>
      </c>
      <c r="O708" s="116">
        <f>SUM(O710+O735+O748+O760+O772+O797+O812)</f>
        <v>1046932.86</v>
      </c>
      <c r="P708" s="116">
        <f>SUM(P712+P723+P737+P750+P762+P774+P786+P799+P814)</f>
        <v>4604900</v>
      </c>
      <c r="Q708" s="116">
        <f>SUM(Q710+Q735+Q748+Q760+Q772+Q784+Q797+Q812+Q824)</f>
        <v>4444000</v>
      </c>
      <c r="R708" s="116">
        <f>SUM(R712+R723+R737+R750+R762+R774+R786+R799+R814)</f>
        <v>620700</v>
      </c>
      <c r="S708" s="116">
        <f>SUM(S712+S723+S737+S750+S762+S774+S786+S799+S814)</f>
        <v>776700</v>
      </c>
      <c r="T708" s="287">
        <f t="shared" ref="T708:T769" si="509">R708/Q708*100</f>
        <v>13.967146714671467</v>
      </c>
      <c r="U708" s="287">
        <f t="shared" si="508"/>
        <v>17.477497749774979</v>
      </c>
    </row>
    <row r="709" spans="1:21" s="127" customFormat="1" x14ac:dyDescent="0.2">
      <c r="B709" s="125"/>
      <c r="C709" s="125"/>
      <c r="D709" s="125"/>
      <c r="E709" s="125"/>
      <c r="F709" s="125"/>
      <c r="G709" s="125"/>
      <c r="H709" s="125"/>
      <c r="I709" s="202"/>
      <c r="J709" s="202"/>
      <c r="K709" s="202"/>
      <c r="L709" s="16"/>
      <c r="M709" s="126"/>
      <c r="N709" s="84"/>
      <c r="O709" s="145"/>
      <c r="P709" s="145"/>
      <c r="Q709" s="145"/>
      <c r="R709" s="114"/>
      <c r="S709" s="114"/>
      <c r="T709" s="287"/>
      <c r="U709" s="287"/>
    </row>
    <row r="710" spans="1:21" s="47" customFormat="1" ht="25.5" x14ac:dyDescent="0.2">
      <c r="A710" s="53" t="s">
        <v>153</v>
      </c>
      <c r="I710" s="203"/>
      <c r="J710" s="203"/>
      <c r="K710" s="203"/>
      <c r="L710" s="31" t="s">
        <v>190</v>
      </c>
      <c r="M710" s="104"/>
      <c r="N710" s="105" t="s">
        <v>146</v>
      </c>
      <c r="O710" s="117">
        <f t="shared" ref="O710" si="510">SUM(O712+O723)</f>
        <v>140680.91</v>
      </c>
      <c r="P710" s="117">
        <f t="shared" ref="P710" si="511">SUM(P712+P723)</f>
        <v>640000</v>
      </c>
      <c r="Q710" s="117">
        <f t="shared" ref="Q710:S710" si="512">SUM(Q712+Q723)</f>
        <v>205000</v>
      </c>
      <c r="R710" s="117">
        <f t="shared" si="512"/>
        <v>295700</v>
      </c>
      <c r="S710" s="117">
        <f t="shared" si="512"/>
        <v>261700</v>
      </c>
      <c r="T710" s="287">
        <f t="shared" si="509"/>
        <v>144.2439024390244</v>
      </c>
      <c r="U710" s="287">
        <f t="shared" si="508"/>
        <v>127.65853658536585</v>
      </c>
    </row>
    <row r="711" spans="1:21" s="65" customFormat="1" x14ac:dyDescent="0.2">
      <c r="A711" s="53"/>
      <c r="I711" s="203"/>
      <c r="J711" s="203"/>
      <c r="K711" s="203"/>
      <c r="L711" s="31"/>
      <c r="M711" s="104"/>
      <c r="N711" s="105"/>
      <c r="O711" s="145"/>
      <c r="P711" s="145"/>
      <c r="Q711" s="145"/>
      <c r="R711" s="117"/>
      <c r="S711" s="117"/>
      <c r="T711" s="287"/>
      <c r="U711" s="287"/>
    </row>
    <row r="712" spans="1:21" s="43" customFormat="1" ht="38.25" x14ac:dyDescent="0.2">
      <c r="A712" s="54" t="s">
        <v>326</v>
      </c>
      <c r="I712" s="203"/>
      <c r="J712" s="203"/>
      <c r="K712" s="203"/>
      <c r="L712" s="36" t="s">
        <v>179</v>
      </c>
      <c r="M712" s="83"/>
      <c r="N712" s="108" t="s">
        <v>316</v>
      </c>
      <c r="O712" s="145">
        <f t="shared" ref="O712:P712" si="513">SUM(O719)</f>
        <v>0</v>
      </c>
      <c r="P712" s="145">
        <f t="shared" si="513"/>
        <v>20000</v>
      </c>
      <c r="Q712" s="145">
        <f t="shared" ref="Q712" si="514">SUM(Q719)</f>
        <v>5000</v>
      </c>
      <c r="R712" s="246">
        <f>SUM(R720)</f>
        <v>20000</v>
      </c>
      <c r="S712" s="246">
        <f>SUM(S720)</f>
        <v>20000</v>
      </c>
      <c r="T712" s="287">
        <f t="shared" si="509"/>
        <v>400</v>
      </c>
      <c r="U712" s="287">
        <f t="shared" si="508"/>
        <v>400</v>
      </c>
    </row>
    <row r="713" spans="1:21" s="43" customFormat="1" x14ac:dyDescent="0.2">
      <c r="I713" s="203"/>
      <c r="J713" s="203"/>
      <c r="K713" s="203"/>
      <c r="L713" s="16"/>
      <c r="M713" s="83"/>
      <c r="N713" s="84"/>
      <c r="O713" s="145"/>
      <c r="P713" s="145"/>
      <c r="Q713" s="145"/>
      <c r="R713" s="114"/>
      <c r="S713" s="114"/>
      <c r="T713" s="287"/>
      <c r="U713" s="287"/>
    </row>
    <row r="714" spans="1:21" s="178" customFormat="1" x14ac:dyDescent="0.2">
      <c r="I714" s="203"/>
      <c r="J714" s="203"/>
      <c r="K714" s="203"/>
      <c r="L714" s="16"/>
      <c r="M714" s="179"/>
      <c r="N714" s="181" t="s">
        <v>289</v>
      </c>
      <c r="O714" s="189">
        <f>SUM(O715:O718)</f>
        <v>0</v>
      </c>
      <c r="P714" s="189">
        <f>SUM(P715:P718)</f>
        <v>20000</v>
      </c>
      <c r="Q714" s="189">
        <f>SUM(Q715:Q718)</f>
        <v>5000</v>
      </c>
      <c r="R714" s="189">
        <f>SUM(R715:R718)</f>
        <v>20000</v>
      </c>
      <c r="S714" s="189">
        <f>SUM(S715:S718)</f>
        <v>20000</v>
      </c>
      <c r="T714" s="287">
        <f t="shared" si="509"/>
        <v>400</v>
      </c>
      <c r="U714" s="287">
        <f t="shared" si="508"/>
        <v>400</v>
      </c>
    </row>
    <row r="715" spans="1:21" s="289" customFormat="1" x14ac:dyDescent="0.2">
      <c r="L715" s="16"/>
      <c r="M715" s="190" t="s">
        <v>58</v>
      </c>
      <c r="N715" s="181" t="s">
        <v>102</v>
      </c>
      <c r="O715" s="189">
        <v>0</v>
      </c>
      <c r="P715" s="189">
        <v>0</v>
      </c>
      <c r="Q715" s="189">
        <v>0</v>
      </c>
      <c r="R715" s="189">
        <v>0</v>
      </c>
      <c r="S715" s="189">
        <v>0</v>
      </c>
      <c r="T715" s="287">
        <v>0</v>
      </c>
      <c r="U715" s="287">
        <v>0</v>
      </c>
    </row>
    <row r="716" spans="1:21" s="178" customFormat="1" x14ac:dyDescent="0.2">
      <c r="I716" s="203"/>
      <c r="J716" s="203"/>
      <c r="K716" s="203"/>
      <c r="L716" s="16"/>
      <c r="M716" s="190" t="s">
        <v>367</v>
      </c>
      <c r="N716" s="181" t="s">
        <v>291</v>
      </c>
      <c r="O716" s="189">
        <v>0</v>
      </c>
      <c r="P716" s="189">
        <v>20000</v>
      </c>
      <c r="Q716" s="189">
        <v>5000</v>
      </c>
      <c r="R716" s="189">
        <v>15000</v>
      </c>
      <c r="S716" s="189">
        <v>15000</v>
      </c>
      <c r="T716" s="287">
        <f t="shared" si="509"/>
        <v>300</v>
      </c>
      <c r="U716" s="287">
        <f t="shared" si="508"/>
        <v>300</v>
      </c>
    </row>
    <row r="717" spans="1:21" s="178" customFormat="1" ht="51" x14ac:dyDescent="0.2">
      <c r="I717" s="203"/>
      <c r="J717" s="203"/>
      <c r="K717" s="203"/>
      <c r="L717" s="16"/>
      <c r="M717" s="190" t="s">
        <v>53</v>
      </c>
      <c r="N717" s="191" t="s">
        <v>106</v>
      </c>
      <c r="O717" s="186">
        <v>0</v>
      </c>
      <c r="P717" s="186">
        <v>0</v>
      </c>
      <c r="Q717" s="186">
        <v>0</v>
      </c>
      <c r="R717" s="186">
        <v>5000</v>
      </c>
      <c r="S717" s="186">
        <v>5000</v>
      </c>
      <c r="T717" s="287">
        <v>0</v>
      </c>
      <c r="U717" s="287">
        <v>0</v>
      </c>
    </row>
    <row r="718" spans="1:21" s="203" customFormat="1" x14ac:dyDescent="0.2">
      <c r="L718" s="16"/>
      <c r="M718" s="190" t="s">
        <v>365</v>
      </c>
      <c r="N718" s="181" t="s">
        <v>293</v>
      </c>
      <c r="O718" s="189">
        <v>0</v>
      </c>
      <c r="P718" s="189">
        <v>0</v>
      </c>
      <c r="Q718" s="189">
        <v>0</v>
      </c>
      <c r="R718" s="189">
        <v>0</v>
      </c>
      <c r="S718" s="189">
        <v>0</v>
      </c>
      <c r="T718" s="287">
        <v>0</v>
      </c>
      <c r="U718" s="287">
        <v>0</v>
      </c>
    </row>
    <row r="719" spans="1:21" s="43" customFormat="1" ht="25.5" x14ac:dyDescent="0.2">
      <c r="B719" s="48"/>
      <c r="C719" s="48"/>
      <c r="D719" s="48">
        <v>3</v>
      </c>
      <c r="E719" s="48"/>
      <c r="F719" s="48">
        <v>5</v>
      </c>
      <c r="G719" s="48"/>
      <c r="H719" s="48">
        <v>7</v>
      </c>
      <c r="I719" s="202"/>
      <c r="J719" s="202">
        <v>9</v>
      </c>
      <c r="K719" s="202"/>
      <c r="L719" s="16" t="s">
        <v>179</v>
      </c>
      <c r="M719" s="83" t="s">
        <v>77</v>
      </c>
      <c r="N719" s="84" t="s">
        <v>171</v>
      </c>
      <c r="O719" s="114">
        <f t="shared" ref="O719:Q720" si="515">SUM(O720)</f>
        <v>0</v>
      </c>
      <c r="P719" s="114">
        <f t="shared" si="515"/>
        <v>20000</v>
      </c>
      <c r="Q719" s="114">
        <f t="shared" si="515"/>
        <v>5000</v>
      </c>
      <c r="R719" s="114"/>
      <c r="S719" s="114"/>
      <c r="T719" s="287"/>
      <c r="U719" s="287"/>
    </row>
    <row r="720" spans="1:21" s="43" customFormat="1" ht="38.25" x14ac:dyDescent="0.2">
      <c r="B720" s="48"/>
      <c r="C720" s="48"/>
      <c r="D720" s="48">
        <v>3</v>
      </c>
      <c r="E720" s="48"/>
      <c r="F720" s="48">
        <v>5</v>
      </c>
      <c r="G720" s="48"/>
      <c r="H720" s="48">
        <v>7</v>
      </c>
      <c r="I720" s="202"/>
      <c r="J720" s="202">
        <v>9</v>
      </c>
      <c r="K720" s="202"/>
      <c r="L720" s="16" t="s">
        <v>179</v>
      </c>
      <c r="M720" s="92" t="s">
        <v>81</v>
      </c>
      <c r="N720" s="70" t="s">
        <v>9</v>
      </c>
      <c r="O720" s="115">
        <f t="shared" si="515"/>
        <v>0</v>
      </c>
      <c r="P720" s="115">
        <f t="shared" si="515"/>
        <v>20000</v>
      </c>
      <c r="Q720" s="115">
        <f t="shared" si="515"/>
        <v>5000</v>
      </c>
      <c r="R720" s="114">
        <v>20000</v>
      </c>
      <c r="S720" s="114">
        <v>20000</v>
      </c>
      <c r="T720" s="287">
        <f t="shared" si="509"/>
        <v>400</v>
      </c>
      <c r="U720" s="287">
        <f t="shared" si="508"/>
        <v>400</v>
      </c>
    </row>
    <row r="721" spans="1:21" s="43" customFormat="1" x14ac:dyDescent="0.2">
      <c r="B721" s="48"/>
      <c r="C721" s="48"/>
      <c r="D721" s="48">
        <v>3</v>
      </c>
      <c r="E721" s="48"/>
      <c r="F721" s="48">
        <v>5</v>
      </c>
      <c r="G721" s="48"/>
      <c r="H721" s="48">
        <v>7</v>
      </c>
      <c r="I721" s="202"/>
      <c r="J721" s="202">
        <v>9</v>
      </c>
      <c r="K721" s="202"/>
      <c r="L721" s="16" t="s">
        <v>179</v>
      </c>
      <c r="M721" s="83" t="s">
        <v>82</v>
      </c>
      <c r="N721" s="84" t="s">
        <v>173</v>
      </c>
      <c r="O721" s="114">
        <v>0</v>
      </c>
      <c r="P721" s="114">
        <v>20000</v>
      </c>
      <c r="Q721" s="114">
        <v>5000</v>
      </c>
      <c r="R721" s="114"/>
      <c r="S721" s="114"/>
      <c r="T721" s="287"/>
      <c r="U721" s="287"/>
    </row>
    <row r="722" spans="1:21" s="65" customFormat="1" x14ac:dyDescent="0.2">
      <c r="B722" s="64"/>
      <c r="C722" s="64"/>
      <c r="D722" s="64"/>
      <c r="E722" s="64"/>
      <c r="F722" s="64"/>
      <c r="G722" s="64"/>
      <c r="H722" s="64"/>
      <c r="I722" s="202"/>
      <c r="J722" s="202"/>
      <c r="K722" s="202"/>
      <c r="L722" s="16"/>
      <c r="M722" s="83"/>
      <c r="N722" s="84"/>
      <c r="O722" s="145"/>
      <c r="P722" s="145"/>
      <c r="Q722" s="145"/>
      <c r="R722" s="114"/>
      <c r="S722" s="114"/>
      <c r="T722" s="287"/>
      <c r="U722" s="287"/>
    </row>
    <row r="723" spans="1:21" s="43" customFormat="1" ht="38.25" x14ac:dyDescent="0.2">
      <c r="A723" s="54" t="s">
        <v>277</v>
      </c>
      <c r="I723" s="203"/>
      <c r="J723" s="203"/>
      <c r="K723" s="203"/>
      <c r="L723" s="36" t="s">
        <v>179</v>
      </c>
      <c r="M723" s="83"/>
      <c r="N723" s="108" t="s">
        <v>317</v>
      </c>
      <c r="O723" s="145">
        <f t="shared" ref="O723" si="516">SUM(O731)</f>
        <v>140680.91</v>
      </c>
      <c r="P723" s="246">
        <f t="shared" ref="P723" si="517">SUM(P731)</f>
        <v>620000</v>
      </c>
      <c r="Q723" s="246">
        <f t="shared" ref="Q723" si="518">SUM(Q731)</f>
        <v>200000</v>
      </c>
      <c r="R723" s="246">
        <f>SUM(R732)</f>
        <v>275700</v>
      </c>
      <c r="S723" s="246">
        <f>SUM(S732)</f>
        <v>241700</v>
      </c>
      <c r="T723" s="287">
        <f t="shared" si="509"/>
        <v>137.85</v>
      </c>
      <c r="U723" s="287">
        <f t="shared" si="508"/>
        <v>120.85</v>
      </c>
    </row>
    <row r="724" spans="1:21" s="178" customFormat="1" x14ac:dyDescent="0.2">
      <c r="A724" s="54"/>
      <c r="I724" s="203"/>
      <c r="J724" s="203"/>
      <c r="K724" s="203"/>
      <c r="L724" s="36"/>
      <c r="M724" s="179"/>
      <c r="N724" s="108"/>
      <c r="O724" s="145"/>
      <c r="P724" s="145"/>
      <c r="Q724" s="145"/>
      <c r="R724" s="246"/>
      <c r="S724" s="246"/>
      <c r="T724" s="287"/>
      <c r="U724" s="287"/>
    </row>
    <row r="725" spans="1:21" s="178" customFormat="1" x14ac:dyDescent="0.2">
      <c r="A725" s="54"/>
      <c r="I725" s="203"/>
      <c r="J725" s="203"/>
      <c r="K725" s="203"/>
      <c r="L725" s="36"/>
      <c r="M725" s="179"/>
      <c r="N725" s="181" t="s">
        <v>289</v>
      </c>
      <c r="O725" s="189">
        <f>SUM(O726:O729)</f>
        <v>140680.91</v>
      </c>
      <c r="P725" s="189">
        <f>SUM(P726:P729)</f>
        <v>620000</v>
      </c>
      <c r="Q725" s="189">
        <f>SUM(Q726:Q729)</f>
        <v>200000</v>
      </c>
      <c r="R725" s="189">
        <f>SUM(R726:R729)</f>
        <v>275700</v>
      </c>
      <c r="S725" s="189">
        <f>SUM(S726:S729)</f>
        <v>241700</v>
      </c>
      <c r="T725" s="287">
        <f t="shared" si="509"/>
        <v>137.85</v>
      </c>
      <c r="U725" s="287">
        <f t="shared" si="508"/>
        <v>120.85</v>
      </c>
    </row>
    <row r="726" spans="1:21" s="335" customFormat="1" x14ac:dyDescent="0.2">
      <c r="A726" s="54"/>
      <c r="L726" s="36"/>
      <c r="M726" s="190" t="s">
        <v>366</v>
      </c>
      <c r="N726" s="181" t="s">
        <v>290</v>
      </c>
      <c r="O726" s="186">
        <v>0</v>
      </c>
      <c r="P726" s="186">
        <v>122500</v>
      </c>
      <c r="Q726" s="186">
        <v>100000</v>
      </c>
      <c r="R726" s="189">
        <v>125000</v>
      </c>
      <c r="S726" s="189">
        <v>136400</v>
      </c>
      <c r="T726" s="287">
        <f t="shared" si="509"/>
        <v>125</v>
      </c>
      <c r="U726" s="287">
        <f t="shared" si="508"/>
        <v>136.4</v>
      </c>
    </row>
    <row r="727" spans="1:21" s="178" customFormat="1" x14ac:dyDescent="0.2">
      <c r="A727" s="54"/>
      <c r="I727" s="203"/>
      <c r="J727" s="203"/>
      <c r="K727" s="203"/>
      <c r="L727" s="36"/>
      <c r="M727" s="190" t="s">
        <v>368</v>
      </c>
      <c r="N727" s="181" t="s">
        <v>292</v>
      </c>
      <c r="O727" s="189">
        <v>9886.61</v>
      </c>
      <c r="P727" s="189">
        <v>25000</v>
      </c>
      <c r="Q727" s="189">
        <v>0</v>
      </c>
      <c r="R727" s="189">
        <v>0</v>
      </c>
      <c r="S727" s="189">
        <v>15000</v>
      </c>
      <c r="T727" s="287">
        <v>0</v>
      </c>
      <c r="U727" s="287">
        <v>0</v>
      </c>
    </row>
    <row r="728" spans="1:21" s="178" customFormat="1" x14ac:dyDescent="0.2">
      <c r="A728" s="54"/>
      <c r="I728" s="203"/>
      <c r="J728" s="203"/>
      <c r="K728" s="203"/>
      <c r="L728" s="36"/>
      <c r="M728" s="190" t="s">
        <v>367</v>
      </c>
      <c r="N728" s="181" t="s">
        <v>291</v>
      </c>
      <c r="O728" s="189">
        <v>128394.3</v>
      </c>
      <c r="P728" s="189">
        <v>471900</v>
      </c>
      <c r="Q728" s="189">
        <v>100000</v>
      </c>
      <c r="R728" s="189">
        <v>150700</v>
      </c>
      <c r="S728" s="189">
        <v>90300</v>
      </c>
      <c r="T728" s="287">
        <f t="shared" si="509"/>
        <v>150.69999999999999</v>
      </c>
      <c r="U728" s="287">
        <f t="shared" si="508"/>
        <v>90.3</v>
      </c>
    </row>
    <row r="729" spans="1:21" s="286" customFormat="1" ht="51" x14ac:dyDescent="0.2">
      <c r="A729" s="54"/>
      <c r="L729" s="36"/>
      <c r="M729" s="190" t="s">
        <v>53</v>
      </c>
      <c r="N729" s="191" t="s">
        <v>106</v>
      </c>
      <c r="O729" s="189">
        <v>2400</v>
      </c>
      <c r="P729" s="189">
        <v>600</v>
      </c>
      <c r="Q729" s="189">
        <v>0</v>
      </c>
      <c r="R729" s="189">
        <v>0</v>
      </c>
      <c r="S729" s="189">
        <v>0</v>
      </c>
      <c r="T729" s="287">
        <v>0</v>
      </c>
      <c r="U729" s="287">
        <v>0</v>
      </c>
    </row>
    <row r="730" spans="1:21" s="43" customFormat="1" x14ac:dyDescent="0.2">
      <c r="I730" s="203"/>
      <c r="J730" s="203"/>
      <c r="K730" s="203"/>
      <c r="L730" s="16"/>
      <c r="M730" s="83"/>
      <c r="N730" s="84"/>
      <c r="O730" s="149"/>
      <c r="P730" s="149"/>
      <c r="Q730" s="149"/>
      <c r="R730" s="250"/>
      <c r="S730" s="250"/>
      <c r="T730" s="287"/>
      <c r="U730" s="287"/>
    </row>
    <row r="731" spans="1:21" s="43" customFormat="1" ht="25.5" x14ac:dyDescent="0.2">
      <c r="B731" s="48">
        <v>1</v>
      </c>
      <c r="C731" s="48"/>
      <c r="D731" s="48"/>
      <c r="E731" s="48">
        <v>4</v>
      </c>
      <c r="F731" s="48">
        <v>5</v>
      </c>
      <c r="G731" s="48"/>
      <c r="H731" s="48">
        <v>7</v>
      </c>
      <c r="I731" s="202"/>
      <c r="J731" s="202"/>
      <c r="K731" s="202"/>
      <c r="L731" s="16" t="s">
        <v>179</v>
      </c>
      <c r="M731" s="83" t="s">
        <v>77</v>
      </c>
      <c r="N731" s="84" t="s">
        <v>171</v>
      </c>
      <c r="O731" s="114">
        <f t="shared" ref="O731:Q732" si="519">SUM(O732)</f>
        <v>140680.91</v>
      </c>
      <c r="P731" s="114">
        <f t="shared" si="519"/>
        <v>620000</v>
      </c>
      <c r="Q731" s="114">
        <f t="shared" si="519"/>
        <v>200000</v>
      </c>
      <c r="R731" s="114"/>
      <c r="S731" s="114"/>
      <c r="T731" s="287"/>
      <c r="U731" s="287"/>
    </row>
    <row r="732" spans="1:21" s="43" customFormat="1" ht="38.25" x14ac:dyDescent="0.2">
      <c r="B732" s="48">
        <v>1</v>
      </c>
      <c r="C732" s="48"/>
      <c r="D732" s="48"/>
      <c r="E732" s="48">
        <v>4</v>
      </c>
      <c r="F732" s="48">
        <v>5</v>
      </c>
      <c r="G732" s="48"/>
      <c r="H732" s="48">
        <v>7</v>
      </c>
      <c r="I732" s="202"/>
      <c r="J732" s="202"/>
      <c r="K732" s="202"/>
      <c r="L732" s="16" t="s">
        <v>179</v>
      </c>
      <c r="M732" s="92" t="s">
        <v>81</v>
      </c>
      <c r="N732" s="70" t="s">
        <v>9</v>
      </c>
      <c r="O732" s="115">
        <f t="shared" si="519"/>
        <v>140680.91</v>
      </c>
      <c r="P732" s="115">
        <f t="shared" si="519"/>
        <v>620000</v>
      </c>
      <c r="Q732" s="115">
        <f t="shared" si="519"/>
        <v>200000</v>
      </c>
      <c r="R732" s="114">
        <v>275700</v>
      </c>
      <c r="S732" s="114">
        <v>241700</v>
      </c>
      <c r="T732" s="287">
        <f t="shared" si="509"/>
        <v>137.85</v>
      </c>
      <c r="U732" s="287">
        <f t="shared" si="508"/>
        <v>120.85</v>
      </c>
    </row>
    <row r="733" spans="1:21" s="43" customFormat="1" x14ac:dyDescent="0.2">
      <c r="B733" s="48">
        <v>1</v>
      </c>
      <c r="C733" s="48"/>
      <c r="D733" s="48"/>
      <c r="E733" s="48">
        <v>4</v>
      </c>
      <c r="F733" s="48">
        <v>5</v>
      </c>
      <c r="G733" s="48"/>
      <c r="H733" s="48">
        <v>7</v>
      </c>
      <c r="I733" s="202"/>
      <c r="J733" s="202"/>
      <c r="K733" s="202"/>
      <c r="L733" s="16" t="s">
        <v>179</v>
      </c>
      <c r="M733" s="83" t="s">
        <v>82</v>
      </c>
      <c r="N733" s="84" t="s">
        <v>173</v>
      </c>
      <c r="O733" s="114">
        <v>140680.91</v>
      </c>
      <c r="P733" s="114">
        <v>620000</v>
      </c>
      <c r="Q733" s="114">
        <v>200000</v>
      </c>
      <c r="R733" s="114"/>
      <c r="S733" s="114"/>
      <c r="T733" s="287"/>
      <c r="U733" s="287"/>
    </row>
    <row r="734" spans="1:21" s="65" customFormat="1" x14ac:dyDescent="0.2">
      <c r="B734" s="64"/>
      <c r="C734" s="64"/>
      <c r="D734" s="64"/>
      <c r="E734" s="64"/>
      <c r="F734" s="64"/>
      <c r="G734" s="64"/>
      <c r="H734" s="64"/>
      <c r="I734" s="202"/>
      <c r="J734" s="202"/>
      <c r="K734" s="202"/>
      <c r="L734" s="16"/>
      <c r="M734" s="83"/>
      <c r="N734" s="84"/>
      <c r="O734" s="145"/>
      <c r="P734" s="145"/>
      <c r="Q734" s="145"/>
      <c r="R734" s="114"/>
      <c r="S734" s="114"/>
      <c r="T734" s="287"/>
      <c r="U734" s="287"/>
    </row>
    <row r="735" spans="1:21" s="47" customFormat="1" ht="38.25" x14ac:dyDescent="0.2">
      <c r="A735" s="53" t="s">
        <v>174</v>
      </c>
      <c r="I735" s="203"/>
      <c r="J735" s="203"/>
      <c r="K735" s="203"/>
      <c r="L735" s="31" t="s">
        <v>125</v>
      </c>
      <c r="M735" s="104"/>
      <c r="N735" s="105" t="s">
        <v>148</v>
      </c>
      <c r="O735" s="117">
        <f t="shared" ref="O735" si="520">SUM(O737)</f>
        <v>613929.38</v>
      </c>
      <c r="P735" s="117">
        <f t="shared" ref="P735" si="521">SUM(P737)</f>
        <v>24900</v>
      </c>
      <c r="Q735" s="117">
        <f t="shared" ref="Q735:R735" si="522">SUM(Q737)</f>
        <v>20000</v>
      </c>
      <c r="R735" s="117">
        <f t="shared" si="522"/>
        <v>0</v>
      </c>
      <c r="S735" s="117">
        <f t="shared" ref="S735" si="523">SUM(S737)</f>
        <v>0</v>
      </c>
      <c r="T735" s="287">
        <f t="shared" si="509"/>
        <v>0</v>
      </c>
      <c r="U735" s="287">
        <f t="shared" si="508"/>
        <v>0</v>
      </c>
    </row>
    <row r="736" spans="1:21" s="47" customFormat="1" x14ac:dyDescent="0.2">
      <c r="I736" s="203"/>
      <c r="J736" s="203"/>
      <c r="K736" s="203"/>
      <c r="L736" s="16"/>
      <c r="M736" s="83"/>
      <c r="N736" s="84"/>
      <c r="O736" s="146"/>
      <c r="P736" s="146"/>
      <c r="Q736" s="146"/>
      <c r="R736" s="115"/>
      <c r="S736" s="115"/>
      <c r="T736" s="287"/>
      <c r="U736" s="287"/>
    </row>
    <row r="737" spans="1:21" s="43" customFormat="1" ht="63.75" x14ac:dyDescent="0.2">
      <c r="A737" s="54" t="s">
        <v>278</v>
      </c>
      <c r="B737" s="48"/>
      <c r="C737" s="48"/>
      <c r="D737" s="48"/>
      <c r="E737" s="48"/>
      <c r="F737" s="48"/>
      <c r="G737" s="48"/>
      <c r="H737" s="48"/>
      <c r="I737" s="202"/>
      <c r="J737" s="202"/>
      <c r="K737" s="202"/>
      <c r="L737" s="66" t="s">
        <v>178</v>
      </c>
      <c r="M737" s="83"/>
      <c r="N737" s="285" t="s">
        <v>331</v>
      </c>
      <c r="O737" s="145">
        <f t="shared" ref="O737" si="524">SUM(O744)</f>
        <v>613929.38</v>
      </c>
      <c r="P737" s="246">
        <f t="shared" ref="P737" si="525">SUM(P744)</f>
        <v>24900</v>
      </c>
      <c r="Q737" s="246">
        <f t="shared" ref="Q737" si="526">SUM(Q744)</f>
        <v>20000</v>
      </c>
      <c r="R737" s="246">
        <f>SUM(R745)</f>
        <v>0</v>
      </c>
      <c r="S737" s="246">
        <f>SUM(S745)</f>
        <v>0</v>
      </c>
      <c r="T737" s="287">
        <f t="shared" si="509"/>
        <v>0</v>
      </c>
      <c r="U737" s="287">
        <f t="shared" si="508"/>
        <v>0</v>
      </c>
    </row>
    <row r="738" spans="1:21" s="43" customFormat="1" x14ac:dyDescent="0.2">
      <c r="B738" s="48"/>
      <c r="C738" s="48"/>
      <c r="D738" s="48"/>
      <c r="E738" s="48"/>
      <c r="F738" s="48"/>
      <c r="G738" s="48"/>
      <c r="H738" s="48"/>
      <c r="I738" s="202"/>
      <c r="J738" s="202"/>
      <c r="K738" s="202"/>
      <c r="L738" s="16"/>
      <c r="M738" s="83"/>
      <c r="N738" s="84"/>
      <c r="O738" s="145"/>
      <c r="P738" s="145"/>
      <c r="Q738" s="145"/>
      <c r="R738" s="114"/>
      <c r="S738" s="114"/>
      <c r="T738" s="287"/>
      <c r="U738" s="287"/>
    </row>
    <row r="739" spans="1:21" s="178" customFormat="1" x14ac:dyDescent="0.2">
      <c r="B739" s="177"/>
      <c r="C739" s="177"/>
      <c r="D739" s="177"/>
      <c r="E739" s="177"/>
      <c r="F739" s="177"/>
      <c r="G739" s="177"/>
      <c r="H739" s="177"/>
      <c r="I739" s="202"/>
      <c r="J739" s="202"/>
      <c r="K739" s="202"/>
      <c r="L739" s="16"/>
      <c r="M739" s="179"/>
      <c r="N739" s="181" t="s">
        <v>289</v>
      </c>
      <c r="O739" s="189">
        <f t="shared" ref="O739:P739" si="527">SUM(O740:O742)</f>
        <v>613929.38</v>
      </c>
      <c r="P739" s="189">
        <f t="shared" si="527"/>
        <v>24900</v>
      </c>
      <c r="Q739" s="189">
        <f t="shared" ref="Q739:R739" si="528">SUM(Q740:Q742)</f>
        <v>20000</v>
      </c>
      <c r="R739" s="189">
        <f t="shared" si="528"/>
        <v>0</v>
      </c>
      <c r="S739" s="189">
        <f t="shared" ref="S739" si="529">SUM(S740:S742)</f>
        <v>0</v>
      </c>
      <c r="T739" s="287">
        <f t="shared" si="509"/>
        <v>0</v>
      </c>
      <c r="U739" s="287">
        <f t="shared" si="508"/>
        <v>0</v>
      </c>
    </row>
    <row r="740" spans="1:21" s="178" customFormat="1" x14ac:dyDescent="0.2">
      <c r="B740" s="177"/>
      <c r="C740" s="177"/>
      <c r="D740" s="177"/>
      <c r="E740" s="177"/>
      <c r="F740" s="177"/>
      <c r="G740" s="177"/>
      <c r="H740" s="177"/>
      <c r="I740" s="202"/>
      <c r="J740" s="202"/>
      <c r="K740" s="202"/>
      <c r="L740" s="16"/>
      <c r="M740" s="190" t="s">
        <v>368</v>
      </c>
      <c r="N740" s="181" t="s">
        <v>292</v>
      </c>
      <c r="O740" s="189">
        <v>9157.7999999999993</v>
      </c>
      <c r="P740" s="189">
        <v>0</v>
      </c>
      <c r="Q740" s="189">
        <v>0</v>
      </c>
      <c r="R740" s="189">
        <v>0</v>
      </c>
      <c r="S740" s="189">
        <v>0</v>
      </c>
      <c r="T740" s="287">
        <v>0</v>
      </c>
      <c r="U740" s="287">
        <v>0</v>
      </c>
    </row>
    <row r="741" spans="1:21" s="178" customFormat="1" x14ac:dyDescent="0.2">
      <c r="B741" s="177"/>
      <c r="C741" s="177"/>
      <c r="D741" s="177"/>
      <c r="E741" s="177"/>
      <c r="F741" s="177"/>
      <c r="G741" s="177"/>
      <c r="H741" s="177"/>
      <c r="I741" s="202"/>
      <c r="J741" s="202"/>
      <c r="K741" s="202"/>
      <c r="L741" s="16"/>
      <c r="M741" s="190" t="s">
        <v>367</v>
      </c>
      <c r="N741" s="181" t="s">
        <v>291</v>
      </c>
      <c r="O741" s="189">
        <v>404771.58</v>
      </c>
      <c r="P741" s="189">
        <v>24900</v>
      </c>
      <c r="Q741" s="189">
        <v>20000</v>
      </c>
      <c r="R741" s="189">
        <v>0</v>
      </c>
      <c r="S741" s="189">
        <v>0</v>
      </c>
      <c r="T741" s="287">
        <f t="shared" si="509"/>
        <v>0</v>
      </c>
      <c r="U741" s="287">
        <f t="shared" si="508"/>
        <v>0</v>
      </c>
    </row>
    <row r="742" spans="1:21" s="195" customFormat="1" x14ac:dyDescent="0.2">
      <c r="B742" s="194"/>
      <c r="C742" s="194"/>
      <c r="D742" s="194"/>
      <c r="E742" s="194"/>
      <c r="F742" s="194"/>
      <c r="G742" s="194"/>
      <c r="H742" s="194"/>
      <c r="I742" s="202"/>
      <c r="J742" s="202"/>
      <c r="K742" s="202"/>
      <c r="L742" s="16"/>
      <c r="M742" s="190" t="s">
        <v>365</v>
      </c>
      <c r="N742" s="181" t="s">
        <v>293</v>
      </c>
      <c r="O742" s="189">
        <v>200000</v>
      </c>
      <c r="P742" s="189">
        <v>0</v>
      </c>
      <c r="Q742" s="189">
        <v>0</v>
      </c>
      <c r="R742" s="189">
        <v>0</v>
      </c>
      <c r="S742" s="189">
        <v>0</v>
      </c>
      <c r="T742" s="287">
        <v>0</v>
      </c>
      <c r="U742" s="287">
        <v>0</v>
      </c>
    </row>
    <row r="743" spans="1:21" s="178" customFormat="1" x14ac:dyDescent="0.2">
      <c r="B743" s="177"/>
      <c r="C743" s="177"/>
      <c r="D743" s="177"/>
      <c r="E743" s="177"/>
      <c r="F743" s="177"/>
      <c r="G743" s="177"/>
      <c r="H743" s="177"/>
      <c r="I743" s="202"/>
      <c r="J743" s="202"/>
      <c r="K743" s="202"/>
      <c r="L743" s="16"/>
      <c r="M743" s="179"/>
      <c r="N743" s="84"/>
      <c r="O743" s="145"/>
      <c r="P743" s="145"/>
      <c r="Q743" s="145"/>
      <c r="R743" s="114"/>
      <c r="S743" s="114"/>
      <c r="T743" s="287"/>
      <c r="U743" s="287"/>
    </row>
    <row r="744" spans="1:21" s="43" customFormat="1" ht="25.5" x14ac:dyDescent="0.2">
      <c r="B744" s="48"/>
      <c r="C744" s="48"/>
      <c r="D744" s="48"/>
      <c r="E744" s="48">
        <v>4</v>
      </c>
      <c r="F744" s="48">
        <v>5</v>
      </c>
      <c r="G744" s="48"/>
      <c r="H744" s="48"/>
      <c r="I744" s="202"/>
      <c r="J744" s="202">
        <v>9</v>
      </c>
      <c r="K744" s="202"/>
      <c r="L744" s="16" t="s">
        <v>178</v>
      </c>
      <c r="M744" s="83" t="s">
        <v>77</v>
      </c>
      <c r="N744" s="84" t="s">
        <v>171</v>
      </c>
      <c r="O744" s="114">
        <f t="shared" ref="O744" si="530">SUM(O746)</f>
        <v>613929.38</v>
      </c>
      <c r="P744" s="114">
        <f t="shared" ref="P744:Q744" si="531">SUM(P746)</f>
        <v>24900</v>
      </c>
      <c r="Q744" s="114">
        <f t="shared" si="531"/>
        <v>20000</v>
      </c>
      <c r="R744" s="114"/>
      <c r="S744" s="114"/>
      <c r="T744" s="287"/>
      <c r="U744" s="287"/>
    </row>
    <row r="745" spans="1:21" s="43" customFormat="1" ht="38.25" x14ac:dyDescent="0.2">
      <c r="B745" s="48"/>
      <c r="C745" s="48"/>
      <c r="D745" s="48"/>
      <c r="E745" s="48">
        <v>4</v>
      </c>
      <c r="F745" s="48">
        <v>5</v>
      </c>
      <c r="G745" s="48"/>
      <c r="H745" s="48"/>
      <c r="I745" s="202"/>
      <c r="J745" s="202">
        <v>9</v>
      </c>
      <c r="K745" s="202"/>
      <c r="L745" s="16" t="s">
        <v>178</v>
      </c>
      <c r="M745" s="92" t="s">
        <v>81</v>
      </c>
      <c r="N745" s="70" t="s">
        <v>9</v>
      </c>
      <c r="O745" s="115">
        <f t="shared" ref="O745:Q745" si="532">SUM(O746)</f>
        <v>613929.38</v>
      </c>
      <c r="P745" s="115">
        <f t="shared" si="532"/>
        <v>24900</v>
      </c>
      <c r="Q745" s="115">
        <f t="shared" si="532"/>
        <v>20000</v>
      </c>
      <c r="R745" s="114">
        <v>0</v>
      </c>
      <c r="S745" s="114">
        <v>0</v>
      </c>
      <c r="T745" s="287">
        <f t="shared" si="509"/>
        <v>0</v>
      </c>
      <c r="U745" s="287">
        <f t="shared" si="508"/>
        <v>0</v>
      </c>
    </row>
    <row r="746" spans="1:21" s="43" customFormat="1" x14ac:dyDescent="0.2">
      <c r="B746" s="48"/>
      <c r="C746" s="48"/>
      <c r="D746" s="48"/>
      <c r="E746" s="48">
        <v>4</v>
      </c>
      <c r="F746" s="48">
        <v>5</v>
      </c>
      <c r="G746" s="48"/>
      <c r="H746" s="48"/>
      <c r="I746" s="202"/>
      <c r="J746" s="202">
        <v>9</v>
      </c>
      <c r="K746" s="202"/>
      <c r="L746" s="16" t="s">
        <v>178</v>
      </c>
      <c r="M746" s="83" t="s">
        <v>82</v>
      </c>
      <c r="N746" s="84" t="s">
        <v>173</v>
      </c>
      <c r="O746" s="114">
        <v>613929.38</v>
      </c>
      <c r="P746" s="114">
        <v>24900</v>
      </c>
      <c r="Q746" s="114">
        <v>20000</v>
      </c>
      <c r="R746" s="114"/>
      <c r="S746" s="114"/>
      <c r="T746" s="287"/>
      <c r="U746" s="287"/>
    </row>
    <row r="747" spans="1:21" s="43" customFormat="1" x14ac:dyDescent="0.2">
      <c r="I747" s="203"/>
      <c r="J747" s="203"/>
      <c r="K747" s="203"/>
      <c r="L747" s="16"/>
      <c r="M747" s="83"/>
      <c r="N747" s="84"/>
      <c r="O747" s="148"/>
      <c r="P747" s="148"/>
      <c r="Q747" s="148"/>
      <c r="R747" s="247"/>
      <c r="S747" s="247"/>
      <c r="T747" s="287"/>
      <c r="U747" s="287"/>
    </row>
    <row r="748" spans="1:21" s="47" customFormat="1" ht="38.25" x14ac:dyDescent="0.2">
      <c r="A748" s="53" t="s">
        <v>174</v>
      </c>
      <c r="I748" s="203"/>
      <c r="J748" s="203"/>
      <c r="K748" s="203"/>
      <c r="L748" s="31" t="s">
        <v>203</v>
      </c>
      <c r="M748" s="104"/>
      <c r="N748" s="105" t="s">
        <v>148</v>
      </c>
      <c r="O748" s="117">
        <f t="shared" ref="O748" si="533">SUM(O750)</f>
        <v>7250</v>
      </c>
      <c r="P748" s="117">
        <f t="shared" ref="P748" si="534">SUM(P750)</f>
        <v>20000</v>
      </c>
      <c r="Q748" s="117">
        <f t="shared" ref="Q748:R748" si="535">SUM(Q750)</f>
        <v>15000</v>
      </c>
      <c r="R748" s="117">
        <f t="shared" si="535"/>
        <v>30000</v>
      </c>
      <c r="S748" s="117">
        <f t="shared" ref="S748" si="536">SUM(S750)</f>
        <v>30000</v>
      </c>
      <c r="T748" s="287">
        <f t="shared" si="509"/>
        <v>200</v>
      </c>
      <c r="U748" s="287">
        <f t="shared" si="508"/>
        <v>200</v>
      </c>
    </row>
    <row r="749" spans="1:21" s="43" customFormat="1" x14ac:dyDescent="0.2">
      <c r="I749" s="203"/>
      <c r="J749" s="203"/>
      <c r="K749" s="203"/>
      <c r="L749" s="16"/>
      <c r="M749" s="83"/>
      <c r="N749" s="84"/>
      <c r="O749" s="149"/>
      <c r="P749" s="149"/>
      <c r="Q749" s="149"/>
      <c r="R749" s="250"/>
      <c r="S749" s="250"/>
      <c r="T749" s="287"/>
      <c r="U749" s="287"/>
    </row>
    <row r="750" spans="1:21" s="43" customFormat="1" ht="25.5" x14ac:dyDescent="0.2">
      <c r="A750" s="54" t="s">
        <v>279</v>
      </c>
      <c r="I750" s="203"/>
      <c r="J750" s="203"/>
      <c r="K750" s="203"/>
      <c r="L750" s="66" t="s">
        <v>186</v>
      </c>
      <c r="M750" s="83"/>
      <c r="N750" s="108" t="s">
        <v>323</v>
      </c>
      <c r="O750" s="145">
        <f t="shared" ref="O750" si="537">SUM(O756)</f>
        <v>7250</v>
      </c>
      <c r="P750" s="145">
        <f t="shared" ref="P750" si="538">SUM(P756)</f>
        <v>20000</v>
      </c>
      <c r="Q750" s="145">
        <f t="shared" ref="Q750" si="539">SUM(Q756)</f>
        <v>15000</v>
      </c>
      <c r="R750" s="246">
        <f>SUM(R757)</f>
        <v>30000</v>
      </c>
      <c r="S750" s="246">
        <f>SUM(S757)</f>
        <v>30000</v>
      </c>
      <c r="T750" s="287">
        <f t="shared" si="509"/>
        <v>200</v>
      </c>
      <c r="U750" s="287">
        <f t="shared" si="508"/>
        <v>200</v>
      </c>
    </row>
    <row r="751" spans="1:21" s="43" customFormat="1" x14ac:dyDescent="0.2">
      <c r="I751" s="203"/>
      <c r="J751" s="203"/>
      <c r="K751" s="203"/>
      <c r="L751" s="16"/>
      <c r="M751" s="83"/>
      <c r="N751" s="84"/>
      <c r="O751" s="149"/>
      <c r="P751" s="149"/>
      <c r="Q751" s="149"/>
      <c r="R751" s="250"/>
      <c r="S751" s="250"/>
      <c r="T751" s="287"/>
      <c r="U751" s="287"/>
    </row>
    <row r="752" spans="1:21" s="178" customFormat="1" x14ac:dyDescent="0.2">
      <c r="I752" s="203"/>
      <c r="J752" s="203"/>
      <c r="K752" s="203"/>
      <c r="L752" s="16"/>
      <c r="M752" s="179"/>
      <c r="N752" s="181" t="s">
        <v>289</v>
      </c>
      <c r="O752" s="189">
        <f t="shared" ref="O752" si="540">SUM(O753:O754)</f>
        <v>7250</v>
      </c>
      <c r="P752" s="189">
        <f t="shared" ref="P752" si="541">SUM(P753:P754)</f>
        <v>20000</v>
      </c>
      <c r="Q752" s="189">
        <f t="shared" ref="Q752" si="542">SUM(Q753:Q754)</f>
        <v>15000</v>
      </c>
      <c r="R752" s="189">
        <f t="shared" ref="R752:S752" si="543">SUM(R753:R754)</f>
        <v>30000</v>
      </c>
      <c r="S752" s="189">
        <f t="shared" si="543"/>
        <v>30000</v>
      </c>
      <c r="T752" s="287">
        <f t="shared" si="509"/>
        <v>200</v>
      </c>
      <c r="U752" s="287">
        <f t="shared" si="508"/>
        <v>200</v>
      </c>
    </row>
    <row r="753" spans="1:21" s="178" customFormat="1" x14ac:dyDescent="0.2">
      <c r="I753" s="203"/>
      <c r="J753" s="203"/>
      <c r="K753" s="203"/>
      <c r="L753" s="16"/>
      <c r="M753" s="190" t="s">
        <v>368</v>
      </c>
      <c r="N753" s="181" t="s">
        <v>292</v>
      </c>
      <c r="O753" s="189">
        <v>7250</v>
      </c>
      <c r="P753" s="189">
        <v>10500</v>
      </c>
      <c r="Q753" s="189">
        <v>5500</v>
      </c>
      <c r="R753" s="189">
        <v>0</v>
      </c>
      <c r="S753" s="189">
        <v>30000</v>
      </c>
      <c r="T753" s="287">
        <f t="shared" si="509"/>
        <v>0</v>
      </c>
      <c r="U753" s="287">
        <f t="shared" si="508"/>
        <v>545.45454545454538</v>
      </c>
    </row>
    <row r="754" spans="1:21" s="206" customFormat="1" x14ac:dyDescent="0.2">
      <c r="L754" s="16"/>
      <c r="M754" s="190" t="s">
        <v>367</v>
      </c>
      <c r="N754" s="181" t="s">
        <v>291</v>
      </c>
      <c r="O754" s="189">
        <v>0</v>
      </c>
      <c r="P754" s="189">
        <v>9500</v>
      </c>
      <c r="Q754" s="189">
        <v>9500</v>
      </c>
      <c r="R754" s="189">
        <v>30000</v>
      </c>
      <c r="S754" s="189">
        <v>0</v>
      </c>
      <c r="T754" s="287">
        <f t="shared" si="509"/>
        <v>315.78947368421052</v>
      </c>
      <c r="U754" s="287">
        <f t="shared" si="508"/>
        <v>0</v>
      </c>
    </row>
    <row r="755" spans="1:21" s="178" customFormat="1" x14ac:dyDescent="0.2">
      <c r="I755" s="203"/>
      <c r="J755" s="203"/>
      <c r="K755" s="203"/>
      <c r="L755" s="16"/>
      <c r="M755" s="179"/>
      <c r="N755" s="84"/>
      <c r="O755" s="149"/>
      <c r="P755" s="149"/>
      <c r="Q755" s="149"/>
      <c r="R755" s="250"/>
      <c r="S755" s="250"/>
      <c r="T755" s="287"/>
      <c r="U755" s="287"/>
    </row>
    <row r="756" spans="1:21" s="43" customFormat="1" ht="25.5" x14ac:dyDescent="0.2">
      <c r="B756" s="48"/>
      <c r="C756" s="48"/>
      <c r="D756" s="48"/>
      <c r="E756" s="48">
        <v>4</v>
      </c>
      <c r="F756" s="48">
        <v>5</v>
      </c>
      <c r="G756" s="48"/>
      <c r="H756" s="48"/>
      <c r="I756" s="202"/>
      <c r="J756" s="202"/>
      <c r="K756" s="202"/>
      <c r="L756" s="16" t="s">
        <v>186</v>
      </c>
      <c r="M756" s="83" t="s">
        <v>77</v>
      </c>
      <c r="N756" s="84" t="s">
        <v>171</v>
      </c>
      <c r="O756" s="114">
        <f t="shared" ref="O756:Q757" si="544">SUM(O757)</f>
        <v>7250</v>
      </c>
      <c r="P756" s="114">
        <f t="shared" si="544"/>
        <v>20000</v>
      </c>
      <c r="Q756" s="114">
        <f t="shared" si="544"/>
        <v>15000</v>
      </c>
      <c r="R756" s="114"/>
      <c r="S756" s="114"/>
      <c r="T756" s="287"/>
      <c r="U756" s="287"/>
    </row>
    <row r="757" spans="1:21" s="43" customFormat="1" ht="38.25" x14ac:dyDescent="0.2">
      <c r="B757" s="48"/>
      <c r="C757" s="48"/>
      <c r="D757" s="48"/>
      <c r="E757" s="48">
        <v>4</v>
      </c>
      <c r="F757" s="48">
        <v>5</v>
      </c>
      <c r="G757" s="48"/>
      <c r="H757" s="48"/>
      <c r="I757" s="202"/>
      <c r="J757" s="202"/>
      <c r="K757" s="202"/>
      <c r="L757" s="16" t="s">
        <v>186</v>
      </c>
      <c r="M757" s="92" t="s">
        <v>81</v>
      </c>
      <c r="N757" s="70" t="s">
        <v>9</v>
      </c>
      <c r="O757" s="115">
        <f t="shared" si="544"/>
        <v>7250</v>
      </c>
      <c r="P757" s="115">
        <f t="shared" si="544"/>
        <v>20000</v>
      </c>
      <c r="Q757" s="115">
        <f t="shared" si="544"/>
        <v>15000</v>
      </c>
      <c r="R757" s="114">
        <v>30000</v>
      </c>
      <c r="S757" s="114">
        <v>30000</v>
      </c>
      <c r="T757" s="287">
        <f t="shared" si="509"/>
        <v>200</v>
      </c>
      <c r="U757" s="287">
        <f t="shared" si="508"/>
        <v>200</v>
      </c>
    </row>
    <row r="758" spans="1:21" s="43" customFormat="1" x14ac:dyDescent="0.2">
      <c r="B758" s="48"/>
      <c r="C758" s="48"/>
      <c r="D758" s="48"/>
      <c r="E758" s="48">
        <v>4</v>
      </c>
      <c r="F758" s="48">
        <v>5</v>
      </c>
      <c r="G758" s="48"/>
      <c r="H758" s="48"/>
      <c r="I758" s="202"/>
      <c r="J758" s="202"/>
      <c r="K758" s="202"/>
      <c r="L758" s="16" t="s">
        <v>186</v>
      </c>
      <c r="M758" s="83" t="s">
        <v>82</v>
      </c>
      <c r="N758" s="84" t="s">
        <v>173</v>
      </c>
      <c r="O758" s="114">
        <v>7250</v>
      </c>
      <c r="P758" s="114">
        <v>20000</v>
      </c>
      <c r="Q758" s="114">
        <v>15000</v>
      </c>
      <c r="R758" s="114"/>
      <c r="S758" s="114"/>
      <c r="T758" s="287"/>
      <c r="U758" s="287"/>
    </row>
    <row r="759" spans="1:21" s="134" customFormat="1" x14ac:dyDescent="0.2">
      <c r="B759" s="132"/>
      <c r="C759" s="132"/>
      <c r="D759" s="132"/>
      <c r="E759" s="132"/>
      <c r="F759" s="132"/>
      <c r="G759" s="132"/>
      <c r="H759" s="132"/>
      <c r="I759" s="202"/>
      <c r="J759" s="202"/>
      <c r="K759" s="202"/>
      <c r="L759" s="16"/>
      <c r="M759" s="133"/>
      <c r="N759" s="84"/>
      <c r="O759" s="145"/>
      <c r="P759" s="145"/>
      <c r="Q759" s="145"/>
      <c r="R759" s="114"/>
      <c r="S759" s="114"/>
      <c r="T759" s="287"/>
      <c r="U759" s="287"/>
    </row>
    <row r="760" spans="1:21" s="46" customFormat="1" ht="38.25" x14ac:dyDescent="0.2">
      <c r="A760" s="53" t="s">
        <v>174</v>
      </c>
      <c r="I760" s="203"/>
      <c r="J760" s="203"/>
      <c r="K760" s="203"/>
      <c r="L760" s="31" t="s">
        <v>399</v>
      </c>
      <c r="M760" s="104"/>
      <c r="N760" s="105" t="s">
        <v>148</v>
      </c>
      <c r="O760" s="117">
        <f t="shared" ref="O760" si="545">SUM(O762)</f>
        <v>148900</v>
      </c>
      <c r="P760" s="117">
        <f t="shared" ref="P760" si="546">SUM(P762)</f>
        <v>3800000</v>
      </c>
      <c r="Q760" s="117">
        <f t="shared" ref="Q760:R760" si="547">SUM(Q762)</f>
        <v>3800000</v>
      </c>
      <c r="R760" s="117">
        <f t="shared" si="547"/>
        <v>100000</v>
      </c>
      <c r="S760" s="117">
        <f t="shared" ref="S760" si="548">SUM(S762)</f>
        <v>255000</v>
      </c>
      <c r="T760" s="287">
        <f t="shared" si="509"/>
        <v>2.6315789473684208</v>
      </c>
      <c r="U760" s="287">
        <f t="shared" si="508"/>
        <v>6.7105263157894735</v>
      </c>
    </row>
    <row r="761" spans="1:21" s="160" customFormat="1" x14ac:dyDescent="0.2">
      <c r="A761" s="53"/>
      <c r="I761" s="203"/>
      <c r="J761" s="203"/>
      <c r="K761" s="203"/>
      <c r="L761" s="31"/>
      <c r="M761" s="104"/>
      <c r="N761" s="105"/>
      <c r="O761" s="145"/>
      <c r="P761" s="145"/>
      <c r="Q761" s="145"/>
      <c r="R761" s="117"/>
      <c r="S761" s="117"/>
      <c r="T761" s="287"/>
      <c r="U761" s="287"/>
    </row>
    <row r="762" spans="1:21" s="46" customFormat="1" ht="102" x14ac:dyDescent="0.2">
      <c r="A762" s="54" t="s">
        <v>280</v>
      </c>
      <c r="I762" s="203"/>
      <c r="J762" s="203"/>
      <c r="K762" s="203"/>
      <c r="L762" s="66" t="s">
        <v>398</v>
      </c>
      <c r="M762" s="83"/>
      <c r="N762" s="122" t="s">
        <v>400</v>
      </c>
      <c r="O762" s="145">
        <f t="shared" ref="O762" si="549">SUM(O768)</f>
        <v>148900</v>
      </c>
      <c r="P762" s="246">
        <f t="shared" ref="P762" si="550">SUM(P768)</f>
        <v>3800000</v>
      </c>
      <c r="Q762" s="246">
        <f t="shared" ref="Q762" si="551">SUM(Q768)</f>
        <v>3800000</v>
      </c>
      <c r="R762" s="246">
        <f>SUM(R769)</f>
        <v>100000</v>
      </c>
      <c r="S762" s="246">
        <f>SUM(S769)</f>
        <v>255000</v>
      </c>
      <c r="T762" s="287">
        <f t="shared" si="509"/>
        <v>2.6315789473684208</v>
      </c>
      <c r="U762" s="287">
        <f t="shared" si="508"/>
        <v>6.7105263157894735</v>
      </c>
    </row>
    <row r="763" spans="1:21" s="178" customFormat="1" x14ac:dyDescent="0.2">
      <c r="A763" s="54"/>
      <c r="I763" s="203"/>
      <c r="J763" s="203"/>
      <c r="K763" s="203"/>
      <c r="L763" s="16"/>
      <c r="M763" s="179"/>
      <c r="N763" s="108"/>
      <c r="O763" s="145"/>
      <c r="P763" s="145"/>
      <c r="Q763" s="145"/>
      <c r="R763" s="246"/>
      <c r="S763" s="246"/>
      <c r="T763" s="287"/>
      <c r="U763" s="287"/>
    </row>
    <row r="764" spans="1:21" s="172" customFormat="1" x14ac:dyDescent="0.2">
      <c r="A764" s="54"/>
      <c r="I764" s="203"/>
      <c r="J764" s="203"/>
      <c r="K764" s="203"/>
      <c r="L764" s="16"/>
      <c r="M764" s="173"/>
      <c r="N764" s="181" t="s">
        <v>289</v>
      </c>
      <c r="O764" s="189">
        <f t="shared" ref="O764" si="552">SUM(O765:O766)</f>
        <v>148900</v>
      </c>
      <c r="P764" s="189">
        <f t="shared" ref="P764" si="553">SUM(P765:P766)</f>
        <v>3800000</v>
      </c>
      <c r="Q764" s="189">
        <f t="shared" ref="Q764:S764" si="554">SUM(Q765:Q766)</f>
        <v>3800000</v>
      </c>
      <c r="R764" s="189">
        <f t="shared" si="554"/>
        <v>100000</v>
      </c>
      <c r="S764" s="189">
        <f t="shared" si="554"/>
        <v>255000</v>
      </c>
      <c r="T764" s="287">
        <f t="shared" si="509"/>
        <v>2.6315789473684208</v>
      </c>
      <c r="U764" s="287">
        <f t="shared" si="508"/>
        <v>6.7105263157894735</v>
      </c>
    </row>
    <row r="765" spans="1:21" s="205" customFormat="1" x14ac:dyDescent="0.2">
      <c r="A765" s="54"/>
      <c r="L765" s="16"/>
      <c r="M765" s="190" t="s">
        <v>367</v>
      </c>
      <c r="N765" s="181" t="s">
        <v>291</v>
      </c>
      <c r="O765" s="189">
        <v>148900</v>
      </c>
      <c r="P765" s="189">
        <v>3800000</v>
      </c>
      <c r="Q765" s="189">
        <v>3800000</v>
      </c>
      <c r="R765" s="189">
        <v>100000</v>
      </c>
      <c r="S765" s="189">
        <v>255000</v>
      </c>
      <c r="T765" s="287">
        <f t="shared" si="509"/>
        <v>2.6315789473684208</v>
      </c>
      <c r="U765" s="287">
        <f t="shared" ref="U765:U828" si="555">S765/Q765*100</f>
        <v>6.7105263157894735</v>
      </c>
    </row>
    <row r="766" spans="1:21" s="178" customFormat="1" x14ac:dyDescent="0.2">
      <c r="A766" s="54"/>
      <c r="I766" s="203"/>
      <c r="J766" s="203"/>
      <c r="K766" s="203"/>
      <c r="L766" s="16"/>
      <c r="M766" s="190" t="s">
        <v>365</v>
      </c>
      <c r="N766" s="188" t="s">
        <v>293</v>
      </c>
      <c r="O766" s="189">
        <v>0</v>
      </c>
      <c r="P766" s="189">
        <v>0</v>
      </c>
      <c r="Q766" s="189">
        <v>0</v>
      </c>
      <c r="R766" s="189">
        <v>0</v>
      </c>
      <c r="S766" s="189">
        <v>0</v>
      </c>
      <c r="T766" s="287">
        <v>0</v>
      </c>
      <c r="U766" s="287">
        <v>0</v>
      </c>
    </row>
    <row r="767" spans="1:21" s="178" customFormat="1" x14ac:dyDescent="0.2">
      <c r="A767" s="54"/>
      <c r="I767" s="203"/>
      <c r="J767" s="203"/>
      <c r="K767" s="203"/>
      <c r="L767" s="16"/>
      <c r="M767" s="179"/>
      <c r="N767" s="108"/>
      <c r="O767" s="145"/>
      <c r="P767" s="145"/>
      <c r="Q767" s="145"/>
      <c r="R767" s="246"/>
      <c r="S767" s="246"/>
      <c r="T767" s="287"/>
      <c r="U767" s="287"/>
    </row>
    <row r="768" spans="1:21" s="46" customFormat="1" ht="25.5" x14ac:dyDescent="0.2">
      <c r="B768" s="48"/>
      <c r="C768" s="48"/>
      <c r="D768" s="48"/>
      <c r="E768" s="48"/>
      <c r="F768" s="48">
        <v>5</v>
      </c>
      <c r="G768" s="48"/>
      <c r="H768" s="48"/>
      <c r="I768" s="202"/>
      <c r="J768" s="202">
        <v>9</v>
      </c>
      <c r="K768" s="202"/>
      <c r="L768" s="16" t="s">
        <v>398</v>
      </c>
      <c r="M768" s="83" t="s">
        <v>77</v>
      </c>
      <c r="N768" s="84" t="s">
        <v>171</v>
      </c>
      <c r="O768" s="114">
        <f t="shared" ref="O768:Q769" si="556">SUM(O769)</f>
        <v>148900</v>
      </c>
      <c r="P768" s="114">
        <f t="shared" si="556"/>
        <v>3800000</v>
      </c>
      <c r="Q768" s="114">
        <f t="shared" si="556"/>
        <v>3800000</v>
      </c>
      <c r="R768" s="114"/>
      <c r="S768" s="114"/>
      <c r="T768" s="287"/>
      <c r="U768" s="287"/>
    </row>
    <row r="769" spans="1:22" s="46" customFormat="1" ht="38.25" x14ac:dyDescent="0.2">
      <c r="B769" s="48"/>
      <c r="C769" s="48"/>
      <c r="D769" s="48"/>
      <c r="E769" s="48"/>
      <c r="F769" s="48">
        <v>5</v>
      </c>
      <c r="G769" s="48"/>
      <c r="H769" s="48"/>
      <c r="I769" s="202"/>
      <c r="J769" s="202">
        <v>9</v>
      </c>
      <c r="K769" s="202"/>
      <c r="L769" s="16" t="s">
        <v>398</v>
      </c>
      <c r="M769" s="92" t="s">
        <v>81</v>
      </c>
      <c r="N769" s="70" t="s">
        <v>9</v>
      </c>
      <c r="O769" s="115">
        <f t="shared" si="556"/>
        <v>148900</v>
      </c>
      <c r="P769" s="115">
        <f t="shared" si="556"/>
        <v>3800000</v>
      </c>
      <c r="Q769" s="115">
        <f t="shared" si="556"/>
        <v>3800000</v>
      </c>
      <c r="R769" s="114">
        <v>100000</v>
      </c>
      <c r="S769" s="114">
        <v>255000</v>
      </c>
      <c r="T769" s="287">
        <f t="shared" si="509"/>
        <v>2.6315789473684208</v>
      </c>
      <c r="U769" s="287">
        <f t="shared" si="555"/>
        <v>6.7105263157894735</v>
      </c>
    </row>
    <row r="770" spans="1:22" s="46" customFormat="1" x14ac:dyDescent="0.2">
      <c r="B770" s="48"/>
      <c r="C770" s="48"/>
      <c r="D770" s="48"/>
      <c r="E770" s="48"/>
      <c r="F770" s="48">
        <v>5</v>
      </c>
      <c r="G770" s="48"/>
      <c r="H770" s="48"/>
      <c r="I770" s="202"/>
      <c r="J770" s="202">
        <v>9</v>
      </c>
      <c r="K770" s="202"/>
      <c r="L770" s="16" t="s">
        <v>398</v>
      </c>
      <c r="M770" s="83" t="s">
        <v>82</v>
      </c>
      <c r="N770" s="84" t="s">
        <v>173</v>
      </c>
      <c r="O770" s="114">
        <v>148900</v>
      </c>
      <c r="P770" s="114">
        <v>3800000</v>
      </c>
      <c r="Q770" s="114">
        <v>3800000</v>
      </c>
      <c r="R770" s="114"/>
      <c r="S770" s="114"/>
      <c r="T770" s="287"/>
      <c r="U770" s="287"/>
    </row>
    <row r="771" spans="1:22" s="56" customFormat="1" x14ac:dyDescent="0.2">
      <c r="B771" s="57"/>
      <c r="C771" s="57"/>
      <c r="D771" s="57"/>
      <c r="E771" s="57"/>
      <c r="F771" s="57"/>
      <c r="G771" s="57"/>
      <c r="H771" s="57"/>
      <c r="I771" s="202"/>
      <c r="J771" s="202"/>
      <c r="K771" s="202"/>
      <c r="L771" s="16"/>
      <c r="M771" s="83"/>
      <c r="N771" s="84"/>
      <c r="O771" s="145"/>
      <c r="P771" s="145"/>
      <c r="Q771" s="145"/>
      <c r="R771" s="114"/>
      <c r="S771" s="114"/>
      <c r="T771" s="287"/>
      <c r="U771" s="287"/>
    </row>
    <row r="772" spans="1:22" s="46" customFormat="1" ht="38.25" x14ac:dyDescent="0.2">
      <c r="A772" s="53" t="s">
        <v>174</v>
      </c>
      <c r="I772" s="203"/>
      <c r="J772" s="203"/>
      <c r="K772" s="203"/>
      <c r="L772" s="31" t="s">
        <v>203</v>
      </c>
      <c r="M772" s="104"/>
      <c r="N772" s="105" t="s">
        <v>148</v>
      </c>
      <c r="O772" s="117">
        <f t="shared" ref="O772" si="557">SUM(O774)</f>
        <v>80000</v>
      </c>
      <c r="P772" s="117">
        <f t="shared" ref="P772" si="558">SUM(P774)</f>
        <v>50000</v>
      </c>
      <c r="Q772" s="117">
        <f t="shared" ref="Q772:R772" si="559">SUM(Q774)</f>
        <v>20000</v>
      </c>
      <c r="R772" s="117">
        <f t="shared" si="559"/>
        <v>65000</v>
      </c>
      <c r="S772" s="117">
        <f t="shared" ref="S772" si="560">SUM(S774)</f>
        <v>100000</v>
      </c>
      <c r="T772" s="287">
        <f t="shared" ref="T772:T833" si="561">R772/Q772*100</f>
        <v>325</v>
      </c>
      <c r="U772" s="287">
        <f t="shared" si="555"/>
        <v>500</v>
      </c>
    </row>
    <row r="773" spans="1:22" s="160" customFormat="1" x14ac:dyDescent="0.2">
      <c r="A773" s="53"/>
      <c r="I773" s="203"/>
      <c r="J773" s="203"/>
      <c r="K773" s="203"/>
      <c r="L773" s="31"/>
      <c r="M773" s="104"/>
      <c r="N773" s="105"/>
      <c r="O773" s="145"/>
      <c r="P773" s="145"/>
      <c r="Q773" s="145"/>
      <c r="R773" s="117"/>
      <c r="S773" s="117"/>
      <c r="T773" s="287"/>
      <c r="U773" s="287"/>
    </row>
    <row r="774" spans="1:22" s="46" customFormat="1" ht="38.25" x14ac:dyDescent="0.2">
      <c r="A774" s="54" t="s">
        <v>281</v>
      </c>
      <c r="I774" s="203"/>
      <c r="J774" s="203"/>
      <c r="K774" s="203"/>
      <c r="L774" s="66" t="s">
        <v>186</v>
      </c>
      <c r="M774" s="83"/>
      <c r="N774" s="108" t="s">
        <v>330</v>
      </c>
      <c r="O774" s="145">
        <f t="shared" ref="O774" si="562">SUM(O780)</f>
        <v>80000</v>
      </c>
      <c r="P774" s="246">
        <f t="shared" ref="P774" si="563">SUM(P780)</f>
        <v>50000</v>
      </c>
      <c r="Q774" s="246">
        <f t="shared" ref="Q774" si="564">SUM(Q780)</f>
        <v>20000</v>
      </c>
      <c r="R774" s="246">
        <f>SUM(R781)</f>
        <v>65000</v>
      </c>
      <c r="S774" s="246">
        <f>SUM(S781)</f>
        <v>100000</v>
      </c>
      <c r="T774" s="287">
        <f t="shared" si="561"/>
        <v>325</v>
      </c>
      <c r="U774" s="287">
        <f t="shared" si="555"/>
        <v>500</v>
      </c>
    </row>
    <row r="775" spans="1:22" s="172" customFormat="1" x14ac:dyDescent="0.2">
      <c r="A775" s="54"/>
      <c r="I775" s="203"/>
      <c r="J775" s="203"/>
      <c r="K775" s="203"/>
      <c r="L775" s="16"/>
      <c r="M775" s="173"/>
      <c r="N775" s="108"/>
      <c r="O775" s="145"/>
      <c r="P775" s="145"/>
      <c r="Q775" s="145"/>
      <c r="R775" s="246"/>
      <c r="S775" s="246"/>
      <c r="T775" s="287"/>
      <c r="U775" s="287"/>
    </row>
    <row r="776" spans="1:22" s="178" customFormat="1" x14ac:dyDescent="0.2">
      <c r="A776" s="54"/>
      <c r="I776" s="203"/>
      <c r="J776" s="203"/>
      <c r="K776" s="203"/>
      <c r="L776" s="16"/>
      <c r="M776" s="179"/>
      <c r="N776" s="181" t="s">
        <v>289</v>
      </c>
      <c r="O776" s="189">
        <f t="shared" ref="O776" si="565">SUM(O777:O778)</f>
        <v>80000</v>
      </c>
      <c r="P776" s="189">
        <f t="shared" ref="P776" si="566">SUM(P777:P778)</f>
        <v>50000</v>
      </c>
      <c r="Q776" s="189">
        <f t="shared" ref="Q776:S776" si="567">SUM(Q777:Q778)</f>
        <v>20000</v>
      </c>
      <c r="R776" s="189">
        <f t="shared" si="567"/>
        <v>65000</v>
      </c>
      <c r="S776" s="189">
        <f t="shared" si="567"/>
        <v>100000</v>
      </c>
      <c r="T776" s="287">
        <f t="shared" si="561"/>
        <v>325</v>
      </c>
      <c r="U776" s="287">
        <f t="shared" si="555"/>
        <v>500</v>
      </c>
    </row>
    <row r="777" spans="1:22" s="205" customFormat="1" x14ac:dyDescent="0.2">
      <c r="A777" s="54"/>
      <c r="L777" s="16"/>
      <c r="M777" s="190" t="s">
        <v>367</v>
      </c>
      <c r="N777" s="181" t="s">
        <v>291</v>
      </c>
      <c r="O777" s="189">
        <v>80000</v>
      </c>
      <c r="P777" s="189">
        <v>39990.83</v>
      </c>
      <c r="Q777" s="189">
        <v>20000</v>
      </c>
      <c r="R777" s="189">
        <v>65000</v>
      </c>
      <c r="S777" s="189">
        <v>40000</v>
      </c>
      <c r="T777" s="287">
        <f t="shared" si="561"/>
        <v>325</v>
      </c>
      <c r="U777" s="287">
        <f t="shared" si="555"/>
        <v>200</v>
      </c>
    </row>
    <row r="778" spans="1:22" s="178" customFormat="1" x14ac:dyDescent="0.2">
      <c r="A778" s="54"/>
      <c r="I778" s="203"/>
      <c r="J778" s="203"/>
      <c r="K778" s="203"/>
      <c r="L778" s="16"/>
      <c r="M778" s="190" t="s">
        <v>365</v>
      </c>
      <c r="N778" s="188" t="s">
        <v>293</v>
      </c>
      <c r="O778" s="189">
        <v>0</v>
      </c>
      <c r="P778" s="189">
        <v>10009.17</v>
      </c>
      <c r="Q778" s="189">
        <v>0</v>
      </c>
      <c r="R778" s="189">
        <v>0</v>
      </c>
      <c r="S778" s="189">
        <v>60000</v>
      </c>
      <c r="T778" s="287">
        <v>0</v>
      </c>
      <c r="U778" s="287">
        <v>0</v>
      </c>
    </row>
    <row r="779" spans="1:22" s="178" customFormat="1" x14ac:dyDescent="0.2">
      <c r="A779" s="54"/>
      <c r="I779" s="203"/>
      <c r="J779" s="203"/>
      <c r="K779" s="203"/>
      <c r="L779" s="16"/>
      <c r="M779" s="190"/>
      <c r="N779" s="188"/>
      <c r="O779" s="145"/>
      <c r="P779" s="145"/>
      <c r="Q779" s="145"/>
      <c r="R779" s="246"/>
      <c r="S779" s="246"/>
      <c r="T779" s="287"/>
      <c r="U779" s="287"/>
    </row>
    <row r="780" spans="1:22" s="43" customFormat="1" ht="25.5" x14ac:dyDescent="0.2">
      <c r="B780" s="48"/>
      <c r="C780" s="48"/>
      <c r="D780" s="48"/>
      <c r="E780" s="48"/>
      <c r="F780" s="48">
        <v>5</v>
      </c>
      <c r="G780" s="48"/>
      <c r="H780" s="48"/>
      <c r="I780" s="202"/>
      <c r="J780" s="202">
        <v>9</v>
      </c>
      <c r="K780" s="202"/>
      <c r="L780" s="16" t="s">
        <v>186</v>
      </c>
      <c r="M780" s="83" t="s">
        <v>77</v>
      </c>
      <c r="N780" s="84" t="s">
        <v>171</v>
      </c>
      <c r="O780" s="114">
        <f t="shared" ref="O780:Q781" si="568">SUM(O781)</f>
        <v>80000</v>
      </c>
      <c r="P780" s="114">
        <f t="shared" si="568"/>
        <v>50000</v>
      </c>
      <c r="Q780" s="114">
        <f t="shared" si="568"/>
        <v>20000</v>
      </c>
      <c r="R780" s="114"/>
      <c r="S780" s="114"/>
      <c r="T780" s="287"/>
      <c r="U780" s="287"/>
    </row>
    <row r="781" spans="1:22" s="43" customFormat="1" ht="38.25" x14ac:dyDescent="0.2">
      <c r="B781" s="48"/>
      <c r="C781" s="48"/>
      <c r="D781" s="48"/>
      <c r="E781" s="48"/>
      <c r="F781" s="48">
        <v>5</v>
      </c>
      <c r="G781" s="48"/>
      <c r="H781" s="48"/>
      <c r="I781" s="202"/>
      <c r="J781" s="202">
        <v>9</v>
      </c>
      <c r="K781" s="202"/>
      <c r="L781" s="16" t="s">
        <v>186</v>
      </c>
      <c r="M781" s="92" t="s">
        <v>81</v>
      </c>
      <c r="N781" s="70" t="s">
        <v>9</v>
      </c>
      <c r="O781" s="115">
        <f t="shared" si="568"/>
        <v>80000</v>
      </c>
      <c r="P781" s="115">
        <f t="shared" si="568"/>
        <v>50000</v>
      </c>
      <c r="Q781" s="115">
        <f t="shared" si="568"/>
        <v>20000</v>
      </c>
      <c r="R781" s="114">
        <v>65000</v>
      </c>
      <c r="S781" s="114">
        <v>100000</v>
      </c>
      <c r="T781" s="287">
        <f t="shared" si="561"/>
        <v>325</v>
      </c>
      <c r="U781" s="287">
        <f t="shared" si="555"/>
        <v>500</v>
      </c>
      <c r="V781" s="213"/>
    </row>
    <row r="782" spans="1:22" s="43" customFormat="1" x14ac:dyDescent="0.2">
      <c r="B782" s="48"/>
      <c r="C782" s="48"/>
      <c r="D782" s="48"/>
      <c r="E782" s="48"/>
      <c r="F782" s="48">
        <v>5</v>
      </c>
      <c r="G782" s="48"/>
      <c r="H782" s="48"/>
      <c r="I782" s="202"/>
      <c r="J782" s="202">
        <v>9</v>
      </c>
      <c r="K782" s="202"/>
      <c r="L782" s="16" t="s">
        <v>186</v>
      </c>
      <c r="M782" s="83" t="s">
        <v>82</v>
      </c>
      <c r="N782" s="84" t="s">
        <v>173</v>
      </c>
      <c r="O782" s="114">
        <v>80000</v>
      </c>
      <c r="P782" s="114">
        <v>50000</v>
      </c>
      <c r="Q782" s="114">
        <v>20000</v>
      </c>
      <c r="R782" s="114"/>
      <c r="S782" s="114"/>
      <c r="T782" s="287"/>
      <c r="U782" s="287"/>
    </row>
    <row r="783" spans="1:22" s="310" customFormat="1" x14ac:dyDescent="0.2">
      <c r="B783" s="309"/>
      <c r="C783" s="309"/>
      <c r="D783" s="309"/>
      <c r="E783" s="309"/>
      <c r="F783" s="309"/>
      <c r="G783" s="309"/>
      <c r="H783" s="309"/>
      <c r="I783" s="309"/>
      <c r="J783" s="309"/>
      <c r="K783" s="309"/>
      <c r="L783" s="16"/>
      <c r="M783" s="311"/>
      <c r="N783" s="312"/>
      <c r="O783" s="114"/>
      <c r="P783" s="114"/>
      <c r="Q783" s="114"/>
      <c r="R783" s="114"/>
      <c r="S783" s="114"/>
      <c r="T783" s="287"/>
      <c r="U783" s="287"/>
    </row>
    <row r="784" spans="1:22" s="310" customFormat="1" ht="25.5" x14ac:dyDescent="0.2">
      <c r="A784" s="53" t="s">
        <v>153</v>
      </c>
      <c r="L784" s="31" t="s">
        <v>190</v>
      </c>
      <c r="M784" s="104"/>
      <c r="N784" s="105" t="s">
        <v>146</v>
      </c>
      <c r="O784" s="117">
        <v>0</v>
      </c>
      <c r="P784" s="117">
        <f>SUM(P786)</f>
        <v>20000</v>
      </c>
      <c r="Q784" s="117">
        <f>SUM(Q786)</f>
        <v>20000</v>
      </c>
      <c r="R784" s="117">
        <f t="shared" ref="R784:S784" si="569">SUM(R786)</f>
        <v>100000</v>
      </c>
      <c r="S784" s="117">
        <f t="shared" si="569"/>
        <v>100000</v>
      </c>
      <c r="T784" s="287">
        <f t="shared" si="561"/>
        <v>500</v>
      </c>
      <c r="U784" s="287">
        <f t="shared" si="555"/>
        <v>500</v>
      </c>
    </row>
    <row r="785" spans="1:21" s="310" customFormat="1" x14ac:dyDescent="0.2">
      <c r="A785" s="53"/>
      <c r="L785" s="31"/>
      <c r="M785" s="104"/>
      <c r="N785" s="105"/>
      <c r="O785" s="114"/>
      <c r="P785" s="114"/>
      <c r="Q785" s="114"/>
      <c r="R785" s="114"/>
      <c r="S785" s="114"/>
      <c r="T785" s="287"/>
      <c r="U785" s="287"/>
    </row>
    <row r="786" spans="1:21" s="310" customFormat="1" ht="38.25" x14ac:dyDescent="0.2">
      <c r="A786" s="54" t="s">
        <v>349</v>
      </c>
      <c r="L786" s="66" t="s">
        <v>179</v>
      </c>
      <c r="M786" s="311"/>
      <c r="N786" s="108" t="s">
        <v>352</v>
      </c>
      <c r="O786" s="246">
        <v>0</v>
      </c>
      <c r="P786" s="246">
        <f>SUM(P792)</f>
        <v>20000</v>
      </c>
      <c r="Q786" s="246">
        <f>SUM(Q792)</f>
        <v>20000</v>
      </c>
      <c r="R786" s="246">
        <f>SUM(R793)</f>
        <v>100000</v>
      </c>
      <c r="S786" s="246">
        <f>SUM(S793)</f>
        <v>100000</v>
      </c>
      <c r="T786" s="287">
        <f t="shared" si="561"/>
        <v>500</v>
      </c>
      <c r="U786" s="287">
        <f t="shared" si="555"/>
        <v>500</v>
      </c>
    </row>
    <row r="787" spans="1:21" s="310" customFormat="1" x14ac:dyDescent="0.2">
      <c r="A787" s="54"/>
      <c r="L787" s="16"/>
      <c r="M787" s="311"/>
      <c r="N787" s="108"/>
      <c r="O787" s="117"/>
      <c r="P787" s="117"/>
      <c r="Q787" s="117"/>
      <c r="R787" s="114"/>
      <c r="S787" s="114"/>
      <c r="T787" s="287"/>
      <c r="U787" s="287"/>
    </row>
    <row r="788" spans="1:21" s="310" customFormat="1" x14ac:dyDescent="0.2">
      <c r="A788" s="54"/>
      <c r="L788" s="16"/>
      <c r="M788" s="311"/>
      <c r="N788" s="181" t="s">
        <v>289</v>
      </c>
      <c r="O788" s="189">
        <v>0</v>
      </c>
      <c r="P788" s="189">
        <f>SUM(P789:P790)</f>
        <v>20000</v>
      </c>
      <c r="Q788" s="189">
        <f>SUM(Q789:Q790)</f>
        <v>20000</v>
      </c>
      <c r="R788" s="189">
        <f t="shared" ref="R788:S788" si="570">SUM(R789:R790)</f>
        <v>100000</v>
      </c>
      <c r="S788" s="189">
        <f t="shared" si="570"/>
        <v>100000</v>
      </c>
      <c r="T788" s="287">
        <f t="shared" si="561"/>
        <v>500</v>
      </c>
      <c r="U788" s="287">
        <f t="shared" si="555"/>
        <v>500</v>
      </c>
    </row>
    <row r="789" spans="1:21" s="310" customFormat="1" x14ac:dyDescent="0.2">
      <c r="A789" s="54"/>
      <c r="L789" s="16"/>
      <c r="M789" s="190" t="s">
        <v>367</v>
      </c>
      <c r="N789" s="181" t="s">
        <v>291</v>
      </c>
      <c r="O789" s="189">
        <v>0</v>
      </c>
      <c r="P789" s="189">
        <v>20000</v>
      </c>
      <c r="Q789" s="189">
        <v>20000</v>
      </c>
      <c r="R789" s="189">
        <v>100000</v>
      </c>
      <c r="S789" s="189">
        <v>100000</v>
      </c>
      <c r="T789" s="287">
        <f t="shared" si="561"/>
        <v>500</v>
      </c>
      <c r="U789" s="287">
        <f t="shared" si="555"/>
        <v>500</v>
      </c>
    </row>
    <row r="790" spans="1:21" s="310" customFormat="1" x14ac:dyDescent="0.2">
      <c r="A790" s="54"/>
      <c r="L790" s="16"/>
      <c r="M790" s="190" t="s">
        <v>365</v>
      </c>
      <c r="N790" s="188" t="s">
        <v>293</v>
      </c>
      <c r="O790" s="189">
        <v>0</v>
      </c>
      <c r="P790" s="189">
        <v>0</v>
      </c>
      <c r="Q790" s="189">
        <v>0</v>
      </c>
      <c r="R790" s="189">
        <v>0</v>
      </c>
      <c r="S790" s="189">
        <v>0</v>
      </c>
      <c r="T790" s="287">
        <v>0</v>
      </c>
      <c r="U790" s="287">
        <v>0</v>
      </c>
    </row>
    <row r="791" spans="1:21" s="310" customFormat="1" x14ac:dyDescent="0.2">
      <c r="A791" s="54"/>
      <c r="L791" s="16"/>
      <c r="M791" s="190"/>
      <c r="N791" s="188"/>
      <c r="O791" s="117"/>
      <c r="P791" s="117"/>
      <c r="Q791" s="117"/>
      <c r="R791" s="114"/>
      <c r="S791" s="114"/>
      <c r="T791" s="287"/>
      <c r="U791" s="287"/>
    </row>
    <row r="792" spans="1:21" s="310" customFormat="1" ht="25.5" x14ac:dyDescent="0.2">
      <c r="B792" s="309"/>
      <c r="C792" s="309"/>
      <c r="D792" s="309"/>
      <c r="E792" s="309"/>
      <c r="F792" s="309">
        <v>5</v>
      </c>
      <c r="G792" s="309"/>
      <c r="H792" s="309"/>
      <c r="I792" s="309"/>
      <c r="J792" s="309">
        <v>9</v>
      </c>
      <c r="K792" s="309"/>
      <c r="L792" s="16" t="s">
        <v>179</v>
      </c>
      <c r="M792" s="311" t="s">
        <v>77</v>
      </c>
      <c r="N792" s="312" t="s">
        <v>171</v>
      </c>
      <c r="O792" s="114">
        <v>0</v>
      </c>
      <c r="P792" s="114">
        <f t="shared" ref="P792:Q793" si="571">SUM(P793)</f>
        <v>20000</v>
      </c>
      <c r="Q792" s="114">
        <f t="shared" si="571"/>
        <v>20000</v>
      </c>
      <c r="R792" s="114"/>
      <c r="S792" s="114"/>
      <c r="T792" s="287"/>
      <c r="U792" s="287"/>
    </row>
    <row r="793" spans="1:21" s="310" customFormat="1" ht="38.25" x14ac:dyDescent="0.2">
      <c r="B793" s="309"/>
      <c r="C793" s="309"/>
      <c r="D793" s="309"/>
      <c r="E793" s="309"/>
      <c r="F793" s="309">
        <v>5</v>
      </c>
      <c r="G793" s="309"/>
      <c r="H793" s="309"/>
      <c r="I793" s="309"/>
      <c r="J793" s="309">
        <v>9</v>
      </c>
      <c r="K793" s="309"/>
      <c r="L793" s="16" t="s">
        <v>179</v>
      </c>
      <c r="M793" s="313" t="s">
        <v>81</v>
      </c>
      <c r="N793" s="70" t="s">
        <v>9</v>
      </c>
      <c r="O793" s="115">
        <v>0</v>
      </c>
      <c r="P793" s="115">
        <f t="shared" si="571"/>
        <v>20000</v>
      </c>
      <c r="Q793" s="115">
        <f t="shared" si="571"/>
        <v>20000</v>
      </c>
      <c r="R793" s="114">
        <v>100000</v>
      </c>
      <c r="S793" s="114">
        <v>100000</v>
      </c>
      <c r="T793" s="287">
        <f t="shared" si="561"/>
        <v>500</v>
      </c>
      <c r="U793" s="287">
        <f t="shared" si="555"/>
        <v>500</v>
      </c>
    </row>
    <row r="794" spans="1:21" s="310" customFormat="1" x14ac:dyDescent="0.2">
      <c r="B794" s="309"/>
      <c r="C794" s="309"/>
      <c r="D794" s="309"/>
      <c r="E794" s="309"/>
      <c r="F794" s="309">
        <v>5</v>
      </c>
      <c r="G794" s="309"/>
      <c r="H794" s="309"/>
      <c r="I794" s="309"/>
      <c r="J794" s="309">
        <v>9</v>
      </c>
      <c r="K794" s="309"/>
      <c r="L794" s="16" t="s">
        <v>179</v>
      </c>
      <c r="M794" s="311" t="s">
        <v>82</v>
      </c>
      <c r="N794" s="312" t="s">
        <v>173</v>
      </c>
      <c r="O794" s="114">
        <v>0</v>
      </c>
      <c r="P794" s="114">
        <v>20000</v>
      </c>
      <c r="Q794" s="114">
        <v>20000</v>
      </c>
      <c r="R794" s="114"/>
      <c r="S794" s="114"/>
      <c r="T794" s="287"/>
      <c r="U794" s="287"/>
    </row>
    <row r="795" spans="1:21" s="310" customFormat="1" x14ac:dyDescent="0.2">
      <c r="B795" s="309"/>
      <c r="C795" s="309"/>
      <c r="D795" s="309"/>
      <c r="E795" s="309"/>
      <c r="F795" s="309"/>
      <c r="G795" s="309"/>
      <c r="H795" s="309"/>
      <c r="I795" s="309"/>
      <c r="J795" s="309"/>
      <c r="K795" s="309"/>
      <c r="L795" s="16"/>
      <c r="M795" s="311"/>
      <c r="N795" s="312"/>
      <c r="O795" s="114"/>
      <c r="P795" s="114"/>
      <c r="Q795" s="114"/>
      <c r="R795" s="114"/>
      <c r="S795" s="114"/>
      <c r="T795" s="287"/>
      <c r="U795" s="287"/>
    </row>
    <row r="796" spans="1:21" s="225" customFormat="1" x14ac:dyDescent="0.2">
      <c r="B796" s="224"/>
      <c r="C796" s="224"/>
      <c r="D796" s="224"/>
      <c r="E796" s="224"/>
      <c r="F796" s="224"/>
      <c r="G796" s="224"/>
      <c r="H796" s="224"/>
      <c r="I796" s="224"/>
      <c r="J796" s="224"/>
      <c r="K796" s="224"/>
      <c r="L796" s="16"/>
      <c r="M796" s="226"/>
      <c r="N796" s="227"/>
      <c r="O796" s="114"/>
      <c r="P796" s="114"/>
      <c r="Q796" s="114"/>
      <c r="R796" s="114"/>
      <c r="S796" s="114"/>
      <c r="T796" s="287"/>
      <c r="U796" s="287"/>
    </row>
    <row r="797" spans="1:21" s="47" customFormat="1" ht="25.5" x14ac:dyDescent="0.2">
      <c r="A797" s="53" t="s">
        <v>112</v>
      </c>
      <c r="I797" s="203"/>
      <c r="J797" s="203"/>
      <c r="K797" s="203"/>
      <c r="L797" s="31" t="s">
        <v>113</v>
      </c>
      <c r="M797" s="104"/>
      <c r="N797" s="105" t="s">
        <v>119</v>
      </c>
      <c r="O797" s="117">
        <f t="shared" ref="O797" si="572">SUM(O799)</f>
        <v>40371.630000000005</v>
      </c>
      <c r="P797" s="117">
        <f t="shared" ref="P797" si="573">SUM(P799)</f>
        <v>30000</v>
      </c>
      <c r="Q797" s="117">
        <f t="shared" ref="Q797:R797" si="574">SUM(Q799)</f>
        <v>30000</v>
      </c>
      <c r="R797" s="117">
        <f t="shared" si="574"/>
        <v>30000</v>
      </c>
      <c r="S797" s="117">
        <f t="shared" ref="S797" si="575">SUM(S799)</f>
        <v>30000</v>
      </c>
      <c r="T797" s="287">
        <f t="shared" si="561"/>
        <v>100</v>
      </c>
      <c r="U797" s="287">
        <f t="shared" si="555"/>
        <v>100</v>
      </c>
    </row>
    <row r="798" spans="1:21" s="305" customFormat="1" x14ac:dyDescent="0.2">
      <c r="A798" s="53"/>
      <c r="L798" s="31"/>
      <c r="M798" s="104"/>
      <c r="N798" s="105"/>
      <c r="O798" s="117"/>
      <c r="P798" s="117"/>
      <c r="Q798" s="117"/>
      <c r="R798" s="117"/>
      <c r="S798" s="117"/>
      <c r="T798" s="287"/>
      <c r="U798" s="287"/>
    </row>
    <row r="799" spans="1:21" s="43" customFormat="1" ht="38.25" x14ac:dyDescent="0.2">
      <c r="A799" s="54" t="s">
        <v>350</v>
      </c>
      <c r="I799" s="203"/>
      <c r="J799" s="203"/>
      <c r="K799" s="203"/>
      <c r="L799" s="66" t="s">
        <v>143</v>
      </c>
      <c r="M799" s="83"/>
      <c r="N799" s="108" t="s">
        <v>175</v>
      </c>
      <c r="O799" s="145">
        <f t="shared" ref="O799" si="576">SUM(O806)</f>
        <v>40371.630000000005</v>
      </c>
      <c r="P799" s="145">
        <f t="shared" ref="P799" si="577">SUM(P806)</f>
        <v>30000</v>
      </c>
      <c r="Q799" s="145">
        <f t="shared" ref="Q799" si="578">SUM(Q806)</f>
        <v>30000</v>
      </c>
      <c r="R799" s="246">
        <f>SUM(R807)</f>
        <v>30000</v>
      </c>
      <c r="S799" s="246">
        <f>SUM(S807)</f>
        <v>30000</v>
      </c>
      <c r="T799" s="287">
        <f t="shared" si="561"/>
        <v>100</v>
      </c>
      <c r="U799" s="287">
        <f t="shared" si="555"/>
        <v>100</v>
      </c>
    </row>
    <row r="800" spans="1:21" s="172" customFormat="1" x14ac:dyDescent="0.2">
      <c r="A800" s="54"/>
      <c r="I800" s="203"/>
      <c r="J800" s="203"/>
      <c r="K800" s="203"/>
      <c r="L800" s="16"/>
      <c r="M800" s="173"/>
      <c r="N800" s="108"/>
      <c r="O800" s="145"/>
      <c r="P800" s="145"/>
      <c r="Q800" s="145"/>
      <c r="R800" s="246"/>
      <c r="S800" s="246"/>
      <c r="T800" s="287"/>
      <c r="U800" s="287"/>
    </row>
    <row r="801" spans="1:21" s="178" customFormat="1" x14ac:dyDescent="0.2">
      <c r="A801" s="54"/>
      <c r="I801" s="203"/>
      <c r="J801" s="203"/>
      <c r="K801" s="203"/>
      <c r="L801" s="16"/>
      <c r="M801" s="179"/>
      <c r="N801" s="181" t="s">
        <v>289</v>
      </c>
      <c r="O801" s="189">
        <f>SUM(O803:O804)</f>
        <v>40371.629999999997</v>
      </c>
      <c r="P801" s="189">
        <f>SUM(P804)</f>
        <v>30000</v>
      </c>
      <c r="Q801" s="189">
        <f>SUM(Q802:Q804)</f>
        <v>30000</v>
      </c>
      <c r="R801" s="189">
        <f t="shared" ref="R801" si="579">SUM(R804)</f>
        <v>30000</v>
      </c>
      <c r="S801" s="189">
        <f t="shared" ref="S801" si="580">SUM(S804)</f>
        <v>30000</v>
      </c>
      <c r="T801" s="287">
        <f t="shared" si="561"/>
        <v>100</v>
      </c>
      <c r="U801" s="287">
        <f t="shared" si="555"/>
        <v>100</v>
      </c>
    </row>
    <row r="802" spans="1:21" s="352" customFormat="1" x14ac:dyDescent="0.2">
      <c r="A802" s="54"/>
      <c r="L802" s="16"/>
      <c r="M802" s="187">
        <v>11</v>
      </c>
      <c r="N802" s="181" t="s">
        <v>290</v>
      </c>
      <c r="O802" s="189">
        <v>0</v>
      </c>
      <c r="P802" s="189">
        <v>0</v>
      </c>
      <c r="Q802" s="189">
        <v>15000</v>
      </c>
      <c r="R802" s="189">
        <v>0</v>
      </c>
      <c r="S802" s="189">
        <v>0</v>
      </c>
      <c r="T802" s="287"/>
      <c r="U802" s="287"/>
    </row>
    <row r="803" spans="1:21" s="289" customFormat="1" x14ac:dyDescent="0.2">
      <c r="A803" s="54"/>
      <c r="L803" s="16"/>
      <c r="M803" s="190" t="s">
        <v>368</v>
      </c>
      <c r="N803" s="181" t="s">
        <v>292</v>
      </c>
      <c r="O803" s="189">
        <v>0</v>
      </c>
      <c r="P803" s="189">
        <v>0</v>
      </c>
      <c r="Q803" s="189">
        <v>0</v>
      </c>
      <c r="R803" s="189">
        <v>0</v>
      </c>
      <c r="S803" s="189">
        <v>0</v>
      </c>
      <c r="T803" s="287">
        <v>0</v>
      </c>
      <c r="U803" s="287">
        <v>0</v>
      </c>
    </row>
    <row r="804" spans="1:21" s="178" customFormat="1" x14ac:dyDescent="0.2">
      <c r="A804" s="54"/>
      <c r="I804" s="203"/>
      <c r="J804" s="203"/>
      <c r="K804" s="203"/>
      <c r="L804" s="16"/>
      <c r="M804" s="190" t="s">
        <v>365</v>
      </c>
      <c r="N804" s="181" t="s">
        <v>293</v>
      </c>
      <c r="O804" s="189">
        <v>40371.629999999997</v>
      </c>
      <c r="P804" s="189">
        <v>30000</v>
      </c>
      <c r="Q804" s="189">
        <v>15000</v>
      </c>
      <c r="R804" s="189">
        <v>30000</v>
      </c>
      <c r="S804" s="189">
        <v>30000</v>
      </c>
      <c r="T804" s="287">
        <v>0</v>
      </c>
      <c r="U804" s="287">
        <v>0</v>
      </c>
    </row>
    <row r="805" spans="1:21" s="178" customFormat="1" x14ac:dyDescent="0.2">
      <c r="A805" s="54"/>
      <c r="I805" s="203"/>
      <c r="J805" s="203"/>
      <c r="K805" s="203"/>
      <c r="L805" s="16"/>
      <c r="M805" s="179"/>
      <c r="N805" s="108"/>
      <c r="O805" s="145"/>
      <c r="P805" s="145"/>
      <c r="Q805" s="145"/>
      <c r="R805" s="246"/>
      <c r="S805" s="246"/>
      <c r="T805" s="287"/>
      <c r="U805" s="287"/>
    </row>
    <row r="806" spans="1:21" s="43" customFormat="1" ht="25.5" x14ac:dyDescent="0.2">
      <c r="B806" s="48">
        <v>1</v>
      </c>
      <c r="E806" s="288">
        <v>4</v>
      </c>
      <c r="I806" s="203"/>
      <c r="J806" s="203">
        <v>9</v>
      </c>
      <c r="K806" s="203"/>
      <c r="L806" s="16" t="s">
        <v>143</v>
      </c>
      <c r="M806" s="83" t="s">
        <v>77</v>
      </c>
      <c r="N806" s="84" t="s">
        <v>171</v>
      </c>
      <c r="O806" s="114">
        <f t="shared" ref="O806:Q806" si="581">SUM(O807)</f>
        <v>40371.630000000005</v>
      </c>
      <c r="P806" s="114">
        <f t="shared" si="581"/>
        <v>30000</v>
      </c>
      <c r="Q806" s="114">
        <f t="shared" si="581"/>
        <v>30000</v>
      </c>
      <c r="R806" s="114"/>
      <c r="S806" s="114"/>
      <c r="T806" s="287"/>
      <c r="U806" s="287"/>
    </row>
    <row r="807" spans="1:21" s="43" customFormat="1" ht="38.25" x14ac:dyDescent="0.2">
      <c r="B807" s="48">
        <v>1</v>
      </c>
      <c r="E807" s="288">
        <v>4</v>
      </c>
      <c r="I807" s="203"/>
      <c r="J807" s="203">
        <v>9</v>
      </c>
      <c r="K807" s="203"/>
      <c r="L807" s="16" t="s">
        <v>143</v>
      </c>
      <c r="M807" s="92" t="s">
        <v>81</v>
      </c>
      <c r="N807" s="70" t="s">
        <v>9</v>
      </c>
      <c r="O807" s="115">
        <f t="shared" ref="O807" si="582">SUM(O808:O810)</f>
        <v>40371.630000000005</v>
      </c>
      <c r="P807" s="115">
        <f t="shared" ref="P807" si="583">SUM(P808:P810)</f>
        <v>30000</v>
      </c>
      <c r="Q807" s="115">
        <f t="shared" ref="Q807" si="584">SUM(Q808:Q810)</f>
        <v>30000</v>
      </c>
      <c r="R807" s="114">
        <v>30000</v>
      </c>
      <c r="S807" s="114">
        <v>30000</v>
      </c>
      <c r="T807" s="287">
        <f t="shared" si="561"/>
        <v>100</v>
      </c>
      <c r="U807" s="287">
        <f t="shared" si="555"/>
        <v>100</v>
      </c>
    </row>
    <row r="808" spans="1:21" s="44" customFormat="1" x14ac:dyDescent="0.2">
      <c r="B808" s="48">
        <v>1</v>
      </c>
      <c r="E808" s="288">
        <v>4</v>
      </c>
      <c r="I808" s="203"/>
      <c r="J808" s="203">
        <v>9</v>
      </c>
      <c r="K808" s="203"/>
      <c r="L808" s="16" t="s">
        <v>143</v>
      </c>
      <c r="M808" s="83" t="s">
        <v>82</v>
      </c>
      <c r="N808" s="84" t="s">
        <v>173</v>
      </c>
      <c r="O808" s="114">
        <v>0</v>
      </c>
      <c r="P808" s="114">
        <v>10000</v>
      </c>
      <c r="Q808" s="114">
        <v>20000</v>
      </c>
      <c r="R808" s="114"/>
      <c r="S808" s="114"/>
      <c r="T808" s="287"/>
      <c r="U808" s="287"/>
    </row>
    <row r="809" spans="1:21" s="43" customFormat="1" x14ac:dyDescent="0.2">
      <c r="B809" s="48">
        <v>1</v>
      </c>
      <c r="E809" s="288">
        <v>4</v>
      </c>
      <c r="I809" s="203"/>
      <c r="J809" s="203">
        <v>9</v>
      </c>
      <c r="K809" s="203"/>
      <c r="L809" s="16" t="s">
        <v>143</v>
      </c>
      <c r="M809" s="83" t="s">
        <v>83</v>
      </c>
      <c r="N809" s="84" t="s">
        <v>21</v>
      </c>
      <c r="O809" s="114">
        <v>13577.25</v>
      </c>
      <c r="P809" s="114">
        <v>10000</v>
      </c>
      <c r="Q809" s="114">
        <v>5000</v>
      </c>
      <c r="R809" s="114"/>
      <c r="S809" s="114"/>
      <c r="T809" s="287"/>
      <c r="U809" s="287"/>
    </row>
    <row r="810" spans="1:21" s="43" customFormat="1" ht="26.25" customHeight="1" x14ac:dyDescent="0.2">
      <c r="B810" s="48">
        <v>1</v>
      </c>
      <c r="E810" s="288">
        <v>4</v>
      </c>
      <c r="I810" s="203"/>
      <c r="J810" s="203">
        <v>9</v>
      </c>
      <c r="K810" s="203"/>
      <c r="L810" s="16" t="s">
        <v>143</v>
      </c>
      <c r="M810" s="83" t="s">
        <v>84</v>
      </c>
      <c r="N810" s="84" t="s">
        <v>24</v>
      </c>
      <c r="O810" s="114">
        <v>26794.38</v>
      </c>
      <c r="P810" s="114">
        <v>10000</v>
      </c>
      <c r="Q810" s="114">
        <v>5000</v>
      </c>
      <c r="R810" s="114"/>
      <c r="S810" s="114"/>
      <c r="T810" s="287"/>
      <c r="U810" s="287"/>
    </row>
    <row r="811" spans="1:21" s="273" customFormat="1" ht="21.75" customHeight="1" x14ac:dyDescent="0.2">
      <c r="B811" s="272"/>
      <c r="L811" s="16"/>
      <c r="M811" s="274"/>
      <c r="N811" s="275"/>
      <c r="O811" s="114"/>
      <c r="P811" s="114"/>
      <c r="Q811" s="114"/>
      <c r="R811" s="114"/>
      <c r="S811" s="114"/>
      <c r="T811" s="287"/>
      <c r="U811" s="287"/>
    </row>
    <row r="812" spans="1:21" s="273" customFormat="1" ht="26.25" customHeight="1" x14ac:dyDescent="0.2">
      <c r="A812" s="53" t="s">
        <v>153</v>
      </c>
      <c r="B812" s="278"/>
      <c r="C812" s="278"/>
      <c r="D812" s="278"/>
      <c r="E812" s="278"/>
      <c r="F812" s="278"/>
      <c r="G812" s="278"/>
      <c r="H812" s="278"/>
      <c r="I812" s="278"/>
      <c r="J812" s="278"/>
      <c r="K812" s="278"/>
      <c r="L812" s="31" t="s">
        <v>190</v>
      </c>
      <c r="M812" s="104"/>
      <c r="N812" s="105" t="s">
        <v>146</v>
      </c>
      <c r="O812" s="117">
        <f t="shared" ref="O812:P812" si="585">SUM(O814)</f>
        <v>15800.94</v>
      </c>
      <c r="P812" s="117">
        <f t="shared" si="585"/>
        <v>20000</v>
      </c>
      <c r="Q812" s="117">
        <f t="shared" ref="Q812" si="586">SUM(Q814)</f>
        <v>0</v>
      </c>
      <c r="R812" s="117">
        <v>0</v>
      </c>
      <c r="S812" s="117">
        <v>0</v>
      </c>
      <c r="T812" s="287">
        <v>0</v>
      </c>
      <c r="U812" s="287">
        <v>0</v>
      </c>
    </row>
    <row r="813" spans="1:21" s="273" customFormat="1" ht="12" customHeight="1" x14ac:dyDescent="0.2">
      <c r="A813" s="53"/>
      <c r="B813" s="278"/>
      <c r="C813" s="278"/>
      <c r="D813" s="278"/>
      <c r="E813" s="278"/>
      <c r="F813" s="278"/>
      <c r="G813" s="278"/>
      <c r="H813" s="278"/>
      <c r="I813" s="278"/>
      <c r="J813" s="278"/>
      <c r="K813" s="278"/>
      <c r="L813" s="31"/>
      <c r="M813" s="104"/>
      <c r="N813" s="105"/>
      <c r="O813" s="114"/>
      <c r="P813" s="114"/>
      <c r="Q813" s="114"/>
      <c r="R813" s="114"/>
      <c r="S813" s="114"/>
      <c r="T813" s="287"/>
      <c r="U813" s="287"/>
    </row>
    <row r="814" spans="1:21" s="273" customFormat="1" ht="25.5" customHeight="1" x14ac:dyDescent="0.2">
      <c r="A814" s="54" t="s">
        <v>351</v>
      </c>
      <c r="B814" s="278"/>
      <c r="C814" s="278"/>
      <c r="D814" s="278"/>
      <c r="E814" s="278"/>
      <c r="F814" s="278"/>
      <c r="G814" s="278"/>
      <c r="H814" s="278"/>
      <c r="I814" s="278"/>
      <c r="J814" s="278"/>
      <c r="K814" s="278"/>
      <c r="L814" s="66" t="s">
        <v>179</v>
      </c>
      <c r="M814" s="277"/>
      <c r="N814" s="108" t="s">
        <v>332</v>
      </c>
      <c r="O814" s="246">
        <f t="shared" ref="O814:P814" si="587">SUM(O820)</f>
        <v>15800.94</v>
      </c>
      <c r="P814" s="246">
        <f t="shared" si="587"/>
        <v>20000</v>
      </c>
      <c r="Q814" s="246">
        <f t="shared" ref="Q814" si="588">SUM(Q820)</f>
        <v>0</v>
      </c>
      <c r="R814" s="246">
        <v>0</v>
      </c>
      <c r="S814" s="246">
        <v>0</v>
      </c>
      <c r="T814" s="287">
        <v>0</v>
      </c>
      <c r="U814" s="287">
        <v>0</v>
      </c>
    </row>
    <row r="815" spans="1:21" s="273" customFormat="1" ht="11.25" customHeight="1" x14ac:dyDescent="0.2">
      <c r="A815" s="54"/>
      <c r="B815" s="278"/>
      <c r="C815" s="278"/>
      <c r="D815" s="278"/>
      <c r="E815" s="278"/>
      <c r="F815" s="278"/>
      <c r="G815" s="278"/>
      <c r="H815" s="278"/>
      <c r="I815" s="278"/>
      <c r="J815" s="278"/>
      <c r="K815" s="278"/>
      <c r="L815" s="16"/>
      <c r="M815" s="277"/>
      <c r="N815" s="108"/>
      <c r="O815" s="114"/>
      <c r="P815" s="114"/>
      <c r="Q815" s="114"/>
      <c r="R815" s="114"/>
      <c r="S815" s="114"/>
      <c r="T815" s="287"/>
      <c r="U815" s="287"/>
    </row>
    <row r="816" spans="1:21" s="273" customFormat="1" ht="16.5" customHeight="1" x14ac:dyDescent="0.2">
      <c r="A816" s="54"/>
      <c r="B816" s="278"/>
      <c r="C816" s="278"/>
      <c r="D816" s="278"/>
      <c r="E816" s="278"/>
      <c r="F816" s="278"/>
      <c r="G816" s="278"/>
      <c r="H816" s="278"/>
      <c r="I816" s="278"/>
      <c r="J816" s="278"/>
      <c r="K816" s="278"/>
      <c r="L816" s="16"/>
      <c r="M816" s="277"/>
      <c r="N816" s="181" t="s">
        <v>289</v>
      </c>
      <c r="O816" s="189">
        <f>SUM(O817:O818)</f>
        <v>15800.94</v>
      </c>
      <c r="P816" s="189">
        <f>SUM(P817:P818)</f>
        <v>20000</v>
      </c>
      <c r="Q816" s="189">
        <f>SUM(Q817:Q818)</f>
        <v>0</v>
      </c>
      <c r="R816" s="189">
        <v>0</v>
      </c>
      <c r="S816" s="189">
        <v>0</v>
      </c>
      <c r="T816" s="287">
        <v>0</v>
      </c>
      <c r="U816" s="287">
        <v>0</v>
      </c>
    </row>
    <row r="817" spans="1:21" s="289" customFormat="1" ht="16.5" customHeight="1" x14ac:dyDescent="0.2">
      <c r="A817" s="54"/>
      <c r="L817" s="16"/>
      <c r="M817" s="190" t="s">
        <v>367</v>
      </c>
      <c r="N817" s="181" t="s">
        <v>291</v>
      </c>
      <c r="O817" s="189">
        <v>15800.94</v>
      </c>
      <c r="P817" s="189">
        <v>20000</v>
      </c>
      <c r="Q817" s="189">
        <v>0</v>
      </c>
      <c r="R817" s="189">
        <v>0</v>
      </c>
      <c r="S817" s="189">
        <v>0</v>
      </c>
      <c r="T817" s="287">
        <v>0</v>
      </c>
      <c r="U817" s="287">
        <v>0</v>
      </c>
    </row>
    <row r="818" spans="1:21" s="273" customFormat="1" ht="12.75" customHeight="1" x14ac:dyDescent="0.2">
      <c r="A818" s="54"/>
      <c r="B818" s="278"/>
      <c r="C818" s="278"/>
      <c r="D818" s="278"/>
      <c r="E818" s="278"/>
      <c r="F818" s="278"/>
      <c r="G818" s="278"/>
      <c r="H818" s="278"/>
      <c r="I818" s="278"/>
      <c r="J818" s="278"/>
      <c r="K818" s="278"/>
      <c r="L818" s="16"/>
      <c r="M818" s="190" t="s">
        <v>365</v>
      </c>
      <c r="N818" s="188" t="s">
        <v>293</v>
      </c>
      <c r="O818" s="189">
        <v>0</v>
      </c>
      <c r="P818" s="189">
        <v>0</v>
      </c>
      <c r="Q818" s="189">
        <v>0</v>
      </c>
      <c r="R818" s="189">
        <v>0</v>
      </c>
      <c r="S818" s="189">
        <v>0</v>
      </c>
      <c r="T818" s="287">
        <v>0</v>
      </c>
      <c r="U818" s="287">
        <v>0</v>
      </c>
    </row>
    <row r="819" spans="1:21" s="273" customFormat="1" ht="12.75" customHeight="1" x14ac:dyDescent="0.2">
      <c r="A819" s="54"/>
      <c r="B819" s="278"/>
      <c r="C819" s="278"/>
      <c r="D819" s="278"/>
      <c r="E819" s="278"/>
      <c r="F819" s="278"/>
      <c r="G819" s="278"/>
      <c r="H819" s="278"/>
      <c r="I819" s="278"/>
      <c r="J819" s="278"/>
      <c r="K819" s="278"/>
      <c r="L819" s="16"/>
      <c r="M819" s="190"/>
      <c r="N819" s="188"/>
      <c r="O819" s="114"/>
      <c r="P819" s="114"/>
      <c r="Q819" s="114"/>
      <c r="R819" s="114"/>
      <c r="S819" s="114"/>
      <c r="T819" s="287"/>
      <c r="U819" s="287"/>
    </row>
    <row r="820" spans="1:21" s="273" customFormat="1" ht="25.5" customHeight="1" x14ac:dyDescent="0.2">
      <c r="A820" s="278"/>
      <c r="B820" s="280"/>
      <c r="C820" s="280"/>
      <c r="D820" s="280"/>
      <c r="E820" s="280"/>
      <c r="F820" s="280">
        <v>5</v>
      </c>
      <c r="G820" s="280"/>
      <c r="H820" s="280"/>
      <c r="I820" s="280"/>
      <c r="J820" s="280">
        <v>9</v>
      </c>
      <c r="K820" s="280"/>
      <c r="L820" s="16" t="s">
        <v>179</v>
      </c>
      <c r="M820" s="277" t="s">
        <v>77</v>
      </c>
      <c r="N820" s="279" t="s">
        <v>171</v>
      </c>
      <c r="O820" s="114">
        <f t="shared" ref="O820:O821" si="589">SUM(O821)</f>
        <v>15800.94</v>
      </c>
      <c r="P820" s="114">
        <f>SUM(P822)</f>
        <v>20000</v>
      </c>
      <c r="Q820" s="114">
        <f>SUM(Q822)</f>
        <v>0</v>
      </c>
      <c r="R820" s="114"/>
      <c r="S820" s="114"/>
      <c r="T820" s="287"/>
      <c r="U820" s="287"/>
    </row>
    <row r="821" spans="1:21" s="273" customFormat="1" ht="24.75" customHeight="1" x14ac:dyDescent="0.2">
      <c r="A821" s="278"/>
      <c r="B821" s="280"/>
      <c r="C821" s="280"/>
      <c r="D821" s="280"/>
      <c r="E821" s="280"/>
      <c r="F821" s="280">
        <v>5</v>
      </c>
      <c r="G821" s="280"/>
      <c r="H821" s="280"/>
      <c r="I821" s="280"/>
      <c r="J821" s="280">
        <v>9</v>
      </c>
      <c r="K821" s="280"/>
      <c r="L821" s="16" t="s">
        <v>179</v>
      </c>
      <c r="M821" s="276" t="s">
        <v>81</v>
      </c>
      <c r="N821" s="70" t="s">
        <v>9</v>
      </c>
      <c r="O821" s="115">
        <f t="shared" si="589"/>
        <v>15800.94</v>
      </c>
      <c r="P821" s="114">
        <f>SUM(P822)</f>
        <v>20000</v>
      </c>
      <c r="Q821" s="114">
        <f>SUM(Q822)</f>
        <v>0</v>
      </c>
      <c r="R821" s="114">
        <v>0</v>
      </c>
      <c r="S821" s="114">
        <v>0</v>
      </c>
      <c r="T821" s="287">
        <v>0</v>
      </c>
      <c r="U821" s="287">
        <v>0</v>
      </c>
    </row>
    <row r="822" spans="1:21" s="273" customFormat="1" ht="21.75" customHeight="1" x14ac:dyDescent="0.2">
      <c r="A822" s="278"/>
      <c r="B822" s="280"/>
      <c r="C822" s="280"/>
      <c r="D822" s="280"/>
      <c r="E822" s="280"/>
      <c r="F822" s="280">
        <v>5</v>
      </c>
      <c r="G822" s="280"/>
      <c r="H822" s="280"/>
      <c r="I822" s="280"/>
      <c r="J822" s="280">
        <v>9</v>
      </c>
      <c r="K822" s="280"/>
      <c r="L822" s="16" t="s">
        <v>179</v>
      </c>
      <c r="M822" s="277" t="s">
        <v>82</v>
      </c>
      <c r="N822" s="279" t="s">
        <v>173</v>
      </c>
      <c r="O822" s="114">
        <v>15800.94</v>
      </c>
      <c r="P822" s="114">
        <v>20000</v>
      </c>
      <c r="Q822" s="114">
        <v>0</v>
      </c>
      <c r="R822" s="114"/>
      <c r="S822" s="114"/>
      <c r="T822" s="287"/>
      <c r="U822" s="287"/>
    </row>
    <row r="823" spans="1:21" s="352" customFormat="1" ht="21.75" customHeight="1" x14ac:dyDescent="0.2">
      <c r="B823" s="379"/>
      <c r="C823" s="379"/>
      <c r="D823" s="379"/>
      <c r="E823" s="379"/>
      <c r="F823" s="379"/>
      <c r="G823" s="379"/>
      <c r="H823" s="379"/>
      <c r="I823" s="379"/>
      <c r="J823" s="379"/>
      <c r="K823" s="379"/>
      <c r="L823" s="16"/>
      <c r="M823" s="380"/>
      <c r="N823" s="381"/>
      <c r="O823" s="114"/>
      <c r="P823" s="114"/>
      <c r="Q823" s="114"/>
      <c r="R823" s="114"/>
      <c r="S823" s="114"/>
      <c r="T823" s="287"/>
      <c r="U823" s="287"/>
    </row>
    <row r="824" spans="1:21" s="352" customFormat="1" ht="39.75" customHeight="1" x14ac:dyDescent="0.2">
      <c r="A824" s="53" t="s">
        <v>174</v>
      </c>
      <c r="L824" s="31" t="s">
        <v>399</v>
      </c>
      <c r="M824" s="104"/>
      <c r="N824" s="105" t="s">
        <v>148</v>
      </c>
      <c r="O824" s="117">
        <v>0</v>
      </c>
      <c r="P824" s="117">
        <v>0</v>
      </c>
      <c r="Q824" s="117">
        <f>SUM(Q826)</f>
        <v>334000</v>
      </c>
      <c r="R824" s="117">
        <v>0</v>
      </c>
      <c r="S824" s="117">
        <v>0</v>
      </c>
      <c r="T824" s="287">
        <f t="shared" si="561"/>
        <v>0</v>
      </c>
      <c r="U824" s="287">
        <f t="shared" si="555"/>
        <v>0</v>
      </c>
    </row>
    <row r="825" spans="1:21" s="352" customFormat="1" ht="14.25" customHeight="1" x14ac:dyDescent="0.2">
      <c r="B825" s="370"/>
      <c r="C825" s="370"/>
      <c r="D825" s="370"/>
      <c r="E825" s="370"/>
      <c r="F825" s="370"/>
      <c r="G825" s="370"/>
      <c r="H825" s="370"/>
      <c r="I825" s="370"/>
      <c r="J825" s="370"/>
      <c r="K825" s="370"/>
      <c r="L825" s="16"/>
      <c r="M825" s="371"/>
      <c r="N825" s="372"/>
      <c r="O825" s="114"/>
      <c r="P825" s="114"/>
      <c r="Q825" s="114"/>
      <c r="R825" s="114"/>
      <c r="S825" s="114"/>
      <c r="T825" s="287"/>
      <c r="U825" s="287"/>
    </row>
    <row r="826" spans="1:21" s="352" customFormat="1" ht="37.5" customHeight="1" x14ac:dyDescent="0.2">
      <c r="A826" s="54" t="s">
        <v>392</v>
      </c>
      <c r="L826" s="66" t="s">
        <v>398</v>
      </c>
      <c r="M826" s="380"/>
      <c r="N826" s="108" t="s">
        <v>393</v>
      </c>
      <c r="O826" s="246">
        <v>0</v>
      </c>
      <c r="P826" s="246">
        <v>0</v>
      </c>
      <c r="Q826" s="246">
        <f>SUM(Q832)</f>
        <v>334000</v>
      </c>
      <c r="R826" s="145">
        <v>0</v>
      </c>
      <c r="S826" s="145">
        <v>0</v>
      </c>
      <c r="T826" s="287">
        <f t="shared" si="561"/>
        <v>0</v>
      </c>
      <c r="U826" s="287">
        <f t="shared" si="555"/>
        <v>0</v>
      </c>
    </row>
    <row r="827" spans="1:21" s="352" customFormat="1" ht="12" customHeight="1" x14ac:dyDescent="0.2">
      <c r="B827" s="370"/>
      <c r="C827" s="370"/>
      <c r="D827" s="370"/>
      <c r="E827" s="370"/>
      <c r="F827" s="370"/>
      <c r="G827" s="370"/>
      <c r="H827" s="370"/>
      <c r="I827" s="370"/>
      <c r="J827" s="370"/>
      <c r="K827" s="370"/>
      <c r="L827" s="16"/>
      <c r="M827" s="371"/>
      <c r="N827" s="378"/>
      <c r="O827" s="114"/>
      <c r="P827" s="114"/>
      <c r="Q827" s="114"/>
      <c r="R827" s="114"/>
      <c r="S827" s="114"/>
      <c r="T827" s="287"/>
      <c r="U827" s="287"/>
    </row>
    <row r="828" spans="1:21" s="352" customFormat="1" ht="21.75" customHeight="1" x14ac:dyDescent="0.2">
      <c r="A828" s="54"/>
      <c r="L828" s="16"/>
      <c r="M828" s="380"/>
      <c r="N828" s="181" t="s">
        <v>289</v>
      </c>
      <c r="O828" s="189">
        <v>0</v>
      </c>
      <c r="P828" s="189">
        <v>0</v>
      </c>
      <c r="Q828" s="189">
        <f>SUM(Q829:Q830)</f>
        <v>334000</v>
      </c>
      <c r="R828" s="189">
        <v>0</v>
      </c>
      <c r="S828" s="189">
        <v>0</v>
      </c>
      <c r="T828" s="287">
        <f t="shared" si="561"/>
        <v>0</v>
      </c>
      <c r="U828" s="287">
        <f t="shared" si="555"/>
        <v>0</v>
      </c>
    </row>
    <row r="829" spans="1:21" s="352" customFormat="1" ht="16.5" customHeight="1" x14ac:dyDescent="0.2">
      <c r="A829" s="54"/>
      <c r="L829" s="16"/>
      <c r="M829" s="190" t="s">
        <v>367</v>
      </c>
      <c r="N829" s="181" t="s">
        <v>291</v>
      </c>
      <c r="O829" s="189">
        <v>0</v>
      </c>
      <c r="P829" s="189">
        <v>0</v>
      </c>
      <c r="Q829" s="189">
        <v>334000</v>
      </c>
      <c r="R829" s="189">
        <v>0</v>
      </c>
      <c r="S829" s="189">
        <v>0</v>
      </c>
      <c r="T829" s="287">
        <f t="shared" si="561"/>
        <v>0</v>
      </c>
      <c r="U829" s="287">
        <f t="shared" ref="U829:U837" si="590">S829/Q829*100</f>
        <v>0</v>
      </c>
    </row>
    <row r="830" spans="1:21" s="352" customFormat="1" ht="13.5" customHeight="1" x14ac:dyDescent="0.2">
      <c r="A830" s="54"/>
      <c r="L830" s="16"/>
      <c r="M830" s="190" t="s">
        <v>365</v>
      </c>
      <c r="N830" s="188" t="s">
        <v>293</v>
      </c>
      <c r="O830" s="189">
        <v>0</v>
      </c>
      <c r="P830" s="189">
        <v>0</v>
      </c>
      <c r="Q830" s="189">
        <v>0</v>
      </c>
      <c r="R830" s="189">
        <v>0</v>
      </c>
      <c r="S830" s="189">
        <v>0</v>
      </c>
      <c r="T830" s="287">
        <v>0</v>
      </c>
      <c r="U830" s="287">
        <v>0</v>
      </c>
    </row>
    <row r="831" spans="1:21" s="352" customFormat="1" ht="12.75" customHeight="1" x14ac:dyDescent="0.2">
      <c r="A831" s="54"/>
      <c r="L831" s="16"/>
      <c r="M831" s="190"/>
      <c r="N831" s="188"/>
      <c r="O831" s="114"/>
      <c r="P831" s="114"/>
      <c r="Q831" s="114"/>
      <c r="R831" s="114"/>
      <c r="S831" s="114"/>
      <c r="T831" s="287"/>
      <c r="U831" s="287"/>
    </row>
    <row r="832" spans="1:21" s="352" customFormat="1" ht="29.25" customHeight="1" x14ac:dyDescent="0.2">
      <c r="B832" s="379"/>
      <c r="C832" s="379"/>
      <c r="D832" s="379"/>
      <c r="E832" s="379"/>
      <c r="F832" s="379">
        <v>5</v>
      </c>
      <c r="G832" s="379"/>
      <c r="H832" s="379"/>
      <c r="I832" s="379"/>
      <c r="J832" s="379">
        <v>9</v>
      </c>
      <c r="K832" s="379"/>
      <c r="L832" s="16" t="s">
        <v>398</v>
      </c>
      <c r="M832" s="380" t="s">
        <v>77</v>
      </c>
      <c r="N832" s="381" t="s">
        <v>171</v>
      </c>
      <c r="O832" s="114">
        <v>0</v>
      </c>
      <c r="P832" s="114">
        <v>0</v>
      </c>
      <c r="Q832" s="114">
        <f>SUM(Q833)</f>
        <v>334000</v>
      </c>
      <c r="R832" s="114"/>
      <c r="S832" s="114"/>
      <c r="T832" s="287"/>
      <c r="U832" s="287"/>
    </row>
    <row r="833" spans="2:21" s="352" customFormat="1" ht="25.5" customHeight="1" x14ac:dyDescent="0.2">
      <c r="B833" s="379"/>
      <c r="C833" s="379"/>
      <c r="D833" s="379"/>
      <c r="E833" s="379"/>
      <c r="F833" s="379">
        <v>5</v>
      </c>
      <c r="G833" s="379"/>
      <c r="H833" s="379"/>
      <c r="I833" s="379"/>
      <c r="J833" s="379">
        <v>9</v>
      </c>
      <c r="K833" s="379"/>
      <c r="L833" s="16" t="s">
        <v>398</v>
      </c>
      <c r="M833" s="333" t="s">
        <v>81</v>
      </c>
      <c r="N833" s="382" t="s">
        <v>9</v>
      </c>
      <c r="O833" s="115">
        <v>0</v>
      </c>
      <c r="P833" s="114">
        <v>0</v>
      </c>
      <c r="Q833" s="114">
        <f>SUM(Q834)</f>
        <v>334000</v>
      </c>
      <c r="R833" s="114">
        <v>0</v>
      </c>
      <c r="S833" s="114">
        <v>0</v>
      </c>
      <c r="T833" s="287">
        <f t="shared" si="561"/>
        <v>0</v>
      </c>
      <c r="U833" s="287">
        <f t="shared" si="590"/>
        <v>0</v>
      </c>
    </row>
    <row r="834" spans="2:21" s="352" customFormat="1" ht="21.75" customHeight="1" x14ac:dyDescent="0.2">
      <c r="B834" s="379"/>
      <c r="C834" s="379"/>
      <c r="D834" s="379"/>
      <c r="E834" s="379"/>
      <c r="F834" s="379">
        <v>5</v>
      </c>
      <c r="G834" s="379"/>
      <c r="H834" s="379"/>
      <c r="I834" s="379"/>
      <c r="J834" s="379">
        <v>9</v>
      </c>
      <c r="K834" s="379"/>
      <c r="L834" s="16" t="s">
        <v>398</v>
      </c>
      <c r="M834" s="380" t="s">
        <v>82</v>
      </c>
      <c r="N834" s="381" t="s">
        <v>173</v>
      </c>
      <c r="O834" s="114">
        <v>0</v>
      </c>
      <c r="P834" s="114">
        <v>0</v>
      </c>
      <c r="Q834" s="114">
        <v>334000</v>
      </c>
      <c r="R834" s="114"/>
      <c r="S834" s="114"/>
      <c r="T834" s="287"/>
      <c r="U834" s="287"/>
    </row>
    <row r="835" spans="2:21" s="215" customFormat="1" x14ac:dyDescent="0.2">
      <c r="B835" s="214"/>
      <c r="L835" s="16"/>
      <c r="M835" s="216"/>
      <c r="N835" s="217"/>
      <c r="O835" s="114"/>
      <c r="P835" s="114"/>
      <c r="Q835" s="114"/>
      <c r="R835" s="114"/>
      <c r="S835" s="114"/>
      <c r="T835" s="287"/>
      <c r="U835" s="287"/>
    </row>
    <row r="836" spans="2:21" s="215" customFormat="1" x14ac:dyDescent="0.2">
      <c r="B836" s="214"/>
      <c r="L836" s="16"/>
      <c r="M836" s="216"/>
      <c r="N836" s="217"/>
      <c r="O836" s="114"/>
      <c r="P836" s="114"/>
      <c r="Q836" s="114"/>
      <c r="R836" s="114"/>
      <c r="S836" s="114"/>
      <c r="T836" s="287"/>
      <c r="U836" s="287"/>
    </row>
    <row r="837" spans="2:21" s="15" customFormat="1" x14ac:dyDescent="0.2">
      <c r="I837" s="203"/>
      <c r="J837" s="203"/>
      <c r="K837" s="203"/>
      <c r="L837" s="16"/>
      <c r="M837" s="404" t="s">
        <v>144</v>
      </c>
      <c r="N837" s="405"/>
      <c r="O837" s="123">
        <f t="shared" ref="O837:P837" si="591">SUM(O188)</f>
        <v>2221141.4499999997</v>
      </c>
      <c r="P837" s="123">
        <f t="shared" si="591"/>
        <v>6810000</v>
      </c>
      <c r="Q837" s="123">
        <f t="shared" ref="Q837" si="592">SUM(Q188)</f>
        <v>6013000</v>
      </c>
      <c r="R837" s="123">
        <f>SUM(R188)</f>
        <v>2390000</v>
      </c>
      <c r="S837" s="123">
        <f>SUM(S188)</f>
        <v>2521000</v>
      </c>
      <c r="T837" s="287">
        <f t="shared" ref="T837" si="593">R837/Q837*100</f>
        <v>39.747214368867454</v>
      </c>
      <c r="U837" s="287">
        <f t="shared" si="590"/>
        <v>41.925827374022951</v>
      </c>
    </row>
    <row r="838" spans="2:21" s="231" customFormat="1" x14ac:dyDescent="0.2">
      <c r="L838" s="16"/>
      <c r="M838" s="232"/>
      <c r="N838" s="233"/>
      <c r="O838" s="123"/>
      <c r="P838" s="123"/>
      <c r="Q838" s="123"/>
      <c r="R838" s="123"/>
      <c r="S838" s="123"/>
      <c r="T838" s="287"/>
      <c r="U838" s="287"/>
    </row>
    <row r="840" spans="2:21" ht="12.75" customHeight="1" x14ac:dyDescent="0.2">
      <c r="P840" s="400" t="s">
        <v>402</v>
      </c>
      <c r="Q840" s="400"/>
      <c r="R840" s="400"/>
      <c r="S840" s="400"/>
      <c r="T840" s="400"/>
      <c r="U840" s="321"/>
    </row>
    <row r="841" spans="2:21" ht="12.75" hidden="1" customHeight="1" x14ac:dyDescent="0.2">
      <c r="S841" s="387" t="s">
        <v>329</v>
      </c>
      <c r="T841" s="9"/>
      <c r="U841" s="9"/>
    </row>
    <row r="842" spans="2:21" hidden="1" x14ac:dyDescent="0.2"/>
    <row r="843" spans="2:21" hidden="1" x14ac:dyDescent="0.2"/>
    <row r="844" spans="2:21" hidden="1" x14ac:dyDescent="0.2"/>
    <row r="845" spans="2:21" hidden="1" x14ac:dyDescent="0.2"/>
    <row r="846" spans="2:21" hidden="1" x14ac:dyDescent="0.2"/>
    <row r="847" spans="2:21" hidden="1" x14ac:dyDescent="0.2"/>
    <row r="848" spans="2:21" hidden="1" x14ac:dyDescent="0.2"/>
    <row r="849" spans="16:21" hidden="1" x14ac:dyDescent="0.2"/>
    <row r="850" spans="16:21" hidden="1" x14ac:dyDescent="0.2"/>
    <row r="851" spans="16:21" hidden="1" x14ac:dyDescent="0.2"/>
    <row r="852" spans="16:21" hidden="1" x14ac:dyDescent="0.2"/>
    <row r="853" spans="16:21" hidden="1" x14ac:dyDescent="0.2"/>
    <row r="854" spans="16:21" hidden="1" x14ac:dyDescent="0.2"/>
    <row r="855" spans="16:21" hidden="1" x14ac:dyDescent="0.2"/>
    <row r="856" spans="16:21" ht="12.75" customHeight="1" x14ac:dyDescent="0.2">
      <c r="P856" s="400" t="s">
        <v>403</v>
      </c>
      <c r="Q856" s="400"/>
      <c r="R856" s="400"/>
      <c r="S856" s="400"/>
      <c r="T856" s="401"/>
      <c r="U856" s="320"/>
    </row>
    <row r="857" spans="16:21" x14ac:dyDescent="0.2">
      <c r="R857" s="122"/>
      <c r="S857" s="122"/>
      <c r="T857" s="9"/>
    </row>
    <row r="865" spans="1:17" x14ac:dyDescent="0.2">
      <c r="A865" s="54"/>
      <c r="B865" s="305"/>
      <c r="C865" s="305"/>
      <c r="D865" s="305"/>
      <c r="E865" s="305"/>
      <c r="F865" s="305"/>
      <c r="G865" s="305"/>
      <c r="H865" s="305"/>
      <c r="I865" s="305"/>
      <c r="J865" s="305"/>
      <c r="K865" s="305"/>
      <c r="L865" s="66"/>
      <c r="M865" s="304"/>
      <c r="N865" s="108"/>
      <c r="O865" s="246"/>
      <c r="P865" s="246"/>
      <c r="Q865" s="246"/>
    </row>
    <row r="866" spans="1:17" x14ac:dyDescent="0.2">
      <c r="A866" s="54"/>
      <c r="B866" s="305"/>
      <c r="C866" s="305"/>
      <c r="D866" s="305"/>
      <c r="E866" s="305"/>
      <c r="F866" s="305"/>
      <c r="G866" s="305"/>
      <c r="H866" s="305"/>
      <c r="I866" s="305"/>
      <c r="J866" s="305"/>
      <c r="K866" s="305"/>
      <c r="L866" s="16"/>
      <c r="M866" s="304"/>
      <c r="N866" s="108"/>
      <c r="O866" s="117"/>
      <c r="P866" s="117"/>
      <c r="Q866" s="117"/>
    </row>
    <row r="867" spans="1:17" x14ac:dyDescent="0.2">
      <c r="A867" s="54"/>
      <c r="B867" s="305"/>
      <c r="C867" s="305"/>
      <c r="D867" s="305"/>
      <c r="E867" s="305"/>
      <c r="F867" s="305"/>
      <c r="G867" s="305"/>
      <c r="H867" s="305"/>
      <c r="I867" s="305"/>
      <c r="J867" s="305"/>
      <c r="K867" s="305"/>
      <c r="L867" s="16"/>
      <c r="M867" s="304"/>
      <c r="N867" s="181"/>
      <c r="O867" s="189"/>
      <c r="P867" s="189"/>
      <c r="Q867" s="189"/>
    </row>
    <row r="868" spans="1:17" x14ac:dyDescent="0.2">
      <c r="A868" s="54"/>
      <c r="B868" s="305"/>
      <c r="C868" s="305"/>
      <c r="D868" s="305"/>
      <c r="E868" s="305"/>
      <c r="F868" s="305"/>
      <c r="G868" s="305"/>
      <c r="H868" s="305"/>
      <c r="I868" s="305"/>
      <c r="J868" s="305"/>
      <c r="K868" s="305"/>
      <c r="L868" s="16"/>
      <c r="M868" s="190"/>
      <c r="N868" s="181"/>
      <c r="O868" s="189"/>
      <c r="P868" s="189"/>
      <c r="Q868" s="189"/>
    </row>
    <row r="869" spans="1:17" x14ac:dyDescent="0.2">
      <c r="A869" s="54"/>
      <c r="B869" s="305"/>
      <c r="C869" s="305"/>
      <c r="D869" s="305"/>
      <c r="E869" s="305"/>
      <c r="F869" s="305"/>
      <c r="G869" s="305"/>
      <c r="H869" s="305"/>
      <c r="I869" s="305"/>
      <c r="J869" s="305"/>
      <c r="K869" s="305"/>
      <c r="L869" s="16"/>
      <c r="M869" s="190"/>
      <c r="N869" s="188"/>
      <c r="O869" s="189"/>
      <c r="P869" s="189"/>
      <c r="Q869" s="189"/>
    </row>
    <row r="870" spans="1:17" x14ac:dyDescent="0.2">
      <c r="A870" s="54"/>
      <c r="B870" s="305"/>
      <c r="C870" s="305"/>
      <c r="D870" s="305"/>
      <c r="E870" s="305"/>
      <c r="F870" s="305"/>
      <c r="G870" s="305"/>
      <c r="H870" s="305"/>
      <c r="I870" s="305"/>
      <c r="J870" s="305"/>
      <c r="K870" s="305"/>
      <c r="L870" s="16"/>
      <c r="M870" s="190"/>
      <c r="N870" s="188"/>
      <c r="O870" s="117"/>
      <c r="P870" s="117"/>
      <c r="Q870" s="117"/>
    </row>
    <row r="871" spans="1:17" x14ac:dyDescent="0.2">
      <c r="A871" s="305"/>
      <c r="B871" s="308"/>
      <c r="C871" s="308"/>
      <c r="D871" s="308"/>
      <c r="E871" s="308"/>
      <c r="F871" s="308"/>
      <c r="G871" s="308"/>
      <c r="H871" s="308"/>
      <c r="I871" s="308"/>
      <c r="J871" s="308"/>
      <c r="K871" s="308"/>
      <c r="L871" s="16"/>
      <c r="M871" s="304"/>
      <c r="N871" s="306"/>
      <c r="O871" s="114"/>
      <c r="P871" s="114"/>
      <c r="Q871" s="114"/>
    </row>
    <row r="872" spans="1:17" x14ac:dyDescent="0.2">
      <c r="A872" s="305"/>
      <c r="B872" s="308"/>
      <c r="C872" s="308"/>
      <c r="D872" s="308"/>
      <c r="E872" s="308"/>
      <c r="F872" s="308"/>
      <c r="G872" s="308"/>
      <c r="H872" s="308"/>
      <c r="I872" s="308"/>
      <c r="J872" s="308"/>
      <c r="K872" s="308"/>
      <c r="L872" s="16"/>
      <c r="M872" s="302"/>
      <c r="N872" s="70"/>
      <c r="O872" s="114"/>
      <c r="P872" s="114"/>
      <c r="Q872" s="114"/>
    </row>
    <row r="873" spans="1:17" x14ac:dyDescent="0.2">
      <c r="A873" s="305"/>
      <c r="B873" s="308"/>
      <c r="C873" s="308"/>
      <c r="D873" s="308"/>
      <c r="E873" s="308"/>
      <c r="F873" s="308"/>
      <c r="G873" s="308"/>
      <c r="H873" s="308"/>
      <c r="I873" s="308"/>
      <c r="J873" s="308"/>
      <c r="K873" s="308"/>
      <c r="L873" s="16"/>
      <c r="M873" s="304"/>
      <c r="N873" s="306"/>
      <c r="O873" s="114"/>
      <c r="P873" s="114"/>
      <c r="Q873" s="114"/>
    </row>
  </sheetData>
  <mergeCells count="21">
    <mergeCell ref="P840:T840"/>
    <mergeCell ref="P856:T856"/>
    <mergeCell ref="M144:N144"/>
    <mergeCell ref="B1:J1"/>
    <mergeCell ref="M142:N142"/>
    <mergeCell ref="B183:H183"/>
    <mergeCell ref="M837:N837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L159:N159"/>
    <mergeCell ref="L175:N175"/>
    <mergeCell ref="M171:N171"/>
    <mergeCell ref="M172:N172"/>
    <mergeCell ref="N193:P193"/>
    <mergeCell ref="N186:Q186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2018-12-19T12:03:49Z</cp:lastPrinted>
  <dcterms:created xsi:type="dcterms:W3CDTF">2001-12-03T10:16:44Z</dcterms:created>
  <dcterms:modified xsi:type="dcterms:W3CDTF">2018-12-19T12:05:48Z</dcterms:modified>
</cp:coreProperties>
</file>