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GODIŠNJI OBRAČUN 2017\"/>
    </mc:Choice>
  </mc:AlternateContent>
  <xr:revisionPtr revIDLastSave="0" documentId="8_{92145F6D-34A8-4328-90EE-1A774D125B41}" xr6:coauthVersionLast="32" xr6:coauthVersionMax="32" xr10:uidLastSave="{00000000-0000-0000-0000-000000000000}"/>
  <bookViews>
    <workbookView xWindow="285" yWindow="15" windowWidth="11325" windowHeight="6765" xr2:uid="{00000000-000D-0000-FFFF-FFFF00000000}"/>
  </bookViews>
  <sheets>
    <sheet name="Sheet1" sheetId="1" r:id="rId1"/>
    <sheet name="Sheet2" sheetId="2" r:id="rId2"/>
    <sheet name="Sheet3" sheetId="3" r:id="rId3"/>
  </sheets>
  <calcPr calcId="162913"/>
  <fileRecoveryPr autoRecover="0"/>
</workbook>
</file>

<file path=xl/calcChain.xml><?xml version="1.0" encoding="utf-8"?>
<calcChain xmlns="http://schemas.openxmlformats.org/spreadsheetml/2006/main">
  <c r="S930" i="1" l="1"/>
  <c r="S927" i="1"/>
  <c r="S926" i="1"/>
  <c r="S925" i="1"/>
  <c r="S924" i="1"/>
  <c r="S921" i="1"/>
  <c r="S920" i="1"/>
  <c r="S918" i="1"/>
  <c r="S916" i="1"/>
  <c r="S914" i="1"/>
  <c r="S913" i="1"/>
  <c r="S908" i="1"/>
  <c r="S907" i="1"/>
  <c r="S904" i="1"/>
  <c r="S903" i="1"/>
  <c r="S901" i="1"/>
  <c r="S899" i="1"/>
  <c r="S845" i="1"/>
  <c r="S844" i="1"/>
  <c r="S843" i="1"/>
  <c r="S842" i="1"/>
  <c r="S839" i="1"/>
  <c r="S838" i="1"/>
  <c r="S837" i="1"/>
  <c r="S835" i="1"/>
  <c r="S833" i="1"/>
  <c r="S831" i="1"/>
  <c r="S830" i="1"/>
  <c r="S829" i="1"/>
  <c r="S828" i="1"/>
  <c r="S825" i="1"/>
  <c r="S824" i="1"/>
  <c r="S823" i="1"/>
  <c r="S821" i="1"/>
  <c r="S819" i="1"/>
  <c r="S818" i="1"/>
  <c r="S817" i="1"/>
  <c r="S816" i="1"/>
  <c r="S815" i="1"/>
  <c r="S814" i="1"/>
  <c r="S813" i="1"/>
  <c r="S812" i="1"/>
  <c r="S811" i="1"/>
  <c r="S809" i="1"/>
  <c r="S807" i="1"/>
  <c r="S805" i="1"/>
  <c r="S776" i="1"/>
  <c r="S775" i="1"/>
  <c r="S774" i="1"/>
  <c r="S773" i="1"/>
  <c r="S771" i="1"/>
  <c r="S770" i="1"/>
  <c r="S769" i="1"/>
  <c r="S768" i="1"/>
  <c r="S766" i="1"/>
  <c r="S749" i="1"/>
  <c r="S747" i="1"/>
  <c r="S732" i="1"/>
  <c r="S731" i="1"/>
  <c r="S730" i="1"/>
  <c r="S729" i="1"/>
  <c r="S727" i="1"/>
  <c r="S726" i="1"/>
  <c r="S724" i="1"/>
  <c r="S722" i="1"/>
  <c r="S720" i="1"/>
  <c r="S703" i="1"/>
  <c r="S702" i="1"/>
  <c r="S701" i="1"/>
  <c r="S700" i="1"/>
  <c r="S697" i="1"/>
  <c r="S696" i="1"/>
  <c r="S694" i="1"/>
  <c r="S692" i="1"/>
  <c r="S690" i="1"/>
  <c r="S689" i="1"/>
  <c r="S688" i="1"/>
  <c r="S687" i="1"/>
  <c r="S684" i="1"/>
  <c r="S683" i="1"/>
  <c r="S681" i="1"/>
  <c r="S679" i="1"/>
  <c r="S664" i="1"/>
  <c r="S662" i="1"/>
  <c r="S661" i="1"/>
  <c r="S660" i="1"/>
  <c r="S659" i="1"/>
  <c r="S657" i="1"/>
  <c r="S656" i="1"/>
  <c r="S654" i="1"/>
  <c r="S652" i="1"/>
  <c r="S650" i="1"/>
  <c r="S649" i="1"/>
  <c r="S648" i="1"/>
  <c r="S647" i="1"/>
  <c r="S646" i="1"/>
  <c r="S643" i="1"/>
  <c r="S641" i="1"/>
  <c r="S639" i="1"/>
  <c r="S637" i="1"/>
  <c r="S635" i="1"/>
  <c r="S633" i="1"/>
  <c r="S631" i="1"/>
  <c r="S629" i="1"/>
  <c r="S628" i="1"/>
  <c r="S627" i="1"/>
  <c r="S626" i="1"/>
  <c r="S624" i="1"/>
  <c r="S623" i="1"/>
  <c r="S621" i="1"/>
  <c r="S619" i="1"/>
  <c r="S618" i="1"/>
  <c r="S617" i="1"/>
  <c r="S616" i="1"/>
  <c r="S613" i="1"/>
  <c r="S612" i="1"/>
  <c r="S609" i="1"/>
  <c r="S607" i="1"/>
  <c r="S605" i="1"/>
  <c r="S604" i="1"/>
  <c r="S603" i="1"/>
  <c r="S602" i="1"/>
  <c r="S599" i="1"/>
  <c r="S598" i="1"/>
  <c r="S596" i="1"/>
  <c r="S594" i="1"/>
  <c r="S592" i="1"/>
  <c r="S561" i="1"/>
  <c r="S560" i="1"/>
  <c r="S559" i="1"/>
  <c r="S558" i="1"/>
  <c r="S556" i="1"/>
  <c r="S555" i="1"/>
  <c r="S553" i="1"/>
  <c r="S551" i="1"/>
  <c r="S549" i="1"/>
  <c r="S548" i="1"/>
  <c r="S547" i="1"/>
  <c r="S546" i="1"/>
  <c r="S545" i="1"/>
  <c r="S542" i="1"/>
  <c r="S541" i="1"/>
  <c r="S539" i="1"/>
  <c r="S537" i="1"/>
  <c r="S535" i="1"/>
  <c r="S533" i="1"/>
  <c r="S532" i="1"/>
  <c r="S531" i="1"/>
  <c r="S530" i="1"/>
  <c r="S528" i="1"/>
  <c r="S526" i="1"/>
  <c r="S524" i="1"/>
  <c r="S522" i="1"/>
  <c r="S520" i="1"/>
  <c r="S508" i="1"/>
  <c r="S507" i="1"/>
  <c r="S506" i="1"/>
  <c r="S505" i="1"/>
  <c r="S502" i="1"/>
  <c r="S501" i="1"/>
  <c r="S499" i="1"/>
  <c r="S497" i="1"/>
  <c r="S495" i="1"/>
  <c r="S493" i="1"/>
  <c r="S492" i="1"/>
  <c r="S491" i="1"/>
  <c r="S490" i="1"/>
  <c r="S487" i="1"/>
  <c r="S486" i="1"/>
  <c r="S484" i="1"/>
  <c r="S482" i="1"/>
  <c r="S480" i="1"/>
  <c r="S478" i="1"/>
  <c r="S477" i="1"/>
  <c r="S476" i="1"/>
  <c r="S475" i="1"/>
  <c r="S473" i="1"/>
  <c r="S472" i="1"/>
  <c r="S471" i="1"/>
  <c r="S469" i="1"/>
  <c r="S467" i="1"/>
  <c r="S465" i="1"/>
  <c r="S463" i="1"/>
  <c r="S462" i="1"/>
  <c r="S461" i="1"/>
  <c r="S460" i="1"/>
  <c r="S458" i="1"/>
  <c r="S457" i="1"/>
  <c r="S456" i="1"/>
  <c r="S454" i="1"/>
  <c r="S452" i="1"/>
  <c r="S449" i="1"/>
  <c r="S448" i="1"/>
  <c r="S447" i="1"/>
  <c r="S446" i="1"/>
  <c r="S443" i="1"/>
  <c r="S442" i="1"/>
  <c r="S440" i="1"/>
  <c r="S437" i="1"/>
  <c r="S436" i="1"/>
  <c r="S435" i="1"/>
  <c r="S434" i="1"/>
  <c r="S433" i="1"/>
  <c r="S432" i="1"/>
  <c r="S431" i="1"/>
  <c r="S429" i="1"/>
  <c r="S428" i="1"/>
  <c r="S426" i="1"/>
  <c r="S424" i="1"/>
  <c r="S422" i="1"/>
  <c r="S421" i="1"/>
  <c r="S420" i="1"/>
  <c r="S419" i="1"/>
  <c r="S418" i="1"/>
  <c r="S417" i="1"/>
  <c r="S414" i="1"/>
  <c r="S413" i="1"/>
  <c r="S411" i="1"/>
  <c r="S409" i="1"/>
  <c r="S407" i="1"/>
  <c r="S405" i="1"/>
  <c r="S404" i="1"/>
  <c r="S403" i="1"/>
  <c r="S402" i="1"/>
  <c r="S400" i="1"/>
  <c r="S398" i="1"/>
  <c r="S396" i="1"/>
  <c r="S385" i="1"/>
  <c r="S384" i="1"/>
  <c r="S383" i="1"/>
  <c r="S382" i="1"/>
  <c r="S380" i="1"/>
  <c r="S379" i="1"/>
  <c r="S377" i="1"/>
  <c r="S375" i="1"/>
  <c r="S374" i="1"/>
  <c r="S373" i="1"/>
  <c r="S372" i="1"/>
  <c r="S370" i="1"/>
  <c r="S369" i="1"/>
  <c r="S367" i="1"/>
  <c r="S365" i="1"/>
  <c r="S364" i="1"/>
  <c r="S363" i="1"/>
  <c r="S362" i="1"/>
  <c r="S361" i="1"/>
  <c r="S360" i="1"/>
  <c r="S358" i="1"/>
  <c r="S357" i="1"/>
  <c r="S355" i="1"/>
  <c r="S329" i="1"/>
  <c r="S328" i="1"/>
  <c r="S327" i="1"/>
  <c r="S326" i="1"/>
  <c r="S325" i="1"/>
  <c r="S324" i="1"/>
  <c r="S323" i="1"/>
  <c r="S322" i="1"/>
  <c r="S321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89" i="1"/>
  <c r="S288" i="1"/>
  <c r="S287" i="1"/>
  <c r="S286" i="1"/>
  <c r="S284" i="1"/>
  <c r="S282" i="1"/>
  <c r="S280" i="1"/>
  <c r="S278" i="1"/>
  <c r="S276" i="1"/>
  <c r="S274" i="1"/>
  <c r="S269" i="1"/>
  <c r="S267" i="1"/>
  <c r="S253" i="1"/>
  <c r="S252" i="1"/>
  <c r="S251" i="1"/>
  <c r="S250" i="1"/>
  <c r="S249" i="1"/>
  <c r="S248" i="1"/>
  <c r="S247" i="1"/>
  <c r="S246" i="1"/>
  <c r="S244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29" i="1"/>
  <c r="S228" i="1"/>
  <c r="S227" i="1"/>
  <c r="S222" i="1"/>
  <c r="S221" i="1"/>
  <c r="S219" i="1"/>
  <c r="S217" i="1"/>
  <c r="S216" i="1"/>
  <c r="S215" i="1"/>
  <c r="S213" i="1"/>
  <c r="S208" i="1"/>
  <c r="S207" i="1"/>
  <c r="S206" i="1"/>
  <c r="S205" i="1"/>
  <c r="S203" i="1"/>
  <c r="S202" i="1"/>
  <c r="S201" i="1"/>
  <c r="S199" i="1"/>
  <c r="S192" i="1"/>
  <c r="S191" i="1"/>
  <c r="S190" i="1"/>
  <c r="S189" i="1"/>
  <c r="S176" i="1"/>
  <c r="S175" i="1"/>
  <c r="S174" i="1"/>
  <c r="S170" i="1"/>
  <c r="S169" i="1"/>
  <c r="S165" i="1"/>
  <c r="S164" i="1"/>
  <c r="S162" i="1"/>
  <c r="S161" i="1"/>
  <c r="S154" i="1"/>
  <c r="S151" i="1"/>
  <c r="S150" i="1"/>
  <c r="S149" i="1"/>
  <c r="S148" i="1"/>
  <c r="S147" i="1"/>
  <c r="S145" i="1"/>
  <c r="S144" i="1"/>
  <c r="S143" i="1"/>
  <c r="S142" i="1"/>
  <c r="S136" i="1"/>
  <c r="S135" i="1"/>
  <c r="S134" i="1"/>
  <c r="S132" i="1"/>
  <c r="S131" i="1"/>
  <c r="S130" i="1"/>
  <c r="S129" i="1"/>
  <c r="S128" i="1"/>
  <c r="S126" i="1"/>
  <c r="S125" i="1"/>
  <c r="S124" i="1"/>
  <c r="S123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7" i="1"/>
  <c r="S96" i="1"/>
  <c r="S95" i="1"/>
  <c r="S94" i="1"/>
  <c r="S93" i="1"/>
  <c r="S92" i="1"/>
  <c r="S91" i="1"/>
  <c r="S90" i="1"/>
  <c r="S88" i="1"/>
  <c r="S84" i="1"/>
  <c r="S83" i="1"/>
  <c r="S82" i="1"/>
  <c r="S79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58" i="1"/>
  <c r="S54" i="1"/>
  <c r="S53" i="1"/>
  <c r="S52" i="1"/>
  <c r="S51" i="1"/>
  <c r="S50" i="1"/>
  <c r="S48" i="1"/>
  <c r="S47" i="1"/>
  <c r="S46" i="1"/>
  <c r="S45" i="1"/>
  <c r="S44" i="1"/>
  <c r="S43" i="1"/>
  <c r="S42" i="1"/>
  <c r="S41" i="1"/>
  <c r="S40" i="1"/>
  <c r="S39" i="1"/>
  <c r="S38" i="1"/>
  <c r="S37" i="1"/>
  <c r="S29" i="1"/>
  <c r="S23" i="1"/>
  <c r="S18" i="1"/>
  <c r="S17" i="1"/>
  <c r="S16" i="1"/>
  <c r="S15" i="1"/>
  <c r="S11" i="1"/>
  <c r="S9" i="1"/>
  <c r="S7" i="1"/>
  <c r="T922" i="1" l="1"/>
  <c r="T909" i="1"/>
  <c r="T905" i="1"/>
  <c r="T879" i="1"/>
  <c r="T878" i="1"/>
  <c r="T865" i="1"/>
  <c r="T853" i="1"/>
  <c r="T852" i="1"/>
  <c r="T840" i="1"/>
  <c r="T839" i="1"/>
  <c r="T826" i="1"/>
  <c r="T825" i="1"/>
  <c r="T824" i="1"/>
  <c r="T795" i="1"/>
  <c r="T792" i="1"/>
  <c r="T788" i="1"/>
  <c r="T787" i="1"/>
  <c r="T770" i="1"/>
  <c r="T769" i="1"/>
  <c r="T764" i="1"/>
  <c r="T755" i="1"/>
  <c r="T754" i="1"/>
  <c r="T727" i="1"/>
  <c r="T716" i="1"/>
  <c r="T712" i="1"/>
  <c r="T684" i="1"/>
  <c r="T671" i="1"/>
  <c r="T657" i="1"/>
  <c r="T640" i="1"/>
  <c r="T639" i="1"/>
  <c r="T624" i="1"/>
  <c r="T613" i="1"/>
  <c r="T600" i="1"/>
  <c r="T599" i="1"/>
  <c r="T590" i="1"/>
  <c r="T586" i="1"/>
  <c r="T568" i="1"/>
  <c r="T556" i="1"/>
  <c r="T543" i="1"/>
  <c r="T542" i="1"/>
  <c r="T528" i="1"/>
  <c r="T518" i="1"/>
  <c r="T513" i="1"/>
  <c r="T503" i="1"/>
  <c r="T488" i="1"/>
  <c r="T473" i="1"/>
  <c r="T472" i="1"/>
  <c r="T458" i="1"/>
  <c r="T457" i="1"/>
  <c r="T444" i="1"/>
  <c r="T443" i="1"/>
  <c r="T429" i="1"/>
  <c r="T415" i="1"/>
  <c r="T414" i="1"/>
  <c r="T400" i="1"/>
  <c r="T399" i="1"/>
  <c r="T380" i="1"/>
  <c r="T370" i="1"/>
  <c r="T358" i="1"/>
  <c r="T337" i="1"/>
  <c r="T331" i="1"/>
  <c r="T288" i="1"/>
  <c r="T287" i="1"/>
  <c r="T77" i="1"/>
  <c r="R221" i="1" l="1"/>
  <c r="R219" i="1"/>
  <c r="R217" i="1"/>
  <c r="R216" i="1"/>
  <c r="R215" i="1"/>
  <c r="R213" i="1"/>
  <c r="R218" i="1"/>
  <c r="R286" i="1"/>
  <c r="R823" i="1"/>
  <c r="R222" i="1" l="1"/>
  <c r="R435" i="1"/>
  <c r="R547" i="1"/>
  <c r="R560" i="1"/>
  <c r="R462" i="1"/>
  <c r="R477" i="1"/>
  <c r="R910" i="1"/>
  <c r="T910" i="1" s="1"/>
  <c r="R926" i="1"/>
  <c r="R913" i="1"/>
  <c r="R883" i="1"/>
  <c r="T883" i="1" s="1"/>
  <c r="R870" i="1"/>
  <c r="T870" i="1" s="1"/>
  <c r="R857" i="1"/>
  <c r="T857" i="1" s="1"/>
  <c r="R818" i="1"/>
  <c r="R830" i="1"/>
  <c r="R844" i="1"/>
  <c r="R796" i="1"/>
  <c r="T796" i="1" s="1"/>
  <c r="R775" i="1"/>
  <c r="R731" i="1"/>
  <c r="R702" i="1"/>
  <c r="R689" i="1"/>
  <c r="R675" i="1"/>
  <c r="R661" i="1"/>
  <c r="R628" i="1"/>
  <c r="R618" i="1"/>
  <c r="R604" i="1"/>
  <c r="R573" i="1"/>
  <c r="T573" i="1" s="1"/>
  <c r="R532" i="1"/>
  <c r="R507" i="1"/>
  <c r="R492" i="1"/>
  <c r="R448" i="1"/>
  <c r="R404" i="1"/>
  <c r="R384" i="1"/>
  <c r="R341" i="1"/>
  <c r="T341" i="1" s="1"/>
  <c r="R343" i="1"/>
  <c r="T343" i="1" s="1"/>
  <c r="R345" i="1"/>
  <c r="T345" i="1" s="1"/>
  <c r="R349" i="1"/>
  <c r="T349" i="1" s="1"/>
  <c r="R351" i="1"/>
  <c r="T351" i="1" s="1"/>
  <c r="R319" i="1"/>
  <c r="R311" i="1"/>
  <c r="R305" i="1"/>
  <c r="R301" i="1"/>
  <c r="R297" i="1"/>
  <c r="R295" i="1"/>
  <c r="R293" i="1"/>
  <c r="T295" i="1" l="1"/>
  <c r="T532" i="1"/>
  <c r="T844" i="1"/>
  <c r="T547" i="1"/>
  <c r="T297" i="1"/>
  <c r="T448" i="1"/>
  <c r="T661" i="1"/>
  <c r="T731" i="1"/>
  <c r="T830" i="1"/>
  <c r="T477" i="1"/>
  <c r="T435" i="1"/>
  <c r="T301" i="1"/>
  <c r="T492" i="1"/>
  <c r="T604" i="1"/>
  <c r="R674" i="1"/>
  <c r="T675" i="1"/>
  <c r="T775" i="1"/>
  <c r="T913" i="1"/>
  <c r="T462" i="1"/>
  <c r="T311" i="1"/>
  <c r="T404" i="1"/>
  <c r="T628" i="1"/>
  <c r="T319" i="1"/>
  <c r="T293" i="1"/>
  <c r="T305" i="1"/>
  <c r="T384" i="1"/>
  <c r="T507" i="1"/>
  <c r="T618" i="1"/>
  <c r="T689" i="1"/>
  <c r="T926" i="1"/>
  <c r="T560" i="1"/>
  <c r="R908" i="1"/>
  <c r="R340" i="1"/>
  <c r="R348" i="1"/>
  <c r="R169" i="1"/>
  <c r="R166" i="1"/>
  <c r="R162" i="1"/>
  <c r="R158" i="1"/>
  <c r="R150" i="1"/>
  <c r="R148" i="1"/>
  <c r="R143" i="1"/>
  <c r="R139" i="1"/>
  <c r="R135" i="1"/>
  <c r="R129" i="1"/>
  <c r="R100" i="1"/>
  <c r="R120" i="1"/>
  <c r="R118" i="1"/>
  <c r="R110" i="1"/>
  <c r="R104" i="1"/>
  <c r="R91" i="1"/>
  <c r="R93" i="1"/>
  <c r="R95" i="1"/>
  <c r="R69" i="1" l="1"/>
  <c r="R191" i="1"/>
  <c r="R45" i="1"/>
  <c r="R42" i="1"/>
  <c r="R39" i="1"/>
  <c r="R50" i="1"/>
  <c r="R53" i="1"/>
  <c r="R55" i="1"/>
  <c r="R60" i="1"/>
  <c r="T60" i="1" s="1"/>
  <c r="R62" i="1"/>
  <c r="R67" i="1"/>
  <c r="R73" i="1"/>
  <c r="R83" i="1"/>
  <c r="T62" i="1" l="1"/>
  <c r="T50" i="1"/>
  <c r="T191" i="1"/>
  <c r="R82" i="1"/>
  <c r="T83" i="1"/>
  <c r="T39" i="1"/>
  <c r="T69" i="1"/>
  <c r="T73" i="1"/>
  <c r="T42" i="1"/>
  <c r="T67" i="1"/>
  <c r="T53" i="1"/>
  <c r="T45" i="1"/>
  <c r="R66" i="1"/>
  <c r="R925" i="1"/>
  <c r="R920" i="1"/>
  <c r="R907" i="1"/>
  <c r="R903" i="1"/>
  <c r="R882" i="1"/>
  <c r="R877" i="1"/>
  <c r="R869" i="1"/>
  <c r="R864" i="1"/>
  <c r="R856" i="1"/>
  <c r="R851" i="1"/>
  <c r="R843" i="1"/>
  <c r="R842" i="1"/>
  <c r="R837" i="1"/>
  <c r="R829" i="1"/>
  <c r="R817" i="1"/>
  <c r="R811" i="1"/>
  <c r="R794" i="1"/>
  <c r="R791" i="1"/>
  <c r="R784" i="1"/>
  <c r="R774" i="1"/>
  <c r="R768" i="1"/>
  <c r="R763" i="1"/>
  <c r="R753" i="1"/>
  <c r="R730" i="1"/>
  <c r="R726" i="1"/>
  <c r="R715" i="1"/>
  <c r="R711" i="1"/>
  <c r="R701" i="1"/>
  <c r="R696" i="1"/>
  <c r="R688" i="1"/>
  <c r="R683" i="1"/>
  <c r="R673" i="1"/>
  <c r="R670" i="1"/>
  <c r="R660" i="1"/>
  <c r="R656" i="1"/>
  <c r="R649" i="1"/>
  <c r="R647" i="1"/>
  <c r="R644" i="1"/>
  <c r="R637" i="1"/>
  <c r="R627" i="1"/>
  <c r="R623" i="1"/>
  <c r="R617" i="1"/>
  <c r="R612" i="1"/>
  <c r="R603" i="1"/>
  <c r="R598" i="1"/>
  <c r="R589" i="1"/>
  <c r="R584" i="1"/>
  <c r="R572" i="1"/>
  <c r="R567" i="1"/>
  <c r="R559" i="1"/>
  <c r="R555" i="1"/>
  <c r="R546" i="1"/>
  <c r="R541" i="1"/>
  <c r="R531" i="1"/>
  <c r="R526" i="1"/>
  <c r="R517" i="1"/>
  <c r="R512" i="1"/>
  <c r="R506" i="1"/>
  <c r="R501" i="1"/>
  <c r="R491" i="1"/>
  <c r="R486" i="1"/>
  <c r="R476" i="1"/>
  <c r="R471" i="1"/>
  <c r="R461" i="1"/>
  <c r="R456" i="1"/>
  <c r="R447" i="1"/>
  <c r="R442" i="1"/>
  <c r="R433" i="1"/>
  <c r="R428" i="1"/>
  <c r="R421" i="1"/>
  <c r="R419" i="1"/>
  <c r="R413" i="1"/>
  <c r="R403" i="1"/>
  <c r="R398" i="1"/>
  <c r="R393" i="1"/>
  <c r="R392" i="1" s="1"/>
  <c r="R387" i="1" s="1"/>
  <c r="R389" i="1"/>
  <c r="R383" i="1"/>
  <c r="R379" i="1"/>
  <c r="R374" i="1"/>
  <c r="R369" i="1"/>
  <c r="R364" i="1"/>
  <c r="R362" i="1"/>
  <c r="R357" i="1"/>
  <c r="R335" i="1"/>
  <c r="R330" i="1"/>
  <c r="R326" i="1"/>
  <c r="R325" i="1"/>
  <c r="R300" i="1"/>
  <c r="R292" i="1"/>
  <c r="R207" i="1"/>
  <c r="R190" i="1"/>
  <c r="R183" i="1"/>
  <c r="R181" i="1"/>
  <c r="R177" i="1"/>
  <c r="R175" i="1"/>
  <c r="R157" i="1"/>
  <c r="R152" i="1"/>
  <c r="R142" i="1"/>
  <c r="R138" i="1"/>
  <c r="R134" i="1"/>
  <c r="R80" i="1"/>
  <c r="R76" i="1"/>
  <c r="R58" i="1"/>
  <c r="R48" i="1"/>
  <c r="R38" i="1"/>
  <c r="R29" i="1"/>
  <c r="R79" i="1" l="1"/>
  <c r="R203" i="1"/>
  <c r="R460" i="1"/>
  <c r="R571" i="1"/>
  <c r="R626" i="1"/>
  <c r="R700" i="1"/>
  <c r="R773" i="1"/>
  <c r="R202" i="1"/>
  <c r="R189" i="1"/>
  <c r="R373" i="1"/>
  <c r="T374" i="1"/>
  <c r="T419" i="1"/>
  <c r="R816" i="1"/>
  <c r="R868" i="1"/>
  <c r="R901" i="1"/>
  <c r="R432" i="1"/>
  <c r="R431" i="1" s="1"/>
  <c r="T433" i="1"/>
  <c r="R516" i="1"/>
  <c r="R602" i="1"/>
  <c r="R668" i="1"/>
  <c r="R729" i="1"/>
  <c r="R835" i="1"/>
  <c r="R201" i="1"/>
  <c r="R204" i="1"/>
  <c r="R128" i="1"/>
  <c r="T326" i="1"/>
  <c r="T362" i="1"/>
  <c r="T421" i="1"/>
  <c r="R446" i="1"/>
  <c r="R475" i="1"/>
  <c r="R505" i="1"/>
  <c r="R530" i="1"/>
  <c r="R558" i="1"/>
  <c r="R588" i="1"/>
  <c r="R616" i="1"/>
  <c r="R659" i="1"/>
  <c r="R687" i="1"/>
  <c r="R714" i="1"/>
  <c r="R762" i="1"/>
  <c r="R790" i="1"/>
  <c r="R828" i="1"/>
  <c r="R156" i="1"/>
  <c r="R490" i="1"/>
  <c r="R545" i="1"/>
  <c r="T649" i="1"/>
  <c r="R199" i="1"/>
  <c r="R16" i="1"/>
  <c r="T364" i="1"/>
  <c r="R382" i="1"/>
  <c r="R402" i="1"/>
  <c r="T647" i="1"/>
  <c r="R793" i="1"/>
  <c r="R855" i="1"/>
  <c r="R881" i="1"/>
  <c r="R924" i="1"/>
  <c r="R646" i="1"/>
  <c r="R418" i="1"/>
  <c r="R180" i="1"/>
  <c r="R24" i="1" s="1"/>
  <c r="R361" i="1"/>
  <c r="R339" i="1"/>
  <c r="R174" i="1"/>
  <c r="R278" i="1"/>
  <c r="R147" i="1"/>
  <c r="R161" i="1"/>
  <c r="R291" i="1"/>
  <c r="R37" i="1"/>
  <c r="R205" i="1"/>
  <c r="R90" i="1"/>
  <c r="O647" i="1"/>
  <c r="O649" i="1"/>
  <c r="O435" i="1"/>
  <c r="O433" i="1"/>
  <c r="O419" i="1"/>
  <c r="O421" i="1"/>
  <c r="O374" i="1"/>
  <c r="O364" i="1"/>
  <c r="O362" i="1"/>
  <c r="O325" i="1"/>
  <c r="O326" i="1"/>
  <c r="O319" i="1"/>
  <c r="O311" i="1"/>
  <c r="O305" i="1"/>
  <c r="O297" i="1"/>
  <c r="R426" i="1" l="1"/>
  <c r="R709" i="1"/>
  <c r="R833" i="1"/>
  <c r="R596" i="1"/>
  <c r="R862" i="1"/>
  <c r="O292" i="1"/>
  <c r="O432" i="1"/>
  <c r="R284" i="1"/>
  <c r="R333" i="1"/>
  <c r="R918" i="1"/>
  <c r="R849" i="1"/>
  <c r="R377" i="1"/>
  <c r="R609" i="1"/>
  <c r="R524" i="1"/>
  <c r="R666" i="1"/>
  <c r="R621" i="1"/>
  <c r="R417" i="1"/>
  <c r="R484" i="1"/>
  <c r="R654" i="1"/>
  <c r="R553" i="1"/>
  <c r="R440" i="1"/>
  <c r="R510" i="1"/>
  <c r="R899" i="1"/>
  <c r="R694" i="1"/>
  <c r="R454" i="1"/>
  <c r="R499" i="1"/>
  <c r="R809" i="1"/>
  <c r="R766" i="1"/>
  <c r="R15" i="1"/>
  <c r="R7" i="1" s="1"/>
  <c r="R154" i="1"/>
  <c r="R360" i="1"/>
  <c r="R782" i="1"/>
  <c r="R396" i="1"/>
  <c r="R821" i="1"/>
  <c r="R751" i="1"/>
  <c r="R643" i="1"/>
  <c r="R23" i="1"/>
  <c r="R875" i="1"/>
  <c r="R539" i="1"/>
  <c r="R681" i="1"/>
  <c r="R582" i="1"/>
  <c r="R469" i="1"/>
  <c r="R724" i="1"/>
  <c r="R372" i="1"/>
  <c r="R565" i="1"/>
  <c r="O646" i="1"/>
  <c r="O418" i="1"/>
  <c r="R206" i="1"/>
  <c r="R99" i="1"/>
  <c r="O300" i="1"/>
  <c r="O361" i="1"/>
  <c r="P246" i="1"/>
  <c r="O66" i="1"/>
  <c r="O48" i="1"/>
  <c r="R780" i="1" l="1"/>
  <c r="R482" i="1"/>
  <c r="R847" i="1"/>
  <c r="R88" i="1"/>
  <c r="R722" i="1"/>
  <c r="R467" i="1"/>
  <c r="R635" i="1"/>
  <c r="R497" i="1"/>
  <c r="R452" i="1"/>
  <c r="R652" i="1"/>
  <c r="R522" i="1"/>
  <c r="R873" i="1"/>
  <c r="R607" i="1"/>
  <c r="R860" i="1"/>
  <c r="R679" i="1"/>
  <c r="R537" i="1"/>
  <c r="R18" i="1"/>
  <c r="R807" i="1"/>
  <c r="R551" i="1"/>
  <c r="R245" i="1"/>
  <c r="R707" i="1"/>
  <c r="R208" i="1"/>
  <c r="R367" i="1"/>
  <c r="R563" i="1"/>
  <c r="R580" i="1"/>
  <c r="R749" i="1"/>
  <c r="R355" i="1"/>
  <c r="R692" i="1"/>
  <c r="R411" i="1"/>
  <c r="R916" i="1"/>
  <c r="R594" i="1"/>
  <c r="R424" i="1"/>
  <c r="P217" i="1"/>
  <c r="T217" i="1" s="1"/>
  <c r="R664" i="1" l="1"/>
  <c r="R246" i="1"/>
  <c r="R535" i="1"/>
  <c r="R252" i="1"/>
  <c r="R234" i="1"/>
  <c r="R633" i="1"/>
  <c r="R249" i="1"/>
  <c r="R235" i="1"/>
  <c r="R465" i="1"/>
  <c r="R251" i="1"/>
  <c r="R592" i="1"/>
  <c r="R250" i="1"/>
  <c r="R282" i="1"/>
  <c r="R233" i="1"/>
  <c r="R495" i="1"/>
  <c r="R239" i="1"/>
  <c r="R17" i="1"/>
  <c r="R409" i="1"/>
  <c r="R578" i="1"/>
  <c r="R243" i="1"/>
  <c r="R705" i="1"/>
  <c r="R238" i="1"/>
  <c r="R240" i="1"/>
  <c r="R747" i="1"/>
  <c r="R237" i="1"/>
  <c r="R236" i="1"/>
  <c r="R805" i="1"/>
  <c r="R247" i="1"/>
  <c r="R520" i="1"/>
  <c r="R248" i="1"/>
  <c r="R720" i="1"/>
  <c r="R480" i="1"/>
  <c r="R229" i="1"/>
  <c r="R778" i="1"/>
  <c r="R9" i="1" l="1"/>
  <c r="R242" i="1"/>
  <c r="R241" i="1"/>
  <c r="R407" i="1"/>
  <c r="R227" i="1"/>
  <c r="R280" i="1"/>
  <c r="R228" i="1"/>
  <c r="R232" i="1"/>
  <c r="R231" i="1"/>
  <c r="R631" i="1"/>
  <c r="R244" i="1"/>
  <c r="R253" i="1" l="1"/>
  <c r="R276" i="1"/>
  <c r="R11" i="1"/>
  <c r="O217" i="1"/>
  <c r="O920" i="1"/>
  <c r="O213" i="1"/>
  <c r="O221" i="1"/>
  <c r="O216" i="1"/>
  <c r="O903" i="1"/>
  <c r="O215" i="1"/>
  <c r="O811" i="1"/>
  <c r="O286" i="1"/>
  <c r="O162" i="1"/>
  <c r="O925" i="1"/>
  <c r="O150" i="1"/>
  <c r="O696" i="1"/>
  <c r="O701" i="1"/>
  <c r="O175" i="1"/>
  <c r="R269" i="1" l="1"/>
  <c r="R274" i="1"/>
  <c r="O700" i="1"/>
  <c r="O924" i="1"/>
  <c r="P837" i="1"/>
  <c r="T837" i="1" s="1"/>
  <c r="P219" i="1"/>
  <c r="T219" i="1" s="1"/>
  <c r="P823" i="1"/>
  <c r="T823" i="1" s="1"/>
  <c r="P221" i="1"/>
  <c r="T221" i="1" s="1"/>
  <c r="P162" i="1"/>
  <c r="T162" i="1" s="1"/>
  <c r="P920" i="1"/>
  <c r="T920" i="1" s="1"/>
  <c r="P925" i="1"/>
  <c r="T925" i="1" s="1"/>
  <c r="P218" i="1"/>
  <c r="T218" i="1" s="1"/>
  <c r="P216" i="1"/>
  <c r="T216" i="1" s="1"/>
  <c r="P215" i="1"/>
  <c r="T215" i="1" s="1"/>
  <c r="P213" i="1"/>
  <c r="T213" i="1" s="1"/>
  <c r="P908" i="1"/>
  <c r="T908" i="1" s="1"/>
  <c r="P903" i="1"/>
  <c r="T903" i="1" s="1"/>
  <c r="P882" i="1"/>
  <c r="P877" i="1"/>
  <c r="T877" i="1" s="1"/>
  <c r="P869" i="1"/>
  <c r="T869" i="1" s="1"/>
  <c r="P864" i="1"/>
  <c r="T864" i="1" s="1"/>
  <c r="P856" i="1"/>
  <c r="T856" i="1" s="1"/>
  <c r="P851" i="1"/>
  <c r="T851" i="1" s="1"/>
  <c r="P843" i="1"/>
  <c r="T843" i="1" s="1"/>
  <c r="P842" i="1"/>
  <c r="P829" i="1"/>
  <c r="T829" i="1" s="1"/>
  <c r="P817" i="1"/>
  <c r="P816" i="1" s="1"/>
  <c r="P809" i="1" s="1"/>
  <c r="P811" i="1"/>
  <c r="P794" i="1"/>
  <c r="T794" i="1" s="1"/>
  <c r="P791" i="1"/>
  <c r="T791" i="1" s="1"/>
  <c r="P784" i="1"/>
  <c r="T784" i="1" s="1"/>
  <c r="P774" i="1"/>
  <c r="T774" i="1" s="1"/>
  <c r="P768" i="1"/>
  <c r="T768" i="1" s="1"/>
  <c r="P763" i="1"/>
  <c r="T763" i="1" s="1"/>
  <c r="P753" i="1"/>
  <c r="T753" i="1" s="1"/>
  <c r="P730" i="1"/>
  <c r="P726" i="1"/>
  <c r="T726" i="1" s="1"/>
  <c r="P715" i="1"/>
  <c r="T715" i="1" s="1"/>
  <c r="P711" i="1"/>
  <c r="T711" i="1" s="1"/>
  <c r="P688" i="1"/>
  <c r="P683" i="1"/>
  <c r="T683" i="1" s="1"/>
  <c r="P674" i="1"/>
  <c r="T674" i="1" s="1"/>
  <c r="P670" i="1"/>
  <c r="T670" i="1" s="1"/>
  <c r="P660" i="1"/>
  <c r="P656" i="1"/>
  <c r="T656" i="1" s="1"/>
  <c r="P646" i="1"/>
  <c r="T646" i="1" s="1"/>
  <c r="P644" i="1"/>
  <c r="P637" i="1"/>
  <c r="T637" i="1" s="1"/>
  <c r="P627" i="1"/>
  <c r="P623" i="1"/>
  <c r="T623" i="1" s="1"/>
  <c r="P617" i="1"/>
  <c r="P612" i="1"/>
  <c r="T612" i="1" s="1"/>
  <c r="P603" i="1"/>
  <c r="P598" i="1"/>
  <c r="T598" i="1" s="1"/>
  <c r="P589" i="1"/>
  <c r="P584" i="1"/>
  <c r="T584" i="1" s="1"/>
  <c r="P572" i="1"/>
  <c r="T572" i="1" s="1"/>
  <c r="P567" i="1"/>
  <c r="T567" i="1" s="1"/>
  <c r="P559" i="1"/>
  <c r="T559" i="1" s="1"/>
  <c r="P555" i="1"/>
  <c r="T555" i="1" s="1"/>
  <c r="P546" i="1"/>
  <c r="T546" i="1" s="1"/>
  <c r="P541" i="1"/>
  <c r="T541" i="1" s="1"/>
  <c r="P531" i="1"/>
  <c r="P526" i="1"/>
  <c r="T526" i="1" s="1"/>
  <c r="P517" i="1"/>
  <c r="T517" i="1" s="1"/>
  <c r="P512" i="1"/>
  <c r="T512" i="1" s="1"/>
  <c r="P506" i="1"/>
  <c r="T506" i="1" s="1"/>
  <c r="P501" i="1"/>
  <c r="T501" i="1" s="1"/>
  <c r="P491" i="1"/>
  <c r="P486" i="1"/>
  <c r="T486" i="1" s="1"/>
  <c r="P476" i="1"/>
  <c r="T476" i="1" s="1"/>
  <c r="P471" i="1"/>
  <c r="T471" i="1" s="1"/>
  <c r="P461" i="1"/>
  <c r="P456" i="1"/>
  <c r="T456" i="1" s="1"/>
  <c r="P447" i="1"/>
  <c r="T447" i="1" s="1"/>
  <c r="P442" i="1"/>
  <c r="T442" i="1" s="1"/>
  <c r="P432" i="1"/>
  <c r="T432" i="1" s="1"/>
  <c r="P428" i="1"/>
  <c r="T428" i="1" s="1"/>
  <c r="P418" i="1"/>
  <c r="T418" i="1" s="1"/>
  <c r="P413" i="1"/>
  <c r="T413" i="1" s="1"/>
  <c r="P403" i="1"/>
  <c r="P398" i="1"/>
  <c r="T398" i="1" s="1"/>
  <c r="P393" i="1"/>
  <c r="P392" i="1" s="1"/>
  <c r="P387" i="1" s="1"/>
  <c r="P389" i="1"/>
  <c r="P383" i="1"/>
  <c r="P379" i="1"/>
  <c r="T379" i="1" s="1"/>
  <c r="P373" i="1"/>
  <c r="P369" i="1"/>
  <c r="T369" i="1" s="1"/>
  <c r="P361" i="1"/>
  <c r="P357" i="1"/>
  <c r="T357" i="1" s="1"/>
  <c r="P348" i="1"/>
  <c r="T348" i="1" s="1"/>
  <c r="P340" i="1"/>
  <c r="T340" i="1" s="1"/>
  <c r="P335" i="1"/>
  <c r="T335" i="1" s="1"/>
  <c r="P330" i="1"/>
  <c r="T330" i="1" s="1"/>
  <c r="P325" i="1"/>
  <c r="T325" i="1" s="1"/>
  <c r="P300" i="1"/>
  <c r="T300" i="1" s="1"/>
  <c r="P292" i="1"/>
  <c r="T292" i="1" s="1"/>
  <c r="P286" i="1"/>
  <c r="T286" i="1" s="1"/>
  <c r="P207" i="1"/>
  <c r="T207" i="1" s="1"/>
  <c r="P190" i="1"/>
  <c r="P183" i="1"/>
  <c r="P181" i="1"/>
  <c r="P177" i="1"/>
  <c r="P174" i="1" s="1"/>
  <c r="P23" i="1" s="1"/>
  <c r="P169" i="1"/>
  <c r="T169" i="1" s="1"/>
  <c r="P166" i="1"/>
  <c r="T166" i="1" s="1"/>
  <c r="P158" i="1"/>
  <c r="T158" i="1" s="1"/>
  <c r="P157" i="1"/>
  <c r="T157" i="1" s="1"/>
  <c r="P152" i="1"/>
  <c r="T152" i="1" s="1"/>
  <c r="P150" i="1"/>
  <c r="T150" i="1" s="1"/>
  <c r="P148" i="1"/>
  <c r="T148" i="1" s="1"/>
  <c r="P143" i="1"/>
  <c r="P139" i="1"/>
  <c r="P135" i="1"/>
  <c r="P129" i="1"/>
  <c r="P120" i="1"/>
  <c r="T120" i="1" s="1"/>
  <c r="P118" i="1"/>
  <c r="T118" i="1" s="1"/>
  <c r="P110" i="1"/>
  <c r="T110" i="1" s="1"/>
  <c r="P104" i="1"/>
  <c r="T104" i="1" s="1"/>
  <c r="P100" i="1"/>
  <c r="T100" i="1" s="1"/>
  <c r="P95" i="1"/>
  <c r="T95" i="1" s="1"/>
  <c r="P93" i="1"/>
  <c r="T93" i="1" s="1"/>
  <c r="P91" i="1"/>
  <c r="T91" i="1" s="1"/>
  <c r="P82" i="1"/>
  <c r="T82" i="1" s="1"/>
  <c r="P80" i="1"/>
  <c r="P76" i="1"/>
  <c r="T76" i="1" s="1"/>
  <c r="P66" i="1"/>
  <c r="T66" i="1" s="1"/>
  <c r="P58" i="1"/>
  <c r="T58" i="1" s="1"/>
  <c r="P48" i="1"/>
  <c r="T48" i="1" s="1"/>
  <c r="P38" i="1"/>
  <c r="T38" i="1" s="1"/>
  <c r="P29" i="1"/>
  <c r="T29" i="1" s="1"/>
  <c r="O784" i="1"/>
  <c r="O219" i="1"/>
  <c r="O218" i="1"/>
  <c r="O541" i="1"/>
  <c r="O110" i="1"/>
  <c r="O791" i="1"/>
  <c r="O135" i="1"/>
  <c r="O768" i="1"/>
  <c r="O908" i="1"/>
  <c r="O882" i="1"/>
  <c r="O881" i="1" s="1"/>
  <c r="O875" i="1" s="1"/>
  <c r="O873" i="1" s="1"/>
  <c r="O877" i="1"/>
  <c r="O869" i="1"/>
  <c r="O868" i="1" s="1"/>
  <c r="O862" i="1" s="1"/>
  <c r="O860" i="1" s="1"/>
  <c r="O864" i="1"/>
  <c r="O856" i="1"/>
  <c r="O855" i="1" s="1"/>
  <c r="O849" i="1" s="1"/>
  <c r="O847" i="1" s="1"/>
  <c r="O851" i="1"/>
  <c r="O843" i="1"/>
  <c r="O842" i="1"/>
  <c r="O837" i="1"/>
  <c r="O829" i="1"/>
  <c r="O823" i="1"/>
  <c r="O817" i="1"/>
  <c r="O794" i="1"/>
  <c r="O793" i="1" s="1"/>
  <c r="O774" i="1"/>
  <c r="O763" i="1"/>
  <c r="O762" i="1" s="1"/>
  <c r="O751" i="1" s="1"/>
  <c r="O753" i="1"/>
  <c r="O730" i="1"/>
  <c r="O726" i="1"/>
  <c r="O715" i="1"/>
  <c r="O714" i="1" s="1"/>
  <c r="O709" i="1" s="1"/>
  <c r="O707" i="1" s="1"/>
  <c r="O711" i="1"/>
  <c r="O688" i="1"/>
  <c r="O683" i="1"/>
  <c r="O674" i="1"/>
  <c r="O673" i="1" s="1"/>
  <c r="O668" i="1" s="1"/>
  <c r="O666" i="1" s="1"/>
  <c r="O670" i="1"/>
  <c r="O660" i="1"/>
  <c r="O656" i="1"/>
  <c r="O644" i="1"/>
  <c r="O637" i="1"/>
  <c r="O627" i="1"/>
  <c r="O623" i="1"/>
  <c r="O617" i="1"/>
  <c r="O612" i="1"/>
  <c r="O603" i="1"/>
  <c r="O598" i="1"/>
  <c r="O589" i="1"/>
  <c r="O588" i="1" s="1"/>
  <c r="O582" i="1" s="1"/>
  <c r="O580" i="1" s="1"/>
  <c r="O578" i="1" s="1"/>
  <c r="O584" i="1"/>
  <c r="O572" i="1"/>
  <c r="O571" i="1" s="1"/>
  <c r="O565" i="1" s="1"/>
  <c r="O563" i="1" s="1"/>
  <c r="O567" i="1"/>
  <c r="O559" i="1"/>
  <c r="O555" i="1"/>
  <c r="O546" i="1"/>
  <c r="O531" i="1"/>
  <c r="O526" i="1"/>
  <c r="O517" i="1"/>
  <c r="O516" i="1" s="1"/>
  <c r="O510" i="1" s="1"/>
  <c r="O512" i="1"/>
  <c r="O506" i="1"/>
  <c r="O501" i="1"/>
  <c r="O491" i="1"/>
  <c r="O486" i="1"/>
  <c r="O476" i="1"/>
  <c r="O471" i="1"/>
  <c r="O461" i="1"/>
  <c r="O456" i="1"/>
  <c r="O447" i="1"/>
  <c r="O442" i="1"/>
  <c r="O431" i="1"/>
  <c r="O428" i="1"/>
  <c r="O417" i="1"/>
  <c r="O413" i="1"/>
  <c r="O403" i="1"/>
  <c r="O398" i="1"/>
  <c r="O393" i="1"/>
  <c r="O392" i="1" s="1"/>
  <c r="O387" i="1" s="1"/>
  <c r="O389" i="1"/>
  <c r="O383" i="1"/>
  <c r="O379" i="1"/>
  <c r="O373" i="1"/>
  <c r="O369" i="1"/>
  <c r="O360" i="1"/>
  <c r="O357" i="1"/>
  <c r="O348" i="1"/>
  <c r="O340" i="1"/>
  <c r="O335" i="1"/>
  <c r="O330" i="1"/>
  <c r="O207" i="1"/>
  <c r="O190" i="1"/>
  <c r="O183" i="1"/>
  <c r="O181" i="1"/>
  <c r="O177" i="1"/>
  <c r="O174" i="1" s="1"/>
  <c r="O169" i="1"/>
  <c r="O166" i="1"/>
  <c r="O158" i="1"/>
  <c r="O157" i="1"/>
  <c r="O152" i="1"/>
  <c r="O148" i="1"/>
  <c r="O143" i="1"/>
  <c r="O139" i="1"/>
  <c r="O138" i="1" s="1"/>
  <c r="O129" i="1"/>
  <c r="O120" i="1"/>
  <c r="O118" i="1"/>
  <c r="O104" i="1"/>
  <c r="O100" i="1"/>
  <c r="O95" i="1"/>
  <c r="O93" i="1"/>
  <c r="O91" i="1"/>
  <c r="O82" i="1"/>
  <c r="O80" i="1"/>
  <c r="O76" i="1"/>
  <c r="O58" i="1"/>
  <c r="O38" i="1"/>
  <c r="O29" i="1"/>
  <c r="O475" i="1" l="1"/>
  <c r="O828" i="1"/>
  <c r="P134" i="1"/>
  <c r="T134" i="1" s="1"/>
  <c r="T135" i="1"/>
  <c r="P490" i="1"/>
  <c r="T491" i="1"/>
  <c r="P602" i="1"/>
  <c r="T603" i="1"/>
  <c r="P835" i="1"/>
  <c r="T842" i="1"/>
  <c r="O918" i="1"/>
  <c r="O128" i="1"/>
  <c r="O189" i="1"/>
  <c r="O616" i="1"/>
  <c r="P881" i="1"/>
  <c r="T882" i="1"/>
  <c r="R930" i="1"/>
  <c r="R267" i="1"/>
  <c r="O372" i="1"/>
  <c r="O411" i="1"/>
  <c r="O505" i="1"/>
  <c r="O773" i="1"/>
  <c r="P360" i="1"/>
  <c r="T361" i="1"/>
  <c r="P382" i="1"/>
  <c r="T383" i="1"/>
  <c r="P402" i="1"/>
  <c r="T403" i="1"/>
  <c r="P460" i="1"/>
  <c r="T461" i="1"/>
  <c r="P626" i="1"/>
  <c r="T627" i="1"/>
  <c r="O142" i="1"/>
  <c r="O602" i="1"/>
  <c r="O626" i="1"/>
  <c r="O659" i="1"/>
  <c r="O729" i="1"/>
  <c r="P659" i="1"/>
  <c r="T660" i="1"/>
  <c r="P687" i="1"/>
  <c r="T688" i="1"/>
  <c r="P729" i="1"/>
  <c r="T730" i="1"/>
  <c r="O558" i="1"/>
  <c r="P128" i="1"/>
  <c r="T128" i="1" s="1"/>
  <c r="T129" i="1"/>
  <c r="O446" i="1"/>
  <c r="O530" i="1"/>
  <c r="O545" i="1"/>
  <c r="O687" i="1"/>
  <c r="P138" i="1"/>
  <c r="T138" i="1" s="1"/>
  <c r="T139" i="1"/>
  <c r="P189" i="1"/>
  <c r="T189" i="1" s="1"/>
  <c r="T190" i="1"/>
  <c r="O355" i="1"/>
  <c r="O382" i="1"/>
  <c r="O402" i="1"/>
  <c r="O426" i="1"/>
  <c r="O460" i="1"/>
  <c r="O490" i="1"/>
  <c r="O816" i="1"/>
  <c r="O835" i="1"/>
  <c r="O907" i="1"/>
  <c r="P142" i="1"/>
  <c r="T142" i="1" s="1"/>
  <c r="T143" i="1"/>
  <c r="P372" i="1"/>
  <c r="T373" i="1"/>
  <c r="P530" i="1"/>
  <c r="T531" i="1"/>
  <c r="P588" i="1"/>
  <c r="T589" i="1"/>
  <c r="P616" i="1"/>
  <c r="T617" i="1"/>
  <c r="O694" i="1"/>
  <c r="O161" i="1"/>
  <c r="O99" i="1"/>
  <c r="O90" i="1"/>
  <c r="O147" i="1"/>
  <c r="O37" i="1"/>
  <c r="P278" i="1"/>
  <c r="T278" i="1" s="1"/>
  <c r="O278" i="1"/>
  <c r="P762" i="1"/>
  <c r="P643" i="1"/>
  <c r="P828" i="1"/>
  <c r="O339" i="1"/>
  <c r="O333" i="1" s="1"/>
  <c r="P180" i="1"/>
  <c r="P24" i="1" s="1"/>
  <c r="O156" i="1"/>
  <c r="P339" i="1"/>
  <c r="P714" i="1"/>
  <c r="P161" i="1"/>
  <c r="T161" i="1" s="1"/>
  <c r="P99" i="1"/>
  <c r="T99" i="1" s="1"/>
  <c r="P156" i="1"/>
  <c r="T156" i="1" s="1"/>
  <c r="O79" i="1"/>
  <c r="O180" i="1"/>
  <c r="O24" i="1" s="1"/>
  <c r="P291" i="1"/>
  <c r="O206" i="1"/>
  <c r="O23" i="1"/>
  <c r="O243" i="1"/>
  <c r="O705" i="1"/>
  <c r="P907" i="1"/>
  <c r="P37" i="1"/>
  <c r="P793" i="1"/>
  <c r="T793" i="1" s="1"/>
  <c r="P147" i="1"/>
  <c r="T147" i="1" s="1"/>
  <c r="O291" i="1"/>
  <c r="O643" i="1"/>
  <c r="P199" i="1"/>
  <c r="T199" i="1" s="1"/>
  <c r="P90" i="1"/>
  <c r="T90" i="1" s="1"/>
  <c r="P446" i="1"/>
  <c r="P79" i="1"/>
  <c r="P431" i="1"/>
  <c r="P558" i="1"/>
  <c r="P673" i="1"/>
  <c r="P855" i="1"/>
  <c r="P571" i="1"/>
  <c r="P790" i="1"/>
  <c r="T790" i="1" s="1"/>
  <c r="P868" i="1"/>
  <c r="P417" i="1"/>
  <c r="P475" i="1"/>
  <c r="P505" i="1"/>
  <c r="P516" i="1"/>
  <c r="P545" i="1"/>
  <c r="P773" i="1"/>
  <c r="P924" i="1"/>
  <c r="T924" i="1" s="1"/>
  <c r="O790" i="1"/>
  <c r="O782" i="1" s="1"/>
  <c r="P203" i="1"/>
  <c r="T203" i="1" s="1"/>
  <c r="P201" i="1"/>
  <c r="T201" i="1" s="1"/>
  <c r="P202" i="1"/>
  <c r="T202" i="1" s="1"/>
  <c r="P204" i="1"/>
  <c r="T204" i="1" s="1"/>
  <c r="P206" i="1"/>
  <c r="P222" i="1"/>
  <c r="T222" i="1" s="1"/>
  <c r="O222" i="1"/>
  <c r="O203" i="1"/>
  <c r="O199" i="1"/>
  <c r="O204" i="1"/>
  <c r="O134" i="1"/>
  <c r="P553" i="1" l="1"/>
  <c r="T558" i="1"/>
  <c r="P440" i="1"/>
  <c r="T440" i="1" s="1"/>
  <c r="T446" i="1"/>
  <c r="P766" i="1"/>
  <c r="T766" i="1" s="1"/>
  <c r="T773" i="1"/>
  <c r="O284" i="1"/>
  <c r="O205" i="1"/>
  <c r="O15" i="1"/>
  <c r="P539" i="1"/>
  <c r="T545" i="1"/>
  <c r="P16" i="1"/>
  <c r="T16" i="1" s="1"/>
  <c r="T79" i="1"/>
  <c r="P609" i="1"/>
  <c r="T616" i="1"/>
  <c r="P524" i="1"/>
  <c r="T530" i="1"/>
  <c r="O833" i="1"/>
  <c r="O484" i="1"/>
  <c r="O377" i="1"/>
  <c r="O681" i="1"/>
  <c r="O524" i="1"/>
  <c r="P724" i="1"/>
  <c r="T729" i="1"/>
  <c r="P654" i="1"/>
  <c r="T659" i="1"/>
  <c r="O654" i="1"/>
  <c r="O596" i="1"/>
  <c r="P621" i="1"/>
  <c r="T621" i="1" s="1"/>
  <c r="T626" i="1"/>
  <c r="P396" i="1"/>
  <c r="T396" i="1" s="1"/>
  <c r="T402" i="1"/>
  <c r="P355" i="1"/>
  <c r="T355" i="1" s="1"/>
  <c r="T360" i="1"/>
  <c r="O499" i="1"/>
  <c r="O367" i="1"/>
  <c r="O609" i="1"/>
  <c r="P833" i="1"/>
  <c r="T833" i="1" s="1"/>
  <c r="T835" i="1"/>
  <c r="P484" i="1"/>
  <c r="T490" i="1"/>
  <c r="O821" i="1"/>
  <c r="P469" i="1"/>
  <c r="T475" i="1"/>
  <c r="P565" i="1"/>
  <c r="T571" i="1"/>
  <c r="P426" i="1"/>
  <c r="T426" i="1" s="1"/>
  <c r="T431" i="1"/>
  <c r="P15" i="1"/>
  <c r="T15" i="1" s="1"/>
  <c r="T37" i="1"/>
  <c r="P751" i="1"/>
  <c r="T751" i="1" s="1"/>
  <c r="T762" i="1"/>
  <c r="P411" i="1"/>
  <c r="T417" i="1"/>
  <c r="P849" i="1"/>
  <c r="T855" i="1"/>
  <c r="P901" i="1"/>
  <c r="T907" i="1"/>
  <c r="P709" i="1"/>
  <c r="T714" i="1"/>
  <c r="P510" i="1"/>
  <c r="T510" i="1" s="1"/>
  <c r="T516" i="1"/>
  <c r="P862" i="1"/>
  <c r="T868" i="1"/>
  <c r="P668" i="1"/>
  <c r="T673" i="1"/>
  <c r="O635" i="1"/>
  <c r="P284" i="1"/>
  <c r="T284" i="1" s="1"/>
  <c r="T291" i="1"/>
  <c r="P333" i="1"/>
  <c r="T333" i="1" s="1"/>
  <c r="T339" i="1"/>
  <c r="P821" i="1"/>
  <c r="T821" i="1" s="1"/>
  <c r="T828" i="1"/>
  <c r="P499" i="1"/>
  <c r="T499" i="1" s="1"/>
  <c r="T505" i="1"/>
  <c r="P635" i="1"/>
  <c r="T643" i="1"/>
  <c r="O692" i="1"/>
  <c r="P582" i="1"/>
  <c r="T588" i="1"/>
  <c r="P367" i="1"/>
  <c r="T367" i="1" s="1"/>
  <c r="T372" i="1"/>
  <c r="O901" i="1"/>
  <c r="O809" i="1"/>
  <c r="O454" i="1"/>
  <c r="O396" i="1"/>
  <c r="O539" i="1"/>
  <c r="O440" i="1"/>
  <c r="O553" i="1"/>
  <c r="P681" i="1"/>
  <c r="T687" i="1"/>
  <c r="O724" i="1"/>
  <c r="O621" i="1"/>
  <c r="P454" i="1"/>
  <c r="T460" i="1"/>
  <c r="P377" i="1"/>
  <c r="T377" i="1" s="1"/>
  <c r="T382" i="1"/>
  <c r="O766" i="1"/>
  <c r="O409" i="1"/>
  <c r="P875" i="1"/>
  <c r="T881" i="1"/>
  <c r="O916" i="1"/>
  <c r="P596" i="1"/>
  <c r="T602" i="1"/>
  <c r="O469" i="1"/>
  <c r="O154" i="1"/>
  <c r="O88" i="1"/>
  <c r="O16" i="1"/>
  <c r="P807" i="1"/>
  <c r="T807" i="1" s="1"/>
  <c r="P7" i="1"/>
  <c r="T7" i="1" s="1"/>
  <c r="O18" i="1"/>
  <c r="P154" i="1"/>
  <c r="P205" i="1"/>
  <c r="T205" i="1" s="1"/>
  <c r="P88" i="1"/>
  <c r="P782" i="1"/>
  <c r="P497" i="1"/>
  <c r="P424" i="1"/>
  <c r="T424" i="1" s="1"/>
  <c r="P918" i="1"/>
  <c r="T918" i="1" s="1"/>
  <c r="O208" i="1"/>
  <c r="O780" i="1"/>
  <c r="P239" i="1" l="1"/>
  <c r="T239" i="1" s="1"/>
  <c r="T497" i="1"/>
  <c r="P594" i="1"/>
  <c r="T596" i="1"/>
  <c r="P873" i="1"/>
  <c r="T873" i="1" s="1"/>
  <c r="T875" i="1"/>
  <c r="O749" i="1"/>
  <c r="P452" i="1"/>
  <c r="T452" i="1" s="1"/>
  <c r="T454" i="1"/>
  <c r="O551" i="1"/>
  <c r="O537" i="1"/>
  <c r="O452" i="1"/>
  <c r="O899" i="1"/>
  <c r="P580" i="1"/>
  <c r="T582" i="1"/>
  <c r="P633" i="1"/>
  <c r="T635" i="1"/>
  <c r="O633" i="1"/>
  <c r="P860" i="1"/>
  <c r="T860" i="1" s="1"/>
  <c r="T862" i="1"/>
  <c r="P467" i="1"/>
  <c r="T469" i="1"/>
  <c r="O607" i="1"/>
  <c r="O652" i="1"/>
  <c r="P18" i="1"/>
  <c r="T18" i="1" s="1"/>
  <c r="T154" i="1"/>
  <c r="P17" i="1"/>
  <c r="T17" i="1" s="1"/>
  <c r="T88" i="1"/>
  <c r="O722" i="1"/>
  <c r="P707" i="1"/>
  <c r="T709" i="1"/>
  <c r="P847" i="1"/>
  <c r="T847" i="1" s="1"/>
  <c r="T849" i="1"/>
  <c r="P482" i="1"/>
  <c r="T484" i="1"/>
  <c r="P722" i="1"/>
  <c r="T724" i="1"/>
  <c r="O679" i="1"/>
  <c r="O482" i="1"/>
  <c r="P522" i="1"/>
  <c r="T524" i="1"/>
  <c r="P749" i="1"/>
  <c r="T749" i="1" s="1"/>
  <c r="P282" i="1"/>
  <c r="T282" i="1" s="1"/>
  <c r="P780" i="1"/>
  <c r="T782" i="1"/>
  <c r="O282" i="1"/>
  <c r="O7" i="1"/>
  <c r="O467" i="1"/>
  <c r="O242" i="1"/>
  <c r="O241" i="1"/>
  <c r="P679" i="1"/>
  <c r="T679" i="1" s="1"/>
  <c r="T681" i="1"/>
  <c r="O424" i="1"/>
  <c r="O807" i="1"/>
  <c r="O244" i="1"/>
  <c r="O246" i="1"/>
  <c r="P666" i="1"/>
  <c r="T668" i="1"/>
  <c r="P899" i="1"/>
  <c r="T899" i="1" s="1"/>
  <c r="T901" i="1"/>
  <c r="P409" i="1"/>
  <c r="P407" i="1" s="1"/>
  <c r="T407" i="1" s="1"/>
  <c r="T411" i="1"/>
  <c r="P563" i="1"/>
  <c r="T563" i="1" s="1"/>
  <c r="T565" i="1"/>
  <c r="O497" i="1"/>
  <c r="O594" i="1"/>
  <c r="P652" i="1"/>
  <c r="T654" i="1"/>
  <c r="O522" i="1"/>
  <c r="T609" i="1"/>
  <c r="P607" i="1"/>
  <c r="P537" i="1"/>
  <c r="T539" i="1"/>
  <c r="P551" i="1"/>
  <c r="T553" i="1"/>
  <c r="P280" i="1"/>
  <c r="T280" i="1" s="1"/>
  <c r="P240" i="1"/>
  <c r="T240" i="1" s="1"/>
  <c r="P238" i="1"/>
  <c r="T238" i="1" s="1"/>
  <c r="O237" i="1"/>
  <c r="O228" i="1"/>
  <c r="P9" i="1"/>
  <c r="P208" i="1"/>
  <c r="T208" i="1" s="1"/>
  <c r="P495" i="1"/>
  <c r="T495" i="1" s="1"/>
  <c r="P747" i="1"/>
  <c r="T747" i="1" s="1"/>
  <c r="P916" i="1"/>
  <c r="O778" i="1"/>
  <c r="O17" i="1"/>
  <c r="P234" i="1" l="1"/>
  <c r="T234" i="1" s="1"/>
  <c r="T916" i="1"/>
  <c r="O495" i="1"/>
  <c r="O239" i="1"/>
  <c r="P778" i="1"/>
  <c r="T778" i="1" s="1"/>
  <c r="T780" i="1"/>
  <c r="O747" i="1"/>
  <c r="O227" i="1"/>
  <c r="P227" i="1"/>
  <c r="T227" i="1" s="1"/>
  <c r="P228" i="1"/>
  <c r="T228" i="1" s="1"/>
  <c r="P249" i="1"/>
  <c r="T249" i="1" s="1"/>
  <c r="T551" i="1"/>
  <c r="P233" i="1"/>
  <c r="T233" i="1" s="1"/>
  <c r="T652" i="1"/>
  <c r="T409" i="1"/>
  <c r="P241" i="1"/>
  <c r="T241" i="1" s="1"/>
  <c r="P242" i="1"/>
  <c r="T242" i="1" s="1"/>
  <c r="T666" i="1"/>
  <c r="P664" i="1"/>
  <c r="T664" i="1" s="1"/>
  <c r="P245" i="1"/>
  <c r="O805" i="1"/>
  <c r="O234" i="1"/>
  <c r="T522" i="1"/>
  <c r="P520" i="1"/>
  <c r="T520" i="1" s="1"/>
  <c r="P248" i="1"/>
  <c r="T248" i="1" s="1"/>
  <c r="P247" i="1"/>
  <c r="T247" i="1" s="1"/>
  <c r="O664" i="1"/>
  <c r="T482" i="1"/>
  <c r="P480" i="1"/>
  <c r="T480" i="1" s="1"/>
  <c r="P229" i="1"/>
  <c r="T229" i="1" s="1"/>
  <c r="T707" i="1"/>
  <c r="P243" i="1"/>
  <c r="T243" i="1" s="1"/>
  <c r="P705" i="1"/>
  <c r="T705" i="1" s="1"/>
  <c r="O233" i="1"/>
  <c r="T467" i="1"/>
  <c r="P465" i="1"/>
  <c r="T465" i="1" s="1"/>
  <c r="P235" i="1"/>
  <c r="T235" i="1" s="1"/>
  <c r="O232" i="1"/>
  <c r="O231" i="1"/>
  <c r="O631" i="1"/>
  <c r="P578" i="1"/>
  <c r="T578" i="1" s="1"/>
  <c r="T580" i="1"/>
  <c r="O236" i="1"/>
  <c r="O249" i="1"/>
  <c r="T594" i="1"/>
  <c r="P251" i="1"/>
  <c r="T251" i="1" s="1"/>
  <c r="P592" i="1"/>
  <c r="T592" i="1" s="1"/>
  <c r="P250" i="1"/>
  <c r="T250" i="1" s="1"/>
  <c r="P11" i="1"/>
  <c r="T11" i="1" s="1"/>
  <c r="T9" i="1"/>
  <c r="O252" i="1"/>
  <c r="P252" i="1"/>
  <c r="T252" i="1" s="1"/>
  <c r="T607" i="1"/>
  <c r="O280" i="1"/>
  <c r="P237" i="1"/>
  <c r="T237" i="1" s="1"/>
  <c r="T537" i="1"/>
  <c r="P535" i="1"/>
  <c r="T535" i="1" s="1"/>
  <c r="O248" i="1"/>
  <c r="O520" i="1"/>
  <c r="O247" i="1"/>
  <c r="O251" i="1"/>
  <c r="O250" i="1"/>
  <c r="O592" i="1"/>
  <c r="O240" i="1"/>
  <c r="O407" i="1"/>
  <c r="O238" i="1"/>
  <c r="O465" i="1"/>
  <c r="O235" i="1"/>
  <c r="O480" i="1"/>
  <c r="O229" i="1"/>
  <c r="P720" i="1"/>
  <c r="T720" i="1" s="1"/>
  <c r="T722" i="1"/>
  <c r="O720" i="1"/>
  <c r="T633" i="1"/>
  <c r="P231" i="1"/>
  <c r="T231" i="1" s="1"/>
  <c r="P631" i="1"/>
  <c r="T631" i="1" s="1"/>
  <c r="P232" i="1"/>
  <c r="T232" i="1" s="1"/>
  <c r="O535" i="1"/>
  <c r="P236" i="1"/>
  <c r="T236" i="1" s="1"/>
  <c r="P805" i="1"/>
  <c r="T805" i="1" s="1"/>
  <c r="O9" i="1"/>
  <c r="P244" i="1" l="1"/>
  <c r="T244" i="1" s="1"/>
  <c r="T245" i="1"/>
  <c r="O253" i="1"/>
  <c r="O11" i="1"/>
  <c r="P276" i="1"/>
  <c r="O276" i="1"/>
  <c r="P269" i="1" l="1"/>
  <c r="T269" i="1" s="1"/>
  <c r="T276" i="1"/>
  <c r="O269" i="1"/>
  <c r="P253" i="1"/>
  <c r="T253" i="1" s="1"/>
  <c r="P274" i="1"/>
  <c r="O274" i="1"/>
  <c r="O267" i="1" l="1"/>
  <c r="P267" i="1"/>
  <c r="T267" i="1" s="1"/>
  <c r="T274" i="1"/>
  <c r="P930" i="1"/>
  <c r="T930" i="1" s="1"/>
  <c r="O930" i="1"/>
</calcChain>
</file>

<file path=xl/sharedStrings.xml><?xml version="1.0" encoding="utf-8"?>
<sst xmlns="http://schemas.openxmlformats.org/spreadsheetml/2006/main" count="1399" uniqueCount="531">
  <si>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</si>
  <si>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</si>
  <si>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</si>
  <si>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</si>
  <si>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</si>
  <si>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</si>
  <si>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</si>
  <si>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</si>
  <si>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</si>
  <si>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</si>
  <si>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</si>
  <si>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</si>
  <si>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</si>
  <si>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</si>
  <si>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</si>
  <si>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</si>
  <si>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</si>
  <si>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</si>
  <si>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</si>
  <si>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</si>
  <si>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</si>
  <si>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</si>
  <si>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</si>
  <si>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</si>
  <si>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</si>
  <si>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</si>
  <si>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</si>
  <si>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</si>
  <si>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</si>
  <si>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</si>
  <si>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</si>
  <si>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</si>
  <si>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</si>
  <si>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</si>
  <si>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</si>
  <si>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</si>
  <si>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</si>
  <si>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</si>
  <si>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</si>
  <si>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</si>
  <si>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</si>
  <si>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</si>
  <si>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</si>
  <si>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</si>
  <si>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</si>
  <si>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</si>
  <si>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</si>
  <si>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</si>
  <si>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</si>
  <si>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</si>
  <si>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</si>
  <si>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</si>
  <si>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</si>
  <si>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</si>
  <si>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</si>
  <si>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</si>
  <si>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</si>
  <si>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</si>
  <si>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</si>
  <si>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</si>
  <si>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</si>
  <si>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</si>
  <si>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</si>
  <si>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</si>
  <si>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</si>
  <si>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</si>
  <si>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</si>
  <si>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</si>
  <si>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</si>
  <si>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</si>
  <si>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</si>
  <si>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</si>
  <si>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</si>
  <si>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</si>
  <si>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</si>
  <si>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</si>
  <si>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</si>
  <si>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</si>
  <si>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</si>
  <si>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</si>
  <si>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</si>
  <si>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</si>
  <si>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</si>
  <si>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</si>
  <si>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</si>
  <si>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</si>
  <si>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</si>
  <si>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</si>
  <si>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</si>
  <si>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</si>
  <si>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</si>
  <si>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</si>
  <si>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</si>
  <si>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</si>
  <si>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</si>
  <si>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</si>
  <si>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</si>
  <si>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</si>
  <si>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</si>
  <si>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</si>
  <si>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</si>
  <si>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</si>
  <si>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</si>
  <si>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</si>
  <si>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</si>
  <si>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</si>
  <si>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</si>
  <si>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</si>
  <si>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</si>
  <si>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</si>
  <si>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</si>
  <si>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</si>
  <si>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</si>
  <si>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</si>
  <si>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</si>
  <si>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</si>
  <si>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</si>
  <si>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</si>
  <si>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</si>
  <si>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</si>
  <si>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</si>
  <si>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</si>
  <si>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</si>
  <si>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</si>
  <si>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</si>
  <si>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</si>
  <si>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</si>
  <si>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</si>
  <si>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</si>
  <si>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</si>
  <si>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</si>
  <si>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</si>
  <si>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</si>
  <si>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</si>
  <si>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</si>
  <si>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</si>
  <si>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</si>
  <si>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</si>
  <si>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</si>
  <si>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</si>
  <si>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</si>
  <si>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</si>
  <si>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</si>
  <si>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</si>
  <si>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</si>
  <si>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</si>
  <si>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</si>
  <si>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</si>
  <si>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</si>
  <si>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</si>
  <si>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</si>
  <si>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</si>
  <si>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</si>
  <si>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</si>
  <si>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</si>
  <si>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</si>
  <si>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</si>
  <si>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</si>
  <si>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</si>
  <si>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</si>
  <si>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</si>
  <si>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</si>
  <si>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</si>
  <si>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</si>
  <si>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</si>
  <si>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</si>
  <si>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</si>
  <si>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</si>
  <si>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</si>
  <si>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</si>
  <si>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 xml:space="preserve">Aktivnost: Razvoj ruralnog turizma 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</si>
  <si>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</si>
  <si>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</si>
  <si>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</si>
  <si>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</si>
  <si>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</si>
  <si>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</si>
  <si>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</si>
  <si>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</si>
  <si>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</si>
  <si>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</si>
  <si>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</si>
  <si>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</si>
  <si>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</si>
  <si>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</si>
  <si>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</si>
  <si>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</si>
  <si>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</si>
  <si>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</si>
  <si>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</si>
  <si>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</si>
  <si>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</si>
  <si>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</si>
  <si>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</si>
  <si>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</si>
  <si>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</si>
  <si>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</si>
  <si>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</si>
  <si>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</si>
  <si>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</si>
  <si>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</si>
  <si>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</si>
  <si>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</si>
  <si>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</si>
  <si>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</si>
  <si>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</si>
  <si>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</si>
  <si>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</si>
  <si>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</si>
  <si>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</si>
  <si>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K1014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</si>
  <si>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</si>
  <si>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</si>
  <si>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</si>
  <si>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</si>
  <si>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</si>
  <si>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</si>
  <si>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</si>
  <si>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</si>
  <si>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</si>
  <si>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</si>
  <si>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</si>
  <si>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</si>
  <si>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</si>
  <si>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</si>
  <si>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</si>
  <si>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</si>
  <si>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</si>
  <si>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</si>
  <si>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</si>
  <si>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</si>
  <si>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</si>
  <si>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</si>
  <si>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</si>
  <si>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</si>
  <si>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</si>
  <si>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</si>
  <si>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</si>
  <si>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</si>
  <si>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</si>
  <si>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</si>
  <si>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</si>
  <si>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</si>
  <si>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</si>
  <si>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</si>
  <si>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</si>
  <si>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</si>
  <si>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</si>
  <si>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</si>
  <si>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</si>
  <si>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</si>
  <si>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</si>
  <si>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</si>
  <si>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</si>
  <si>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</si>
  <si>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</si>
  <si>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</si>
  <si>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</si>
  <si>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</si>
  <si>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</si>
  <si>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</si>
  <si>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</si>
  <si>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</si>
  <si>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</si>
  <si>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</si>
  <si>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</si>
  <si>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</si>
  <si>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</si>
  <si>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</si>
  <si>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</si>
  <si>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</si>
  <si>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</si>
  <si>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</si>
  <si>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</si>
  <si>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</si>
  <si>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</si>
  <si>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</si>
  <si>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02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</si>
  <si>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</si>
  <si>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</si>
  <si>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</si>
  <si>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</si>
  <si>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</si>
  <si>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</si>
  <si>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</si>
  <si>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2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</si>
  <si>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</si>
  <si>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</si>
  <si>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</si>
  <si>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</si>
  <si>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</si>
  <si>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</si>
  <si>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</si>
  <si>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</si>
  <si>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</si>
  <si>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</si>
  <si>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</si>
  <si>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</si>
  <si>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</si>
  <si>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</si>
  <si>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</si>
  <si>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</si>
  <si>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</si>
  <si>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</si>
  <si>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</si>
  <si>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</si>
  <si>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</si>
  <si>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</si>
  <si>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</si>
  <si>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</si>
  <si>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</si>
  <si>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</si>
  <si>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</si>
  <si>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</si>
  <si>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</si>
  <si>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"Obnova biciklističke staze Zeleno srce"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</si>
  <si>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</si>
  <si>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</si>
  <si>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</si>
  <si>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</si>
  <si>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</si>
  <si>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</si>
  <si>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</si>
  <si>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</si>
  <si>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</si>
  <si>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</si>
  <si>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</si>
  <si>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</si>
  <si>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Željko Car, prof.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</si>
  <si>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</si>
  <si>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</si>
  <si>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>Aktivnost: Kapitalni projekt "Rekonstrukcija zgrade javne namjene u naselju Ribnik"</t>
  </si>
  <si>
    <t>Aktivnost: Nadstrešnice za autobusna stajališta</t>
  </si>
  <si>
    <t xml:space="preserve">Aktivnost: Financiranje osnovnoškolskog obrazovanja iznad standarda </t>
  </si>
  <si>
    <t>IZVRŠENJE 2016.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</si>
  <si>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</si>
  <si>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</si>
  <si>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</si>
  <si>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</si>
  <si>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</si>
  <si>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</si>
  <si>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</si>
  <si>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</si>
  <si>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</si>
  <si>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</si>
  <si>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</si>
  <si>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638</t>
  </si>
  <si>
    <t>A1013 02</t>
  </si>
  <si>
    <t>Aktivnost: Obilježavanje 400-te obljetnice rođenja Jurja Križanića</t>
  </si>
  <si>
    <t>Aktivnost: Kapitalni projekt "Rekonstrukcija šumske prometne infrastrukture"</t>
  </si>
  <si>
    <t>Pomoći temeljem prijenosa EU sredstava</t>
  </si>
  <si>
    <t>IZVRŠENJE 2017.</t>
  </si>
  <si>
    <t>IZVORNI PLAN 2017.</t>
  </si>
  <si>
    <t>6111</t>
  </si>
  <si>
    <t>Porez i prirez na dohodak od nesamostalnog rada</t>
  </si>
  <si>
    <t>6114</t>
  </si>
  <si>
    <t>Porez i prirez na dohodak od kapitala</t>
  </si>
  <si>
    <t>6131</t>
  </si>
  <si>
    <t>6134</t>
  </si>
  <si>
    <t>Stalni porezi na nepokretnu imovinu</t>
  </si>
  <si>
    <t>Povremeni porezi na imovinu</t>
  </si>
  <si>
    <t>6142</t>
  </si>
  <si>
    <t>6145</t>
  </si>
  <si>
    <t>Porez na promet</t>
  </si>
  <si>
    <t>Porezi na korištenje dobara ili izvođenje aktivnosti</t>
  </si>
  <si>
    <t>6331</t>
  </si>
  <si>
    <t>6332</t>
  </si>
  <si>
    <t>Tekuće pomoći proračunu iz drugih proračuna</t>
  </si>
  <si>
    <t>Kapitalne pomoći proračunu iz drugih proračuna</t>
  </si>
  <si>
    <t>6341</t>
  </si>
  <si>
    <t>Tekuće pomoći od izvanproračunskih korisnika</t>
  </si>
  <si>
    <t>6422</t>
  </si>
  <si>
    <t>6423</t>
  </si>
  <si>
    <t>6429</t>
  </si>
  <si>
    <t>Prihodi od zakupa i iznajmljivanja imovine</t>
  </si>
  <si>
    <t>Naknada za korištenje nefinancijske imovine</t>
  </si>
  <si>
    <t>Ostali prihodi od nefinancijske imovine</t>
  </si>
  <si>
    <t>6511</t>
  </si>
  <si>
    <t>Državne upravne i sudske pristojbe</t>
  </si>
  <si>
    <t>6522</t>
  </si>
  <si>
    <t>6524</t>
  </si>
  <si>
    <t>6526</t>
  </si>
  <si>
    <t>Prihodi vodnoga gospodarstva</t>
  </si>
  <si>
    <t>Doprinosi za šume</t>
  </si>
  <si>
    <t>Ostali nespomenuti prihodi</t>
  </si>
  <si>
    <t>6531</t>
  </si>
  <si>
    <t>6532</t>
  </si>
  <si>
    <t>Komunalne naknade</t>
  </si>
  <si>
    <t>Komunalni doprinosi</t>
  </si>
  <si>
    <t>7211</t>
  </si>
  <si>
    <t>Stambeni objekti</t>
  </si>
  <si>
    <t>3111</t>
  </si>
  <si>
    <t>Plaće za redovan rad</t>
  </si>
  <si>
    <t>3121</t>
  </si>
  <si>
    <t>3132</t>
  </si>
  <si>
    <t>3133</t>
  </si>
  <si>
    <t>Doprinosi za obvezno zdravstveno osiguranje</t>
  </si>
  <si>
    <t>Doprinosi za obvezno osiguranje u slučaju nezaposlenosti</t>
  </si>
  <si>
    <t>3212</t>
  </si>
  <si>
    <t>3213</t>
  </si>
  <si>
    <t>3214</t>
  </si>
  <si>
    <t>Naknade za prijevoz, za rad na terenu i odvojeni život</t>
  </si>
  <si>
    <t>Stručno usavršavanje zaposlenika</t>
  </si>
  <si>
    <t>Ostale naknade troškova zaposlenima</t>
  </si>
  <si>
    <t>3221</t>
  </si>
  <si>
    <t>Uredski materijal i ostali materijalni rashodi</t>
  </si>
  <si>
    <t>3223</t>
  </si>
  <si>
    <t>3224</t>
  </si>
  <si>
    <t>3227</t>
  </si>
  <si>
    <t>3225</t>
  </si>
  <si>
    <t>Energija</t>
  </si>
  <si>
    <t>Materijal i dijelovi za tekuće i investicijsko održavanje</t>
  </si>
  <si>
    <t>Sitni inventar i auto gume</t>
  </si>
  <si>
    <t>Službena, radna i zaštitna odjeća i obuća</t>
  </si>
  <si>
    <t>3232</t>
  </si>
  <si>
    <t>3233</t>
  </si>
  <si>
    <t>3234</t>
  </si>
  <si>
    <t>3236</t>
  </si>
  <si>
    <t>3237</t>
  </si>
  <si>
    <t>3238</t>
  </si>
  <si>
    <t>3231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</si>
  <si>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</si>
  <si>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</si>
  <si>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</si>
  <si>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</si>
  <si>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</si>
  <si>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</si>
  <si>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</si>
  <si>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3241</t>
  </si>
  <si>
    <t>3291</t>
  </si>
  <si>
    <t>3293</t>
  </si>
  <si>
    <t>3294</t>
  </si>
  <si>
    <t>3295</t>
  </si>
  <si>
    <t>3299</t>
  </si>
  <si>
    <t>Naknade za rad predstavničkih i izvršnih tijela, povjerenstava i slično</t>
  </si>
  <si>
    <t>Reprezentacija</t>
  </si>
  <si>
    <t>Članarine i norme</t>
  </si>
  <si>
    <t>Pristojbe i naknade</t>
  </si>
  <si>
    <t>3431</t>
  </si>
  <si>
    <t>Bankarske usluge i usluge platnog prometa</t>
  </si>
  <si>
    <t>3433</t>
  </si>
  <si>
    <t>3434</t>
  </si>
  <si>
    <t>Zatezne kamate</t>
  </si>
  <si>
    <t>Ostali nespomenuti financijski rashodi</t>
  </si>
  <si>
    <t>3523</t>
  </si>
  <si>
    <t>Subvencije poljoprivrednicima i obrtnicima</t>
  </si>
  <si>
    <t>3721</t>
  </si>
  <si>
    <t>3722</t>
  </si>
  <si>
    <t>Naknade građanima i kućanstvima u novcu</t>
  </si>
  <si>
    <t>Naknade građanima i kućanstvima u naravi</t>
  </si>
  <si>
    <t>3811</t>
  </si>
  <si>
    <t>Tekuće donacije u novcu</t>
  </si>
  <si>
    <t>3821</t>
  </si>
  <si>
    <t>Kapitalne donacije neprofitnim organizacijama</t>
  </si>
  <si>
    <t>4213</t>
  </si>
  <si>
    <t>4214</t>
  </si>
  <si>
    <t>4262</t>
  </si>
  <si>
    <t>Ulaganja u računalne programe</t>
  </si>
  <si>
    <t>Ceste, željeznice i ostali prometni objekti</t>
  </si>
  <si>
    <t>Ostali građevinski objekti</t>
  </si>
  <si>
    <t>9221</t>
  </si>
  <si>
    <t>81</t>
  </si>
  <si>
    <t>91</t>
  </si>
  <si>
    <t xml:space="preserve">1. PRIHODI PO EKONOMSKOJ KLASIFIKACIJI </t>
  </si>
  <si>
    <t xml:space="preserve">2. RASHODI PO EKONOMSKOJ KLASIFIKACIJI </t>
  </si>
  <si>
    <t>3. RAČUN ZADUŽIVANJA/FINANCIRANJA PREMA EKONOMSKOJ KLASIFIKACIJI</t>
  </si>
  <si>
    <t>4. PRIHODI PREMA IZVORIMA FINANCIRANJA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</si>
  <si>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</si>
  <si>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</si>
  <si>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</si>
  <si>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</si>
  <si>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</si>
  <si>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</si>
  <si>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</si>
  <si>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</si>
  <si>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</si>
  <si>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</si>
  <si>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</si>
  <si>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</si>
  <si>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</si>
  <si>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</si>
  <si>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</si>
  <si>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Izvršna i zakonodavna tijela, financijski i fiskalni poslovi, vanjski poslovi (AOP 003 do 005)</t>
  </si>
  <si>
    <t xml:space="preserve">Izvršna i zakonodavna tijela, financijski i fiskalni poslovi, vanjski poslovi </t>
  </si>
  <si>
    <t>Opće usluge</t>
  </si>
  <si>
    <t>Usluge protupožarne zaštite</t>
  </si>
  <si>
    <t>Rashodi za javni red i sigurnost koji nisu drugdje svrstani</t>
  </si>
  <si>
    <t>Poljoprivreda, šumarstvo, ribarstvo i lov</t>
  </si>
  <si>
    <t>Promet</t>
  </si>
  <si>
    <t>Ostale industrije</t>
  </si>
  <si>
    <t>Gospodarenje otpadom</t>
  </si>
  <si>
    <t>Poslovi i usluge zaštite okoliša koji nisu drugdje svrstani</t>
  </si>
  <si>
    <t>Ulična rasvjeta</t>
  </si>
  <si>
    <t>Religijske i druge službe zajednice</t>
  </si>
  <si>
    <t>Predškolsko i osnovno obrazovanje</t>
  </si>
  <si>
    <t>Srednjoškolsko obrazovanje</t>
  </si>
  <si>
    <t>Obitelj i djeca</t>
  </si>
  <si>
    <t>Socijalna pomoć stanovništvu koje nije obuhvaćeno redovnim socijalnim programima</t>
  </si>
  <si>
    <t>Službe rekreacije i sporta</t>
  </si>
  <si>
    <t>Službena, radna i zaštitna odjeća</t>
  </si>
  <si>
    <t>Intelektualne usluge</t>
  </si>
  <si>
    <t>11</t>
  </si>
  <si>
    <t>52</t>
  </si>
  <si>
    <t>43</t>
  </si>
  <si>
    <t>V.</t>
  </si>
  <si>
    <t>raspoređuju se po nositeljima, korisnicima i potanjim namjenama u Posebnom dijelu Proračuna kako slijedi:</t>
  </si>
  <si>
    <t>6381</t>
  </si>
  <si>
    <t>6414</t>
  </si>
  <si>
    <t>Tekuće pomoći temeljem prijenosa EU sredstava</t>
  </si>
  <si>
    <t>Prihodi od zateznih kamata</t>
  </si>
  <si>
    <t>Rashodi i izdaci Proračuna planirani za 2017. godinu u iznosu od 3.100.000,00 kuna, a ostvareni u razdoblju od 1.1.-31.12.2017. godine u iznosu od 2.221.141,45 kuna,</t>
  </si>
  <si>
    <t>3292</t>
  </si>
  <si>
    <t>Premije osiguranja</t>
  </si>
  <si>
    <t>3661</t>
  </si>
  <si>
    <t>Tekuće pomoći proračunskim korisnicima drugih proračuna</t>
  </si>
  <si>
    <t>4126</t>
  </si>
  <si>
    <t>4212</t>
  </si>
  <si>
    <t>Ostala nematerijalna imovina</t>
  </si>
  <si>
    <t>Poslovni objekti</t>
  </si>
  <si>
    <t>4221</t>
  </si>
  <si>
    <t>4223</t>
  </si>
  <si>
    <t>Uredska oprema i namještaj</t>
  </si>
  <si>
    <t>Oprema za održavanje i zaštitu</t>
  </si>
  <si>
    <t>Aktivnost: Uređenje centra naselja Ribnik</t>
  </si>
  <si>
    <t>A1016 07</t>
  </si>
  <si>
    <t>K1016 08</t>
  </si>
  <si>
    <t>TEKUĆI PLAN 2017.</t>
  </si>
  <si>
    <t>INDEKS 5/2</t>
  </si>
  <si>
    <t>INDEKS 5/3</t>
  </si>
  <si>
    <t>PREDSJEDNIK OPĆINSKOG VIJEĆA:</t>
  </si>
  <si>
    <t>Nikola Dolinar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</si>
</sst>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b/>
      <sz val="10"/>
      <color theme="5" tint="0.3999755851924192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55"/>
      </left>
      <right/>
      <top/>
      <bottom/>
      <diagonal/>
    </border>
  </borders>
  <cellStyleXfs count="1">
    <xf numFmtId="0" fontId="0" fillId="0" borderId="0"/>
  </cellStyleXfs>
  <cellXfs count="405">
    <xf numFmtId="0" fontId="0" fillId="0" borderId="0" xfId="0"/>
    <xf numFmtId="0" fontId="1" fillId="0" borderId="0" xfId="0" applyFont="1" applyAlignme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49" fontId="4" fillId="0" borderId="0" xfId="0" applyNumberFormat="1" applyFont="1" applyAlignment="1"/>
    <xf numFmtId="0" fontId="4" fillId="0" borderId="0" xfId="0" applyFont="1" applyAlignment="1">
      <alignment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" fontId="4" fillId="0" borderId="0" xfId="0" applyNumberFormat="1" applyFont="1" applyAlignme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49" fontId="14" fillId="0" borderId="0" xfId="0" applyNumberFormat="1" applyFont="1" applyAlignment="1">
      <alignment horizontal="left"/>
    </xf>
    <xf numFmtId="0" fontId="14" fillId="0" borderId="0" xfId="0" applyFont="1" applyAlignment="1"/>
    <xf numFmtId="49" fontId="14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10" fillId="0" borderId="0" xfId="0" applyNumberFormat="1" applyFont="1" applyAlignme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/>
    <xf numFmtId="49" fontId="20" fillId="0" borderId="0" xfId="0" applyNumberFormat="1" applyFont="1" applyAlignment="1"/>
    <xf numFmtId="4" fontId="20" fillId="0" borderId="0" xfId="0" applyNumberFormat="1" applyFont="1"/>
    <xf numFmtId="49" fontId="22" fillId="0" borderId="0" xfId="0" applyNumberFormat="1" applyFont="1" applyAlignme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right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/>
    <xf numFmtId="0" fontId="24" fillId="0" borderId="0" xfId="0" applyFont="1" applyAlignment="1"/>
    <xf numFmtId="4" fontId="22" fillId="0" borderId="0" xfId="0" applyNumberFormat="1" applyFont="1" applyAlignment="1"/>
    <xf numFmtId="0" fontId="27" fillId="0" borderId="0" xfId="0" applyFont="1" applyAlignment="1"/>
    <xf numFmtId="0" fontId="27" fillId="0" borderId="0" xfId="0" applyFont="1" applyAlignment="1">
      <alignment wrapText="1"/>
    </xf>
    <xf numFmtId="0" fontId="28" fillId="0" borderId="0" xfId="0" applyFont="1" applyAlignment="1"/>
    <xf numFmtId="4" fontId="23" fillId="0" borderId="0" xfId="0" applyNumberFormat="1" applyFont="1" applyAlignment="1">
      <alignment wrapText="1"/>
    </xf>
    <xf numFmtId="0" fontId="29" fillId="0" borderId="0" xfId="0" applyFont="1" applyAlignme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0" fillId="0" borderId="0" xfId="0" applyFont="1" applyAlignment="1"/>
    <xf numFmtId="0" fontId="28" fillId="0" borderId="0" xfId="0" applyFont="1" applyAlignment="1">
      <alignment wrapText="1"/>
    </xf>
    <xf numFmtId="4" fontId="20" fillId="0" borderId="0" xfId="0" applyNumberFormat="1" applyFont="1" applyAlignment="1"/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49" fontId="32" fillId="0" borderId="0" xfId="0" applyNumberFormat="1" applyFont="1" applyAlignment="1">
      <alignment horizontal="center"/>
    </xf>
    <xf numFmtId="0" fontId="32" fillId="0" borderId="0" xfId="0" applyFont="1" applyAlignment="1"/>
    <xf numFmtId="4" fontId="32" fillId="0" borderId="0" xfId="0" applyNumberFormat="1" applyFont="1" applyAlignme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5" fillId="0" borderId="0" xfId="0" applyFont="1" applyAlignment="1"/>
    <xf numFmtId="4" fontId="21" fillId="0" borderId="0" xfId="0" applyNumberFormat="1" applyFont="1" applyAlignment="1">
      <alignment wrapText="1"/>
    </xf>
    <xf numFmtId="4" fontId="36" fillId="0" borderId="0" xfId="0" applyNumberFormat="1" applyFont="1" applyAlignment="1">
      <alignment horizontal="right" wrapText="1"/>
    </xf>
    <xf numFmtId="4" fontId="36" fillId="0" borderId="0" xfId="0" applyNumberFormat="1" applyFont="1" applyAlignment="1">
      <alignment horizontal="right"/>
    </xf>
    <xf numFmtId="4" fontId="36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7" fillId="0" borderId="0" xfId="0" applyFont="1" applyAlignment="1">
      <alignment wrapText="1"/>
    </xf>
    <xf numFmtId="0" fontId="38" fillId="0" borderId="0" xfId="0" applyFont="1" applyAlignment="1">
      <alignment wrapText="1"/>
    </xf>
    <xf numFmtId="4" fontId="38" fillId="0" borderId="0" xfId="0" applyNumberFormat="1" applyFont="1" applyAlignment="1">
      <alignment horizontal="right" wrapText="1"/>
    </xf>
    <xf numFmtId="4" fontId="38" fillId="0" borderId="0" xfId="0" applyNumberFormat="1" applyFont="1" applyAlignment="1">
      <alignment horizontal="right"/>
    </xf>
    <xf numFmtId="4" fontId="37" fillId="0" borderId="0" xfId="0" applyNumberFormat="1" applyFont="1" applyAlignment="1"/>
    <xf numFmtId="4" fontId="37" fillId="0" borderId="0" xfId="0" applyNumberFormat="1" applyFont="1" applyAlignment="1">
      <alignment wrapText="1"/>
    </xf>
    <xf numFmtId="0" fontId="37" fillId="0" borderId="0" xfId="0" applyFont="1" applyAlignment="1">
      <alignment horizontal="center"/>
    </xf>
    <xf numFmtId="49" fontId="37" fillId="0" borderId="0" xfId="0" applyNumberFormat="1" applyFont="1" applyAlignment="1">
      <alignment horizontal="left"/>
    </xf>
    <xf numFmtId="4" fontId="37" fillId="0" borderId="0" xfId="0" applyNumberFormat="1" applyFont="1" applyAlignment="1">
      <alignment horizontal="right" wrapText="1"/>
    </xf>
    <xf numFmtId="49" fontId="37" fillId="0" borderId="0" xfId="0" applyNumberFormat="1" applyFont="1" applyAlignment="1">
      <alignment horizontal="center"/>
    </xf>
    <xf numFmtId="49" fontId="37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19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7" fillId="0" borderId="0" xfId="0" applyNumberFormat="1" applyFont="1" applyAlignment="1">
      <alignment horizontal="right"/>
    </xf>
    <xf numFmtId="0" fontId="4" fillId="0" borderId="0" xfId="0" applyFont="1" applyAlignment="1"/>
    <xf numFmtId="0" fontId="19" fillId="0" borderId="0" xfId="0" applyFont="1" applyAlignment="1">
      <alignment wrapText="1"/>
    </xf>
    <xf numFmtId="0" fontId="19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center"/>
    </xf>
    <xf numFmtId="0" fontId="26" fillId="0" borderId="0" xfId="0" applyFont="1"/>
    <xf numFmtId="4" fontId="24" fillId="0" borderId="0" xfId="0" applyNumberFormat="1" applyFont="1"/>
    <xf numFmtId="4" fontId="39" fillId="0" borderId="0" xfId="0" applyNumberFormat="1" applyFont="1"/>
    <xf numFmtId="0" fontId="25" fillId="0" borderId="0" xfId="0" applyFont="1"/>
    <xf numFmtId="4" fontId="39" fillId="0" borderId="0" xfId="0" applyNumberFormat="1" applyFont="1" applyAlignment="1"/>
    <xf numFmtId="4" fontId="30" fillId="0" borderId="0" xfId="0" applyNumberFormat="1" applyFont="1" applyAlignment="1"/>
    <xf numFmtId="4" fontId="39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center" wrapText="1"/>
    </xf>
    <xf numFmtId="3" fontId="20" fillId="0" borderId="0" xfId="0" applyNumberFormat="1" applyFont="1" applyAlignment="1">
      <alignment horizontal="center" wrapText="1"/>
    </xf>
    <xf numFmtId="4" fontId="39" fillId="0" borderId="0" xfId="0" applyNumberFormat="1" applyFont="1" applyAlignment="1">
      <alignment wrapText="1"/>
    </xf>
    <xf numFmtId="4" fontId="2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9" fillId="0" borderId="0" xfId="0" applyFont="1" applyAlignment="1">
      <alignment vertical="center" wrapText="1"/>
    </xf>
    <xf numFmtId="0" fontId="39" fillId="0" borderId="0" xfId="0" applyFont="1" applyAlignment="1">
      <alignment wrapText="1"/>
    </xf>
    <xf numFmtId="0" fontId="4" fillId="0" borderId="0" xfId="0" applyFont="1" applyAlignment="1"/>
    <xf numFmtId="0" fontId="3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0" fillId="0" borderId="0" xfId="0" applyFont="1" applyAlignment="1"/>
    <xf numFmtId="0" fontId="40" fillId="0" borderId="0" xfId="0" applyFont="1" applyAlignment="1">
      <alignment horizontal="center"/>
    </xf>
    <xf numFmtId="4" fontId="41" fillId="0" borderId="0" xfId="0" applyNumberFormat="1" applyFont="1" applyAlignment="1">
      <alignment horizontal="right" wrapText="1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42" fillId="0" borderId="0" xfId="0" applyNumberFormat="1" applyFont="1" applyAlignment="1">
      <alignment horizontal="right" wrapText="1"/>
    </xf>
    <xf numFmtId="49" fontId="1" fillId="0" borderId="0" xfId="0" applyNumberFormat="1" applyFont="1" applyAlignment="1"/>
    <xf numFmtId="49" fontId="42" fillId="0" borderId="0" xfId="0" applyNumberFormat="1" applyFont="1" applyAlignment="1">
      <alignment horizontal="left"/>
    </xf>
    <xf numFmtId="0" fontId="42" fillId="0" borderId="0" xfId="0" applyFont="1" applyAlignment="1">
      <alignment wrapText="1"/>
    </xf>
    <xf numFmtId="0" fontId="43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4" fillId="0" borderId="0" xfId="0" applyNumberFormat="1" applyFont="1" applyAlignment="1">
      <alignment horizontal="left" wrapText="1"/>
    </xf>
    <xf numFmtId="0" fontId="44" fillId="0" borderId="0" xfId="0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/>
    <xf numFmtId="49" fontId="22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 applyAlignment="1"/>
    <xf numFmtId="0" fontId="22" fillId="0" borderId="0" xfId="0" applyFont="1" applyAlignment="1">
      <alignment wrapText="1"/>
    </xf>
    <xf numFmtId="49" fontId="4" fillId="0" borderId="1" xfId="0" applyNumberFormat="1" applyFont="1" applyFill="1" applyBorder="1" applyAlignment="1" applyProtection="1">
      <alignment horizontal="left" vertical="center" wrapText="1"/>
      <protection hidden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/>
    </xf>
    <xf numFmtId="0" fontId="0" fillId="0" borderId="0" xfId="0" applyAlignment="1">
      <alignment horizontal="left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wrapText="1"/>
    </xf>
    <xf numFmtId="0" fontId="25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53"/>
  <sheetViews>
    <sheetView tabSelected="1" topLeftCell="D1" zoomScaleNormal="100" workbookViewId="0">
      <selection activeCell="R959" sqref="R959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72" customWidth="1"/>
    <col min="14" max="14" width="27.140625" style="84" customWidth="1"/>
    <col min="15" max="15" width="12.140625" style="122" customWidth="1"/>
    <col min="16" max="17" width="12.42578125" style="122" customWidth="1"/>
    <col min="18" max="18" width="11.85546875" style="122" customWidth="1"/>
    <col min="19" max="19" width="8.5703125" style="75" customWidth="1"/>
    <col min="20" max="20" width="8.140625" style="122" customWidth="1"/>
    <col min="21" max="21" width="9" style="75" customWidth="1"/>
    <col min="22" max="22" width="12.5703125" style="75" customWidth="1"/>
  </cols>
  <sheetData>
    <row r="1" spans="1:23" ht="25.5" x14ac:dyDescent="0.2">
      <c r="A1" s="3"/>
      <c r="B1" s="389" t="s">
        <v>35</v>
      </c>
      <c r="C1" s="390"/>
      <c r="D1" s="390"/>
      <c r="E1" s="390"/>
      <c r="F1" s="390"/>
      <c r="G1" s="390"/>
      <c r="H1" s="390"/>
      <c r="I1" s="385"/>
      <c r="J1" s="385"/>
      <c r="K1" s="203"/>
      <c r="L1" s="22"/>
      <c r="M1" s="69" t="s">
        <v>36</v>
      </c>
      <c r="N1" s="70" t="s">
        <v>37</v>
      </c>
      <c r="O1" s="69" t="s">
        <v>334</v>
      </c>
      <c r="P1" s="69" t="s">
        <v>352</v>
      </c>
      <c r="Q1" s="377" t="s">
        <v>526</v>
      </c>
      <c r="R1" s="339" t="s">
        <v>351</v>
      </c>
      <c r="S1" s="297" t="s">
        <v>527</v>
      </c>
      <c r="T1" s="297" t="s">
        <v>528</v>
      </c>
      <c r="U1" s="297"/>
      <c r="V1" s="69"/>
      <c r="W1" s="69"/>
    </row>
    <row r="2" spans="1:23" x14ac:dyDescent="0.2">
      <c r="A2" s="3"/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05">
        <v>8</v>
      </c>
      <c r="J2" s="205">
        <v>9</v>
      </c>
      <c r="K2" s="205"/>
      <c r="L2" s="22"/>
      <c r="M2" s="71"/>
      <c r="N2" s="381">
        <v>1</v>
      </c>
      <c r="O2" s="94" t="s">
        <v>285</v>
      </c>
      <c r="P2" s="94" t="s">
        <v>56</v>
      </c>
      <c r="Q2" s="94" t="s">
        <v>76</v>
      </c>
      <c r="R2" s="94" t="s">
        <v>33</v>
      </c>
      <c r="S2" s="249" t="s">
        <v>34</v>
      </c>
      <c r="T2" s="94" t="s">
        <v>51</v>
      </c>
      <c r="U2" s="249"/>
      <c r="V2" s="249"/>
    </row>
    <row r="3" spans="1:23" x14ac:dyDescent="0.2">
      <c r="O3" s="248"/>
      <c r="P3" s="281"/>
      <c r="Q3" s="378"/>
      <c r="R3" s="340"/>
      <c r="T3" s="298"/>
    </row>
    <row r="4" spans="1:23" x14ac:dyDescent="0.2">
      <c r="A4" s="5" t="s">
        <v>97</v>
      </c>
      <c r="N4" s="73" t="s">
        <v>108</v>
      </c>
      <c r="O4" s="248"/>
      <c r="P4" s="281"/>
      <c r="Q4" s="378"/>
      <c r="R4" s="340"/>
      <c r="T4" s="298"/>
    </row>
    <row r="5" spans="1:23" x14ac:dyDescent="0.2">
      <c r="N5" s="73"/>
      <c r="O5" s="248"/>
      <c r="P5" s="281"/>
      <c r="Q5" s="378"/>
      <c r="R5" s="340"/>
      <c r="T5" s="298"/>
    </row>
    <row r="6" spans="1:23" x14ac:dyDescent="0.2">
      <c r="N6" s="73"/>
      <c r="O6" s="248"/>
      <c r="P6" s="281"/>
      <c r="Q6" s="378"/>
      <c r="R6" s="367"/>
      <c r="T6" s="298"/>
    </row>
    <row r="7" spans="1:23" ht="25.5" x14ac:dyDescent="0.2">
      <c r="N7" s="73" t="s">
        <v>344</v>
      </c>
      <c r="O7" s="77">
        <f>SUM(O15+O16+O23)</f>
        <v>1716000.48</v>
      </c>
      <c r="P7" s="77">
        <f>SUM(P15+P16+P23)</f>
        <v>2577433.12</v>
      </c>
      <c r="Q7" s="77"/>
      <c r="R7" s="77">
        <f>SUM(R15+R16+R23)</f>
        <v>1917783.7399999998</v>
      </c>
      <c r="S7" s="77">
        <f>R7/O7*100</f>
        <v>111.7589279462206</v>
      </c>
      <c r="T7" s="77">
        <f>R7/P7*100</f>
        <v>74.406731453811688</v>
      </c>
      <c r="U7" s="77"/>
      <c r="V7" s="77"/>
    </row>
    <row r="8" spans="1:23" x14ac:dyDescent="0.2">
      <c r="N8" s="73"/>
      <c r="O8" s="82"/>
      <c r="P8" s="82"/>
      <c r="Q8" s="82"/>
      <c r="R8" s="82"/>
      <c r="T8" s="82"/>
    </row>
    <row r="9" spans="1:23" ht="25.5" x14ac:dyDescent="0.2">
      <c r="N9" s="73" t="s">
        <v>304</v>
      </c>
      <c r="O9" s="77">
        <f>SUM(O17+O18+O24)</f>
        <v>1886548.4300000002</v>
      </c>
      <c r="P9" s="77">
        <f>SUM(P17+P18+P24)</f>
        <v>3100000</v>
      </c>
      <c r="Q9" s="77"/>
      <c r="R9" s="77">
        <f>SUM(R17+R18+R24)</f>
        <v>2221141.4500000002</v>
      </c>
      <c r="S9" s="77">
        <f t="shared" ref="S9:S23" si="0">R9/O9*100</f>
        <v>117.73572385841162</v>
      </c>
      <c r="T9" s="77">
        <f>R9/P9*100</f>
        <v>71.649724193548394</v>
      </c>
      <c r="U9" s="77"/>
      <c r="V9" s="77"/>
    </row>
    <row r="10" spans="1:23" x14ac:dyDescent="0.2">
      <c r="N10" s="73"/>
      <c r="O10" s="82"/>
      <c r="P10" s="82"/>
      <c r="Q10" s="82"/>
      <c r="R10" s="82"/>
      <c r="S10" s="77"/>
      <c r="T10" s="82"/>
      <c r="U10" s="77"/>
    </row>
    <row r="11" spans="1:23" s="207" customForma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305"/>
      <c r="N11" s="73" t="s">
        <v>343</v>
      </c>
      <c r="O11" s="82">
        <f>O7-O9</f>
        <v>-170547.95000000019</v>
      </c>
      <c r="P11" s="82">
        <f>P7-P9</f>
        <v>-522566.87999999989</v>
      </c>
      <c r="Q11" s="82"/>
      <c r="R11" s="82">
        <f>R7-R9</f>
        <v>-303357.71000000043</v>
      </c>
      <c r="S11" s="77">
        <f t="shared" si="0"/>
        <v>177.87238720840685</v>
      </c>
      <c r="T11" s="77">
        <f>R11/P11*100</f>
        <v>58.051461278985094</v>
      </c>
      <c r="U11" s="77"/>
      <c r="V11" s="82"/>
    </row>
    <row r="12" spans="1:23" x14ac:dyDescent="0.2">
      <c r="N12" s="73"/>
      <c r="O12" s="82"/>
      <c r="P12" s="82"/>
      <c r="Q12" s="82"/>
      <c r="R12" s="82"/>
      <c r="S12" s="77"/>
      <c r="T12" s="82"/>
      <c r="U12" s="77"/>
    </row>
    <row r="13" spans="1:23" x14ac:dyDescent="0.2">
      <c r="M13" s="78" t="s">
        <v>38</v>
      </c>
      <c r="N13" s="79"/>
      <c r="O13" s="82"/>
      <c r="P13" s="82"/>
      <c r="Q13" s="82"/>
      <c r="R13" s="82"/>
      <c r="S13" s="77"/>
      <c r="T13" s="82"/>
      <c r="U13" s="77"/>
    </row>
    <row r="14" spans="1:23" x14ac:dyDescent="0.2">
      <c r="M14" s="78"/>
      <c r="N14" s="79"/>
      <c r="O14" s="82"/>
      <c r="P14" s="82"/>
      <c r="Q14" s="82"/>
      <c r="R14" s="82"/>
      <c r="S14" s="77"/>
      <c r="T14" s="82"/>
      <c r="U14" s="77"/>
    </row>
    <row r="15" spans="1:23" x14ac:dyDescent="0.2">
      <c r="M15" s="80" t="s">
        <v>34</v>
      </c>
      <c r="N15" s="81" t="s">
        <v>21</v>
      </c>
      <c r="O15" s="77">
        <f t="shared" ref="O15:P15" si="1">SUM(O37)</f>
        <v>1713026.25</v>
      </c>
      <c r="P15" s="77">
        <f t="shared" si="1"/>
        <v>2574933.12</v>
      </c>
      <c r="Q15" s="77"/>
      <c r="R15" s="77">
        <f t="shared" ref="R15" si="2">SUM(R37)</f>
        <v>1915383.7399999998</v>
      </c>
      <c r="S15" s="77">
        <f t="shared" si="0"/>
        <v>111.81286568142197</v>
      </c>
      <c r="T15" s="77">
        <f t="shared" ref="T15:T18" si="3">R15/P15*100</f>
        <v>74.385766570900273</v>
      </c>
      <c r="U15" s="77"/>
      <c r="V15" s="77"/>
    </row>
    <row r="16" spans="1:23" ht="25.5" x14ac:dyDescent="0.2">
      <c r="M16" s="80" t="s">
        <v>51</v>
      </c>
      <c r="N16" s="81" t="s">
        <v>27</v>
      </c>
      <c r="O16" s="77">
        <f t="shared" ref="O16:P16" si="4">SUM(O79)</f>
        <v>2400</v>
      </c>
      <c r="P16" s="77">
        <f t="shared" si="4"/>
        <v>2500</v>
      </c>
      <c r="Q16" s="77"/>
      <c r="R16" s="77">
        <f t="shared" ref="R16" si="5">SUM(R79)</f>
        <v>2400</v>
      </c>
      <c r="S16" s="77">
        <f t="shared" si="0"/>
        <v>100</v>
      </c>
      <c r="T16" s="77">
        <f t="shared" si="3"/>
        <v>96</v>
      </c>
      <c r="U16" s="77"/>
      <c r="V16" s="77"/>
    </row>
    <row r="17" spans="1:22" x14ac:dyDescent="0.2">
      <c r="M17" s="80" t="s">
        <v>56</v>
      </c>
      <c r="N17" s="81" t="s">
        <v>116</v>
      </c>
      <c r="O17" s="77">
        <f t="shared" ref="O17:P17" si="6">SUM(O88)</f>
        <v>1079862.33</v>
      </c>
      <c r="P17" s="77">
        <f t="shared" si="6"/>
        <v>1615000</v>
      </c>
      <c r="Q17" s="77"/>
      <c r="R17" s="77">
        <f t="shared" ref="R17" si="7">SUM(R88)</f>
        <v>1136708.5900000001</v>
      </c>
      <c r="S17" s="77">
        <f t="shared" si="0"/>
        <v>105.26421363360272</v>
      </c>
      <c r="T17" s="77">
        <f t="shared" si="3"/>
        <v>70.384432817337455</v>
      </c>
      <c r="U17" s="77"/>
      <c r="V17" s="77"/>
    </row>
    <row r="18" spans="1:22" ht="25.5" x14ac:dyDescent="0.2">
      <c r="M18" s="80" t="s">
        <v>76</v>
      </c>
      <c r="N18" s="81" t="s">
        <v>171</v>
      </c>
      <c r="O18" s="77">
        <f t="shared" ref="O18:P18" si="8">SUM(O154)</f>
        <v>806686.1</v>
      </c>
      <c r="P18" s="77">
        <f t="shared" si="8"/>
        <v>1485000</v>
      </c>
      <c r="Q18" s="77"/>
      <c r="R18" s="77">
        <f t="shared" ref="R18" si="9">SUM(R154)</f>
        <v>1084432.8599999999</v>
      </c>
      <c r="S18" s="77">
        <f t="shared" si="0"/>
        <v>134.43058706478269</v>
      </c>
      <c r="T18" s="77">
        <f t="shared" si="3"/>
        <v>73.025781818181812</v>
      </c>
      <c r="U18" s="77"/>
      <c r="V18" s="77"/>
    </row>
    <row r="19" spans="1:22" x14ac:dyDescent="0.2">
      <c r="M19" s="80"/>
      <c r="N19" s="81"/>
      <c r="O19" s="135"/>
      <c r="P19" s="135"/>
      <c r="Q19" s="135"/>
      <c r="R19" s="135"/>
      <c r="S19" s="77"/>
      <c r="T19" s="135"/>
      <c r="U19" s="77"/>
    </row>
    <row r="20" spans="1:22" x14ac:dyDescent="0.2">
      <c r="M20" s="80"/>
      <c r="N20" s="81"/>
      <c r="O20" s="135"/>
      <c r="P20" s="135"/>
      <c r="Q20" s="135"/>
      <c r="R20" s="135"/>
      <c r="S20" s="77"/>
      <c r="T20" s="135"/>
      <c r="U20" s="77"/>
    </row>
    <row r="21" spans="1:22" x14ac:dyDescent="0.2">
      <c r="M21" s="78" t="s">
        <v>89</v>
      </c>
      <c r="N21" s="79"/>
      <c r="O21" s="135"/>
      <c r="P21" s="135"/>
      <c r="Q21" s="135"/>
      <c r="R21" s="135"/>
      <c r="S21" s="77"/>
      <c r="T21" s="135"/>
      <c r="U21" s="77"/>
    </row>
    <row r="22" spans="1:22" x14ac:dyDescent="0.2">
      <c r="M22" s="83"/>
      <c r="O22" s="135"/>
      <c r="P22" s="135"/>
      <c r="Q22" s="135"/>
      <c r="R22" s="135"/>
      <c r="S22" s="77"/>
      <c r="T22" s="135"/>
      <c r="U22" s="77"/>
    </row>
    <row r="23" spans="1:22" s="207" customFormat="1" ht="25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0" t="s">
        <v>98</v>
      </c>
      <c r="N23" s="81" t="s">
        <v>294</v>
      </c>
      <c r="O23" s="77">
        <f t="shared" ref="O23:P23" si="10">SUM(O174)</f>
        <v>574.23</v>
      </c>
      <c r="P23" s="77">
        <f t="shared" si="10"/>
        <v>0</v>
      </c>
      <c r="Q23" s="77"/>
      <c r="R23" s="77">
        <f t="shared" ref="R23" si="11">SUM(R174)</f>
        <v>0</v>
      </c>
      <c r="S23" s="77">
        <f t="shared" si="0"/>
        <v>0</v>
      </c>
      <c r="T23" s="77">
        <v>0</v>
      </c>
      <c r="U23" s="77"/>
      <c r="V23" s="82"/>
    </row>
    <row r="24" spans="1:22" s="5" customFormat="1" ht="25.5" x14ac:dyDescent="0.2">
      <c r="M24" s="80" t="s">
        <v>33</v>
      </c>
      <c r="N24" s="81" t="s">
        <v>86</v>
      </c>
      <c r="O24" s="77">
        <f t="shared" ref="O24:P24" si="12">SUM(O180)</f>
        <v>0</v>
      </c>
      <c r="P24" s="77">
        <f t="shared" si="12"/>
        <v>0</v>
      </c>
      <c r="Q24" s="77"/>
      <c r="R24" s="77">
        <f t="shared" ref="R24" si="13">SUM(R180)</f>
        <v>0</v>
      </c>
      <c r="S24" s="77">
        <v>0</v>
      </c>
      <c r="T24" s="77">
        <v>0</v>
      </c>
      <c r="U24" s="77"/>
      <c r="V24" s="77"/>
    </row>
    <row r="25" spans="1:22" s="5" customFormat="1" x14ac:dyDescent="0.2">
      <c r="M25" s="80"/>
      <c r="N25" s="81"/>
      <c r="O25" s="135"/>
      <c r="P25" s="135"/>
      <c r="Q25" s="135"/>
      <c r="R25" s="135"/>
      <c r="S25" s="75"/>
      <c r="T25" s="135"/>
      <c r="U25" s="75"/>
      <c r="V25" s="75"/>
    </row>
    <row r="26" spans="1:22" s="5" customFormat="1" x14ac:dyDescent="0.2">
      <c r="M26" s="80"/>
      <c r="N26" s="81"/>
      <c r="O26" s="135"/>
      <c r="P26" s="135"/>
      <c r="Q26" s="135"/>
      <c r="R26" s="135"/>
      <c r="S26" s="75"/>
      <c r="T26" s="135"/>
      <c r="U26" s="75"/>
      <c r="V26" s="75"/>
    </row>
    <row r="27" spans="1:22" s="5" customFormat="1" x14ac:dyDescent="0.2">
      <c r="M27" s="78" t="s">
        <v>345</v>
      </c>
      <c r="N27" s="85"/>
      <c r="O27" s="135"/>
      <c r="P27" s="135"/>
      <c r="Q27" s="135"/>
      <c r="R27" s="135"/>
      <c r="S27" s="75"/>
      <c r="T27" s="135"/>
      <c r="U27" s="75"/>
      <c r="V27" s="75"/>
    </row>
    <row r="28" spans="1:22" s="5" customFormat="1" x14ac:dyDescent="0.2">
      <c r="M28" s="78"/>
      <c r="N28" s="85"/>
      <c r="O28" s="135"/>
      <c r="P28" s="135"/>
      <c r="Q28" s="135"/>
      <c r="R28" s="135"/>
      <c r="S28" s="75"/>
      <c r="T28" s="135"/>
      <c r="U28" s="75"/>
      <c r="V28" s="75"/>
    </row>
    <row r="29" spans="1:22" s="5" customFormat="1" x14ac:dyDescent="0.2">
      <c r="M29" s="80" t="s">
        <v>95</v>
      </c>
      <c r="N29" s="81" t="s">
        <v>96</v>
      </c>
      <c r="O29" s="77">
        <f t="shared" ref="O29:R29" si="14">SUM(O191)</f>
        <v>693114.83</v>
      </c>
      <c r="P29" s="77">
        <f t="shared" si="14"/>
        <v>522566.88</v>
      </c>
      <c r="Q29" s="77"/>
      <c r="R29" s="77">
        <f t="shared" si="14"/>
        <v>522566.88</v>
      </c>
      <c r="S29" s="77">
        <f t="shared" ref="S29" si="15">R29/O29*100</f>
        <v>75.393983418303151</v>
      </c>
      <c r="T29" s="77">
        <f>R29/P29*100</f>
        <v>100</v>
      </c>
      <c r="U29" s="77"/>
      <c r="V29" s="82"/>
    </row>
    <row r="30" spans="1:22" s="5" customFormat="1" x14ac:dyDescent="0.2">
      <c r="M30" s="78"/>
      <c r="N30" s="85"/>
      <c r="O30" s="122"/>
      <c r="P30" s="122"/>
      <c r="Q30" s="122"/>
      <c r="R30" s="122"/>
      <c r="S30" s="75"/>
      <c r="T30" s="122"/>
      <c r="U30" s="75"/>
      <c r="V30" s="75"/>
    </row>
    <row r="31" spans="1:22" s="5" customFormat="1" x14ac:dyDescent="0.2">
      <c r="M31" s="78"/>
      <c r="N31" s="85"/>
      <c r="O31" s="122"/>
      <c r="P31" s="122"/>
      <c r="Q31" s="122"/>
      <c r="R31" s="122"/>
      <c r="S31" s="75"/>
      <c r="T31" s="122"/>
      <c r="U31" s="75"/>
      <c r="V31" s="75"/>
    </row>
    <row r="32" spans="1:22" s="5" customFormat="1" x14ac:dyDescent="0.2">
      <c r="M32" s="78"/>
      <c r="N32" s="85"/>
      <c r="O32" s="122"/>
      <c r="P32" s="122"/>
      <c r="Q32" s="122"/>
      <c r="R32" s="122"/>
      <c r="S32" s="75"/>
      <c r="T32" s="122"/>
      <c r="U32" s="75"/>
      <c r="V32" s="75"/>
    </row>
    <row r="33" spans="2:22" s="3" customFormat="1" ht="25.5" x14ac:dyDescent="0.2">
      <c r="B33" s="389" t="s">
        <v>35</v>
      </c>
      <c r="C33" s="390"/>
      <c r="D33" s="390"/>
      <c r="E33" s="390"/>
      <c r="F33" s="390"/>
      <c r="G33" s="390"/>
      <c r="H33" s="390"/>
      <c r="I33" s="385"/>
      <c r="J33" s="385"/>
      <c r="K33" s="203"/>
      <c r="L33" s="4"/>
      <c r="M33" s="69" t="s">
        <v>36</v>
      </c>
      <c r="N33" s="70" t="s">
        <v>37</v>
      </c>
      <c r="O33" s="69" t="s">
        <v>334</v>
      </c>
      <c r="P33" s="341" t="s">
        <v>352</v>
      </c>
      <c r="Q33" s="377" t="s">
        <v>526</v>
      </c>
      <c r="R33" s="377" t="s">
        <v>351</v>
      </c>
      <c r="S33" s="297" t="s">
        <v>527</v>
      </c>
      <c r="T33" s="297" t="s">
        <v>528</v>
      </c>
      <c r="U33" s="297"/>
      <c r="V33" s="69"/>
    </row>
    <row r="34" spans="2:22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205">
        <v>8</v>
      </c>
      <c r="J34" s="205">
        <v>9</v>
      </c>
      <c r="K34" s="205"/>
      <c r="L34" s="4"/>
      <c r="M34" s="71"/>
      <c r="N34" s="381">
        <v>1</v>
      </c>
      <c r="O34" s="94" t="s">
        <v>285</v>
      </c>
      <c r="P34" s="94" t="s">
        <v>56</v>
      </c>
      <c r="Q34" s="94" t="s">
        <v>76</v>
      </c>
      <c r="R34" s="94" t="s">
        <v>33</v>
      </c>
      <c r="S34" s="249" t="s">
        <v>34</v>
      </c>
      <c r="T34" s="94" t="s">
        <v>51</v>
      </c>
      <c r="U34" s="249"/>
      <c r="V34" s="249"/>
    </row>
    <row r="35" spans="2:22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8" t="s">
        <v>463</v>
      </c>
      <c r="N35" s="79"/>
      <c r="O35" s="75"/>
      <c r="P35" s="75"/>
      <c r="Q35" s="75"/>
      <c r="R35" s="75"/>
      <c r="S35" s="250"/>
      <c r="T35" s="75"/>
      <c r="U35" s="250"/>
      <c r="V35" s="250"/>
    </row>
    <row r="36" spans="2:22" s="5" customFormat="1" x14ac:dyDescent="0.2">
      <c r="B36" s="4"/>
      <c r="C36" s="4"/>
      <c r="D36" s="4"/>
      <c r="E36" s="4"/>
      <c r="F36" s="4"/>
      <c r="G36" s="4"/>
      <c r="H36" s="4"/>
      <c r="I36" s="205"/>
      <c r="J36" s="205"/>
      <c r="K36" s="205"/>
      <c r="L36" s="4"/>
      <c r="M36" s="86"/>
      <c r="N36" s="70"/>
      <c r="O36" s="75"/>
      <c r="P36" s="75"/>
      <c r="Q36" s="75"/>
      <c r="R36" s="75"/>
      <c r="S36" s="75"/>
      <c r="T36" s="75"/>
      <c r="U36" s="75"/>
      <c r="V36" s="75"/>
    </row>
    <row r="37" spans="2:22" s="8" customFormat="1" x14ac:dyDescent="0.2">
      <c r="B37" s="9"/>
      <c r="M37" s="87" t="s">
        <v>34</v>
      </c>
      <c r="N37" s="81" t="s">
        <v>21</v>
      </c>
      <c r="O37" s="168">
        <f>SUM(O38+O48+O58+O66+O76)</f>
        <v>1713026.25</v>
      </c>
      <c r="P37" s="168">
        <f>SUM(P38+P48+P58+P66+P76)</f>
        <v>2574933.12</v>
      </c>
      <c r="Q37" s="168"/>
      <c r="R37" s="168">
        <f>SUM(R38+R48+R58+R66+R76)</f>
        <v>1915383.7399999998</v>
      </c>
      <c r="S37" s="77">
        <f t="shared" ref="S37:S100" si="16">R37/O37*100</f>
        <v>111.81286568142197</v>
      </c>
      <c r="T37" s="77">
        <f t="shared" ref="T37:T100" si="17">R37/P37*100</f>
        <v>74.385766570900273</v>
      </c>
      <c r="U37" s="77"/>
      <c r="V37" s="251"/>
    </row>
    <row r="38" spans="2:22" s="3" customFormat="1" x14ac:dyDescent="0.2">
      <c r="B38" s="9">
        <v>11</v>
      </c>
      <c r="M38" s="88" t="s">
        <v>39</v>
      </c>
      <c r="N38" s="70" t="s">
        <v>10</v>
      </c>
      <c r="O38" s="91">
        <f t="shared" ref="O38:P38" si="18">SUM(O39+O42+O45)</f>
        <v>416181.37999999995</v>
      </c>
      <c r="P38" s="91">
        <f t="shared" si="18"/>
        <v>600000</v>
      </c>
      <c r="Q38" s="91"/>
      <c r="R38" s="91">
        <f t="shared" ref="R38" si="19">SUM(R39+R42+R45)</f>
        <v>446797.42</v>
      </c>
      <c r="S38" s="77">
        <f t="shared" si="16"/>
        <v>107.35641753122161</v>
      </c>
      <c r="T38" s="77">
        <f t="shared" si="17"/>
        <v>74.46623666666666</v>
      </c>
      <c r="U38" s="77"/>
      <c r="V38" s="89"/>
    </row>
    <row r="39" spans="2:22" s="5" customFormat="1" x14ac:dyDescent="0.2">
      <c r="B39" s="4">
        <v>11</v>
      </c>
      <c r="M39" s="90" t="s">
        <v>40</v>
      </c>
      <c r="N39" s="84" t="s">
        <v>11</v>
      </c>
      <c r="O39" s="77">
        <v>340600.37</v>
      </c>
      <c r="P39" s="77">
        <v>500000</v>
      </c>
      <c r="Q39" s="77"/>
      <c r="R39" s="77">
        <f>SUM(R40:R41)</f>
        <v>349947.12</v>
      </c>
      <c r="S39" s="77">
        <f t="shared" si="16"/>
        <v>102.74419842820488</v>
      </c>
      <c r="T39" s="77">
        <f t="shared" si="17"/>
        <v>69.989424</v>
      </c>
      <c r="U39" s="77"/>
      <c r="V39" s="82"/>
    </row>
    <row r="40" spans="2:22" s="5" customFormat="1" ht="25.5" x14ac:dyDescent="0.2">
      <c r="B40" s="342"/>
      <c r="M40" s="90" t="s">
        <v>353</v>
      </c>
      <c r="N40" s="343" t="s">
        <v>354</v>
      </c>
      <c r="O40" s="77">
        <v>338597.37</v>
      </c>
      <c r="P40" s="77"/>
      <c r="Q40" s="77"/>
      <c r="R40" s="77">
        <v>348819.24</v>
      </c>
      <c r="S40" s="77">
        <f t="shared" si="16"/>
        <v>103.01888641367769</v>
      </c>
      <c r="T40" s="77"/>
      <c r="U40" s="77"/>
      <c r="V40" s="82"/>
    </row>
    <row r="41" spans="2:22" s="5" customFormat="1" ht="25.5" x14ac:dyDescent="0.2">
      <c r="B41" s="344"/>
      <c r="M41" s="90" t="s">
        <v>355</v>
      </c>
      <c r="N41" s="348" t="s">
        <v>356</v>
      </c>
      <c r="O41" s="77">
        <v>2003</v>
      </c>
      <c r="P41" s="77"/>
      <c r="Q41" s="77"/>
      <c r="R41" s="77">
        <v>1127.8800000000001</v>
      </c>
      <c r="S41" s="77">
        <f t="shared" si="16"/>
        <v>56.309535696455328</v>
      </c>
      <c r="T41" s="77"/>
      <c r="U41" s="77"/>
      <c r="V41" s="82"/>
    </row>
    <row r="42" spans="2:22" s="5" customFormat="1" x14ac:dyDescent="0.2">
      <c r="B42" s="4">
        <v>11</v>
      </c>
      <c r="M42" s="90" t="s">
        <v>41</v>
      </c>
      <c r="N42" s="84" t="s">
        <v>12</v>
      </c>
      <c r="O42" s="77">
        <v>41084.97</v>
      </c>
      <c r="P42" s="77">
        <v>80000</v>
      </c>
      <c r="Q42" s="77"/>
      <c r="R42" s="77">
        <f>SUM(R43:R44)</f>
        <v>80667.069999999992</v>
      </c>
      <c r="S42" s="77">
        <f t="shared" si="16"/>
        <v>196.3420443047664</v>
      </c>
      <c r="T42" s="77">
        <f t="shared" si="17"/>
        <v>100.83383749999999</v>
      </c>
      <c r="U42" s="77"/>
      <c r="V42" s="82"/>
    </row>
    <row r="43" spans="2:22" s="5" customFormat="1" ht="25.5" x14ac:dyDescent="0.2">
      <c r="B43" s="344"/>
      <c r="M43" s="90" t="s">
        <v>357</v>
      </c>
      <c r="N43" s="348" t="s">
        <v>359</v>
      </c>
      <c r="O43" s="77">
        <v>20709.29</v>
      </c>
      <c r="P43" s="77"/>
      <c r="Q43" s="77"/>
      <c r="R43" s="77">
        <v>23606.62</v>
      </c>
      <c r="S43" s="77">
        <f t="shared" si="16"/>
        <v>113.99048446373583</v>
      </c>
      <c r="T43" s="77"/>
      <c r="U43" s="77"/>
      <c r="V43" s="82"/>
    </row>
    <row r="44" spans="2:22" s="5" customFormat="1" x14ac:dyDescent="0.2">
      <c r="B44" s="344"/>
      <c r="M44" s="90" t="s">
        <v>358</v>
      </c>
      <c r="N44" s="348" t="s">
        <v>360</v>
      </c>
      <c r="O44" s="77">
        <v>20375.68</v>
      </c>
      <c r="P44" s="77"/>
      <c r="Q44" s="77"/>
      <c r="R44" s="77">
        <v>57060.45</v>
      </c>
      <c r="S44" s="77">
        <f t="shared" si="16"/>
        <v>280.04194215849481</v>
      </c>
      <c r="T44" s="77"/>
      <c r="U44" s="77"/>
      <c r="V44" s="82"/>
    </row>
    <row r="45" spans="2:22" s="5" customFormat="1" x14ac:dyDescent="0.2">
      <c r="B45" s="4">
        <v>11</v>
      </c>
      <c r="M45" s="90" t="s">
        <v>42</v>
      </c>
      <c r="N45" s="84" t="s">
        <v>16</v>
      </c>
      <c r="O45" s="77">
        <v>34496.04</v>
      </c>
      <c r="P45" s="77">
        <v>20000</v>
      </c>
      <c r="Q45" s="77"/>
      <c r="R45" s="77">
        <f>SUM(R46:R47)</f>
        <v>16183.23</v>
      </c>
      <c r="S45" s="77">
        <f t="shared" si="16"/>
        <v>46.913297874190775</v>
      </c>
      <c r="T45" s="77">
        <f t="shared" si="17"/>
        <v>80.916150000000002</v>
      </c>
      <c r="U45" s="77"/>
      <c r="V45" s="82"/>
    </row>
    <row r="46" spans="2:22" s="5" customFormat="1" x14ac:dyDescent="0.2">
      <c r="B46" s="344"/>
      <c r="M46" s="90" t="s">
        <v>361</v>
      </c>
      <c r="N46" s="348" t="s">
        <v>363</v>
      </c>
      <c r="O46" s="77">
        <v>20750.25</v>
      </c>
      <c r="P46" s="77"/>
      <c r="Q46" s="77"/>
      <c r="R46" s="77">
        <v>14121.51</v>
      </c>
      <c r="S46" s="77">
        <f t="shared" si="16"/>
        <v>68.054649943976571</v>
      </c>
      <c r="T46" s="77"/>
      <c r="U46" s="77"/>
      <c r="V46" s="82"/>
    </row>
    <row r="47" spans="2:22" s="5" customFormat="1" ht="25.5" x14ac:dyDescent="0.2">
      <c r="B47" s="344"/>
      <c r="M47" s="90" t="s">
        <v>362</v>
      </c>
      <c r="N47" s="348" t="s">
        <v>364</v>
      </c>
      <c r="O47" s="77">
        <v>13745.79</v>
      </c>
      <c r="P47" s="77"/>
      <c r="Q47" s="77"/>
      <c r="R47" s="77">
        <v>2061.7199999999998</v>
      </c>
      <c r="S47" s="77">
        <f t="shared" si="16"/>
        <v>14.998919669222355</v>
      </c>
      <c r="T47" s="77"/>
      <c r="U47" s="77"/>
      <c r="V47" s="82"/>
    </row>
    <row r="48" spans="2:22" s="3" customFormat="1" ht="38.25" x14ac:dyDescent="0.2">
      <c r="F48" s="9">
        <v>52</v>
      </c>
      <c r="M48" s="88" t="s">
        <v>43</v>
      </c>
      <c r="N48" s="70" t="s">
        <v>319</v>
      </c>
      <c r="O48" s="91">
        <f>SUM(O49+O50+O53+O55)</f>
        <v>1027415.12</v>
      </c>
      <c r="P48" s="91">
        <f>SUM(P50:P53)</f>
        <v>1694933.12</v>
      </c>
      <c r="Q48" s="91"/>
      <c r="R48" s="91">
        <f>SUM(R49+R50+R53+R55)</f>
        <v>1291947.2699999998</v>
      </c>
      <c r="S48" s="77">
        <f t="shared" si="16"/>
        <v>125.74734835516144</v>
      </c>
      <c r="T48" s="77">
        <f t="shared" si="17"/>
        <v>76.224085467159881</v>
      </c>
      <c r="U48" s="77"/>
      <c r="V48" s="89"/>
    </row>
    <row r="49" spans="4:22" s="5" customFormat="1" ht="38.25" x14ac:dyDescent="0.2">
      <c r="F49" s="238">
        <v>52</v>
      </c>
      <c r="M49" s="90" t="s">
        <v>302</v>
      </c>
      <c r="N49" s="239" t="s">
        <v>303</v>
      </c>
      <c r="O49" s="77">
        <v>0</v>
      </c>
      <c r="P49" s="77">
        <v>0</v>
      </c>
      <c r="Q49" s="77"/>
      <c r="R49" s="77">
        <v>0</v>
      </c>
      <c r="S49" s="77">
        <v>0</v>
      </c>
      <c r="T49" s="77">
        <v>0</v>
      </c>
      <c r="U49" s="77"/>
      <c r="V49" s="82"/>
    </row>
    <row r="50" spans="4:22" s="5" customFormat="1" ht="24" customHeight="1" x14ac:dyDescent="0.2">
      <c r="F50" s="4">
        <v>52</v>
      </c>
      <c r="M50" s="90" t="s">
        <v>44</v>
      </c>
      <c r="N50" s="239" t="s">
        <v>318</v>
      </c>
      <c r="O50" s="77">
        <v>929915.12</v>
      </c>
      <c r="P50" s="77">
        <v>1300000</v>
      </c>
      <c r="Q50" s="77"/>
      <c r="R50" s="77">
        <f>SUM(R51:R52)</f>
        <v>1190046.6299999999</v>
      </c>
      <c r="S50" s="77">
        <f t="shared" si="16"/>
        <v>127.97368323250835</v>
      </c>
      <c r="T50" s="77">
        <f t="shared" si="17"/>
        <v>91.542048461538457</v>
      </c>
      <c r="U50" s="77"/>
      <c r="V50" s="82"/>
    </row>
    <row r="51" spans="4:22" s="5" customFormat="1" ht="24" customHeight="1" x14ac:dyDescent="0.2">
      <c r="F51" s="344"/>
      <c r="M51" s="90" t="s">
        <v>365</v>
      </c>
      <c r="N51" s="348" t="s">
        <v>367</v>
      </c>
      <c r="O51" s="77">
        <v>829915.12</v>
      </c>
      <c r="P51" s="77"/>
      <c r="Q51" s="77"/>
      <c r="R51" s="77">
        <v>860811.76</v>
      </c>
      <c r="S51" s="77">
        <f t="shared" si="16"/>
        <v>103.72286746625366</v>
      </c>
      <c r="T51" s="77"/>
      <c r="U51" s="77"/>
      <c r="V51" s="82"/>
    </row>
    <row r="52" spans="4:22" s="5" customFormat="1" ht="24" customHeight="1" x14ac:dyDescent="0.2">
      <c r="F52" s="344"/>
      <c r="M52" s="90" t="s">
        <v>366</v>
      </c>
      <c r="N52" s="348" t="s">
        <v>368</v>
      </c>
      <c r="O52" s="77">
        <v>100000</v>
      </c>
      <c r="P52" s="77"/>
      <c r="Q52" s="77"/>
      <c r="R52" s="77">
        <v>329234.87</v>
      </c>
      <c r="S52" s="77">
        <f t="shared" si="16"/>
        <v>329.23487</v>
      </c>
      <c r="T52" s="77"/>
      <c r="U52" s="77"/>
      <c r="V52" s="82"/>
    </row>
    <row r="53" spans="4:22" s="5" customFormat="1" ht="25.5" x14ac:dyDescent="0.2">
      <c r="F53" s="4">
        <v>52</v>
      </c>
      <c r="M53" s="90" t="s">
        <v>45</v>
      </c>
      <c r="N53" s="239" t="s">
        <v>317</v>
      </c>
      <c r="O53" s="77">
        <v>97500</v>
      </c>
      <c r="P53" s="77">
        <v>394933.12</v>
      </c>
      <c r="Q53" s="77"/>
      <c r="R53" s="77">
        <f>SUM(R54)</f>
        <v>39900.639999999999</v>
      </c>
      <c r="S53" s="77">
        <f t="shared" si="16"/>
        <v>40.923733333333331</v>
      </c>
      <c r="T53" s="77">
        <f t="shared" si="17"/>
        <v>10.103138475699378</v>
      </c>
      <c r="U53" s="77"/>
      <c r="V53" s="82"/>
    </row>
    <row r="54" spans="4:22" s="5" customFormat="1" ht="25.5" x14ac:dyDescent="0.2">
      <c r="F54" s="344"/>
      <c r="M54" s="90" t="s">
        <v>369</v>
      </c>
      <c r="N54" s="348" t="s">
        <v>370</v>
      </c>
      <c r="O54" s="77">
        <v>97500</v>
      </c>
      <c r="P54" s="77"/>
      <c r="Q54" s="77"/>
      <c r="R54" s="77">
        <v>39900.639999999999</v>
      </c>
      <c r="S54" s="77">
        <f t="shared" si="16"/>
        <v>40.923733333333331</v>
      </c>
      <c r="T54" s="77"/>
      <c r="U54" s="77"/>
      <c r="V54" s="82"/>
    </row>
    <row r="55" spans="4:22" s="5" customFormat="1" ht="25.5" x14ac:dyDescent="0.2">
      <c r="F55" s="308">
        <v>52</v>
      </c>
      <c r="M55" s="90" t="s">
        <v>346</v>
      </c>
      <c r="N55" s="307" t="s">
        <v>350</v>
      </c>
      <c r="O55" s="77">
        <v>0</v>
      </c>
      <c r="P55" s="77">
        <v>0</v>
      </c>
      <c r="Q55" s="77"/>
      <c r="R55" s="77">
        <f>SUM(R56)</f>
        <v>62000</v>
      </c>
      <c r="S55" s="77">
        <v>0</v>
      </c>
      <c r="T55" s="77"/>
      <c r="U55" s="77"/>
      <c r="V55" s="82"/>
    </row>
    <row r="56" spans="4:22" s="5" customFormat="1" ht="25.5" x14ac:dyDescent="0.2">
      <c r="F56" s="368"/>
      <c r="M56" s="90" t="s">
        <v>506</v>
      </c>
      <c r="N56" s="369" t="s">
        <v>508</v>
      </c>
      <c r="O56" s="77">
        <v>0</v>
      </c>
      <c r="P56" s="77"/>
      <c r="Q56" s="77"/>
      <c r="R56" s="77">
        <v>62000</v>
      </c>
      <c r="S56" s="77">
        <v>0</v>
      </c>
      <c r="T56" s="77"/>
      <c r="U56" s="77"/>
      <c r="V56" s="82"/>
    </row>
    <row r="57" spans="4:22" s="5" customFormat="1" x14ac:dyDescent="0.2">
      <c r="F57" s="308"/>
      <c r="M57" s="90"/>
      <c r="N57" s="307"/>
      <c r="O57" s="77"/>
      <c r="P57" s="77"/>
      <c r="Q57" s="77"/>
      <c r="R57" s="77"/>
      <c r="S57" s="77"/>
      <c r="T57" s="77"/>
      <c r="U57" s="77"/>
      <c r="V57" s="82"/>
    </row>
    <row r="58" spans="4:22" s="3" customFormat="1" x14ac:dyDescent="0.2">
      <c r="D58" s="9">
        <v>31</v>
      </c>
      <c r="H58" s="9"/>
      <c r="I58" s="9"/>
      <c r="J58" s="9"/>
      <c r="K58" s="9"/>
      <c r="L58" s="9"/>
      <c r="M58" s="88" t="s">
        <v>46</v>
      </c>
      <c r="N58" s="70" t="s">
        <v>13</v>
      </c>
      <c r="O58" s="91">
        <f t="shared" ref="O58:P58" si="20">SUM(O60+O62)</f>
        <v>53696.480000000003</v>
      </c>
      <c r="P58" s="91">
        <f t="shared" si="20"/>
        <v>55000</v>
      </c>
      <c r="Q58" s="91"/>
      <c r="R58" s="91">
        <f t="shared" ref="R58" si="21">SUM(R60+R62)</f>
        <v>21461.16</v>
      </c>
      <c r="S58" s="77">
        <f t="shared" si="16"/>
        <v>39.967536047055596</v>
      </c>
      <c r="T58" s="77">
        <f t="shared" si="17"/>
        <v>39.02029090909091</v>
      </c>
      <c r="U58" s="77"/>
      <c r="V58" s="89"/>
    </row>
    <row r="59" spans="4:22" s="5" customFormat="1" x14ac:dyDescent="0.2">
      <c r="D59" s="205"/>
      <c r="H59" s="4"/>
      <c r="I59" s="205"/>
      <c r="J59" s="205"/>
      <c r="K59" s="205"/>
      <c r="L59" s="4"/>
      <c r="M59" s="90"/>
      <c r="N59" s="84"/>
      <c r="O59" s="77"/>
      <c r="P59" s="77"/>
      <c r="Q59" s="77"/>
      <c r="R59" s="77"/>
      <c r="S59" s="77"/>
      <c r="T59" s="77"/>
      <c r="U59" s="77"/>
      <c r="V59" s="82"/>
    </row>
    <row r="60" spans="4:22" s="5" customFormat="1" x14ac:dyDescent="0.2">
      <c r="D60" s="205">
        <v>31</v>
      </c>
      <c r="H60" s="4"/>
      <c r="I60" s="205"/>
      <c r="J60" s="205"/>
      <c r="K60" s="205"/>
      <c r="L60" s="4"/>
      <c r="M60" s="90" t="s">
        <v>47</v>
      </c>
      <c r="N60" s="84" t="s">
        <v>14</v>
      </c>
      <c r="O60" s="77">
        <v>0</v>
      </c>
      <c r="P60" s="77">
        <v>5000</v>
      </c>
      <c r="Q60" s="77"/>
      <c r="R60" s="77">
        <f>SUM(R61)</f>
        <v>346.38</v>
      </c>
      <c r="S60" s="77">
        <v>0</v>
      </c>
      <c r="T60" s="77">
        <f t="shared" si="17"/>
        <v>6.9276</v>
      </c>
      <c r="U60" s="77"/>
      <c r="V60" s="82"/>
    </row>
    <row r="61" spans="4:22" s="5" customFormat="1" x14ac:dyDescent="0.2">
      <c r="D61" s="368"/>
      <c r="H61" s="368"/>
      <c r="I61" s="368"/>
      <c r="J61" s="368"/>
      <c r="K61" s="368"/>
      <c r="L61" s="368"/>
      <c r="M61" s="90" t="s">
        <v>507</v>
      </c>
      <c r="N61" s="369" t="s">
        <v>509</v>
      </c>
      <c r="O61" s="77">
        <v>0</v>
      </c>
      <c r="P61" s="77"/>
      <c r="Q61" s="77"/>
      <c r="R61" s="77">
        <v>346.38</v>
      </c>
      <c r="S61" s="77">
        <v>0</v>
      </c>
      <c r="T61" s="77"/>
      <c r="U61" s="77"/>
      <c r="V61" s="82"/>
    </row>
    <row r="62" spans="4:22" s="10" customFormat="1" ht="25.5" x14ac:dyDescent="0.2">
      <c r="D62" s="205">
        <v>31</v>
      </c>
      <c r="H62" s="4"/>
      <c r="I62" s="205"/>
      <c r="J62" s="205"/>
      <c r="K62" s="205"/>
      <c r="L62" s="4"/>
      <c r="M62" s="90" t="s">
        <v>48</v>
      </c>
      <c r="N62" s="84" t="s">
        <v>22</v>
      </c>
      <c r="O62" s="77">
        <v>53696.480000000003</v>
      </c>
      <c r="P62" s="77">
        <v>50000</v>
      </c>
      <c r="Q62" s="77"/>
      <c r="R62" s="77">
        <f>SUM(R63:R65)</f>
        <v>21114.78</v>
      </c>
      <c r="S62" s="77">
        <f t="shared" si="16"/>
        <v>39.322465830162415</v>
      </c>
      <c r="T62" s="77">
        <f t="shared" si="17"/>
        <v>42.229559999999999</v>
      </c>
      <c r="U62" s="77"/>
      <c r="V62" s="82"/>
    </row>
    <row r="63" spans="4:22" s="10" customFormat="1" ht="25.5" x14ac:dyDescent="0.2">
      <c r="D63" s="344"/>
      <c r="H63" s="344"/>
      <c r="I63" s="344"/>
      <c r="J63" s="344"/>
      <c r="K63" s="344"/>
      <c r="L63" s="344"/>
      <c r="M63" s="90" t="s">
        <v>371</v>
      </c>
      <c r="N63" s="348" t="s">
        <v>374</v>
      </c>
      <c r="O63" s="77">
        <v>32400</v>
      </c>
      <c r="P63" s="77"/>
      <c r="Q63" s="77"/>
      <c r="R63" s="77">
        <v>15000</v>
      </c>
      <c r="S63" s="77">
        <f t="shared" si="16"/>
        <v>46.296296296296298</v>
      </c>
      <c r="T63" s="77"/>
      <c r="U63" s="77"/>
      <c r="V63" s="82"/>
    </row>
    <row r="64" spans="4:22" s="10" customFormat="1" ht="25.5" x14ac:dyDescent="0.2">
      <c r="D64" s="344"/>
      <c r="H64" s="344"/>
      <c r="I64" s="344"/>
      <c r="J64" s="344"/>
      <c r="K64" s="344"/>
      <c r="L64" s="344"/>
      <c r="M64" s="90" t="s">
        <v>372</v>
      </c>
      <c r="N64" s="348" t="s">
        <v>375</v>
      </c>
      <c r="O64" s="77">
        <v>378.81</v>
      </c>
      <c r="P64" s="77"/>
      <c r="Q64" s="77"/>
      <c r="R64" s="77">
        <v>169.13</v>
      </c>
      <c r="S64" s="77">
        <f t="shared" si="16"/>
        <v>44.6477125735857</v>
      </c>
      <c r="T64" s="77"/>
      <c r="U64" s="77"/>
      <c r="V64" s="82"/>
    </row>
    <row r="65" spans="4:22" s="10" customFormat="1" ht="25.5" x14ac:dyDescent="0.2">
      <c r="D65" s="344"/>
      <c r="H65" s="344"/>
      <c r="I65" s="344"/>
      <c r="J65" s="344"/>
      <c r="K65" s="344"/>
      <c r="L65" s="344"/>
      <c r="M65" s="90" t="s">
        <v>373</v>
      </c>
      <c r="N65" s="348" t="s">
        <v>376</v>
      </c>
      <c r="O65" s="77">
        <v>20917.669999999998</v>
      </c>
      <c r="P65" s="77"/>
      <c r="Q65" s="77"/>
      <c r="R65" s="77">
        <v>5945.65</v>
      </c>
      <c r="S65" s="77">
        <f t="shared" si="16"/>
        <v>28.424054878005055</v>
      </c>
      <c r="T65" s="77"/>
      <c r="U65" s="77"/>
      <c r="V65" s="82"/>
    </row>
    <row r="66" spans="4:22" s="3" customFormat="1" ht="51" x14ac:dyDescent="0.2">
      <c r="E66" s="9">
        <v>43</v>
      </c>
      <c r="M66" s="88" t="s">
        <v>49</v>
      </c>
      <c r="N66" s="70" t="s">
        <v>54</v>
      </c>
      <c r="O66" s="91">
        <f>SUM(O67+O69+O73)</f>
        <v>215733.27</v>
      </c>
      <c r="P66" s="91">
        <f>SUM(P67:P73)</f>
        <v>215000</v>
      </c>
      <c r="Q66" s="91"/>
      <c r="R66" s="91">
        <f>SUM(R67+R69+R73)</f>
        <v>155177.89000000001</v>
      </c>
      <c r="S66" s="77">
        <f t="shared" si="16"/>
        <v>71.930439843608738</v>
      </c>
      <c r="T66" s="77">
        <f t="shared" si="17"/>
        <v>72.175762790697689</v>
      </c>
      <c r="U66" s="77"/>
      <c r="V66" s="89"/>
    </row>
    <row r="67" spans="4:22" s="5" customFormat="1" ht="25.5" x14ac:dyDescent="0.2">
      <c r="E67" s="68"/>
      <c r="M67" s="90" t="s">
        <v>220</v>
      </c>
      <c r="N67" s="84" t="s">
        <v>221</v>
      </c>
      <c r="O67" s="77">
        <v>2744.76</v>
      </c>
      <c r="P67" s="77">
        <v>5000</v>
      </c>
      <c r="Q67" s="77"/>
      <c r="R67" s="77">
        <f>SUM(R68)</f>
        <v>1518.1</v>
      </c>
      <c r="S67" s="77">
        <f t="shared" si="16"/>
        <v>55.309025197102834</v>
      </c>
      <c r="T67" s="77">
        <f t="shared" si="17"/>
        <v>30.362000000000002</v>
      </c>
      <c r="U67" s="77"/>
      <c r="V67" s="82"/>
    </row>
    <row r="68" spans="4:22" s="5" customFormat="1" ht="25.5" x14ac:dyDescent="0.2">
      <c r="E68" s="344"/>
      <c r="M68" s="90" t="s">
        <v>377</v>
      </c>
      <c r="N68" s="348" t="s">
        <v>378</v>
      </c>
      <c r="O68" s="77">
        <v>2744.76</v>
      </c>
      <c r="P68" s="77"/>
      <c r="Q68" s="77"/>
      <c r="R68" s="77">
        <v>1518.1</v>
      </c>
      <c r="S68" s="77">
        <f t="shared" si="16"/>
        <v>55.309025197102834</v>
      </c>
      <c r="T68" s="77"/>
      <c r="U68" s="77"/>
      <c r="V68" s="82"/>
    </row>
    <row r="69" spans="4:22" s="5" customFormat="1" x14ac:dyDescent="0.2">
      <c r="E69" s="4">
        <v>43</v>
      </c>
      <c r="M69" s="90" t="s">
        <v>50</v>
      </c>
      <c r="N69" s="84" t="s">
        <v>15</v>
      </c>
      <c r="O69" s="77">
        <v>120538.68</v>
      </c>
      <c r="P69" s="77">
        <v>120000</v>
      </c>
      <c r="Q69" s="77"/>
      <c r="R69" s="77">
        <f>SUM(R70:R72)</f>
        <v>83346.510000000009</v>
      </c>
      <c r="S69" s="77">
        <f t="shared" si="16"/>
        <v>69.145032947100475</v>
      </c>
      <c r="T69" s="77">
        <f t="shared" si="17"/>
        <v>69.455425000000005</v>
      </c>
      <c r="U69" s="77"/>
      <c r="V69" s="82"/>
    </row>
    <row r="70" spans="4:22" s="5" customFormat="1" x14ac:dyDescent="0.2">
      <c r="E70" s="344"/>
      <c r="M70" s="90" t="s">
        <v>379</v>
      </c>
      <c r="N70" s="348" t="s">
        <v>382</v>
      </c>
      <c r="O70" s="77">
        <v>3695.02</v>
      </c>
      <c r="P70" s="77"/>
      <c r="Q70" s="77"/>
      <c r="R70" s="77">
        <v>281.02</v>
      </c>
      <c r="S70" s="77">
        <f t="shared" si="16"/>
        <v>7.60537155414585</v>
      </c>
      <c r="T70" s="77"/>
      <c r="U70" s="77"/>
      <c r="V70" s="82"/>
    </row>
    <row r="71" spans="4:22" s="5" customFormat="1" x14ac:dyDescent="0.2">
      <c r="E71" s="344"/>
      <c r="M71" s="90" t="s">
        <v>380</v>
      </c>
      <c r="N71" s="348" t="s">
        <v>383</v>
      </c>
      <c r="O71" s="77">
        <v>120.36</v>
      </c>
      <c r="P71" s="77"/>
      <c r="Q71" s="77"/>
      <c r="R71" s="77">
        <v>0</v>
      </c>
      <c r="S71" s="77">
        <f t="shared" si="16"/>
        <v>0</v>
      </c>
      <c r="T71" s="77"/>
      <c r="U71" s="77"/>
      <c r="V71" s="82"/>
    </row>
    <row r="72" spans="4:22" s="5" customFormat="1" x14ac:dyDescent="0.2">
      <c r="E72" s="344"/>
      <c r="M72" s="90" t="s">
        <v>381</v>
      </c>
      <c r="N72" s="348" t="s">
        <v>384</v>
      </c>
      <c r="O72" s="77">
        <v>116723.3</v>
      </c>
      <c r="P72" s="77"/>
      <c r="Q72" s="77"/>
      <c r="R72" s="77">
        <v>83065.490000000005</v>
      </c>
      <c r="S72" s="77">
        <f t="shared" si="16"/>
        <v>71.164446173129107</v>
      </c>
      <c r="T72" s="77"/>
      <c r="U72" s="77"/>
      <c r="V72" s="82"/>
    </row>
    <row r="73" spans="4:22" s="5" customFormat="1" x14ac:dyDescent="0.2">
      <c r="E73" s="59">
        <v>43</v>
      </c>
      <c r="M73" s="90" t="s">
        <v>212</v>
      </c>
      <c r="N73" s="84" t="s">
        <v>213</v>
      </c>
      <c r="O73" s="77">
        <v>92449.83</v>
      </c>
      <c r="P73" s="77">
        <v>90000</v>
      </c>
      <c r="Q73" s="77"/>
      <c r="R73" s="77">
        <f>SUM(R74:R75)</f>
        <v>70313.280000000013</v>
      </c>
      <c r="S73" s="77">
        <f t="shared" si="16"/>
        <v>76.055607673913528</v>
      </c>
      <c r="T73" s="77">
        <f t="shared" si="17"/>
        <v>78.125866666666681</v>
      </c>
      <c r="U73" s="77"/>
      <c r="V73" s="82"/>
    </row>
    <row r="74" spans="4:22" s="5" customFormat="1" x14ac:dyDescent="0.2">
      <c r="E74" s="344"/>
      <c r="M74" s="90" t="s">
        <v>385</v>
      </c>
      <c r="N74" s="348" t="s">
        <v>388</v>
      </c>
      <c r="O74" s="77">
        <v>17302.02</v>
      </c>
      <c r="P74" s="77"/>
      <c r="Q74" s="77"/>
      <c r="R74" s="77">
        <v>3940.96</v>
      </c>
      <c r="S74" s="77">
        <f t="shared" si="16"/>
        <v>22.777456042704841</v>
      </c>
      <c r="T74" s="77"/>
      <c r="U74" s="77"/>
      <c r="V74" s="82"/>
    </row>
    <row r="75" spans="4:22" s="5" customFormat="1" x14ac:dyDescent="0.2">
      <c r="E75" s="344"/>
      <c r="M75" s="90" t="s">
        <v>386</v>
      </c>
      <c r="N75" s="348" t="s">
        <v>387</v>
      </c>
      <c r="O75" s="77">
        <v>75147.81</v>
      </c>
      <c r="P75" s="77"/>
      <c r="Q75" s="77"/>
      <c r="R75" s="77">
        <v>66372.320000000007</v>
      </c>
      <c r="S75" s="77">
        <f t="shared" si="16"/>
        <v>88.322360957691259</v>
      </c>
      <c r="T75" s="77"/>
      <c r="U75" s="77"/>
      <c r="V75" s="82"/>
    </row>
    <row r="76" spans="4:22" s="3" customFormat="1" ht="51" x14ac:dyDescent="0.2">
      <c r="G76" s="9">
        <v>61</v>
      </c>
      <c r="M76" s="88" t="s">
        <v>157</v>
      </c>
      <c r="N76" s="70" t="s">
        <v>160</v>
      </c>
      <c r="O76" s="91">
        <f t="shared" ref="O76:R76" si="22">SUM(O77)</f>
        <v>0</v>
      </c>
      <c r="P76" s="91">
        <f t="shared" si="22"/>
        <v>10000</v>
      </c>
      <c r="Q76" s="91"/>
      <c r="R76" s="91">
        <f t="shared" si="22"/>
        <v>0</v>
      </c>
      <c r="S76" s="77">
        <v>0</v>
      </c>
      <c r="T76" s="77">
        <f t="shared" si="17"/>
        <v>0</v>
      </c>
      <c r="U76" s="77"/>
      <c r="V76" s="89"/>
    </row>
    <row r="77" spans="4:22" s="5" customFormat="1" ht="25.5" x14ac:dyDescent="0.2">
      <c r="G77" s="39">
        <v>61</v>
      </c>
      <c r="M77" s="90" t="s">
        <v>158</v>
      </c>
      <c r="N77" s="84" t="s">
        <v>159</v>
      </c>
      <c r="O77" s="77">
        <v>0</v>
      </c>
      <c r="P77" s="77">
        <v>10000</v>
      </c>
      <c r="Q77" s="77"/>
      <c r="R77" s="77">
        <v>0</v>
      </c>
      <c r="S77" s="77">
        <v>0</v>
      </c>
      <c r="T77" s="77">
        <f t="shared" si="17"/>
        <v>0</v>
      </c>
      <c r="U77" s="77"/>
      <c r="V77" s="82"/>
    </row>
    <row r="78" spans="4:22" s="5" customFormat="1" x14ac:dyDescent="0.2">
      <c r="G78" s="279"/>
      <c r="M78" s="90"/>
      <c r="N78" s="280"/>
      <c r="O78" s="77"/>
      <c r="P78" s="77"/>
      <c r="Q78" s="77"/>
      <c r="R78" s="77"/>
      <c r="S78" s="77"/>
      <c r="T78" s="77"/>
      <c r="U78" s="77"/>
      <c r="V78" s="82"/>
    </row>
    <row r="79" spans="4:22" s="8" customFormat="1" ht="25.5" x14ac:dyDescent="0.2">
      <c r="H79" s="9">
        <v>71</v>
      </c>
      <c r="M79" s="87" t="s">
        <v>51</v>
      </c>
      <c r="N79" s="81" t="s">
        <v>27</v>
      </c>
      <c r="O79" s="168">
        <f>SUM(O80+O82)</f>
        <v>2400</v>
      </c>
      <c r="P79" s="168">
        <f>SUM(P80+P82)</f>
        <v>2500</v>
      </c>
      <c r="Q79" s="168"/>
      <c r="R79" s="168">
        <f>SUM(R80+R82)</f>
        <v>2400</v>
      </c>
      <c r="S79" s="77">
        <f t="shared" si="16"/>
        <v>100</v>
      </c>
      <c r="T79" s="77">
        <f t="shared" si="17"/>
        <v>96</v>
      </c>
      <c r="U79" s="77"/>
      <c r="V79" s="93"/>
    </row>
    <row r="80" spans="4:22" s="5" customFormat="1" ht="38.25" x14ac:dyDescent="0.2">
      <c r="H80" s="344">
        <v>71</v>
      </c>
      <c r="M80" s="88" t="s">
        <v>52</v>
      </c>
      <c r="N80" s="70" t="s">
        <v>55</v>
      </c>
      <c r="O80" s="91">
        <f t="shared" ref="O80:R80" si="23">SUM(O81)</f>
        <v>0</v>
      </c>
      <c r="P80" s="91">
        <f t="shared" si="23"/>
        <v>0</v>
      </c>
      <c r="Q80" s="91"/>
      <c r="R80" s="91">
        <f t="shared" si="23"/>
        <v>0</v>
      </c>
      <c r="S80" s="77">
        <v>0</v>
      </c>
      <c r="T80" s="77">
        <v>0</v>
      </c>
      <c r="U80" s="77"/>
      <c r="V80" s="89"/>
    </row>
    <row r="81" spans="8:22" s="5" customFormat="1" ht="25.5" x14ac:dyDescent="0.2">
      <c r="H81" s="344">
        <v>71</v>
      </c>
      <c r="M81" s="90" t="s">
        <v>53</v>
      </c>
      <c r="N81" s="84" t="s">
        <v>28</v>
      </c>
      <c r="O81" s="77">
        <v>0</v>
      </c>
      <c r="P81" s="77">
        <v>0</v>
      </c>
      <c r="Q81" s="77"/>
      <c r="R81" s="77">
        <v>0</v>
      </c>
      <c r="S81" s="77">
        <v>0</v>
      </c>
      <c r="T81" s="77">
        <v>0</v>
      </c>
      <c r="U81" s="77"/>
      <c r="V81" s="77"/>
    </row>
    <row r="82" spans="8:22" s="3" customFormat="1" ht="38.25" x14ac:dyDescent="0.2">
      <c r="H82" s="9">
        <v>71</v>
      </c>
      <c r="M82" s="88" t="s">
        <v>214</v>
      </c>
      <c r="N82" s="70" t="s">
        <v>217</v>
      </c>
      <c r="O82" s="91">
        <f t="shared" ref="O82:P82" si="24">SUM(+O83)</f>
        <v>2400</v>
      </c>
      <c r="P82" s="91">
        <f t="shared" si="24"/>
        <v>2500</v>
      </c>
      <c r="Q82" s="91"/>
      <c r="R82" s="91">
        <f>SUM(R83)</f>
        <v>2400</v>
      </c>
      <c r="S82" s="77">
        <f t="shared" si="16"/>
        <v>100</v>
      </c>
      <c r="T82" s="77">
        <f t="shared" si="17"/>
        <v>96</v>
      </c>
      <c r="U82" s="77"/>
      <c r="V82" s="91"/>
    </row>
    <row r="83" spans="8:22" s="5" customFormat="1" ht="25.5" x14ac:dyDescent="0.2">
      <c r="H83" s="344">
        <v>71</v>
      </c>
      <c r="M83" s="90" t="s">
        <v>215</v>
      </c>
      <c r="N83" s="84" t="s">
        <v>218</v>
      </c>
      <c r="O83" s="77">
        <v>2400</v>
      </c>
      <c r="P83" s="77">
        <v>2500</v>
      </c>
      <c r="Q83" s="77"/>
      <c r="R83" s="77">
        <f>SUM(R84)</f>
        <v>2400</v>
      </c>
      <c r="S83" s="77">
        <f t="shared" si="16"/>
        <v>100</v>
      </c>
      <c r="T83" s="77">
        <f t="shared" si="17"/>
        <v>96</v>
      </c>
      <c r="U83" s="77"/>
      <c r="V83" s="82"/>
    </row>
    <row r="84" spans="8:22" s="5" customFormat="1" x14ac:dyDescent="0.2">
      <c r="M84" s="90" t="s">
        <v>389</v>
      </c>
      <c r="N84" s="348" t="s">
        <v>390</v>
      </c>
      <c r="O84" s="77">
        <v>2400</v>
      </c>
      <c r="P84" s="77"/>
      <c r="Q84" s="77"/>
      <c r="R84" s="77">
        <v>2400</v>
      </c>
      <c r="S84" s="77">
        <f t="shared" si="16"/>
        <v>100</v>
      </c>
      <c r="T84" s="77"/>
      <c r="U84" s="77"/>
      <c r="V84" s="82"/>
    </row>
    <row r="85" spans="8:22" s="5" customFormat="1" x14ac:dyDescent="0.2">
      <c r="M85" s="90"/>
      <c r="N85" s="348"/>
      <c r="O85" s="77"/>
      <c r="P85" s="77"/>
      <c r="Q85" s="77"/>
      <c r="R85" s="77"/>
      <c r="S85" s="77"/>
      <c r="T85" s="77"/>
      <c r="U85" s="77"/>
      <c r="V85" s="82"/>
    </row>
    <row r="86" spans="8:22" s="5" customFormat="1" x14ac:dyDescent="0.2">
      <c r="M86" s="78" t="s">
        <v>464</v>
      </c>
      <c r="N86" s="348"/>
      <c r="O86" s="77"/>
      <c r="P86" s="77"/>
      <c r="Q86" s="77"/>
      <c r="R86" s="77"/>
      <c r="S86" s="77"/>
      <c r="T86" s="77"/>
      <c r="U86" s="77"/>
      <c r="V86" s="82"/>
    </row>
    <row r="87" spans="8:22" s="5" customFormat="1" x14ac:dyDescent="0.2">
      <c r="M87" s="90"/>
      <c r="N87" s="84"/>
      <c r="O87" s="135"/>
      <c r="P87" s="135"/>
      <c r="Q87" s="135"/>
      <c r="R87" s="135"/>
      <c r="S87" s="77"/>
      <c r="T87" s="77"/>
      <c r="U87" s="77"/>
      <c r="V87" s="82"/>
    </row>
    <row r="88" spans="8:22" s="8" customFormat="1" x14ac:dyDescent="0.2">
      <c r="M88" s="80" t="s">
        <v>56</v>
      </c>
      <c r="N88" s="81" t="s">
        <v>116</v>
      </c>
      <c r="O88" s="93">
        <f>SUM(O90+O99+O128+O134+O138+O142+O147)</f>
        <v>1079862.33</v>
      </c>
      <c r="P88" s="93">
        <f>SUM(P90+P99+P128+P134+P138+P142+P147)</f>
        <v>1615000</v>
      </c>
      <c r="Q88" s="93"/>
      <c r="R88" s="93">
        <f>SUM(R90+R99+R128+R134+R138+R142+R147)</f>
        <v>1136708.5900000001</v>
      </c>
      <c r="S88" s="77">
        <f t="shared" si="16"/>
        <v>105.26421363360272</v>
      </c>
      <c r="T88" s="77">
        <f t="shared" si="17"/>
        <v>70.384432817337455</v>
      </c>
      <c r="U88" s="77"/>
      <c r="V88" s="93"/>
    </row>
    <row r="89" spans="8:22" s="3" customFormat="1" x14ac:dyDescent="0.2">
      <c r="M89" s="92"/>
      <c r="N89" s="70"/>
      <c r="O89" s="137"/>
      <c r="P89" s="137"/>
      <c r="Q89" s="137"/>
      <c r="R89" s="137"/>
      <c r="S89" s="77"/>
      <c r="T89" s="77"/>
      <c r="U89" s="77"/>
      <c r="V89" s="82"/>
    </row>
    <row r="90" spans="8:22" s="5" customFormat="1" x14ac:dyDescent="0.2">
      <c r="H90" s="3"/>
      <c r="I90" s="3"/>
      <c r="J90" s="3"/>
      <c r="K90" s="3"/>
      <c r="L90" s="3"/>
      <c r="M90" s="92" t="s">
        <v>57</v>
      </c>
      <c r="N90" s="70" t="s">
        <v>0</v>
      </c>
      <c r="O90" s="89">
        <f>SUM(O91+O93+O95)</f>
        <v>211281.56</v>
      </c>
      <c r="P90" s="89">
        <f t="shared" ref="P90" si="25">SUM(P91:P95)</f>
        <v>227800</v>
      </c>
      <c r="Q90" s="89"/>
      <c r="R90" s="89">
        <f>SUM(R91+R93+R95)</f>
        <v>199275.78000000003</v>
      </c>
      <c r="S90" s="77">
        <f t="shared" si="16"/>
        <v>94.317639457035455</v>
      </c>
      <c r="T90" s="77">
        <f t="shared" si="17"/>
        <v>87.478393327480248</v>
      </c>
      <c r="U90" s="77"/>
      <c r="V90" s="89"/>
    </row>
    <row r="91" spans="8:22" s="5" customFormat="1" x14ac:dyDescent="0.2">
      <c r="M91" s="83" t="s">
        <v>58</v>
      </c>
      <c r="N91" s="239" t="s">
        <v>320</v>
      </c>
      <c r="O91" s="82">
        <f>SUM(O293+O341)</f>
        <v>160391.10999999999</v>
      </c>
      <c r="P91" s="82">
        <f>SUM(P293+P341)</f>
        <v>177000</v>
      </c>
      <c r="Q91" s="82"/>
      <c r="R91" s="82">
        <f>SUM(R92)</f>
        <v>163631.23000000001</v>
      </c>
      <c r="S91" s="77">
        <f t="shared" si="16"/>
        <v>102.02013690160261</v>
      </c>
      <c r="T91" s="77">
        <f t="shared" si="17"/>
        <v>92.447022598870063</v>
      </c>
      <c r="U91" s="77"/>
      <c r="V91" s="251"/>
    </row>
    <row r="92" spans="8:22" s="5" customFormat="1" x14ac:dyDescent="0.2">
      <c r="M92" s="346" t="s">
        <v>391</v>
      </c>
      <c r="N92" s="348" t="s">
        <v>392</v>
      </c>
      <c r="O92" s="82">
        <v>160391.10999999999</v>
      </c>
      <c r="P92" s="82"/>
      <c r="Q92" s="82"/>
      <c r="R92" s="82">
        <v>163631.23000000001</v>
      </c>
      <c r="S92" s="77">
        <f t="shared" si="16"/>
        <v>102.02013690160261</v>
      </c>
      <c r="T92" s="77"/>
      <c r="U92" s="77"/>
      <c r="V92" s="251"/>
    </row>
    <row r="93" spans="8:22" s="5" customFormat="1" x14ac:dyDescent="0.2">
      <c r="M93" s="83" t="s">
        <v>59</v>
      </c>
      <c r="N93" s="84" t="s">
        <v>1</v>
      </c>
      <c r="O93" s="82">
        <f>SUM(O295+O343)</f>
        <v>23303.200000000001</v>
      </c>
      <c r="P93" s="82">
        <f>SUM(P295+P343)</f>
        <v>21600</v>
      </c>
      <c r="Q93" s="82"/>
      <c r="R93" s="82">
        <f>SUM(R94)</f>
        <v>7500</v>
      </c>
      <c r="S93" s="77">
        <f t="shared" si="16"/>
        <v>32.184421023722066</v>
      </c>
      <c r="T93" s="77">
        <f t="shared" si="17"/>
        <v>34.722222222222221</v>
      </c>
      <c r="U93" s="77"/>
      <c r="V93" s="82"/>
    </row>
    <row r="94" spans="8:22" s="5" customFormat="1" x14ac:dyDescent="0.2">
      <c r="M94" s="346" t="s">
        <v>393</v>
      </c>
      <c r="N94" s="348" t="s">
        <v>1</v>
      </c>
      <c r="O94" s="82">
        <v>23303.200000000001</v>
      </c>
      <c r="P94" s="82"/>
      <c r="Q94" s="82"/>
      <c r="R94" s="82">
        <v>7500</v>
      </c>
      <c r="S94" s="77">
        <f t="shared" si="16"/>
        <v>32.184421023722066</v>
      </c>
      <c r="T94" s="77"/>
      <c r="U94" s="77"/>
      <c r="V94" s="82"/>
    </row>
    <row r="95" spans="8:22" s="5" customFormat="1" x14ac:dyDescent="0.2">
      <c r="M95" s="83" t="s">
        <v>60</v>
      </c>
      <c r="N95" s="84" t="s">
        <v>2</v>
      </c>
      <c r="O95" s="82">
        <f>SUM(O297+O345)</f>
        <v>27587.25</v>
      </c>
      <c r="P95" s="82">
        <f>SUM(P297+P345)</f>
        <v>29200</v>
      </c>
      <c r="Q95" s="82"/>
      <c r="R95" s="82">
        <f>SUM(R96:R97)</f>
        <v>28144.550000000003</v>
      </c>
      <c r="S95" s="77">
        <f t="shared" si="16"/>
        <v>102.02013611360321</v>
      </c>
      <c r="T95" s="77">
        <f t="shared" si="17"/>
        <v>96.385445205479456</v>
      </c>
      <c r="U95" s="77"/>
      <c r="V95" s="82"/>
    </row>
    <row r="96" spans="8:22" s="5" customFormat="1" ht="25.5" x14ac:dyDescent="0.2">
      <c r="M96" s="346" t="s">
        <v>394</v>
      </c>
      <c r="N96" s="348" t="s">
        <v>396</v>
      </c>
      <c r="O96" s="82">
        <v>24937.08</v>
      </c>
      <c r="P96" s="82"/>
      <c r="Q96" s="82"/>
      <c r="R96" s="82">
        <v>25362.83</v>
      </c>
      <c r="S96" s="77">
        <f t="shared" si="16"/>
        <v>101.70729692490059</v>
      </c>
      <c r="T96" s="77"/>
      <c r="U96" s="77"/>
      <c r="V96" s="82"/>
    </row>
    <row r="97" spans="8:22" s="5" customFormat="1" ht="38.25" x14ac:dyDescent="0.2">
      <c r="M97" s="346" t="s">
        <v>395</v>
      </c>
      <c r="N97" s="348" t="s">
        <v>397</v>
      </c>
      <c r="O97" s="82">
        <v>2650.17</v>
      </c>
      <c r="P97" s="82"/>
      <c r="Q97" s="82"/>
      <c r="R97" s="82">
        <v>2781.72</v>
      </c>
      <c r="S97" s="77">
        <f t="shared" si="16"/>
        <v>104.96383250885791</v>
      </c>
      <c r="T97" s="77"/>
      <c r="U97" s="77"/>
      <c r="V97" s="82"/>
    </row>
    <row r="98" spans="8:22" s="5" customFormat="1" x14ac:dyDescent="0.2">
      <c r="M98" s="83"/>
      <c r="N98" s="84"/>
      <c r="O98" s="89"/>
      <c r="P98" s="89"/>
      <c r="Q98" s="89"/>
      <c r="R98" s="89"/>
      <c r="S98" s="77"/>
      <c r="T98" s="77"/>
      <c r="U98" s="77"/>
      <c r="V98" s="82"/>
    </row>
    <row r="99" spans="8:22" s="5" customFormat="1" x14ac:dyDescent="0.2">
      <c r="H99" s="3"/>
      <c r="I99" s="3"/>
      <c r="J99" s="3"/>
      <c r="K99" s="3"/>
      <c r="L99" s="3"/>
      <c r="M99" s="92" t="s">
        <v>61</v>
      </c>
      <c r="N99" s="70" t="s">
        <v>3</v>
      </c>
      <c r="O99" s="89">
        <f>SUM(O100+O104+O110+O118+O120)</f>
        <v>739602.47</v>
      </c>
      <c r="P99" s="89">
        <f>SUM(P100:P120)</f>
        <v>1070200</v>
      </c>
      <c r="Q99" s="89"/>
      <c r="R99" s="89">
        <f>SUM(R100+R104+R110+R118+R120)</f>
        <v>780750.76</v>
      </c>
      <c r="S99" s="77">
        <f t="shared" si="16"/>
        <v>105.56356849376125</v>
      </c>
      <c r="T99" s="77">
        <f t="shared" si="17"/>
        <v>72.95372453746964</v>
      </c>
      <c r="U99" s="77"/>
      <c r="V99" s="89"/>
    </row>
    <row r="100" spans="8:22" s="5" customFormat="1" ht="25.5" x14ac:dyDescent="0.2">
      <c r="M100" s="83" t="s">
        <v>62</v>
      </c>
      <c r="N100" s="84" t="s">
        <v>4</v>
      </c>
      <c r="O100" s="82">
        <f>SUM(O301+O349)</f>
        <v>17376</v>
      </c>
      <c r="P100" s="82">
        <f>SUM(P301+P349)</f>
        <v>25200</v>
      </c>
      <c r="Q100" s="82"/>
      <c r="R100" s="82">
        <f>SUM(R101:R103)</f>
        <v>15518.24</v>
      </c>
      <c r="S100" s="77">
        <f t="shared" si="16"/>
        <v>89.308471454880291</v>
      </c>
      <c r="T100" s="77">
        <f t="shared" si="17"/>
        <v>61.58031746031746</v>
      </c>
      <c r="U100" s="77"/>
      <c r="V100" s="82"/>
    </row>
    <row r="101" spans="8:22" s="5" customFormat="1" ht="25.5" x14ac:dyDescent="0.2">
      <c r="M101" s="346" t="s">
        <v>398</v>
      </c>
      <c r="N101" s="348" t="s">
        <v>401</v>
      </c>
      <c r="O101" s="82">
        <v>9504</v>
      </c>
      <c r="P101" s="82"/>
      <c r="Q101" s="82"/>
      <c r="R101" s="82">
        <v>9588.24</v>
      </c>
      <c r="S101" s="77">
        <f t="shared" ref="S101:S164" si="26">R101/O101*100</f>
        <v>100.88636363636363</v>
      </c>
      <c r="T101" s="77"/>
      <c r="U101" s="77"/>
      <c r="V101" s="82"/>
    </row>
    <row r="102" spans="8:22" s="5" customFormat="1" ht="25.5" x14ac:dyDescent="0.2">
      <c r="M102" s="346" t="s">
        <v>399</v>
      </c>
      <c r="N102" s="348" t="s">
        <v>402</v>
      </c>
      <c r="O102" s="82">
        <v>5450</v>
      </c>
      <c r="P102" s="82"/>
      <c r="Q102" s="82"/>
      <c r="R102" s="82">
        <v>4650</v>
      </c>
      <c r="S102" s="77">
        <f t="shared" si="26"/>
        <v>85.321100917431195</v>
      </c>
      <c r="T102" s="77"/>
      <c r="U102" s="77"/>
      <c r="V102" s="82"/>
    </row>
    <row r="103" spans="8:22" s="5" customFormat="1" ht="25.5" x14ac:dyDescent="0.2">
      <c r="M103" s="346" t="s">
        <v>400</v>
      </c>
      <c r="N103" s="348" t="s">
        <v>403</v>
      </c>
      <c r="O103" s="82">
        <v>2422</v>
      </c>
      <c r="P103" s="82"/>
      <c r="Q103" s="82"/>
      <c r="R103" s="82">
        <v>1280</v>
      </c>
      <c r="S103" s="77">
        <f t="shared" si="26"/>
        <v>52.848885218827412</v>
      </c>
      <c r="T103" s="77"/>
      <c r="U103" s="77"/>
      <c r="V103" s="82"/>
    </row>
    <row r="104" spans="8:22" s="5" customFormat="1" x14ac:dyDescent="0.2">
      <c r="M104" s="83" t="s">
        <v>63</v>
      </c>
      <c r="N104" s="84" t="s">
        <v>5</v>
      </c>
      <c r="O104" s="82">
        <f>SUM(O305+O351+O419+O433)</f>
        <v>79689.319999999992</v>
      </c>
      <c r="P104" s="82">
        <f>SUM(P305+P351+P419+P433)</f>
        <v>108000</v>
      </c>
      <c r="Q104" s="82"/>
      <c r="R104" s="82">
        <f>SUM(R105:R109)</f>
        <v>76591.98000000001</v>
      </c>
      <c r="S104" s="77">
        <f t="shared" si="26"/>
        <v>96.113230731545983</v>
      </c>
      <c r="T104" s="77">
        <f t="shared" ref="T104:T162" si="27">R104/P104*100</f>
        <v>70.918500000000009</v>
      </c>
      <c r="U104" s="77"/>
      <c r="V104" s="82"/>
    </row>
    <row r="105" spans="8:22" s="5" customFormat="1" ht="25.5" x14ac:dyDescent="0.2">
      <c r="M105" s="346" t="s">
        <v>404</v>
      </c>
      <c r="N105" s="348" t="s">
        <v>405</v>
      </c>
      <c r="O105" s="82">
        <v>11755.93</v>
      </c>
      <c r="P105" s="82"/>
      <c r="Q105" s="82"/>
      <c r="R105" s="82">
        <v>11023.98</v>
      </c>
      <c r="S105" s="77">
        <f t="shared" si="26"/>
        <v>93.773780551602457</v>
      </c>
      <c r="T105" s="77"/>
      <c r="U105" s="77"/>
      <c r="V105" s="82"/>
    </row>
    <row r="106" spans="8:22" s="5" customFormat="1" x14ac:dyDescent="0.2">
      <c r="M106" s="346" t="s">
        <v>406</v>
      </c>
      <c r="N106" s="348" t="s">
        <v>410</v>
      </c>
      <c r="O106" s="82">
        <v>62639.38</v>
      </c>
      <c r="P106" s="82"/>
      <c r="Q106" s="82"/>
      <c r="R106" s="82">
        <v>54362.18</v>
      </c>
      <c r="S106" s="77">
        <f t="shared" si="26"/>
        <v>86.785948392209505</v>
      </c>
      <c r="T106" s="77"/>
      <c r="U106" s="77"/>
      <c r="V106" s="82"/>
    </row>
    <row r="107" spans="8:22" s="5" customFormat="1" ht="25.5" x14ac:dyDescent="0.2">
      <c r="M107" s="346" t="s">
        <v>407</v>
      </c>
      <c r="N107" s="348" t="s">
        <v>411</v>
      </c>
      <c r="O107" s="82">
        <v>716.48</v>
      </c>
      <c r="P107" s="82"/>
      <c r="Q107" s="82"/>
      <c r="R107" s="82">
        <v>0</v>
      </c>
      <c r="S107" s="77">
        <f t="shared" si="26"/>
        <v>0</v>
      </c>
      <c r="T107" s="77"/>
      <c r="U107" s="77"/>
      <c r="V107" s="82"/>
    </row>
    <row r="108" spans="8:22" s="5" customFormat="1" x14ac:dyDescent="0.2">
      <c r="M108" s="346" t="s">
        <v>409</v>
      </c>
      <c r="N108" s="348" t="s">
        <v>412</v>
      </c>
      <c r="O108" s="82">
        <v>4519.7299999999996</v>
      </c>
      <c r="P108" s="82"/>
      <c r="Q108" s="82"/>
      <c r="R108" s="82">
        <v>8971.4699999999993</v>
      </c>
      <c r="S108" s="77">
        <f t="shared" si="26"/>
        <v>198.49570660194306</v>
      </c>
      <c r="T108" s="77"/>
      <c r="U108" s="77"/>
      <c r="V108" s="82"/>
    </row>
    <row r="109" spans="8:22" s="5" customFormat="1" ht="25.5" x14ac:dyDescent="0.2">
      <c r="M109" s="346" t="s">
        <v>408</v>
      </c>
      <c r="N109" s="348" t="s">
        <v>413</v>
      </c>
      <c r="O109" s="82">
        <v>57.8</v>
      </c>
      <c r="P109" s="82"/>
      <c r="Q109" s="82"/>
      <c r="R109" s="82">
        <v>2234.35</v>
      </c>
      <c r="S109" s="77">
        <f t="shared" si="26"/>
        <v>3865.6574394463669</v>
      </c>
      <c r="T109" s="77"/>
      <c r="U109" s="77"/>
      <c r="V109" s="82"/>
    </row>
    <row r="110" spans="8:22" s="5" customFormat="1" x14ac:dyDescent="0.2">
      <c r="M110" s="83" t="s">
        <v>64</v>
      </c>
      <c r="N110" s="84" t="s">
        <v>6</v>
      </c>
      <c r="O110" s="82">
        <f>SUM(O311+O362+O394+O404+O421+O435+O448+O462+O507+O518+O645+O731+O775+O792)</f>
        <v>553805.62</v>
      </c>
      <c r="P110" s="82">
        <f>SUM(P311+P362+P394+P404+P421+P435+P448+P462+P507+P518+P645+P731+P775+P792)</f>
        <v>810000</v>
      </c>
      <c r="Q110" s="82"/>
      <c r="R110" s="82">
        <f>SUM(R111:R117)</f>
        <v>584456.24</v>
      </c>
      <c r="S110" s="77">
        <f t="shared" si="26"/>
        <v>105.53454477403102</v>
      </c>
      <c r="T110" s="77">
        <f t="shared" si="27"/>
        <v>72.155091358024691</v>
      </c>
      <c r="U110" s="77"/>
      <c r="V110" s="82"/>
    </row>
    <row r="111" spans="8:22" s="5" customFormat="1" ht="25.5" x14ac:dyDescent="0.2">
      <c r="M111" s="346" t="s">
        <v>420</v>
      </c>
      <c r="N111" s="348" t="s">
        <v>421</v>
      </c>
      <c r="O111" s="82">
        <v>18998.29</v>
      </c>
      <c r="P111" s="82"/>
      <c r="Q111" s="82"/>
      <c r="R111" s="82">
        <v>20108.849999999999</v>
      </c>
      <c r="S111" s="77">
        <f t="shared" si="26"/>
        <v>105.84557873366495</v>
      </c>
      <c r="T111" s="77"/>
      <c r="U111" s="77"/>
      <c r="V111" s="82"/>
    </row>
    <row r="112" spans="8:22" s="5" customFormat="1" ht="25.5" x14ac:dyDescent="0.2">
      <c r="M112" s="346" t="s">
        <v>414</v>
      </c>
      <c r="N112" s="348" t="s">
        <v>422</v>
      </c>
      <c r="O112" s="82">
        <v>238668.62</v>
      </c>
      <c r="P112" s="82"/>
      <c r="Q112" s="82"/>
      <c r="R112" s="82">
        <v>164277.54</v>
      </c>
      <c r="S112" s="77">
        <f t="shared" si="26"/>
        <v>68.830808172435908</v>
      </c>
      <c r="T112" s="77"/>
      <c r="U112" s="77"/>
      <c r="V112" s="82"/>
    </row>
    <row r="113" spans="8:22" s="5" customFormat="1" ht="25.5" x14ac:dyDescent="0.2">
      <c r="M113" s="346" t="s">
        <v>415</v>
      </c>
      <c r="N113" s="348" t="s">
        <v>423</v>
      </c>
      <c r="O113" s="82">
        <v>42043.5</v>
      </c>
      <c r="P113" s="82"/>
      <c r="Q113" s="82"/>
      <c r="R113" s="82">
        <v>45354.400000000001</v>
      </c>
      <c r="S113" s="77">
        <f t="shared" si="26"/>
        <v>107.87493905122076</v>
      </c>
      <c r="T113" s="77"/>
      <c r="U113" s="77"/>
      <c r="V113" s="82"/>
    </row>
    <row r="114" spans="8:22" s="5" customFormat="1" x14ac:dyDescent="0.2">
      <c r="M114" s="346" t="s">
        <v>416</v>
      </c>
      <c r="N114" s="348" t="s">
        <v>424</v>
      </c>
      <c r="O114" s="82">
        <v>23395.439999999999</v>
      </c>
      <c r="P114" s="82"/>
      <c r="Q114" s="82"/>
      <c r="R114" s="82">
        <v>24383.49</v>
      </c>
      <c r="S114" s="77">
        <f t="shared" si="26"/>
        <v>104.22325889147631</v>
      </c>
      <c r="T114" s="77"/>
      <c r="U114" s="77"/>
      <c r="V114" s="82"/>
    </row>
    <row r="115" spans="8:22" s="5" customFormat="1" ht="25.5" x14ac:dyDescent="0.2">
      <c r="M115" s="346" t="s">
        <v>417</v>
      </c>
      <c r="N115" s="348" t="s">
        <v>425</v>
      </c>
      <c r="O115" s="82">
        <v>3080</v>
      </c>
      <c r="P115" s="82"/>
      <c r="Q115" s="82"/>
      <c r="R115" s="82">
        <v>7500</v>
      </c>
      <c r="S115" s="77">
        <f t="shared" si="26"/>
        <v>243.50649350649348</v>
      </c>
      <c r="T115" s="77"/>
      <c r="U115" s="77"/>
      <c r="V115" s="82"/>
    </row>
    <row r="116" spans="8:22" s="5" customFormat="1" x14ac:dyDescent="0.2">
      <c r="M116" s="346" t="s">
        <v>418</v>
      </c>
      <c r="N116" s="348" t="s">
        <v>426</v>
      </c>
      <c r="O116" s="82">
        <v>224961.02</v>
      </c>
      <c r="P116" s="82"/>
      <c r="Q116" s="82"/>
      <c r="R116" s="82">
        <v>318427.21000000002</v>
      </c>
      <c r="S116" s="77">
        <f t="shared" si="26"/>
        <v>141.54772680173659</v>
      </c>
      <c r="T116" s="77"/>
      <c r="U116" s="77"/>
      <c r="V116" s="82"/>
    </row>
    <row r="117" spans="8:22" s="5" customFormat="1" x14ac:dyDescent="0.2">
      <c r="M117" s="346" t="s">
        <v>419</v>
      </c>
      <c r="N117" s="348" t="s">
        <v>427</v>
      </c>
      <c r="O117" s="82">
        <v>2658.75</v>
      </c>
      <c r="P117" s="82"/>
      <c r="Q117" s="82"/>
      <c r="R117" s="82">
        <v>4404.75</v>
      </c>
      <c r="S117" s="77">
        <f t="shared" si="26"/>
        <v>165.66995768688292</v>
      </c>
      <c r="T117" s="77"/>
      <c r="U117" s="77"/>
      <c r="V117" s="82"/>
    </row>
    <row r="118" spans="8:22" s="5" customFormat="1" ht="25.5" x14ac:dyDescent="0.2">
      <c r="M118" s="83" t="s">
        <v>177</v>
      </c>
      <c r="N118" s="84" t="s">
        <v>156</v>
      </c>
      <c r="O118" s="82">
        <f>SUM(O353+O364)</f>
        <v>38271.86</v>
      </c>
      <c r="P118" s="82">
        <f>SUM(P353+P364)</f>
        <v>50000</v>
      </c>
      <c r="Q118" s="82"/>
      <c r="R118" s="82">
        <f>SUM(R119)</f>
        <v>35756.639999999999</v>
      </c>
      <c r="S118" s="77">
        <f t="shared" si="26"/>
        <v>93.428017347471481</v>
      </c>
      <c r="T118" s="77">
        <f t="shared" si="27"/>
        <v>71.513279999999995</v>
      </c>
      <c r="U118" s="77"/>
      <c r="V118" s="82"/>
    </row>
    <row r="119" spans="8:22" s="5" customFormat="1" ht="25.5" x14ac:dyDescent="0.2">
      <c r="M119" s="346" t="s">
        <v>428</v>
      </c>
      <c r="N119" s="348" t="s">
        <v>156</v>
      </c>
      <c r="O119" s="82">
        <v>38271.86</v>
      </c>
      <c r="P119" s="82"/>
      <c r="Q119" s="82"/>
      <c r="R119" s="82">
        <v>35756.639999999999</v>
      </c>
      <c r="S119" s="77">
        <f t="shared" si="26"/>
        <v>93.428017347471481</v>
      </c>
      <c r="T119" s="77"/>
      <c r="U119" s="77"/>
      <c r="V119" s="82"/>
    </row>
    <row r="120" spans="8:22" s="5" customFormat="1" ht="25.5" x14ac:dyDescent="0.2">
      <c r="M120" s="83" t="s">
        <v>65</v>
      </c>
      <c r="N120" s="84" t="s">
        <v>7</v>
      </c>
      <c r="O120" s="82">
        <f>SUM(O319+O374+O492)</f>
        <v>50459.67</v>
      </c>
      <c r="P120" s="82">
        <f>SUM(P319+P374+P492)</f>
        <v>77000</v>
      </c>
      <c r="Q120" s="82"/>
      <c r="R120" s="82">
        <f>SUM(R121:R126)</f>
        <v>68427.66</v>
      </c>
      <c r="S120" s="77">
        <f t="shared" si="26"/>
        <v>135.60861575194608</v>
      </c>
      <c r="T120" s="77">
        <f t="shared" si="27"/>
        <v>88.867090909090919</v>
      </c>
      <c r="U120" s="77"/>
      <c r="V120" s="82"/>
    </row>
    <row r="121" spans="8:22" s="5" customFormat="1" ht="38.25" x14ac:dyDescent="0.2">
      <c r="M121" s="346" t="s">
        <v>429</v>
      </c>
      <c r="N121" s="348" t="s">
        <v>434</v>
      </c>
      <c r="O121" s="82">
        <v>12152.56</v>
      </c>
      <c r="P121" s="82"/>
      <c r="Q121" s="82"/>
      <c r="R121" s="82">
        <v>10858.59</v>
      </c>
      <c r="S121" s="77">
        <f t="shared" si="26"/>
        <v>89.352284621511842</v>
      </c>
      <c r="T121" s="77"/>
      <c r="U121" s="77"/>
      <c r="V121" s="82"/>
    </row>
    <row r="122" spans="8:22" s="5" customFormat="1" x14ac:dyDescent="0.2">
      <c r="M122" s="370" t="s">
        <v>511</v>
      </c>
      <c r="N122" s="371" t="s">
        <v>512</v>
      </c>
      <c r="O122" s="82">
        <v>0</v>
      </c>
      <c r="P122" s="82"/>
      <c r="Q122" s="82"/>
      <c r="R122" s="82">
        <v>3760.12</v>
      </c>
      <c r="S122" s="77">
        <v>0</v>
      </c>
      <c r="T122" s="77"/>
      <c r="U122" s="77"/>
      <c r="V122" s="82"/>
    </row>
    <row r="123" spans="8:22" s="5" customFormat="1" x14ac:dyDescent="0.2">
      <c r="M123" s="346" t="s">
        <v>430</v>
      </c>
      <c r="N123" s="348" t="s">
        <v>435</v>
      </c>
      <c r="O123" s="82">
        <v>29094.81</v>
      </c>
      <c r="P123" s="82"/>
      <c r="Q123" s="82"/>
      <c r="R123" s="82">
        <v>46149.73</v>
      </c>
      <c r="S123" s="77">
        <f t="shared" si="26"/>
        <v>158.61842713528634</v>
      </c>
      <c r="T123" s="77"/>
      <c r="U123" s="77"/>
      <c r="V123" s="82"/>
    </row>
    <row r="124" spans="8:22" s="5" customFormat="1" x14ac:dyDescent="0.2">
      <c r="M124" s="346" t="s">
        <v>431</v>
      </c>
      <c r="N124" s="348" t="s">
        <v>436</v>
      </c>
      <c r="O124" s="82">
        <v>3800</v>
      </c>
      <c r="P124" s="82"/>
      <c r="Q124" s="82"/>
      <c r="R124" s="82">
        <v>3550</v>
      </c>
      <c r="S124" s="77">
        <f t="shared" si="26"/>
        <v>93.421052631578945</v>
      </c>
      <c r="T124" s="77"/>
      <c r="U124" s="77"/>
      <c r="V124" s="82"/>
    </row>
    <row r="125" spans="8:22" s="5" customFormat="1" x14ac:dyDescent="0.2">
      <c r="M125" s="346" t="s">
        <v>432</v>
      </c>
      <c r="N125" s="348" t="s">
        <v>437</v>
      </c>
      <c r="O125" s="82">
        <v>960</v>
      </c>
      <c r="P125" s="82"/>
      <c r="Q125" s="82"/>
      <c r="R125" s="82">
        <v>1810</v>
      </c>
      <c r="S125" s="77">
        <f t="shared" si="26"/>
        <v>188.54166666666669</v>
      </c>
      <c r="T125" s="77"/>
      <c r="U125" s="77"/>
      <c r="V125" s="82"/>
    </row>
    <row r="126" spans="8:22" s="5" customFormat="1" ht="25.5" x14ac:dyDescent="0.2">
      <c r="M126" s="346" t="s">
        <v>433</v>
      </c>
      <c r="N126" s="348" t="s">
        <v>7</v>
      </c>
      <c r="O126" s="82">
        <v>4452.3</v>
      </c>
      <c r="P126" s="82"/>
      <c r="Q126" s="82"/>
      <c r="R126" s="82">
        <v>2299.2199999999998</v>
      </c>
      <c r="S126" s="77">
        <f t="shared" si="26"/>
        <v>51.641174224558085</v>
      </c>
      <c r="T126" s="77"/>
      <c r="U126" s="77"/>
      <c r="V126" s="82"/>
    </row>
    <row r="127" spans="8:22" s="5" customFormat="1" x14ac:dyDescent="0.2">
      <c r="M127" s="83"/>
      <c r="N127" s="84"/>
      <c r="O127" s="89"/>
      <c r="P127" s="89"/>
      <c r="Q127" s="89"/>
      <c r="R127" s="89"/>
      <c r="S127" s="77"/>
      <c r="T127" s="77"/>
      <c r="U127" s="77"/>
      <c r="V127" s="82"/>
    </row>
    <row r="128" spans="8:22" s="5" customFormat="1" x14ac:dyDescent="0.2">
      <c r="H128" s="3"/>
      <c r="I128" s="3"/>
      <c r="J128" s="3"/>
      <c r="K128" s="3"/>
      <c r="L128" s="3"/>
      <c r="M128" s="92" t="s">
        <v>66</v>
      </c>
      <c r="N128" s="70" t="s">
        <v>18</v>
      </c>
      <c r="O128" s="89">
        <f t="shared" ref="O128:R128" si="28">SUM(O129)</f>
        <v>11063.929999999998</v>
      </c>
      <c r="P128" s="89">
        <f t="shared" si="28"/>
        <v>18000</v>
      </c>
      <c r="Q128" s="89"/>
      <c r="R128" s="89">
        <f t="shared" si="28"/>
        <v>16507.64</v>
      </c>
      <c r="S128" s="77">
        <f t="shared" si="26"/>
        <v>149.202317802083</v>
      </c>
      <c r="T128" s="77">
        <f t="shared" si="27"/>
        <v>91.709111111111113</v>
      </c>
      <c r="U128" s="77"/>
      <c r="V128" s="89"/>
    </row>
    <row r="129" spans="8:22" s="5" customFormat="1" x14ac:dyDescent="0.2">
      <c r="M129" s="83" t="s">
        <v>67</v>
      </c>
      <c r="N129" s="84" t="s">
        <v>19</v>
      </c>
      <c r="O129" s="82">
        <f>SUM(O326)</f>
        <v>11063.929999999998</v>
      </c>
      <c r="P129" s="82">
        <f>SUM(P326)</f>
        <v>18000</v>
      </c>
      <c r="Q129" s="82"/>
      <c r="R129" s="82">
        <f>SUM(R130:R132)</f>
        <v>16507.64</v>
      </c>
      <c r="S129" s="77">
        <f t="shared" si="26"/>
        <v>149.202317802083</v>
      </c>
      <c r="T129" s="77">
        <f t="shared" si="27"/>
        <v>91.709111111111113</v>
      </c>
      <c r="U129" s="77"/>
      <c r="V129" s="82"/>
    </row>
    <row r="130" spans="8:22" s="5" customFormat="1" ht="25.5" x14ac:dyDescent="0.2">
      <c r="M130" s="346" t="s">
        <v>438</v>
      </c>
      <c r="N130" s="348" t="s">
        <v>439</v>
      </c>
      <c r="O130" s="82">
        <v>8652.16</v>
      </c>
      <c r="P130" s="82"/>
      <c r="Q130" s="82"/>
      <c r="R130" s="82">
        <v>9309.9</v>
      </c>
      <c r="S130" s="77">
        <f t="shared" si="26"/>
        <v>107.60203232487611</v>
      </c>
      <c r="T130" s="77"/>
      <c r="U130" s="77"/>
      <c r="V130" s="82"/>
    </row>
    <row r="131" spans="8:22" s="5" customFormat="1" x14ac:dyDescent="0.2">
      <c r="M131" s="346" t="s">
        <v>440</v>
      </c>
      <c r="N131" s="348" t="s">
        <v>442</v>
      </c>
      <c r="O131" s="82">
        <v>158.55000000000001</v>
      </c>
      <c r="P131" s="82"/>
      <c r="Q131" s="82"/>
      <c r="R131" s="82">
        <v>547.76</v>
      </c>
      <c r="S131" s="77">
        <f t="shared" si="26"/>
        <v>345.48092084515923</v>
      </c>
      <c r="T131" s="77"/>
      <c r="U131" s="77"/>
      <c r="V131" s="82"/>
    </row>
    <row r="132" spans="8:22" s="5" customFormat="1" ht="25.5" x14ac:dyDescent="0.2">
      <c r="M132" s="346" t="s">
        <v>441</v>
      </c>
      <c r="N132" s="348" t="s">
        <v>443</v>
      </c>
      <c r="O132" s="82">
        <v>2253.2199999999998</v>
      </c>
      <c r="P132" s="82"/>
      <c r="Q132" s="82"/>
      <c r="R132" s="82">
        <v>6649.98</v>
      </c>
      <c r="S132" s="77">
        <f t="shared" si="26"/>
        <v>295.13229955352784</v>
      </c>
      <c r="T132" s="77"/>
      <c r="U132" s="77"/>
      <c r="V132" s="82"/>
    </row>
    <row r="133" spans="8:22" s="5" customFormat="1" x14ac:dyDescent="0.2">
      <c r="M133" s="370"/>
      <c r="N133" s="371"/>
      <c r="O133" s="82"/>
      <c r="P133" s="82"/>
      <c r="Q133" s="82"/>
      <c r="R133" s="82"/>
      <c r="S133" s="77"/>
      <c r="T133" s="77"/>
      <c r="U133" s="77"/>
      <c r="V133" s="82"/>
    </row>
    <row r="134" spans="8:22" s="5" customFormat="1" x14ac:dyDescent="0.2">
      <c r="H134" s="3"/>
      <c r="I134" s="3"/>
      <c r="J134" s="3"/>
      <c r="K134" s="3"/>
      <c r="L134" s="3"/>
      <c r="M134" s="92" t="s">
        <v>68</v>
      </c>
      <c r="N134" s="70" t="s">
        <v>17</v>
      </c>
      <c r="O134" s="89">
        <f>SUM(O135:O135)</f>
        <v>23400</v>
      </c>
      <c r="P134" s="89">
        <f>SUM(P135:P135)</f>
        <v>30000</v>
      </c>
      <c r="Q134" s="89"/>
      <c r="R134" s="89">
        <f>SUM(R135:R135)</f>
        <v>12780</v>
      </c>
      <c r="S134" s="77">
        <f t="shared" si="26"/>
        <v>54.615384615384613</v>
      </c>
      <c r="T134" s="77">
        <f t="shared" si="27"/>
        <v>42.6</v>
      </c>
      <c r="U134" s="77"/>
      <c r="V134" s="89"/>
    </row>
    <row r="135" spans="8:22" s="5" customFormat="1" ht="51" x14ac:dyDescent="0.2">
      <c r="M135" s="83" t="s">
        <v>69</v>
      </c>
      <c r="N135" s="239" t="s">
        <v>128</v>
      </c>
      <c r="O135" s="82">
        <f>SUM(O477)</f>
        <v>23400</v>
      </c>
      <c r="P135" s="82">
        <f>SUM(P477)</f>
        <v>30000</v>
      </c>
      <c r="Q135" s="82"/>
      <c r="R135" s="82">
        <f>SUM(R136)</f>
        <v>12780</v>
      </c>
      <c r="S135" s="77">
        <f t="shared" si="26"/>
        <v>54.615384615384613</v>
      </c>
      <c r="T135" s="77">
        <f t="shared" si="27"/>
        <v>42.6</v>
      </c>
      <c r="U135" s="77"/>
      <c r="V135" s="252"/>
    </row>
    <row r="136" spans="8:22" s="5" customFormat="1" ht="25.5" x14ac:dyDescent="0.2">
      <c r="M136" s="346" t="s">
        <v>444</v>
      </c>
      <c r="N136" s="348" t="s">
        <v>445</v>
      </c>
      <c r="O136" s="82">
        <v>23400</v>
      </c>
      <c r="P136" s="82"/>
      <c r="Q136" s="82"/>
      <c r="R136" s="82">
        <v>12780</v>
      </c>
      <c r="S136" s="77">
        <f t="shared" si="26"/>
        <v>54.615384615384613</v>
      </c>
      <c r="T136" s="77"/>
      <c r="U136" s="77"/>
      <c r="V136" s="252"/>
    </row>
    <row r="137" spans="8:22" s="5" customFormat="1" x14ac:dyDescent="0.2">
      <c r="M137" s="83"/>
      <c r="N137" s="84"/>
      <c r="O137" s="89"/>
      <c r="P137" s="89"/>
      <c r="Q137" s="89"/>
      <c r="R137" s="89"/>
      <c r="S137" s="77"/>
      <c r="T137" s="77"/>
      <c r="U137" s="77"/>
      <c r="V137" s="82"/>
    </row>
    <row r="138" spans="8:22" s="3" customFormat="1" ht="25.5" x14ac:dyDescent="0.2">
      <c r="M138" s="92" t="s">
        <v>263</v>
      </c>
      <c r="N138" s="70" t="s">
        <v>283</v>
      </c>
      <c r="O138" s="89">
        <f>SUM(O139)</f>
        <v>0</v>
      </c>
      <c r="P138" s="89">
        <f>SUM(P139)</f>
        <v>10000</v>
      </c>
      <c r="Q138" s="89"/>
      <c r="R138" s="89">
        <f>SUM(R139)</f>
        <v>1500</v>
      </c>
      <c r="S138" s="77">
        <v>0</v>
      </c>
      <c r="T138" s="77">
        <f t="shared" si="27"/>
        <v>15</v>
      </c>
      <c r="U138" s="77"/>
      <c r="V138" s="89"/>
    </row>
    <row r="139" spans="8:22" s="5" customFormat="1" ht="25.5" x14ac:dyDescent="0.2">
      <c r="M139" s="165" t="s">
        <v>262</v>
      </c>
      <c r="N139" s="84" t="s">
        <v>282</v>
      </c>
      <c r="O139" s="82">
        <f>SUM(O573+O716)</f>
        <v>0</v>
      </c>
      <c r="P139" s="82">
        <f>SUM(P573+P716)</f>
        <v>10000</v>
      </c>
      <c r="Q139" s="82"/>
      <c r="R139" s="82">
        <f>SUM(R140)</f>
        <v>1500</v>
      </c>
      <c r="S139" s="77">
        <v>0</v>
      </c>
      <c r="T139" s="77">
        <f t="shared" si="27"/>
        <v>15</v>
      </c>
      <c r="U139" s="77"/>
      <c r="V139" s="82"/>
    </row>
    <row r="140" spans="8:22" s="5" customFormat="1" ht="25.5" x14ac:dyDescent="0.2">
      <c r="M140" s="370" t="s">
        <v>513</v>
      </c>
      <c r="N140" s="371" t="s">
        <v>514</v>
      </c>
      <c r="O140" s="82">
        <v>0</v>
      </c>
      <c r="P140" s="82"/>
      <c r="Q140" s="82"/>
      <c r="R140" s="82">
        <v>1500</v>
      </c>
      <c r="S140" s="77">
        <v>0</v>
      </c>
      <c r="T140" s="77"/>
      <c r="U140" s="77"/>
      <c r="V140" s="82"/>
    </row>
    <row r="141" spans="8:22" s="5" customFormat="1" x14ac:dyDescent="0.2">
      <c r="M141" s="165"/>
      <c r="N141" s="84"/>
      <c r="O141" s="89"/>
      <c r="P141" s="89"/>
      <c r="Q141" s="89"/>
      <c r="R141" s="89"/>
      <c r="S141" s="77"/>
      <c r="T141" s="77"/>
      <c r="U141" s="77"/>
      <c r="V141" s="82"/>
    </row>
    <row r="142" spans="8:22" s="3" customFormat="1" ht="38.25" x14ac:dyDescent="0.2">
      <c r="M142" s="92" t="s">
        <v>70</v>
      </c>
      <c r="N142" s="70" t="s">
        <v>24</v>
      </c>
      <c r="O142" s="89">
        <f t="shared" ref="O142:R142" si="29">SUM(O143)</f>
        <v>42181.85</v>
      </c>
      <c r="P142" s="89">
        <f t="shared" si="29"/>
        <v>141000</v>
      </c>
      <c r="Q142" s="89"/>
      <c r="R142" s="89">
        <f t="shared" si="29"/>
        <v>50980.729999999996</v>
      </c>
      <c r="S142" s="77">
        <f t="shared" si="26"/>
        <v>120.85939805864369</v>
      </c>
      <c r="T142" s="77">
        <f t="shared" si="27"/>
        <v>36.156546099290779</v>
      </c>
      <c r="U142" s="77"/>
      <c r="V142" s="89"/>
    </row>
    <row r="143" spans="8:22" s="5" customFormat="1" ht="25.5" x14ac:dyDescent="0.2">
      <c r="M143" s="83" t="s">
        <v>71</v>
      </c>
      <c r="N143" s="84" t="s">
        <v>25</v>
      </c>
      <c r="O143" s="82">
        <f>SUM(O532+O547+O560+O590+O604+O618+O628)</f>
        <v>42181.85</v>
      </c>
      <c r="P143" s="82">
        <f>SUM(P532+P547+P560+P590+P604+P618+P628)</f>
        <v>141000</v>
      </c>
      <c r="Q143" s="82"/>
      <c r="R143" s="82">
        <f>SUM(R144:R145)</f>
        <v>50980.729999999996</v>
      </c>
      <c r="S143" s="77">
        <f t="shared" si="26"/>
        <v>120.85939805864369</v>
      </c>
      <c r="T143" s="77">
        <f t="shared" si="27"/>
        <v>36.156546099290779</v>
      </c>
      <c r="U143" s="77"/>
      <c r="V143" s="89"/>
    </row>
    <row r="144" spans="8:22" s="5" customFormat="1" ht="25.5" x14ac:dyDescent="0.2">
      <c r="M144" s="346" t="s">
        <v>446</v>
      </c>
      <c r="N144" s="348" t="s">
        <v>448</v>
      </c>
      <c r="O144" s="82">
        <v>30633.47</v>
      </c>
      <c r="P144" s="82"/>
      <c r="Q144" s="82"/>
      <c r="R144" s="82">
        <v>38863.43</v>
      </c>
      <c r="S144" s="77">
        <f t="shared" si="26"/>
        <v>126.86590843283507</v>
      </c>
      <c r="T144" s="77"/>
      <c r="U144" s="77"/>
      <c r="V144" s="89"/>
    </row>
    <row r="145" spans="8:22" s="5" customFormat="1" ht="25.5" x14ac:dyDescent="0.2">
      <c r="M145" s="346" t="s">
        <v>447</v>
      </c>
      <c r="N145" s="348" t="s">
        <v>449</v>
      </c>
      <c r="O145" s="82">
        <v>11548.38</v>
      </c>
      <c r="P145" s="82"/>
      <c r="Q145" s="82"/>
      <c r="R145" s="82">
        <v>12117.3</v>
      </c>
      <c r="S145" s="77">
        <f t="shared" si="26"/>
        <v>104.92640526203675</v>
      </c>
      <c r="T145" s="77"/>
      <c r="U145" s="77"/>
      <c r="V145" s="89"/>
    </row>
    <row r="146" spans="8:22" s="5" customFormat="1" x14ac:dyDescent="0.2">
      <c r="M146" s="83"/>
      <c r="N146" s="84"/>
      <c r="O146" s="136"/>
      <c r="P146" s="136"/>
      <c r="Q146" s="136"/>
      <c r="R146" s="136"/>
      <c r="S146" s="77"/>
      <c r="T146" s="77"/>
      <c r="U146" s="77"/>
      <c r="V146" s="89"/>
    </row>
    <row r="147" spans="8:22" s="5" customFormat="1" x14ac:dyDescent="0.2">
      <c r="H147" s="3"/>
      <c r="I147" s="3"/>
      <c r="J147" s="3"/>
      <c r="K147" s="3"/>
      <c r="L147" s="3"/>
      <c r="M147" s="92" t="s">
        <v>72</v>
      </c>
      <c r="N147" s="70" t="s">
        <v>137</v>
      </c>
      <c r="O147" s="89">
        <f>SUM(O148+O150+O152)</f>
        <v>52332.52</v>
      </c>
      <c r="P147" s="89">
        <f>SUM(P148:P152)</f>
        <v>118000</v>
      </c>
      <c r="Q147" s="89"/>
      <c r="R147" s="89">
        <f>SUM(R148+R150+R152)</f>
        <v>74913.679999999993</v>
      </c>
      <c r="S147" s="77">
        <f t="shared" si="26"/>
        <v>143.14938397768728</v>
      </c>
      <c r="T147" s="77">
        <f t="shared" si="27"/>
        <v>63.486169491525416</v>
      </c>
      <c r="U147" s="77"/>
      <c r="V147" s="89"/>
    </row>
    <row r="148" spans="8:22" s="5" customFormat="1" x14ac:dyDescent="0.2">
      <c r="M148" s="83" t="s">
        <v>73</v>
      </c>
      <c r="N148" s="84" t="s">
        <v>8</v>
      </c>
      <c r="O148" s="82">
        <f>SUM(O384+O647+O661+O675+O689)</f>
        <v>33482.519999999997</v>
      </c>
      <c r="P148" s="82">
        <f>SUM(P384+P647+P661+P675+P689)</f>
        <v>88000</v>
      </c>
      <c r="Q148" s="82"/>
      <c r="R148" s="82">
        <f>SUM(R149)</f>
        <v>54913.68</v>
      </c>
      <c r="S148" s="77">
        <f t="shared" si="26"/>
        <v>164.00701022503682</v>
      </c>
      <c r="T148" s="77">
        <f t="shared" si="27"/>
        <v>62.401909090909093</v>
      </c>
      <c r="U148" s="77"/>
      <c r="V148" s="82"/>
    </row>
    <row r="149" spans="8:22" s="5" customFormat="1" x14ac:dyDescent="0.2">
      <c r="M149" s="346" t="s">
        <v>450</v>
      </c>
      <c r="N149" s="348" t="s">
        <v>451</v>
      </c>
      <c r="O149" s="82">
        <v>33482.519999999997</v>
      </c>
      <c r="P149" s="82"/>
      <c r="Q149" s="82"/>
      <c r="R149" s="82">
        <v>54913.68</v>
      </c>
      <c r="S149" s="77">
        <f t="shared" si="26"/>
        <v>164.00701022503682</v>
      </c>
      <c r="T149" s="77"/>
      <c r="U149" s="77"/>
      <c r="V149" s="82"/>
    </row>
    <row r="150" spans="8:22" s="5" customFormat="1" x14ac:dyDescent="0.2">
      <c r="M150" s="83" t="s">
        <v>74</v>
      </c>
      <c r="N150" s="84" t="s">
        <v>30</v>
      </c>
      <c r="O150" s="82">
        <f>SUM(O649+O677+O702)</f>
        <v>18850</v>
      </c>
      <c r="P150" s="82">
        <f>SUM(P649+P677)</f>
        <v>20000</v>
      </c>
      <c r="Q150" s="82"/>
      <c r="R150" s="82">
        <f>SUM(R151)</f>
        <v>20000</v>
      </c>
      <c r="S150" s="77">
        <f t="shared" si="26"/>
        <v>106.10079575596818</v>
      </c>
      <c r="T150" s="77">
        <f t="shared" si="27"/>
        <v>100</v>
      </c>
      <c r="U150" s="77"/>
      <c r="V150" s="82"/>
    </row>
    <row r="151" spans="8:22" s="5" customFormat="1" ht="25.5" x14ac:dyDescent="0.2">
      <c r="M151" s="346" t="s">
        <v>452</v>
      </c>
      <c r="N151" s="348" t="s">
        <v>453</v>
      </c>
      <c r="O151" s="82">
        <v>18850</v>
      </c>
      <c r="P151" s="82"/>
      <c r="Q151" s="82"/>
      <c r="R151" s="82">
        <v>20000</v>
      </c>
      <c r="S151" s="77">
        <f t="shared" si="26"/>
        <v>106.10079575596818</v>
      </c>
      <c r="T151" s="77"/>
      <c r="U151" s="77"/>
      <c r="V151" s="82"/>
    </row>
    <row r="152" spans="8:22" s="5" customFormat="1" x14ac:dyDescent="0.2">
      <c r="M152" s="165" t="s">
        <v>75</v>
      </c>
      <c r="N152" s="84" t="s">
        <v>31</v>
      </c>
      <c r="O152" s="82">
        <f>SUM(O331)</f>
        <v>0</v>
      </c>
      <c r="P152" s="82">
        <f>SUM(P331)</f>
        <v>10000</v>
      </c>
      <c r="Q152" s="82"/>
      <c r="R152" s="82">
        <f>SUM(R331)</f>
        <v>0</v>
      </c>
      <c r="S152" s="77">
        <v>0</v>
      </c>
      <c r="T152" s="77">
        <f t="shared" si="27"/>
        <v>0</v>
      </c>
      <c r="U152" s="77"/>
      <c r="V152" s="82"/>
    </row>
    <row r="153" spans="8:22" s="5" customFormat="1" x14ac:dyDescent="0.2">
      <c r="M153" s="272"/>
      <c r="N153" s="273"/>
      <c r="O153" s="82"/>
      <c r="P153" s="82"/>
      <c r="Q153" s="82"/>
      <c r="R153" s="82"/>
      <c r="S153" s="77"/>
      <c r="T153" s="77"/>
      <c r="U153" s="77"/>
      <c r="V153" s="82"/>
    </row>
    <row r="154" spans="8:22" s="8" customFormat="1" ht="25.5" x14ac:dyDescent="0.2">
      <c r="M154" s="80" t="s">
        <v>76</v>
      </c>
      <c r="N154" s="81" t="s">
        <v>171</v>
      </c>
      <c r="O154" s="93">
        <f>SUM(O156+O161)</f>
        <v>806686.1</v>
      </c>
      <c r="P154" s="93">
        <f>SUM(P156+P161)</f>
        <v>1485000</v>
      </c>
      <c r="Q154" s="93"/>
      <c r="R154" s="93">
        <f>SUM(R156+R161)</f>
        <v>1084432.8599999999</v>
      </c>
      <c r="S154" s="77">
        <f t="shared" si="26"/>
        <v>134.43058706478269</v>
      </c>
      <c r="T154" s="77">
        <f t="shared" si="27"/>
        <v>73.025781818181812</v>
      </c>
      <c r="U154" s="77"/>
      <c r="V154" s="93"/>
    </row>
    <row r="155" spans="8:22" s="3" customFormat="1" x14ac:dyDescent="0.2">
      <c r="M155" s="92"/>
      <c r="N155" s="70"/>
      <c r="O155" s="137"/>
      <c r="P155" s="137"/>
      <c r="Q155" s="137"/>
      <c r="R155" s="137"/>
      <c r="S155" s="77"/>
      <c r="T155" s="77"/>
      <c r="U155" s="77"/>
      <c r="V155" s="89"/>
    </row>
    <row r="156" spans="8:22" s="3" customFormat="1" ht="38.25" x14ac:dyDescent="0.2">
      <c r="M156" s="92" t="s">
        <v>77</v>
      </c>
      <c r="N156" s="70" t="s">
        <v>172</v>
      </c>
      <c r="O156" s="89">
        <f t="shared" ref="O156:P156" si="30">SUM(O157:O158)</f>
        <v>0</v>
      </c>
      <c r="P156" s="89">
        <f t="shared" si="30"/>
        <v>125000</v>
      </c>
      <c r="Q156" s="89"/>
      <c r="R156" s="89">
        <f t="shared" ref="R156" si="31">SUM(R157:R158)</f>
        <v>37500</v>
      </c>
      <c r="S156" s="77">
        <v>0</v>
      </c>
      <c r="T156" s="77">
        <f t="shared" si="27"/>
        <v>30</v>
      </c>
      <c r="U156" s="77"/>
      <c r="V156" s="89"/>
    </row>
    <row r="157" spans="8:22" s="5" customFormat="1" ht="25.5" x14ac:dyDescent="0.2">
      <c r="M157" s="83" t="s">
        <v>78</v>
      </c>
      <c r="N157" s="84" t="s">
        <v>29</v>
      </c>
      <c r="O157" s="82">
        <f t="shared" ref="O157:P158" si="32">SUM(O795)</f>
        <v>0</v>
      </c>
      <c r="P157" s="82">
        <f t="shared" si="32"/>
        <v>75000</v>
      </c>
      <c r="Q157" s="82"/>
      <c r="R157" s="82">
        <f t="shared" ref="R157" si="33">SUM(R795)</f>
        <v>0</v>
      </c>
      <c r="S157" s="77">
        <v>0</v>
      </c>
      <c r="T157" s="77">
        <f t="shared" si="27"/>
        <v>0</v>
      </c>
      <c r="U157" s="77"/>
      <c r="V157" s="89"/>
    </row>
    <row r="158" spans="8:22" s="5" customFormat="1" x14ac:dyDescent="0.2">
      <c r="M158" s="83" t="s">
        <v>79</v>
      </c>
      <c r="N158" s="84" t="s">
        <v>32</v>
      </c>
      <c r="O158" s="82">
        <f t="shared" si="32"/>
        <v>0</v>
      </c>
      <c r="P158" s="82">
        <f t="shared" si="32"/>
        <v>50000</v>
      </c>
      <c r="Q158" s="82"/>
      <c r="R158" s="82">
        <f>SUM(R159)</f>
        <v>37500</v>
      </c>
      <c r="S158" s="77">
        <v>0</v>
      </c>
      <c r="T158" s="77">
        <f t="shared" si="27"/>
        <v>75</v>
      </c>
      <c r="U158" s="77"/>
      <c r="V158" s="89"/>
    </row>
    <row r="159" spans="8:22" s="5" customFormat="1" x14ac:dyDescent="0.2">
      <c r="M159" s="370" t="s">
        <v>515</v>
      </c>
      <c r="N159" s="371" t="s">
        <v>517</v>
      </c>
      <c r="O159" s="82">
        <v>0</v>
      </c>
      <c r="P159" s="82"/>
      <c r="Q159" s="82"/>
      <c r="R159" s="82">
        <v>37500</v>
      </c>
      <c r="S159" s="77">
        <v>0</v>
      </c>
      <c r="T159" s="77"/>
      <c r="U159" s="77"/>
      <c r="V159" s="89"/>
    </row>
    <row r="160" spans="8:22" s="5" customFormat="1" x14ac:dyDescent="0.2">
      <c r="M160" s="83"/>
      <c r="N160" s="84"/>
      <c r="O160" s="89"/>
      <c r="P160" s="89"/>
      <c r="Q160" s="89"/>
      <c r="R160" s="89"/>
      <c r="S160" s="77"/>
      <c r="T160" s="77"/>
      <c r="U160" s="77"/>
      <c r="V160" s="89"/>
    </row>
    <row r="161" spans="8:22" s="5" customFormat="1" ht="38.25" x14ac:dyDescent="0.2">
      <c r="H161" s="3"/>
      <c r="I161" s="3"/>
      <c r="J161" s="3"/>
      <c r="K161" s="3"/>
      <c r="L161" s="3"/>
      <c r="M161" s="92" t="s">
        <v>80</v>
      </c>
      <c r="N161" s="70" t="s">
        <v>9</v>
      </c>
      <c r="O161" s="89">
        <f>SUM(O162+O166+O169)</f>
        <v>806686.1</v>
      </c>
      <c r="P161" s="89">
        <f t="shared" ref="P161" si="34">SUM(P162:P169)</f>
        <v>1360000</v>
      </c>
      <c r="Q161" s="89"/>
      <c r="R161" s="89">
        <f>SUM(R162+R166+R169)</f>
        <v>1046932.86</v>
      </c>
      <c r="S161" s="77">
        <f t="shared" si="26"/>
        <v>129.78193872436873</v>
      </c>
      <c r="T161" s="77">
        <f t="shared" si="27"/>
        <v>76.980357352941169</v>
      </c>
      <c r="U161" s="77"/>
      <c r="V161" s="89"/>
    </row>
    <row r="162" spans="8:22" s="5" customFormat="1" x14ac:dyDescent="0.2">
      <c r="M162" s="83" t="s">
        <v>81</v>
      </c>
      <c r="N162" s="239" t="s">
        <v>173</v>
      </c>
      <c r="O162" s="82">
        <f>SUM(O764+O818+O830+O844+O857+O870+O883+O909+O926)</f>
        <v>803576.1</v>
      </c>
      <c r="P162" s="82">
        <f>SUM(P764+P818+P830+P844+P857+P870+P883+P909+P926)</f>
        <v>1290000</v>
      </c>
      <c r="Q162" s="82"/>
      <c r="R162" s="82">
        <f>SUM(R163:R165)</f>
        <v>1006561.23</v>
      </c>
      <c r="S162" s="77">
        <f t="shared" si="26"/>
        <v>125.26022488722599</v>
      </c>
      <c r="T162" s="77">
        <f t="shared" si="27"/>
        <v>78.028002325581397</v>
      </c>
      <c r="U162" s="77"/>
      <c r="V162" s="82"/>
    </row>
    <row r="163" spans="8:22" s="5" customFormat="1" x14ac:dyDescent="0.2">
      <c r="M163" s="370" t="s">
        <v>516</v>
      </c>
      <c r="N163" s="371" t="s">
        <v>518</v>
      </c>
      <c r="O163" s="82">
        <v>0</v>
      </c>
      <c r="P163" s="82"/>
      <c r="Q163" s="82"/>
      <c r="R163" s="82">
        <v>228900</v>
      </c>
      <c r="S163" s="77">
        <v>0</v>
      </c>
      <c r="T163" s="77"/>
      <c r="U163" s="77"/>
      <c r="V163" s="82"/>
    </row>
    <row r="164" spans="8:22" s="5" customFormat="1" ht="25.5" x14ac:dyDescent="0.2">
      <c r="M164" s="346" t="s">
        <v>454</v>
      </c>
      <c r="N164" s="348" t="s">
        <v>458</v>
      </c>
      <c r="O164" s="82">
        <v>664968.72</v>
      </c>
      <c r="P164" s="82"/>
      <c r="Q164" s="82"/>
      <c r="R164" s="82">
        <v>140680.91</v>
      </c>
      <c r="S164" s="77">
        <f t="shared" si="26"/>
        <v>21.156019188391298</v>
      </c>
      <c r="T164" s="77"/>
      <c r="U164" s="77"/>
      <c r="V164" s="82"/>
    </row>
    <row r="165" spans="8:22" s="5" customFormat="1" x14ac:dyDescent="0.2">
      <c r="M165" s="346" t="s">
        <v>455</v>
      </c>
      <c r="N165" s="348" t="s">
        <v>459</v>
      </c>
      <c r="O165" s="82">
        <v>138607.38</v>
      </c>
      <c r="P165" s="82"/>
      <c r="Q165" s="82"/>
      <c r="R165" s="82">
        <v>636980.31999999995</v>
      </c>
      <c r="S165" s="77">
        <f t="shared" ref="S165:S228" si="35">R165/O165*100</f>
        <v>459.55729052810892</v>
      </c>
      <c r="T165" s="77"/>
      <c r="U165" s="77"/>
      <c r="V165" s="82"/>
    </row>
    <row r="166" spans="8:22" s="5" customFormat="1" x14ac:dyDescent="0.2">
      <c r="M166" s="83" t="s">
        <v>82</v>
      </c>
      <c r="N166" s="84" t="s">
        <v>20</v>
      </c>
      <c r="O166" s="82">
        <f>SUM(O910)</f>
        <v>0</v>
      </c>
      <c r="P166" s="82">
        <f>SUM(P910)</f>
        <v>30000</v>
      </c>
      <c r="Q166" s="82"/>
      <c r="R166" s="82">
        <f>SUM(R167:R168)</f>
        <v>13577.25</v>
      </c>
      <c r="S166" s="77">
        <v>0</v>
      </c>
      <c r="T166" s="77">
        <f t="shared" ref="T166:T191" si="36">R166/P166*100</f>
        <v>45.2575</v>
      </c>
      <c r="U166" s="77"/>
      <c r="V166" s="82"/>
    </row>
    <row r="167" spans="8:22" s="5" customFormat="1" x14ac:dyDescent="0.2">
      <c r="M167" s="370" t="s">
        <v>519</v>
      </c>
      <c r="N167" s="371" t="s">
        <v>521</v>
      </c>
      <c r="O167" s="82">
        <v>0</v>
      </c>
      <c r="P167" s="82"/>
      <c r="Q167" s="82"/>
      <c r="R167" s="82">
        <v>4203.25</v>
      </c>
      <c r="S167" s="77">
        <v>0</v>
      </c>
      <c r="T167" s="77"/>
      <c r="U167" s="77"/>
      <c r="V167" s="82"/>
    </row>
    <row r="168" spans="8:22" s="5" customFormat="1" x14ac:dyDescent="0.2">
      <c r="M168" s="370" t="s">
        <v>520</v>
      </c>
      <c r="N168" s="371" t="s">
        <v>522</v>
      </c>
      <c r="O168" s="82">
        <v>0</v>
      </c>
      <c r="P168" s="82"/>
      <c r="Q168" s="82"/>
      <c r="R168" s="82">
        <v>9374</v>
      </c>
      <c r="S168" s="77">
        <v>0</v>
      </c>
      <c r="T168" s="77"/>
      <c r="U168" s="77"/>
      <c r="V168" s="82"/>
    </row>
    <row r="169" spans="8:22" s="5" customFormat="1" ht="25.5" x14ac:dyDescent="0.2">
      <c r="M169" s="83" t="s">
        <v>83</v>
      </c>
      <c r="N169" s="84" t="s">
        <v>23</v>
      </c>
      <c r="O169" s="82">
        <f t="shared" ref="O169:P169" si="37">SUM(O913)</f>
        <v>3110</v>
      </c>
      <c r="P169" s="82">
        <f t="shared" si="37"/>
        <v>40000</v>
      </c>
      <c r="Q169" s="82"/>
      <c r="R169" s="82">
        <f>SUM(R170)</f>
        <v>26794.38</v>
      </c>
      <c r="S169" s="77">
        <f t="shared" si="35"/>
        <v>861.5556270096464</v>
      </c>
      <c r="T169" s="77">
        <f t="shared" si="36"/>
        <v>66.985950000000003</v>
      </c>
      <c r="U169" s="77"/>
      <c r="V169" s="82"/>
    </row>
    <row r="170" spans="8:22" s="5" customFormat="1" x14ac:dyDescent="0.2">
      <c r="M170" s="332" t="s">
        <v>456</v>
      </c>
      <c r="N170" s="337" t="s">
        <v>457</v>
      </c>
      <c r="O170" s="82">
        <v>3110</v>
      </c>
      <c r="P170" s="82"/>
      <c r="Q170" s="82"/>
      <c r="R170" s="82">
        <v>26794.38</v>
      </c>
      <c r="S170" s="77">
        <f t="shared" si="35"/>
        <v>861.5556270096464</v>
      </c>
      <c r="T170" s="77"/>
      <c r="U170" s="77"/>
      <c r="V170" s="82"/>
    </row>
    <row r="171" spans="8:22" s="5" customFormat="1" x14ac:dyDescent="0.2">
      <c r="M171" s="332"/>
      <c r="N171" s="337"/>
      <c r="O171" s="82"/>
      <c r="P171" s="82"/>
      <c r="Q171" s="82"/>
      <c r="R171" s="82"/>
      <c r="S171" s="77"/>
      <c r="T171" s="77"/>
      <c r="U171" s="77"/>
      <c r="V171" s="82"/>
    </row>
    <row r="172" spans="8:22" s="2" customFormat="1" x14ac:dyDescent="0.2">
      <c r="M172" s="78" t="s">
        <v>465</v>
      </c>
      <c r="N172" s="79"/>
      <c r="O172" s="138"/>
      <c r="P172" s="138"/>
      <c r="Q172" s="138"/>
      <c r="R172" s="138"/>
      <c r="S172" s="77"/>
      <c r="T172" s="77"/>
      <c r="U172" s="77"/>
      <c r="V172" s="253"/>
    </row>
    <row r="173" spans="8:22" s="2" customFormat="1" x14ac:dyDescent="0.2">
      <c r="M173" s="78"/>
      <c r="N173" s="79"/>
      <c r="O173" s="138"/>
      <c r="P173" s="138"/>
      <c r="Q173" s="138"/>
      <c r="R173" s="138"/>
      <c r="S173" s="77"/>
      <c r="T173" s="77"/>
      <c r="U173" s="77"/>
      <c r="V173" s="253"/>
    </row>
    <row r="174" spans="8:22" s="5" customFormat="1" ht="25.5" x14ac:dyDescent="0.2">
      <c r="I174" s="205">
        <v>81</v>
      </c>
      <c r="M174" s="80" t="s">
        <v>98</v>
      </c>
      <c r="N174" s="81" t="s">
        <v>294</v>
      </c>
      <c r="O174" s="76">
        <f>SUM(O175+O177)</f>
        <v>574.23</v>
      </c>
      <c r="P174" s="76">
        <f>SUM(P177)</f>
        <v>0</v>
      </c>
      <c r="Q174" s="76"/>
      <c r="R174" s="76">
        <f>SUM(R175+R177)</f>
        <v>0</v>
      </c>
      <c r="S174" s="77">
        <f t="shared" si="35"/>
        <v>0</v>
      </c>
      <c r="T174" s="77">
        <v>0</v>
      </c>
      <c r="U174" s="77"/>
      <c r="V174" s="251"/>
    </row>
    <row r="175" spans="8:22" s="5" customFormat="1" ht="25.5" x14ac:dyDescent="0.2">
      <c r="I175" s="299"/>
      <c r="M175" s="303" t="s">
        <v>335</v>
      </c>
      <c r="N175" s="70" t="s">
        <v>337</v>
      </c>
      <c r="O175" s="91">
        <f>SUM(O176)</f>
        <v>574.23</v>
      </c>
      <c r="P175" s="77">
        <v>0</v>
      </c>
      <c r="Q175" s="77"/>
      <c r="R175" s="91">
        <f>SUM(R176)</f>
        <v>0</v>
      </c>
      <c r="S175" s="77">
        <f t="shared" si="35"/>
        <v>0</v>
      </c>
      <c r="T175" s="77">
        <v>0</v>
      </c>
      <c r="U175" s="77"/>
      <c r="V175" s="82"/>
    </row>
    <row r="176" spans="8:22" s="5" customFormat="1" ht="38.25" x14ac:dyDescent="0.2">
      <c r="I176" s="299"/>
      <c r="M176" s="301" t="s">
        <v>336</v>
      </c>
      <c r="N176" s="302" t="s">
        <v>338</v>
      </c>
      <c r="O176" s="77">
        <v>574.23</v>
      </c>
      <c r="P176" s="77">
        <v>0</v>
      </c>
      <c r="Q176" s="77"/>
      <c r="R176" s="77">
        <v>0</v>
      </c>
      <c r="S176" s="77">
        <f t="shared" si="35"/>
        <v>0</v>
      </c>
      <c r="T176" s="77">
        <v>0</v>
      </c>
      <c r="U176" s="77"/>
      <c r="V176" s="82"/>
    </row>
    <row r="177" spans="4:22" s="3" customFormat="1" x14ac:dyDescent="0.2">
      <c r="I177" s="9">
        <v>81</v>
      </c>
      <c r="M177" s="201" t="s">
        <v>295</v>
      </c>
      <c r="N177" s="70" t="s">
        <v>297</v>
      </c>
      <c r="O177" s="91">
        <f>SUM(O178)</f>
        <v>0</v>
      </c>
      <c r="P177" s="91">
        <f>SUM(P178)</f>
        <v>0</v>
      </c>
      <c r="Q177" s="91"/>
      <c r="R177" s="91">
        <f>SUM(R178)</f>
        <v>0</v>
      </c>
      <c r="S177" s="77">
        <v>0</v>
      </c>
      <c r="T177" s="77">
        <v>0</v>
      </c>
      <c r="U177" s="77"/>
      <c r="V177" s="89"/>
    </row>
    <row r="178" spans="4:22" s="5" customFormat="1" ht="38.25" x14ac:dyDescent="0.2">
      <c r="I178" s="205">
        <v>81</v>
      </c>
      <c r="M178" s="202" t="s">
        <v>296</v>
      </c>
      <c r="N178" s="204" t="s">
        <v>298</v>
      </c>
      <c r="O178" s="77">
        <v>0</v>
      </c>
      <c r="P178" s="77">
        <v>0</v>
      </c>
      <c r="Q178" s="77"/>
      <c r="R178" s="77">
        <v>0</v>
      </c>
      <c r="S178" s="77">
        <v>0</v>
      </c>
      <c r="T178" s="77">
        <v>0</v>
      </c>
      <c r="U178" s="77"/>
      <c r="V178" s="75"/>
    </row>
    <row r="179" spans="4:22" s="5" customFormat="1" x14ac:dyDescent="0.2">
      <c r="I179" s="344"/>
      <c r="M179" s="346"/>
      <c r="N179" s="348"/>
      <c r="O179" s="77"/>
      <c r="P179" s="77"/>
      <c r="Q179" s="77"/>
      <c r="R179" s="77"/>
      <c r="S179" s="77"/>
      <c r="T179" s="77"/>
      <c r="U179" s="77"/>
      <c r="V179" s="75"/>
    </row>
    <row r="180" spans="4:22" s="8" customFormat="1" ht="25.5" x14ac:dyDescent="0.2">
      <c r="M180" s="80" t="s">
        <v>33</v>
      </c>
      <c r="N180" s="81" t="s">
        <v>86</v>
      </c>
      <c r="O180" s="93">
        <f>SUM(O181+O183)</f>
        <v>0</v>
      </c>
      <c r="P180" s="93">
        <f>SUM(P181+P183)</f>
        <v>0</v>
      </c>
      <c r="Q180" s="93"/>
      <c r="R180" s="93">
        <f>SUM(R181+R183)</f>
        <v>0</v>
      </c>
      <c r="S180" s="77">
        <v>0</v>
      </c>
      <c r="T180" s="77">
        <v>0</v>
      </c>
      <c r="U180" s="77"/>
      <c r="V180" s="76"/>
    </row>
    <row r="181" spans="4:22" s="3" customFormat="1" ht="25.5" x14ac:dyDescent="0.2">
      <c r="M181" s="92" t="s">
        <v>84</v>
      </c>
      <c r="N181" s="70" t="s">
        <v>87</v>
      </c>
      <c r="O181" s="89">
        <f t="shared" ref="O181:R181" si="38">SUM(O182)</f>
        <v>0</v>
      </c>
      <c r="P181" s="89">
        <f t="shared" si="38"/>
        <v>0</v>
      </c>
      <c r="Q181" s="89"/>
      <c r="R181" s="89">
        <f t="shared" si="38"/>
        <v>0</v>
      </c>
      <c r="S181" s="77">
        <v>0</v>
      </c>
      <c r="T181" s="77">
        <v>0</v>
      </c>
      <c r="U181" s="77"/>
      <c r="V181" s="91"/>
    </row>
    <row r="182" spans="4:22" s="5" customFormat="1" ht="38.25" x14ac:dyDescent="0.2">
      <c r="M182" s="83" t="s">
        <v>85</v>
      </c>
      <c r="N182" s="84" t="s">
        <v>88</v>
      </c>
      <c r="O182" s="82">
        <v>0</v>
      </c>
      <c r="P182" s="82">
        <v>0</v>
      </c>
      <c r="Q182" s="82"/>
      <c r="R182" s="82">
        <v>0</v>
      </c>
      <c r="S182" s="77">
        <v>0</v>
      </c>
      <c r="T182" s="77">
        <v>0</v>
      </c>
      <c r="U182" s="77"/>
      <c r="V182" s="77"/>
    </row>
    <row r="183" spans="4:22" s="3" customFormat="1" ht="25.5" x14ac:dyDescent="0.2">
      <c r="M183" s="201" t="s">
        <v>299</v>
      </c>
      <c r="N183" s="70" t="s">
        <v>301</v>
      </c>
      <c r="O183" s="89">
        <f>SUM(O184)</f>
        <v>0</v>
      </c>
      <c r="P183" s="89">
        <f>SUM(P184)</f>
        <v>0</v>
      </c>
      <c r="Q183" s="89"/>
      <c r="R183" s="89">
        <f>SUM(R184)</f>
        <v>0</v>
      </c>
      <c r="S183" s="77">
        <v>0</v>
      </c>
      <c r="T183" s="77">
        <v>0</v>
      </c>
      <c r="U183" s="77"/>
      <c r="V183" s="91"/>
    </row>
    <row r="184" spans="4:22" s="5" customFormat="1" ht="51" x14ac:dyDescent="0.2">
      <c r="M184" s="202" t="s">
        <v>300</v>
      </c>
      <c r="N184" s="239" t="s">
        <v>321</v>
      </c>
      <c r="O184" s="82">
        <v>0</v>
      </c>
      <c r="P184" s="82">
        <v>0</v>
      </c>
      <c r="Q184" s="82"/>
      <c r="R184" s="82">
        <v>0</v>
      </c>
      <c r="S184" s="77">
        <v>0</v>
      </c>
      <c r="T184" s="77">
        <v>0</v>
      </c>
      <c r="U184" s="77"/>
      <c r="V184" s="77"/>
    </row>
    <row r="185" spans="4:22" s="5" customFormat="1" x14ac:dyDescent="0.2">
      <c r="M185" s="332"/>
      <c r="N185" s="337"/>
      <c r="O185" s="82"/>
      <c r="P185" s="82"/>
      <c r="Q185" s="82"/>
      <c r="R185" s="82"/>
      <c r="S185" s="77"/>
      <c r="T185" s="77"/>
      <c r="U185" s="77"/>
      <c r="V185" s="77"/>
    </row>
    <row r="186" spans="4:22" s="5" customFormat="1" x14ac:dyDescent="0.2">
      <c r="M186" s="332"/>
      <c r="N186" s="337"/>
      <c r="O186" s="82"/>
      <c r="P186" s="82"/>
      <c r="Q186" s="82"/>
      <c r="R186" s="82"/>
      <c r="S186" s="77"/>
      <c r="T186" s="77"/>
      <c r="U186" s="77"/>
      <c r="V186" s="77"/>
    </row>
    <row r="187" spans="4:22" s="5" customFormat="1" x14ac:dyDescent="0.2">
      <c r="M187" s="202"/>
      <c r="N187" s="204"/>
      <c r="O187" s="82"/>
      <c r="P187" s="82"/>
      <c r="Q187" s="82"/>
      <c r="R187" s="82"/>
      <c r="S187" s="77"/>
      <c r="T187" s="77"/>
      <c r="U187" s="77"/>
      <c r="V187" s="77"/>
    </row>
    <row r="188" spans="4:22" s="6" customFormat="1" x14ac:dyDescent="0.2">
      <c r="M188" s="78" t="s">
        <v>90</v>
      </c>
      <c r="N188" s="85"/>
      <c r="O188" s="136"/>
      <c r="P188" s="136"/>
      <c r="Q188" s="136"/>
      <c r="R188" s="136"/>
      <c r="S188" s="77"/>
      <c r="T188" s="77"/>
      <c r="U188" s="77"/>
      <c r="V188" s="250"/>
    </row>
    <row r="189" spans="4:22" s="8" customFormat="1" x14ac:dyDescent="0.2">
      <c r="D189" s="3"/>
      <c r="H189" s="3"/>
      <c r="I189" s="3"/>
      <c r="J189" s="9">
        <v>91</v>
      </c>
      <c r="K189" s="3"/>
      <c r="M189" s="80" t="s">
        <v>95</v>
      </c>
      <c r="N189" s="81" t="s">
        <v>96</v>
      </c>
      <c r="O189" s="93">
        <f t="shared" ref="O189:R189" si="39">SUM(O190)</f>
        <v>693114.83</v>
      </c>
      <c r="P189" s="93">
        <f t="shared" si="39"/>
        <v>522566.88</v>
      </c>
      <c r="Q189" s="93"/>
      <c r="R189" s="93">
        <f t="shared" si="39"/>
        <v>522566.88</v>
      </c>
      <c r="S189" s="77">
        <f t="shared" si="35"/>
        <v>75.393983418303151</v>
      </c>
      <c r="T189" s="77">
        <f t="shared" si="36"/>
        <v>100</v>
      </c>
      <c r="U189" s="77"/>
      <c r="V189" s="93"/>
    </row>
    <row r="190" spans="4:22" s="3" customFormat="1" x14ac:dyDescent="0.2">
      <c r="J190" s="9">
        <v>91</v>
      </c>
      <c r="M190" s="92" t="s">
        <v>91</v>
      </c>
      <c r="N190" s="70" t="s">
        <v>93</v>
      </c>
      <c r="O190" s="89">
        <f t="shared" ref="O190:R190" si="40">SUM(O191)</f>
        <v>693114.83</v>
      </c>
      <c r="P190" s="89">
        <f t="shared" si="40"/>
        <v>522566.88</v>
      </c>
      <c r="Q190" s="89"/>
      <c r="R190" s="89">
        <f t="shared" si="40"/>
        <v>522566.88</v>
      </c>
      <c r="S190" s="77">
        <f t="shared" si="35"/>
        <v>75.393983418303151</v>
      </c>
      <c r="T190" s="77">
        <f t="shared" si="36"/>
        <v>100</v>
      </c>
      <c r="U190" s="77"/>
      <c r="V190" s="89"/>
    </row>
    <row r="191" spans="4:22" s="5" customFormat="1" x14ac:dyDescent="0.2">
      <c r="J191" s="205">
        <v>91</v>
      </c>
      <c r="M191" s="83" t="s">
        <v>92</v>
      </c>
      <c r="N191" s="84" t="s">
        <v>94</v>
      </c>
      <c r="O191" s="82">
        <v>693114.83</v>
      </c>
      <c r="P191" s="82">
        <v>522566.88</v>
      </c>
      <c r="Q191" s="82"/>
      <c r="R191" s="82">
        <f>SUM(R192)</f>
        <v>522566.88</v>
      </c>
      <c r="S191" s="77">
        <f t="shared" si="35"/>
        <v>75.393983418303151</v>
      </c>
      <c r="T191" s="77">
        <f t="shared" si="36"/>
        <v>100</v>
      </c>
      <c r="U191" s="77"/>
      <c r="V191" s="89"/>
    </row>
    <row r="192" spans="4:22" s="5" customFormat="1" x14ac:dyDescent="0.2">
      <c r="J192" s="338"/>
      <c r="M192" s="332" t="s">
        <v>460</v>
      </c>
      <c r="N192" s="337" t="s">
        <v>292</v>
      </c>
      <c r="O192" s="82">
        <v>693114.83</v>
      </c>
      <c r="P192" s="82"/>
      <c r="Q192" s="82"/>
      <c r="R192" s="82">
        <v>522566.88</v>
      </c>
      <c r="S192" s="77">
        <f t="shared" si="35"/>
        <v>75.393983418303151</v>
      </c>
      <c r="T192" s="77"/>
      <c r="U192" s="77"/>
      <c r="V192" s="89"/>
    </row>
    <row r="193" spans="8:22" s="5" customFormat="1" x14ac:dyDescent="0.2">
      <c r="J193" s="338"/>
      <c r="M193" s="332"/>
      <c r="N193" s="337"/>
      <c r="O193" s="82"/>
      <c r="P193" s="82"/>
      <c r="Q193" s="82"/>
      <c r="R193" s="82"/>
      <c r="S193" s="77"/>
      <c r="T193" s="82"/>
      <c r="U193" s="77"/>
      <c r="V193" s="89"/>
    </row>
    <row r="194" spans="8:22" s="5" customFormat="1" x14ac:dyDescent="0.2">
      <c r="J194" s="338"/>
      <c r="M194" s="332"/>
      <c r="N194" s="337"/>
      <c r="O194" s="82"/>
      <c r="P194" s="82"/>
      <c r="Q194" s="82"/>
      <c r="R194" s="82"/>
      <c r="S194" s="77"/>
      <c r="T194" s="82"/>
      <c r="U194" s="77"/>
      <c r="V194" s="89"/>
    </row>
    <row r="195" spans="8:22" s="5" customFormat="1" x14ac:dyDescent="0.2">
      <c r="J195" s="338"/>
      <c r="M195" s="332"/>
      <c r="N195" s="337"/>
      <c r="O195" s="82"/>
      <c r="P195" s="82"/>
      <c r="Q195" s="82"/>
      <c r="R195" s="82"/>
      <c r="S195" s="77"/>
      <c r="T195" s="82"/>
      <c r="U195" s="77"/>
      <c r="V195" s="89"/>
    </row>
    <row r="196" spans="8:22" s="5" customFormat="1" x14ac:dyDescent="0.2">
      <c r="J196" s="244"/>
      <c r="M196" s="246"/>
      <c r="N196" s="247"/>
      <c r="O196" s="82"/>
      <c r="P196" s="82"/>
      <c r="Q196" s="82"/>
      <c r="R196" s="82"/>
      <c r="S196" s="77"/>
      <c r="T196" s="82"/>
      <c r="U196" s="77"/>
      <c r="V196" s="89"/>
    </row>
    <row r="197" spans="8:22" s="5" customFormat="1" x14ac:dyDescent="0.2">
      <c r="M197" s="78" t="s">
        <v>466</v>
      </c>
      <c r="N197" s="84"/>
      <c r="O197" s="185"/>
      <c r="P197" s="185"/>
      <c r="Q197" s="185"/>
      <c r="R197" s="185"/>
      <c r="S197" s="77"/>
      <c r="T197" s="185"/>
      <c r="U197" s="77"/>
      <c r="V197" s="75"/>
    </row>
    <row r="198" spans="8:22" s="5" customFormat="1" x14ac:dyDescent="0.2">
      <c r="M198" s="351"/>
      <c r="N198" s="348"/>
      <c r="O198" s="185"/>
      <c r="P198" s="185"/>
      <c r="Q198" s="185"/>
      <c r="R198" s="185"/>
      <c r="S198" s="77"/>
      <c r="T198" s="185"/>
      <c r="U198" s="77"/>
      <c r="V198" s="75"/>
    </row>
    <row r="199" spans="8:22" s="5" customFormat="1" x14ac:dyDescent="0.2">
      <c r="H199" s="180"/>
      <c r="I199" s="205"/>
      <c r="J199" s="205"/>
      <c r="K199" s="205"/>
      <c r="L199" s="205">
        <v>11</v>
      </c>
      <c r="M199" s="182" t="s">
        <v>99</v>
      </c>
      <c r="N199" s="84"/>
      <c r="O199" s="186">
        <f>SUM(O38)</f>
        <v>416181.37999999995</v>
      </c>
      <c r="P199" s="186">
        <f>SUM(P38)</f>
        <v>600000</v>
      </c>
      <c r="Q199" s="186"/>
      <c r="R199" s="186">
        <f>SUM(R38)</f>
        <v>446797.42</v>
      </c>
      <c r="S199" s="77">
        <f t="shared" si="35"/>
        <v>107.35641753122161</v>
      </c>
      <c r="T199" s="77">
        <f t="shared" ref="T199:T208" si="41">R199/P199*100</f>
        <v>74.46623666666666</v>
      </c>
      <c r="U199" s="77"/>
      <c r="V199" s="186"/>
    </row>
    <row r="200" spans="8:22" s="5" customFormat="1" x14ac:dyDescent="0.2">
      <c r="H200" s="180"/>
      <c r="I200" s="205"/>
      <c r="J200" s="205"/>
      <c r="K200" s="205"/>
      <c r="L200" s="205">
        <v>21</v>
      </c>
      <c r="M200" s="182" t="s">
        <v>100</v>
      </c>
      <c r="N200" s="84"/>
      <c r="O200" s="186">
        <v>0</v>
      </c>
      <c r="P200" s="186">
        <v>0</v>
      </c>
      <c r="Q200" s="186"/>
      <c r="R200" s="186">
        <v>0</v>
      </c>
      <c r="S200" s="77">
        <v>0</v>
      </c>
      <c r="T200" s="77">
        <v>0</v>
      </c>
      <c r="U200" s="77"/>
      <c r="V200" s="186"/>
    </row>
    <row r="201" spans="8:22" s="5" customFormat="1" x14ac:dyDescent="0.2">
      <c r="H201" s="180"/>
      <c r="I201" s="205"/>
      <c r="J201" s="205"/>
      <c r="K201" s="205"/>
      <c r="L201" s="205">
        <v>31</v>
      </c>
      <c r="M201" s="182" t="s">
        <v>101</v>
      </c>
      <c r="N201" s="84"/>
      <c r="O201" s="186">
        <v>32778.81</v>
      </c>
      <c r="P201" s="186">
        <f>SUM(P58)</f>
        <v>55000</v>
      </c>
      <c r="Q201" s="186"/>
      <c r="R201" s="186">
        <f>SUM(R58)</f>
        <v>21461.16</v>
      </c>
      <c r="S201" s="77">
        <f t="shared" si="35"/>
        <v>65.472663589678831</v>
      </c>
      <c r="T201" s="77">
        <f t="shared" si="41"/>
        <v>39.02029090909091</v>
      </c>
      <c r="U201" s="77"/>
      <c r="V201" s="186"/>
    </row>
    <row r="202" spans="8:22" s="5" customFormat="1" x14ac:dyDescent="0.2">
      <c r="H202" s="180"/>
      <c r="I202" s="205"/>
      <c r="J202" s="205"/>
      <c r="K202" s="205"/>
      <c r="L202" s="205">
        <v>43</v>
      </c>
      <c r="M202" s="182" t="s">
        <v>102</v>
      </c>
      <c r="N202" s="84"/>
      <c r="O202" s="186">
        <v>236650.94</v>
      </c>
      <c r="P202" s="186">
        <f>SUM(P66)</f>
        <v>215000</v>
      </c>
      <c r="Q202" s="186"/>
      <c r="R202" s="186">
        <f>SUM(R66)</f>
        <v>155177.89000000001</v>
      </c>
      <c r="S202" s="77">
        <f t="shared" si="35"/>
        <v>65.57247987267661</v>
      </c>
      <c r="T202" s="77">
        <f t="shared" si="41"/>
        <v>72.175762790697689</v>
      </c>
      <c r="U202" s="77"/>
      <c r="V202" s="186"/>
    </row>
    <row r="203" spans="8:22" s="5" customFormat="1" x14ac:dyDescent="0.2">
      <c r="H203" s="180"/>
      <c r="I203" s="205"/>
      <c r="J203" s="205"/>
      <c r="K203" s="205"/>
      <c r="L203" s="205">
        <v>52</v>
      </c>
      <c r="M203" s="182" t="s">
        <v>103</v>
      </c>
      <c r="N203" s="84"/>
      <c r="O203" s="186">
        <f>SUM(O48)</f>
        <v>1027415.12</v>
      </c>
      <c r="P203" s="186">
        <f>SUM(P48)</f>
        <v>1694933.12</v>
      </c>
      <c r="Q203" s="186"/>
      <c r="R203" s="186">
        <f>SUM(R48)</f>
        <v>1291947.2699999998</v>
      </c>
      <c r="S203" s="77">
        <f t="shared" si="35"/>
        <v>125.74734835516144</v>
      </c>
      <c r="T203" s="77">
        <f t="shared" si="41"/>
        <v>76.224085467159881</v>
      </c>
      <c r="U203" s="77"/>
      <c r="V203" s="186"/>
    </row>
    <row r="204" spans="8:22" s="5" customFormat="1" x14ac:dyDescent="0.2">
      <c r="H204" s="180"/>
      <c r="I204" s="205"/>
      <c r="J204" s="205"/>
      <c r="K204" s="205"/>
      <c r="L204" s="205">
        <v>61</v>
      </c>
      <c r="M204" s="182" t="s">
        <v>104</v>
      </c>
      <c r="N204" s="84"/>
      <c r="O204" s="186">
        <f>SUM(O76)</f>
        <v>0</v>
      </c>
      <c r="P204" s="186">
        <f>SUM(P76)</f>
        <v>10000</v>
      </c>
      <c r="Q204" s="186"/>
      <c r="R204" s="186">
        <f>SUM(R76)</f>
        <v>0</v>
      </c>
      <c r="S204" s="77">
        <v>0</v>
      </c>
      <c r="T204" s="77">
        <f t="shared" si="41"/>
        <v>0</v>
      </c>
      <c r="U204" s="77"/>
      <c r="V204" s="186"/>
    </row>
    <row r="205" spans="8:22" s="5" customFormat="1" ht="24.75" customHeight="1" x14ac:dyDescent="0.2">
      <c r="H205" s="180"/>
      <c r="I205" s="205"/>
      <c r="J205" s="205"/>
      <c r="K205" s="205"/>
      <c r="L205" s="205">
        <v>71</v>
      </c>
      <c r="M205" s="387" t="s">
        <v>105</v>
      </c>
      <c r="N205" s="395"/>
      <c r="O205" s="186">
        <f>SUM(O79)</f>
        <v>2400</v>
      </c>
      <c r="P205" s="186">
        <f>SUM(P79)</f>
        <v>2500</v>
      </c>
      <c r="Q205" s="186"/>
      <c r="R205" s="186">
        <f>SUM(R79)</f>
        <v>2400</v>
      </c>
      <c r="S205" s="77">
        <f t="shared" si="35"/>
        <v>100</v>
      </c>
      <c r="T205" s="77">
        <f t="shared" si="41"/>
        <v>96</v>
      </c>
      <c r="U205" s="77"/>
      <c r="V205" s="186"/>
    </row>
    <row r="206" spans="8:22" s="11" customFormat="1" x14ac:dyDescent="0.2">
      <c r="H206" s="12"/>
      <c r="I206" s="12"/>
      <c r="J206" s="12"/>
      <c r="K206" s="12"/>
      <c r="L206" s="12" t="s">
        <v>461</v>
      </c>
      <c r="M206" s="391" t="s">
        <v>106</v>
      </c>
      <c r="N206" s="392"/>
      <c r="O206" s="187">
        <f>SUM(O174)</f>
        <v>574.23</v>
      </c>
      <c r="P206" s="187">
        <f>SUM(P174)</f>
        <v>0</v>
      </c>
      <c r="Q206" s="187"/>
      <c r="R206" s="187">
        <f>SUM(R174)</f>
        <v>0</v>
      </c>
      <c r="S206" s="77">
        <f t="shared" si="35"/>
        <v>0</v>
      </c>
      <c r="T206" s="77">
        <v>0</v>
      </c>
      <c r="U206" s="77"/>
      <c r="V206" s="187"/>
    </row>
    <row r="207" spans="8:22" s="11" customFormat="1" x14ac:dyDescent="0.2">
      <c r="H207" s="12"/>
      <c r="I207" s="12"/>
      <c r="J207" s="12"/>
      <c r="K207" s="12"/>
      <c r="L207" s="12" t="s">
        <v>462</v>
      </c>
      <c r="M207" s="195" t="s">
        <v>292</v>
      </c>
      <c r="N207" s="196"/>
      <c r="O207" s="187">
        <f t="shared" ref="O207:P207" si="42">SUM(O191)</f>
        <v>693114.83</v>
      </c>
      <c r="P207" s="187">
        <f t="shared" si="42"/>
        <v>522566.88</v>
      </c>
      <c r="Q207" s="187"/>
      <c r="R207" s="187">
        <f t="shared" ref="R207" si="43">SUM(R191)</f>
        <v>522566.88</v>
      </c>
      <c r="S207" s="77">
        <f t="shared" si="35"/>
        <v>75.393983418303151</v>
      </c>
      <c r="T207" s="77">
        <f t="shared" si="41"/>
        <v>100</v>
      </c>
      <c r="U207" s="77"/>
      <c r="V207" s="187"/>
    </row>
    <row r="208" spans="8:22" s="11" customFormat="1" x14ac:dyDescent="0.2">
      <c r="H208" s="12"/>
      <c r="I208" s="12"/>
      <c r="J208" s="12"/>
      <c r="K208" s="12"/>
      <c r="L208" s="12"/>
      <c r="M208" s="397" t="s">
        <v>287</v>
      </c>
      <c r="N208" s="398"/>
      <c r="O208" s="187">
        <f t="shared" ref="O208:P208" si="44">SUM(O199:O207)</f>
        <v>2409115.31</v>
      </c>
      <c r="P208" s="187">
        <f t="shared" si="44"/>
        <v>3100000</v>
      </c>
      <c r="Q208" s="187"/>
      <c r="R208" s="187">
        <f>SUM(R199:R207)</f>
        <v>2440350.6199999996</v>
      </c>
      <c r="S208" s="77">
        <f t="shared" si="35"/>
        <v>101.2965469054281</v>
      </c>
      <c r="T208" s="77">
        <f t="shared" si="41"/>
        <v>78.720987741935474</v>
      </c>
      <c r="U208" s="77"/>
      <c r="V208" s="187"/>
    </row>
    <row r="209" spans="8:22" s="11" customFormat="1" x14ac:dyDescent="0.2">
      <c r="H209" s="12"/>
      <c r="I209" s="12"/>
      <c r="J209" s="12"/>
      <c r="K209" s="12"/>
      <c r="L209" s="12"/>
      <c r="M209" s="182"/>
      <c r="N209" s="183"/>
      <c r="O209" s="139"/>
      <c r="P209" s="139"/>
      <c r="Q209" s="139"/>
      <c r="R209" s="139"/>
      <c r="S209" s="77"/>
      <c r="T209" s="139"/>
      <c r="U209" s="77"/>
      <c r="V209" s="94"/>
    </row>
    <row r="210" spans="8:22" s="11" customFormat="1" x14ac:dyDescent="0.2">
      <c r="H210" s="12"/>
      <c r="I210" s="12"/>
      <c r="J210" s="12"/>
      <c r="K210" s="12"/>
      <c r="L210" s="12"/>
      <c r="M210" s="346"/>
      <c r="N210" s="347"/>
      <c r="O210" s="139"/>
      <c r="P210" s="139"/>
      <c r="Q210" s="139"/>
      <c r="R210" s="139"/>
      <c r="S210" s="77"/>
      <c r="T210" s="139"/>
      <c r="U210" s="77"/>
      <c r="V210" s="94"/>
    </row>
    <row r="211" spans="8:22" s="11" customFormat="1" x14ac:dyDescent="0.2">
      <c r="H211" s="12"/>
      <c r="I211" s="12"/>
      <c r="J211" s="12"/>
      <c r="K211" s="12"/>
      <c r="L211" s="12"/>
      <c r="M211" s="399" t="s">
        <v>467</v>
      </c>
      <c r="N211" s="400"/>
      <c r="O211" s="400"/>
      <c r="P211" s="139"/>
      <c r="Q211" s="139"/>
      <c r="R211" s="139"/>
      <c r="S211" s="77"/>
      <c r="T211" s="139"/>
      <c r="U211" s="77"/>
      <c r="V211" s="94"/>
    </row>
    <row r="212" spans="8:22" s="11" customFormat="1" x14ac:dyDescent="0.2">
      <c r="H212" s="12"/>
      <c r="I212" s="12"/>
      <c r="J212" s="12"/>
      <c r="K212" s="12"/>
      <c r="L212" s="12"/>
      <c r="M212" s="351"/>
      <c r="N212" s="352"/>
      <c r="O212" s="352"/>
      <c r="P212" s="139"/>
      <c r="Q212" s="139"/>
      <c r="R212" s="139"/>
      <c r="S212" s="77"/>
      <c r="T212" s="139"/>
      <c r="U212" s="77"/>
      <c r="V212" s="94"/>
    </row>
    <row r="213" spans="8:22" s="11" customFormat="1" x14ac:dyDescent="0.2">
      <c r="H213" s="12"/>
      <c r="I213" s="12"/>
      <c r="J213" s="12"/>
      <c r="K213" s="12"/>
      <c r="L213" s="344">
        <v>11</v>
      </c>
      <c r="M213" s="346" t="s">
        <v>99</v>
      </c>
      <c r="N213" s="348"/>
      <c r="O213" s="240">
        <f>SUM(O287+O336+O358+O370+O380+O390+O399+O472+O487+O502+O513+O527+O542+O556+O568+O585+O599+O613+O638+O657+O684+O697+O712)</f>
        <v>416181.38000000006</v>
      </c>
      <c r="P213" s="240">
        <f>SUM(P287+P336+P358+P370+P380+P390+P399+P472+P487+P502+P513+P527+P542+P556+P568+P585+P599+P613+P638+P657+P684+P712)</f>
        <v>600000</v>
      </c>
      <c r="Q213" s="240"/>
      <c r="R213" s="240">
        <f>SUM(R287+R336+R358+R370+R380+R390+R399+R472+R487+R502+R513+R527+R542+R556+R568+R585+R599+R613+R638+R657+R684+R697+R712)</f>
        <v>446797.42</v>
      </c>
      <c r="S213" s="77">
        <f t="shared" si="35"/>
        <v>107.35641753122158</v>
      </c>
      <c r="T213" s="77">
        <f t="shared" ref="T213:T222" si="45">R213/P213*100</f>
        <v>74.46623666666666</v>
      </c>
      <c r="U213" s="77"/>
      <c r="V213" s="94"/>
    </row>
    <row r="214" spans="8:22" s="11" customFormat="1" x14ac:dyDescent="0.2">
      <c r="H214" s="12"/>
      <c r="I214" s="12"/>
      <c r="J214" s="12"/>
      <c r="K214" s="12"/>
      <c r="L214" s="344">
        <v>21</v>
      </c>
      <c r="M214" s="346" t="s">
        <v>100</v>
      </c>
      <c r="N214" s="348"/>
      <c r="O214" s="240">
        <v>0</v>
      </c>
      <c r="P214" s="240">
        <v>0</v>
      </c>
      <c r="Q214" s="240"/>
      <c r="R214" s="240">
        <v>0</v>
      </c>
      <c r="S214" s="77">
        <v>0</v>
      </c>
      <c r="T214" s="77">
        <v>0</v>
      </c>
      <c r="U214" s="77"/>
      <c r="V214" s="94"/>
    </row>
    <row r="215" spans="8:22" s="11" customFormat="1" x14ac:dyDescent="0.2">
      <c r="H215" s="12"/>
      <c r="I215" s="12"/>
      <c r="J215" s="12"/>
      <c r="K215" s="12"/>
      <c r="L215" s="344">
        <v>31</v>
      </c>
      <c r="M215" s="346" t="s">
        <v>101</v>
      </c>
      <c r="N215" s="348"/>
      <c r="O215" s="240">
        <f>SUM(O528+O639+O785+O812)</f>
        <v>32778.81</v>
      </c>
      <c r="P215" s="240">
        <f>SUM(P528+P639+P785)</f>
        <v>55000</v>
      </c>
      <c r="Q215" s="240"/>
      <c r="R215" s="240">
        <f>SUM(R528+R639+R785+R812)</f>
        <v>21461.16</v>
      </c>
      <c r="S215" s="77">
        <f t="shared" si="35"/>
        <v>65.472663589678831</v>
      </c>
      <c r="T215" s="77">
        <f t="shared" si="45"/>
        <v>39.02029090909091</v>
      </c>
      <c r="U215" s="77"/>
      <c r="V215" s="94"/>
    </row>
    <row r="216" spans="8:22" s="11" customFormat="1" x14ac:dyDescent="0.2">
      <c r="H216" s="12"/>
      <c r="I216" s="12"/>
      <c r="J216" s="12"/>
      <c r="K216" s="12"/>
      <c r="L216" s="344">
        <v>43</v>
      </c>
      <c r="M216" s="346" t="s">
        <v>102</v>
      </c>
      <c r="N216" s="348"/>
      <c r="O216" s="240">
        <f>SUM(O414+O429+O443+O457+O503+O769+O824+O838+O852+O904)</f>
        <v>236650.94</v>
      </c>
      <c r="P216" s="240">
        <f>SUM(P414+P429+P443+P457+P503+P769+P824+P838+P852)</f>
        <v>215000</v>
      </c>
      <c r="Q216" s="240"/>
      <c r="R216" s="240">
        <f>SUM(R414+R429+R443+R457+R503+R769+R824+R838+R852+R904)</f>
        <v>155177.88999999998</v>
      </c>
      <c r="S216" s="77">
        <f t="shared" si="35"/>
        <v>65.57247987267661</v>
      </c>
      <c r="T216" s="77">
        <f t="shared" si="45"/>
        <v>72.175762790697675</v>
      </c>
      <c r="U216" s="77"/>
      <c r="V216" s="94"/>
    </row>
    <row r="217" spans="8:22" s="11" customFormat="1" x14ac:dyDescent="0.2">
      <c r="H217" s="12"/>
      <c r="I217" s="12"/>
      <c r="J217" s="12"/>
      <c r="K217" s="12"/>
      <c r="L217" s="344">
        <v>52</v>
      </c>
      <c r="M217" s="346" t="s">
        <v>103</v>
      </c>
      <c r="N217" s="348"/>
      <c r="O217" s="240">
        <f>SUM(O288+O337+O400+O473+O624+O640+O770+O755+O787+O813+O825+O839+O853+O865+O878+O921)</f>
        <v>613076.07000000007</v>
      </c>
      <c r="P217" s="240">
        <f>SUM(P288+P337+P400+P473+P624+P640+P755++P770+P787+P813+P825+P839+P853+P865+P878)</f>
        <v>1694933.12</v>
      </c>
      <c r="Q217" s="240"/>
      <c r="R217" s="240">
        <f>SUM(R288+R337+R400+R473+R624+R640+R739+R755+R770+R787+R813+R825+R839+R853+R865+R878+R891+R921)</f>
        <v>1147235.5899999999</v>
      </c>
      <c r="S217" s="77">
        <f t="shared" si="35"/>
        <v>187.12777192559477</v>
      </c>
      <c r="T217" s="77">
        <f t="shared" si="45"/>
        <v>67.686186343446977</v>
      </c>
      <c r="U217" s="77"/>
      <c r="V217" s="94"/>
    </row>
    <row r="218" spans="8:22" s="11" customFormat="1" x14ac:dyDescent="0.2">
      <c r="H218" s="12"/>
      <c r="I218" s="12"/>
      <c r="J218" s="12"/>
      <c r="K218" s="12"/>
      <c r="L218" s="344">
        <v>61</v>
      </c>
      <c r="M218" s="346" t="s">
        <v>104</v>
      </c>
      <c r="N218" s="348"/>
      <c r="O218" s="240">
        <f>SUM(O754)</f>
        <v>0</v>
      </c>
      <c r="P218" s="240">
        <f>SUM(P754)</f>
        <v>10000</v>
      </c>
      <c r="Q218" s="240"/>
      <c r="R218" s="240">
        <f>SUM(R754)</f>
        <v>0</v>
      </c>
      <c r="S218" s="77">
        <v>0</v>
      </c>
      <c r="T218" s="77">
        <f t="shared" si="45"/>
        <v>0</v>
      </c>
      <c r="U218" s="77"/>
      <c r="V218" s="94"/>
    </row>
    <row r="219" spans="8:22" s="11" customFormat="1" ht="12.75" customHeight="1" x14ac:dyDescent="0.2">
      <c r="H219" s="12"/>
      <c r="I219" s="12"/>
      <c r="J219" s="12"/>
      <c r="K219" s="12"/>
      <c r="L219" s="344">
        <v>71</v>
      </c>
      <c r="M219" s="387" t="s">
        <v>105</v>
      </c>
      <c r="N219" s="395"/>
      <c r="O219" s="192">
        <f>SUM(O514+O569+O786+O814)</f>
        <v>2400</v>
      </c>
      <c r="P219" s="192">
        <f>SUM(P826)</f>
        <v>2500</v>
      </c>
      <c r="Q219" s="192"/>
      <c r="R219" s="192">
        <f>SUM(R786+R814+R826)</f>
        <v>2400</v>
      </c>
      <c r="S219" s="77">
        <f t="shared" si="35"/>
        <v>100</v>
      </c>
      <c r="T219" s="77">
        <f t="shared" si="45"/>
        <v>96</v>
      </c>
      <c r="U219" s="77"/>
      <c r="V219" s="94"/>
    </row>
    <row r="220" spans="8:22" s="11" customFormat="1" x14ac:dyDescent="0.2">
      <c r="H220" s="12"/>
      <c r="I220" s="12"/>
      <c r="J220" s="12"/>
      <c r="K220" s="12"/>
      <c r="L220" s="12" t="s">
        <v>461</v>
      </c>
      <c r="M220" s="391" t="s">
        <v>106</v>
      </c>
      <c r="N220" s="392"/>
      <c r="O220" s="192">
        <v>0</v>
      </c>
      <c r="P220" s="192">
        <v>0</v>
      </c>
      <c r="Q220" s="192"/>
      <c r="R220" s="192">
        <v>0</v>
      </c>
      <c r="S220" s="77">
        <v>0</v>
      </c>
      <c r="T220" s="77">
        <v>0</v>
      </c>
      <c r="U220" s="77"/>
      <c r="V220" s="94"/>
    </row>
    <row r="221" spans="8:22" s="11" customFormat="1" x14ac:dyDescent="0.2">
      <c r="H221" s="12"/>
      <c r="I221" s="12"/>
      <c r="J221" s="12"/>
      <c r="K221" s="12"/>
      <c r="L221" s="12" t="s">
        <v>462</v>
      </c>
      <c r="M221" s="346" t="s">
        <v>292</v>
      </c>
      <c r="N221" s="347"/>
      <c r="O221" s="192">
        <f>SUM(O289+O415+O444+O458+O488+O543+O586+O600+O614+O641+O671+O685+O727+O756+O771+O788+O815+O840+O866+O879+O905)</f>
        <v>585461.23</v>
      </c>
      <c r="P221" s="192">
        <f>SUM(P415+P444+P458+P488+P543+P586+P600+P614+P641+P671+P685+P727+P756+P771+P788+P815+P840+P866+P879+P905+P922)</f>
        <v>522566.88</v>
      </c>
      <c r="Q221" s="192"/>
      <c r="R221" s="192">
        <f>SUM(R289+R415+R444+R458+R488+R543+R586+R600+R614+R641+R671+R685+R698+R727+R756+R771+R788+R815+R840+R866+R879+R892+R905+R922)</f>
        <v>448069.39</v>
      </c>
      <c r="S221" s="77">
        <f t="shared" si="35"/>
        <v>76.532717631874618</v>
      </c>
      <c r="T221" s="77">
        <f t="shared" si="45"/>
        <v>85.743931953743413</v>
      </c>
      <c r="U221" s="77"/>
      <c r="V221" s="94"/>
    </row>
    <row r="222" spans="8:22" s="11" customFormat="1" x14ac:dyDescent="0.2">
      <c r="H222" s="12"/>
      <c r="I222" s="12"/>
      <c r="J222" s="12"/>
      <c r="K222" s="12"/>
      <c r="L222" s="12"/>
      <c r="M222" s="397" t="s">
        <v>287</v>
      </c>
      <c r="N222" s="398"/>
      <c r="O222" s="192">
        <f>SUM(O213:O221)</f>
        <v>1886548.4300000002</v>
      </c>
      <c r="P222" s="192">
        <f>SUM(P213:P221)</f>
        <v>3100000</v>
      </c>
      <c r="Q222" s="192"/>
      <c r="R222" s="192">
        <f>SUM(R213:R221)</f>
        <v>2221141.4499999997</v>
      </c>
      <c r="S222" s="77">
        <f t="shared" si="35"/>
        <v>117.7357238584116</v>
      </c>
      <c r="T222" s="77">
        <f t="shared" si="45"/>
        <v>71.64972419354838</v>
      </c>
      <c r="U222" s="77"/>
      <c r="V222" s="94"/>
    </row>
    <row r="223" spans="8:22" s="11" customFormat="1" x14ac:dyDescent="0.2">
      <c r="H223" s="12"/>
      <c r="I223" s="12"/>
      <c r="J223" s="12"/>
      <c r="K223" s="12"/>
      <c r="L223" s="12"/>
      <c r="M223" s="349"/>
      <c r="N223" s="350"/>
      <c r="O223" s="192"/>
      <c r="P223" s="192"/>
      <c r="Q223" s="192"/>
      <c r="R223" s="139"/>
      <c r="S223" s="77"/>
      <c r="T223" s="139"/>
      <c r="U223" s="77"/>
      <c r="V223" s="94"/>
    </row>
    <row r="224" spans="8:22" s="11" customFormat="1" x14ac:dyDescent="0.2">
      <c r="H224" s="12"/>
      <c r="I224" s="12"/>
      <c r="J224" s="12"/>
      <c r="K224" s="12"/>
      <c r="L224" s="12"/>
      <c r="M224" s="349"/>
      <c r="N224" s="350"/>
      <c r="O224" s="192"/>
      <c r="P224" s="192"/>
      <c r="Q224" s="192"/>
      <c r="R224" s="139"/>
      <c r="S224" s="77"/>
      <c r="T224" s="139"/>
      <c r="U224" s="77"/>
      <c r="V224" s="94"/>
    </row>
    <row r="225" spans="8:22" s="11" customFormat="1" x14ac:dyDescent="0.2">
      <c r="H225" s="12"/>
      <c r="I225" s="12"/>
      <c r="J225" s="12"/>
      <c r="K225" s="12"/>
      <c r="L225" s="12"/>
      <c r="M225" s="399" t="s">
        <v>468</v>
      </c>
      <c r="N225" s="400"/>
      <c r="O225" s="400"/>
      <c r="P225" s="192"/>
      <c r="Q225" s="192"/>
      <c r="R225" s="139"/>
      <c r="S225" s="77"/>
      <c r="T225" s="139"/>
      <c r="U225" s="77"/>
      <c r="V225" s="94"/>
    </row>
    <row r="226" spans="8:22" s="11" customFormat="1" x14ac:dyDescent="0.2">
      <c r="H226" s="12"/>
      <c r="I226" s="12"/>
      <c r="J226" s="12"/>
      <c r="K226" s="12"/>
      <c r="L226" s="12"/>
      <c r="M226" s="349"/>
      <c r="N226" s="350"/>
      <c r="O226" s="192"/>
      <c r="P226" s="192"/>
      <c r="Q226" s="192"/>
      <c r="R226" s="139"/>
      <c r="S226" s="77"/>
      <c r="T226" s="139"/>
      <c r="U226" s="77"/>
      <c r="V226" s="94"/>
    </row>
    <row r="227" spans="8:22" s="11" customFormat="1" x14ac:dyDescent="0.2">
      <c r="H227" s="12"/>
      <c r="I227" s="12"/>
      <c r="J227" s="12"/>
      <c r="K227" s="12"/>
      <c r="L227" s="353" t="s">
        <v>111</v>
      </c>
      <c r="M227" s="387" t="s">
        <v>470</v>
      </c>
      <c r="N227" s="388"/>
      <c r="O227" s="169">
        <f>SUM(O899+O482+O282)</f>
        <v>661019.67000000004</v>
      </c>
      <c r="P227" s="169">
        <f>SUM(P899+P482+P282)</f>
        <v>991000</v>
      </c>
      <c r="Q227" s="169"/>
      <c r="R227" s="169">
        <f>SUM(R899+R482+R282)</f>
        <v>811206.82000000007</v>
      </c>
      <c r="S227" s="77">
        <f t="shared" si="35"/>
        <v>122.72052660702215</v>
      </c>
      <c r="T227" s="77">
        <f t="shared" ref="T227:T253" si="46">R227/P227*100</f>
        <v>81.857398587285573</v>
      </c>
      <c r="U227" s="77"/>
      <c r="V227" s="94"/>
    </row>
    <row r="228" spans="8:22" s="11" customFormat="1" ht="24.75" customHeight="1" x14ac:dyDescent="0.2">
      <c r="H228" s="12"/>
      <c r="I228" s="12"/>
      <c r="J228" s="12"/>
      <c r="K228" s="12"/>
      <c r="L228" s="353" t="s">
        <v>112</v>
      </c>
      <c r="M228" s="387" t="s">
        <v>483</v>
      </c>
      <c r="N228" s="388" t="s">
        <v>482</v>
      </c>
      <c r="O228" s="114">
        <f>SUM(O282+O899)</f>
        <v>659219.67000000004</v>
      </c>
      <c r="P228" s="114">
        <f>SUM(P282+P899)</f>
        <v>989000</v>
      </c>
      <c r="Q228" s="114"/>
      <c r="R228" s="114">
        <f>SUM(R282+R899)</f>
        <v>809656.82000000007</v>
      </c>
      <c r="S228" s="77">
        <f t="shared" si="35"/>
        <v>122.82048865441166</v>
      </c>
      <c r="T228" s="77">
        <f t="shared" si="46"/>
        <v>81.866210313447922</v>
      </c>
      <c r="U228" s="77"/>
      <c r="V228" s="94"/>
    </row>
    <row r="229" spans="8:22" s="11" customFormat="1" ht="12.75" customHeight="1" x14ac:dyDescent="0.2">
      <c r="H229" s="12"/>
      <c r="I229" s="12"/>
      <c r="J229" s="12"/>
      <c r="K229" s="12"/>
      <c r="L229" s="353" t="s">
        <v>191</v>
      </c>
      <c r="M229" s="387" t="s">
        <v>484</v>
      </c>
      <c r="N229" s="388"/>
      <c r="O229" s="114">
        <f>SUM(O482)</f>
        <v>1800</v>
      </c>
      <c r="P229" s="114">
        <f>SUM(P482)</f>
        <v>2000</v>
      </c>
      <c r="Q229" s="114"/>
      <c r="R229" s="114">
        <f>SUM(R482)</f>
        <v>1550</v>
      </c>
      <c r="S229" s="77">
        <f t="shared" ref="S229:S253" si="47">R229/O229*100</f>
        <v>86.111111111111114</v>
      </c>
      <c r="T229" s="77">
        <f t="shared" si="46"/>
        <v>77.5</v>
      </c>
      <c r="U229" s="77"/>
      <c r="V229" s="94"/>
    </row>
    <row r="230" spans="8:22" s="11" customFormat="1" x14ac:dyDescent="0.2">
      <c r="H230" s="12"/>
      <c r="I230" s="12"/>
      <c r="J230" s="12"/>
      <c r="K230" s="12"/>
      <c r="L230" s="353" t="s">
        <v>469</v>
      </c>
      <c r="M230" s="391" t="s">
        <v>471</v>
      </c>
      <c r="N230" s="401"/>
      <c r="O230" s="169">
        <v>0</v>
      </c>
      <c r="P230" s="169">
        <v>0</v>
      </c>
      <c r="Q230" s="169"/>
      <c r="R230" s="169">
        <v>0</v>
      </c>
      <c r="S230" s="77">
        <v>0</v>
      </c>
      <c r="T230" s="77">
        <v>0</v>
      </c>
      <c r="U230" s="77"/>
      <c r="V230" s="94"/>
    </row>
    <row r="231" spans="8:22" s="11" customFormat="1" x14ac:dyDescent="0.2">
      <c r="H231" s="12"/>
      <c r="I231" s="12"/>
      <c r="J231" s="12"/>
      <c r="K231" s="12"/>
      <c r="L231" s="353" t="s">
        <v>194</v>
      </c>
      <c r="M231" s="387" t="s">
        <v>472</v>
      </c>
      <c r="N231" s="388"/>
      <c r="O231" s="169">
        <f>SUM(O633+O652)</f>
        <v>35708.89</v>
      </c>
      <c r="P231" s="169">
        <f>SUM(P633+P652)</f>
        <v>70000</v>
      </c>
      <c r="Q231" s="169"/>
      <c r="R231" s="169">
        <f>SUM(R633+R652)</f>
        <v>47300.800000000003</v>
      </c>
      <c r="S231" s="77">
        <f t="shared" si="47"/>
        <v>132.46225239709219</v>
      </c>
      <c r="T231" s="77">
        <f t="shared" si="46"/>
        <v>67.572571428571436</v>
      </c>
      <c r="U231" s="77"/>
      <c r="V231" s="94"/>
    </row>
    <row r="232" spans="8:22" s="11" customFormat="1" x14ac:dyDescent="0.2">
      <c r="H232" s="12"/>
      <c r="I232" s="12"/>
      <c r="J232" s="12"/>
      <c r="K232" s="12"/>
      <c r="L232" s="353" t="s">
        <v>200</v>
      </c>
      <c r="M232" s="387" t="s">
        <v>485</v>
      </c>
      <c r="N232" s="388"/>
      <c r="O232" s="114">
        <f>SUM(O633)</f>
        <v>30708.89</v>
      </c>
      <c r="P232" s="114">
        <f>SUM(P633)</f>
        <v>60000</v>
      </c>
      <c r="Q232" s="114"/>
      <c r="R232" s="114">
        <f>SUM(R633)</f>
        <v>42300.800000000003</v>
      </c>
      <c r="S232" s="77">
        <f t="shared" si="47"/>
        <v>137.74773363674169</v>
      </c>
      <c r="T232" s="77">
        <f t="shared" si="46"/>
        <v>70.501333333333335</v>
      </c>
      <c r="U232" s="77"/>
      <c r="V232" s="94"/>
    </row>
    <row r="233" spans="8:22" s="11" customFormat="1" ht="25.5" customHeight="1" x14ac:dyDescent="0.2">
      <c r="H233" s="12"/>
      <c r="I233" s="12"/>
      <c r="J233" s="12"/>
      <c r="K233" s="12"/>
      <c r="L233" s="353" t="s">
        <v>312</v>
      </c>
      <c r="M233" s="387" t="s">
        <v>486</v>
      </c>
      <c r="N233" s="388" t="s">
        <v>486</v>
      </c>
      <c r="O233" s="114">
        <f>SUM(O652)</f>
        <v>5000</v>
      </c>
      <c r="P233" s="114">
        <f>SUM(P652)</f>
        <v>10000</v>
      </c>
      <c r="Q233" s="114"/>
      <c r="R233" s="114">
        <f>SUM(R652)</f>
        <v>5000</v>
      </c>
      <c r="S233" s="77">
        <f t="shared" si="47"/>
        <v>100</v>
      </c>
      <c r="T233" s="77">
        <f t="shared" si="46"/>
        <v>50</v>
      </c>
      <c r="U233" s="77"/>
      <c r="V233" s="94"/>
    </row>
    <row r="234" spans="8:22" s="11" customFormat="1" x14ac:dyDescent="0.2">
      <c r="H234" s="12"/>
      <c r="I234" s="12"/>
      <c r="J234" s="12"/>
      <c r="K234" s="12"/>
      <c r="L234" s="353" t="s">
        <v>152</v>
      </c>
      <c r="M234" s="387" t="s">
        <v>473</v>
      </c>
      <c r="N234" s="388"/>
      <c r="O234" s="169">
        <f>SUM(O452+O467+O749+O780+O807+O916)</f>
        <v>949565.75</v>
      </c>
      <c r="P234" s="169">
        <f>SUM(P452+P467+P749+P780+P807+P916)</f>
        <v>645000</v>
      </c>
      <c r="Q234" s="169"/>
      <c r="R234" s="169">
        <f>SUM(R452+R467+R749+R780+R807+R916)</f>
        <v>329367.28999999998</v>
      </c>
      <c r="S234" s="77">
        <f t="shared" si="47"/>
        <v>34.686096249785756</v>
      </c>
      <c r="T234" s="77">
        <f t="shared" si="46"/>
        <v>51.064696124031009</v>
      </c>
      <c r="U234" s="77"/>
      <c r="V234" s="94"/>
    </row>
    <row r="235" spans="8:22" s="11" customFormat="1" x14ac:dyDescent="0.2">
      <c r="H235" s="12"/>
      <c r="I235" s="12"/>
      <c r="J235" s="12"/>
      <c r="K235" s="12"/>
      <c r="L235" s="353" t="s">
        <v>197</v>
      </c>
      <c r="M235" s="387" t="s">
        <v>487</v>
      </c>
      <c r="N235" s="388"/>
      <c r="O235" s="114">
        <f>SUM(O467)</f>
        <v>23400</v>
      </c>
      <c r="P235" s="114">
        <f>SUM(P467)</f>
        <v>30000</v>
      </c>
      <c r="Q235" s="114"/>
      <c r="R235" s="114">
        <f>SUM(R467)</f>
        <v>12780</v>
      </c>
      <c r="S235" s="77">
        <f t="shared" si="47"/>
        <v>54.615384615384613</v>
      </c>
      <c r="T235" s="77">
        <f t="shared" si="46"/>
        <v>42.6</v>
      </c>
      <c r="U235" s="77"/>
      <c r="V235" s="94"/>
    </row>
    <row r="236" spans="8:22" s="11" customFormat="1" x14ac:dyDescent="0.2">
      <c r="H236" s="12"/>
      <c r="I236" s="12"/>
      <c r="J236" s="12"/>
      <c r="K236" s="12"/>
      <c r="L236" s="353" t="s">
        <v>190</v>
      </c>
      <c r="M236" s="387" t="s">
        <v>488</v>
      </c>
      <c r="N236" s="388"/>
      <c r="O236" s="114">
        <f>SUM(O452+O807+O916)</f>
        <v>916434.75</v>
      </c>
      <c r="P236" s="114">
        <f>SUM(P452+P807+P916)</f>
        <v>400000</v>
      </c>
      <c r="Q236" s="114"/>
      <c r="R236" s="114">
        <f>SUM(R452+R807+R916)</f>
        <v>264095.39</v>
      </c>
      <c r="S236" s="77">
        <f t="shared" si="47"/>
        <v>28.817697059174151</v>
      </c>
      <c r="T236" s="77">
        <f t="shared" si="46"/>
        <v>66.023847500000002</v>
      </c>
      <c r="U236" s="77"/>
      <c r="V236" s="94"/>
    </row>
    <row r="237" spans="8:22" s="11" customFormat="1" x14ac:dyDescent="0.2">
      <c r="H237" s="12"/>
      <c r="I237" s="12"/>
      <c r="J237" s="12"/>
      <c r="K237" s="12"/>
      <c r="L237" s="353" t="s">
        <v>202</v>
      </c>
      <c r="M237" s="387" t="s">
        <v>489</v>
      </c>
      <c r="N237" s="388"/>
      <c r="O237" s="114">
        <f>SUM(O749+O780+O886)</f>
        <v>9731</v>
      </c>
      <c r="P237" s="114">
        <f>SUM(P749+P780+P886)</f>
        <v>215000</v>
      </c>
      <c r="Q237" s="114"/>
      <c r="R237" s="114">
        <f>SUM(R749+R780+R886)</f>
        <v>52491.9</v>
      </c>
      <c r="S237" s="77">
        <f t="shared" si="47"/>
        <v>539.42965779467681</v>
      </c>
      <c r="T237" s="77">
        <f t="shared" si="46"/>
        <v>24.414837209302327</v>
      </c>
      <c r="U237" s="77"/>
      <c r="V237" s="94"/>
    </row>
    <row r="238" spans="8:22" s="11" customFormat="1" x14ac:dyDescent="0.2">
      <c r="H238" s="12"/>
      <c r="I238" s="12"/>
      <c r="J238" s="12"/>
      <c r="K238" s="12"/>
      <c r="L238" s="353" t="s">
        <v>153</v>
      </c>
      <c r="M238" s="387" t="s">
        <v>474</v>
      </c>
      <c r="N238" s="388"/>
      <c r="O238" s="169">
        <f>SUM(O424+O497+O722)</f>
        <v>54926.84</v>
      </c>
      <c r="P238" s="169">
        <f>SUM(P424+P497+P722)</f>
        <v>105000</v>
      </c>
      <c r="Q238" s="169"/>
      <c r="R238" s="169">
        <f>SUM(R424+R497+R722)</f>
        <v>71503.08</v>
      </c>
      <c r="S238" s="77">
        <f t="shared" si="47"/>
        <v>130.1787614215564</v>
      </c>
      <c r="T238" s="77">
        <f t="shared" si="46"/>
        <v>68.098171428571433</v>
      </c>
      <c r="U238" s="77"/>
      <c r="V238" s="94"/>
    </row>
    <row r="239" spans="8:22" s="11" customFormat="1" x14ac:dyDescent="0.2">
      <c r="H239" s="12"/>
      <c r="I239" s="12"/>
      <c r="J239" s="12"/>
      <c r="K239" s="12"/>
      <c r="L239" s="353" t="s">
        <v>154</v>
      </c>
      <c r="M239" s="387" t="s">
        <v>490</v>
      </c>
      <c r="N239" s="388"/>
      <c r="O239" s="114">
        <f>SUM(O497)</f>
        <v>13491.05</v>
      </c>
      <c r="P239" s="114">
        <f>SUM(P497)</f>
        <v>30000</v>
      </c>
      <c r="Q239" s="114"/>
      <c r="R239" s="114">
        <f>SUM(R497)</f>
        <v>14163.61</v>
      </c>
      <c r="S239" s="77">
        <f t="shared" si="47"/>
        <v>104.98523094940721</v>
      </c>
      <c r="T239" s="77">
        <f t="shared" si="46"/>
        <v>47.212033333333338</v>
      </c>
      <c r="U239" s="77"/>
      <c r="V239" s="94"/>
    </row>
    <row r="240" spans="8:22" s="11" customFormat="1" ht="27" customHeight="1" x14ac:dyDescent="0.2">
      <c r="H240" s="12"/>
      <c r="I240" s="12"/>
      <c r="J240" s="12"/>
      <c r="K240" s="12"/>
      <c r="L240" s="353" t="s">
        <v>188</v>
      </c>
      <c r="M240" s="396" t="s">
        <v>491</v>
      </c>
      <c r="N240" s="388"/>
      <c r="O240" s="114">
        <f>SUM(O424+O722)</f>
        <v>41435.789999999994</v>
      </c>
      <c r="P240" s="114">
        <f>SUM(P424+P722)</f>
        <v>75000</v>
      </c>
      <c r="Q240" s="114"/>
      <c r="R240" s="114">
        <f>SUM(R424+R722)</f>
        <v>57339.47</v>
      </c>
      <c r="S240" s="77">
        <f t="shared" si="47"/>
        <v>138.38150545699744</v>
      </c>
      <c r="T240" s="77">
        <f t="shared" si="46"/>
        <v>76.452626666666674</v>
      </c>
      <c r="U240" s="77"/>
      <c r="V240" s="94"/>
    </row>
    <row r="241" spans="8:22" s="11" customFormat="1" ht="24" customHeight="1" x14ac:dyDescent="0.2">
      <c r="H241" s="12"/>
      <c r="I241" s="12"/>
      <c r="J241" s="12"/>
      <c r="K241" s="12"/>
      <c r="L241" s="353" t="s">
        <v>174</v>
      </c>
      <c r="M241" s="387" t="s">
        <v>475</v>
      </c>
      <c r="N241" s="388"/>
      <c r="O241" s="169">
        <f>SUM(O409+O833+O847+O860+O873)</f>
        <v>130021.8</v>
      </c>
      <c r="P241" s="169">
        <f>SUM(P409+P833+P847+P860+P873)</f>
        <v>1120000</v>
      </c>
      <c r="Q241" s="169"/>
      <c r="R241" s="169">
        <f>SUM(R409+R833+R847+R860+R873)</f>
        <v>900369.47</v>
      </c>
      <c r="S241" s="77">
        <f t="shared" si="47"/>
        <v>692.47577713891053</v>
      </c>
      <c r="T241" s="77">
        <f t="shared" si="46"/>
        <v>80.390131249999996</v>
      </c>
      <c r="U241" s="77"/>
      <c r="V241" s="94"/>
    </row>
    <row r="242" spans="8:22" s="11" customFormat="1" ht="15" customHeight="1" x14ac:dyDescent="0.2">
      <c r="H242" s="12"/>
      <c r="I242" s="12"/>
      <c r="J242" s="12"/>
      <c r="K242" s="12"/>
      <c r="L242" s="353" t="s">
        <v>124</v>
      </c>
      <c r="M242" s="387" t="s">
        <v>492</v>
      </c>
      <c r="N242" s="388"/>
      <c r="O242" s="114">
        <f>SUM(O409+O833)</f>
        <v>130021.8</v>
      </c>
      <c r="P242" s="114">
        <f>SUM(P409+P833)</f>
        <v>700000</v>
      </c>
      <c r="Q242" s="114"/>
      <c r="R242" s="114">
        <f>SUM(R409+R833)</f>
        <v>664219.47</v>
      </c>
      <c r="S242" s="77">
        <f t="shared" si="47"/>
        <v>510.85238783034839</v>
      </c>
      <c r="T242" s="77">
        <f t="shared" si="46"/>
        <v>94.88849571428571</v>
      </c>
      <c r="U242" s="77"/>
      <c r="V242" s="94"/>
    </row>
    <row r="243" spans="8:22" s="11" customFormat="1" x14ac:dyDescent="0.2">
      <c r="H243" s="12"/>
      <c r="I243" s="12"/>
      <c r="J243" s="12"/>
      <c r="K243" s="12"/>
      <c r="L243" s="353" t="s">
        <v>196</v>
      </c>
      <c r="M243" s="387" t="s">
        <v>476</v>
      </c>
      <c r="N243" s="388"/>
      <c r="O243" s="169">
        <f>SUM(O707)</f>
        <v>0</v>
      </c>
      <c r="P243" s="169">
        <f>SUM(P707)</f>
        <v>5000</v>
      </c>
      <c r="Q243" s="169"/>
      <c r="R243" s="169">
        <f>SUM(R707)</f>
        <v>0</v>
      </c>
      <c r="S243" s="77">
        <v>0</v>
      </c>
      <c r="T243" s="77">
        <f t="shared" si="46"/>
        <v>0</v>
      </c>
      <c r="U243" s="77"/>
      <c r="V243" s="94"/>
    </row>
    <row r="244" spans="8:22" s="11" customFormat="1" x14ac:dyDescent="0.2">
      <c r="H244" s="12"/>
      <c r="I244" s="12"/>
      <c r="J244" s="12"/>
      <c r="K244" s="12"/>
      <c r="L244" s="353" t="s">
        <v>195</v>
      </c>
      <c r="M244" s="387" t="s">
        <v>477</v>
      </c>
      <c r="N244" s="388"/>
      <c r="O244" s="170">
        <f>SUM(O692)</f>
        <v>8850</v>
      </c>
      <c r="P244" s="170">
        <f>SUM(P245:P246)</f>
        <v>15000</v>
      </c>
      <c r="Q244" s="170"/>
      <c r="R244" s="170">
        <f>SUM(R245:R246)</f>
        <v>6000</v>
      </c>
      <c r="S244" s="77">
        <f t="shared" si="47"/>
        <v>67.796610169491515</v>
      </c>
      <c r="T244" s="77">
        <f t="shared" si="46"/>
        <v>40</v>
      </c>
      <c r="U244" s="77"/>
      <c r="V244" s="94"/>
    </row>
    <row r="245" spans="8:22" s="11" customFormat="1" x14ac:dyDescent="0.2">
      <c r="H245" s="12"/>
      <c r="I245" s="12"/>
      <c r="J245" s="12"/>
      <c r="K245" s="12"/>
      <c r="L245" s="353" t="s">
        <v>201</v>
      </c>
      <c r="M245" s="387" t="s">
        <v>498</v>
      </c>
      <c r="N245" s="388"/>
      <c r="O245" s="112">
        <v>0</v>
      </c>
      <c r="P245" s="112">
        <f>SUM(P666)</f>
        <v>15000</v>
      </c>
      <c r="Q245" s="112"/>
      <c r="R245" s="112">
        <f>SUM(R666)</f>
        <v>6000</v>
      </c>
      <c r="S245" s="77">
        <v>0</v>
      </c>
      <c r="T245" s="77">
        <f t="shared" si="46"/>
        <v>40</v>
      </c>
      <c r="U245" s="77"/>
      <c r="V245" s="94"/>
    </row>
    <row r="246" spans="8:22" s="11" customFormat="1" x14ac:dyDescent="0.2">
      <c r="H246" s="12"/>
      <c r="I246" s="12"/>
      <c r="J246" s="12"/>
      <c r="K246" s="12"/>
      <c r="L246" s="353" t="s">
        <v>342</v>
      </c>
      <c r="M246" s="387" t="s">
        <v>493</v>
      </c>
      <c r="N246" s="388"/>
      <c r="O246" s="112">
        <f>SUM(O692)</f>
        <v>8850</v>
      </c>
      <c r="P246" s="112">
        <f>SUM(P692)</f>
        <v>0</v>
      </c>
      <c r="Q246" s="112"/>
      <c r="R246" s="112">
        <f>SUM(R692)</f>
        <v>0</v>
      </c>
      <c r="S246" s="77">
        <f t="shared" si="47"/>
        <v>0</v>
      </c>
      <c r="T246" s="77">
        <v>0</v>
      </c>
      <c r="U246" s="77"/>
      <c r="V246" s="94"/>
    </row>
    <row r="247" spans="8:22" s="11" customFormat="1" x14ac:dyDescent="0.2">
      <c r="H247" s="12"/>
      <c r="I247" s="12"/>
      <c r="J247" s="12"/>
      <c r="K247" s="12"/>
      <c r="L247" s="353" t="s">
        <v>193</v>
      </c>
      <c r="M247" s="387" t="s">
        <v>478</v>
      </c>
      <c r="N247" s="388"/>
      <c r="O247" s="169">
        <f>SUM(O522+O537+O551+O563+O580)</f>
        <v>29862.53</v>
      </c>
      <c r="P247" s="169">
        <f>SUM(P522+P537+P551+P563+P580)</f>
        <v>115000</v>
      </c>
      <c r="Q247" s="169"/>
      <c r="R247" s="169">
        <f>SUM(R522+R537+R551+R563+R580)</f>
        <v>41040.729999999996</v>
      </c>
      <c r="S247" s="77">
        <f t="shared" si="47"/>
        <v>137.43219345447287</v>
      </c>
      <c r="T247" s="77">
        <f t="shared" si="46"/>
        <v>35.687591304347819</v>
      </c>
      <c r="U247" s="77"/>
      <c r="V247" s="94"/>
    </row>
    <row r="248" spans="8:22" s="11" customFormat="1" x14ac:dyDescent="0.2">
      <c r="H248" s="12"/>
      <c r="I248" s="12"/>
      <c r="J248" s="12"/>
      <c r="K248" s="12"/>
      <c r="L248" s="353" t="s">
        <v>199</v>
      </c>
      <c r="M248" s="387" t="s">
        <v>494</v>
      </c>
      <c r="N248" s="388"/>
      <c r="O248" s="114">
        <f>SUM(O522+O537+O563)</f>
        <v>23528.78</v>
      </c>
      <c r="P248" s="114">
        <f>SUM(P522+P537+P563)</f>
        <v>90000</v>
      </c>
      <c r="Q248" s="114"/>
      <c r="R248" s="114">
        <f>SUM(R522+R537+R563)</f>
        <v>31445.73</v>
      </c>
      <c r="S248" s="77">
        <f t="shared" si="47"/>
        <v>133.64794094721444</v>
      </c>
      <c r="T248" s="77">
        <f t="shared" si="46"/>
        <v>34.939700000000002</v>
      </c>
      <c r="U248" s="77"/>
      <c r="V248" s="94"/>
    </row>
    <row r="249" spans="8:22" s="11" customFormat="1" x14ac:dyDescent="0.2">
      <c r="H249" s="12"/>
      <c r="I249" s="12"/>
      <c r="J249" s="12"/>
      <c r="K249" s="12"/>
      <c r="L249" s="353" t="s">
        <v>310</v>
      </c>
      <c r="M249" s="387" t="s">
        <v>495</v>
      </c>
      <c r="N249" s="388"/>
      <c r="O249" s="114">
        <f>SUM(O551)</f>
        <v>6333.75</v>
      </c>
      <c r="P249" s="114">
        <f>SUM(P551)</f>
        <v>20000</v>
      </c>
      <c r="Q249" s="114"/>
      <c r="R249" s="114">
        <f>SUM(R551)</f>
        <v>9595</v>
      </c>
      <c r="S249" s="77">
        <f t="shared" si="47"/>
        <v>151.49003355042433</v>
      </c>
      <c r="T249" s="77">
        <f t="shared" si="46"/>
        <v>47.975000000000001</v>
      </c>
      <c r="U249" s="77"/>
      <c r="V249" s="94"/>
    </row>
    <row r="250" spans="8:22" s="11" customFormat="1" x14ac:dyDescent="0.2">
      <c r="H250" s="12"/>
      <c r="I250" s="12"/>
      <c r="J250" s="12"/>
      <c r="K250" s="12"/>
      <c r="L250" s="353" t="s">
        <v>192</v>
      </c>
      <c r="M250" s="387" t="s">
        <v>479</v>
      </c>
      <c r="N250" s="388"/>
      <c r="O250" s="169">
        <f>SUM(O594+O607+O679)</f>
        <v>16592.95</v>
      </c>
      <c r="P250" s="169">
        <f>SUM(P594+P607+P679)</f>
        <v>34000</v>
      </c>
      <c r="Q250" s="169"/>
      <c r="R250" s="169">
        <f>SUM(R594+R607+R679)</f>
        <v>14353.26</v>
      </c>
      <c r="S250" s="77">
        <f t="shared" si="47"/>
        <v>86.502159049475821</v>
      </c>
      <c r="T250" s="77">
        <f t="shared" si="46"/>
        <v>42.215470588235291</v>
      </c>
      <c r="U250" s="77"/>
      <c r="V250" s="94"/>
    </row>
    <row r="251" spans="8:22" s="11" customFormat="1" x14ac:dyDescent="0.2">
      <c r="H251" s="12"/>
      <c r="I251" s="12"/>
      <c r="J251" s="12"/>
      <c r="K251" s="12"/>
      <c r="L251" s="353" t="s">
        <v>311</v>
      </c>
      <c r="M251" s="387" t="s">
        <v>496</v>
      </c>
      <c r="N251" s="388"/>
      <c r="O251" s="114">
        <f>SUM(O594)</f>
        <v>4000</v>
      </c>
      <c r="P251" s="114">
        <f>SUM(P594)</f>
        <v>6000</v>
      </c>
      <c r="Q251" s="114"/>
      <c r="R251" s="114">
        <f>SUM(R594)</f>
        <v>0</v>
      </c>
      <c r="S251" s="77">
        <f t="shared" si="47"/>
        <v>0</v>
      </c>
      <c r="T251" s="77">
        <f t="shared" si="46"/>
        <v>0</v>
      </c>
      <c r="U251" s="77"/>
      <c r="V251" s="94"/>
    </row>
    <row r="252" spans="8:22" s="11" customFormat="1" ht="38.25" customHeight="1" x14ac:dyDescent="0.2">
      <c r="H252" s="12"/>
      <c r="I252" s="12"/>
      <c r="J252" s="12"/>
      <c r="K252" s="12"/>
      <c r="L252" s="353" t="s">
        <v>198</v>
      </c>
      <c r="M252" s="387" t="s">
        <v>497</v>
      </c>
      <c r="N252" s="388" t="s">
        <v>497</v>
      </c>
      <c r="O252" s="114">
        <f>SUM(O607+O679)</f>
        <v>12592.95</v>
      </c>
      <c r="P252" s="114">
        <f>SUM(P607+P679)</f>
        <v>28000</v>
      </c>
      <c r="Q252" s="114"/>
      <c r="R252" s="114">
        <f>SUM(R607+R679)</f>
        <v>14353.26</v>
      </c>
      <c r="S252" s="77">
        <f t="shared" si="47"/>
        <v>113.97853560920991</v>
      </c>
      <c r="T252" s="77">
        <f t="shared" si="46"/>
        <v>51.261642857142853</v>
      </c>
      <c r="U252" s="77"/>
      <c r="V252" s="94"/>
    </row>
    <row r="253" spans="8:22" s="11" customFormat="1" x14ac:dyDescent="0.2">
      <c r="H253" s="12"/>
      <c r="I253" s="12"/>
      <c r="J253" s="12"/>
      <c r="K253" s="12"/>
      <c r="L253" s="12"/>
      <c r="M253" s="397" t="s">
        <v>287</v>
      </c>
      <c r="N253" s="398"/>
      <c r="O253" s="171">
        <f>SUM(O227+O230+O231+O234+O238+O241+O243+O244+O247+O250)</f>
        <v>1886548.4300000002</v>
      </c>
      <c r="P253" s="171">
        <f>SUM(P227+P230+P231+P234+P238+P241+P243+P244+P247+P250)</f>
        <v>3100000</v>
      </c>
      <c r="Q253" s="171"/>
      <c r="R253" s="171">
        <f>SUM(R227+R230+R231+R234+R238+R241+R243+R244+R247+R250)</f>
        <v>2221141.4499999997</v>
      </c>
      <c r="S253" s="77">
        <f t="shared" si="47"/>
        <v>117.7357238584116</v>
      </c>
      <c r="T253" s="77">
        <f t="shared" si="46"/>
        <v>71.64972419354838</v>
      </c>
      <c r="U253" s="77"/>
      <c r="V253" s="94"/>
    </row>
    <row r="254" spans="8:22" s="11" customFormat="1" x14ac:dyDescent="0.2">
      <c r="H254" s="12"/>
      <c r="I254" s="12"/>
      <c r="J254" s="12"/>
      <c r="K254" s="12"/>
      <c r="L254" s="12"/>
      <c r="M254" s="346"/>
      <c r="N254" s="347"/>
      <c r="O254" s="171"/>
      <c r="P254" s="139"/>
      <c r="Q254" s="139"/>
      <c r="R254" s="139"/>
      <c r="S254" s="94"/>
      <c r="T254" s="139"/>
      <c r="U254" s="94"/>
      <c r="V254" s="94"/>
    </row>
    <row r="255" spans="8:22" s="11" customFormat="1" x14ac:dyDescent="0.2">
      <c r="H255" s="12"/>
      <c r="I255" s="12"/>
      <c r="J255" s="12"/>
      <c r="K255" s="12"/>
      <c r="L255" s="12"/>
      <c r="M255" s="346"/>
      <c r="N255" s="347"/>
      <c r="O255" s="171"/>
      <c r="P255" s="139"/>
      <c r="Q255" s="139"/>
      <c r="R255" s="139"/>
      <c r="S255" s="94"/>
      <c r="T255" s="139"/>
      <c r="U255" s="94"/>
      <c r="V255" s="94"/>
    </row>
    <row r="256" spans="8:22" s="11" customFormat="1" x14ac:dyDescent="0.2">
      <c r="H256" s="12"/>
      <c r="I256" s="12"/>
      <c r="J256" s="12"/>
      <c r="K256" s="12"/>
      <c r="L256" s="12"/>
      <c r="M256" s="346"/>
      <c r="N256" s="347"/>
      <c r="O256" s="139"/>
      <c r="P256" s="139"/>
      <c r="Q256" s="139"/>
      <c r="R256" s="139"/>
      <c r="S256" s="94"/>
      <c r="T256" s="139"/>
      <c r="U256" s="94"/>
      <c r="V256" s="94"/>
    </row>
    <row r="257" spans="1:22" s="11" customFormat="1" x14ac:dyDescent="0.2">
      <c r="M257" s="94"/>
      <c r="N257" s="95" t="s">
        <v>504</v>
      </c>
      <c r="O257" s="140"/>
      <c r="P257" s="140"/>
      <c r="Q257" s="140"/>
      <c r="R257" s="140"/>
      <c r="S257" s="94"/>
      <c r="T257" s="140"/>
      <c r="U257" s="94"/>
      <c r="V257" s="94"/>
    </row>
    <row r="258" spans="1:22" s="13" customFormat="1" x14ac:dyDescent="0.2">
      <c r="H258" s="14"/>
      <c r="I258" s="49"/>
      <c r="J258" s="49"/>
      <c r="K258" s="49"/>
      <c r="L258" s="14"/>
      <c r="M258" s="96"/>
      <c r="N258" s="96"/>
      <c r="O258" s="141"/>
      <c r="P258" s="141"/>
      <c r="Q258" s="141"/>
      <c r="R258" s="141"/>
      <c r="S258" s="380"/>
      <c r="T258" s="141"/>
      <c r="U258" s="306"/>
      <c r="V258" s="269"/>
    </row>
    <row r="259" spans="1:22" s="15" customFormat="1" x14ac:dyDescent="0.2">
      <c r="B259" s="16" t="s">
        <v>510</v>
      </c>
      <c r="C259" s="16"/>
      <c r="E259" s="17"/>
      <c r="F259" s="17"/>
      <c r="H259" s="20"/>
      <c r="I259" s="20"/>
      <c r="J259" s="20"/>
      <c r="K259" s="20"/>
      <c r="L259" s="20"/>
      <c r="M259" s="97"/>
      <c r="N259" s="97"/>
      <c r="O259" s="142"/>
      <c r="P259" s="142"/>
      <c r="Q259" s="142"/>
      <c r="R259" s="142"/>
      <c r="S259" s="97"/>
      <c r="T259" s="142"/>
      <c r="U259" s="97"/>
      <c r="V259" s="97"/>
    </row>
    <row r="260" spans="1:22" s="361" customFormat="1" x14ac:dyDescent="0.2">
      <c r="B260" s="16" t="s">
        <v>505</v>
      </c>
      <c r="C260" s="16"/>
      <c r="E260" s="365"/>
      <c r="F260" s="365"/>
      <c r="H260" s="20"/>
      <c r="I260" s="20"/>
      <c r="J260" s="20"/>
      <c r="K260" s="20"/>
      <c r="L260" s="20"/>
      <c r="M260" s="97"/>
      <c r="N260" s="97"/>
      <c r="O260" s="142"/>
      <c r="P260" s="142"/>
      <c r="Q260" s="142"/>
      <c r="R260" s="142"/>
      <c r="S260" s="97"/>
      <c r="T260" s="142"/>
      <c r="U260" s="97"/>
      <c r="V260" s="97"/>
    </row>
    <row r="261" spans="1:22" s="15" customFormat="1" x14ac:dyDescent="0.2">
      <c r="I261" s="206"/>
      <c r="J261" s="206"/>
      <c r="K261" s="206"/>
      <c r="M261" s="97"/>
      <c r="N261" s="84"/>
      <c r="O261" s="122"/>
      <c r="P261" s="122"/>
      <c r="Q261" s="122"/>
      <c r="R261" s="122"/>
      <c r="S261" s="97"/>
      <c r="T261" s="122"/>
      <c r="U261" s="97"/>
      <c r="V261" s="97"/>
    </row>
    <row r="262" spans="1:22" s="15" customFormat="1" ht="56.25" x14ac:dyDescent="0.2">
      <c r="A262" s="40" t="s">
        <v>107</v>
      </c>
      <c r="B262" s="389" t="s">
        <v>35</v>
      </c>
      <c r="C262" s="390"/>
      <c r="D262" s="390"/>
      <c r="E262" s="390"/>
      <c r="F262" s="390"/>
      <c r="G262" s="390"/>
      <c r="H262" s="390"/>
      <c r="I262" s="205"/>
      <c r="J262" s="205"/>
      <c r="K262" s="205"/>
      <c r="L262" s="58" t="s">
        <v>211</v>
      </c>
      <c r="M262" s="69" t="s">
        <v>36</v>
      </c>
      <c r="N262" s="70" t="s">
        <v>37</v>
      </c>
      <c r="O262" s="69" t="s">
        <v>334</v>
      </c>
      <c r="P262" s="341" t="s">
        <v>352</v>
      </c>
      <c r="Q262" s="377" t="s">
        <v>526</v>
      </c>
      <c r="R262" s="341" t="s">
        <v>351</v>
      </c>
      <c r="S262" s="297" t="s">
        <v>527</v>
      </c>
      <c r="T262" s="297" t="s">
        <v>528</v>
      </c>
      <c r="U262" s="297"/>
      <c r="V262" s="69"/>
    </row>
    <row r="263" spans="1:22" s="15" customFormat="1" x14ac:dyDescent="0.2">
      <c r="B263" s="4">
        <v>1</v>
      </c>
      <c r="C263" s="4">
        <v>2</v>
      </c>
      <c r="D263" s="4">
        <v>3</v>
      </c>
      <c r="E263" s="4">
        <v>4</v>
      </c>
      <c r="F263" s="4">
        <v>5</v>
      </c>
      <c r="G263" s="4">
        <v>6</v>
      </c>
      <c r="H263" s="4">
        <v>7</v>
      </c>
      <c r="I263" s="205">
        <v>8</v>
      </c>
      <c r="J263" s="205">
        <v>9</v>
      </c>
      <c r="K263" s="205"/>
      <c r="L263" s="4"/>
      <c r="M263" s="97"/>
      <c r="N263" s="381">
        <v>1</v>
      </c>
      <c r="O263" s="94" t="s">
        <v>285</v>
      </c>
      <c r="P263" s="94" t="s">
        <v>56</v>
      </c>
      <c r="Q263" s="94" t="s">
        <v>76</v>
      </c>
      <c r="R263" s="94" t="s">
        <v>33</v>
      </c>
      <c r="S263" s="249" t="s">
        <v>34</v>
      </c>
      <c r="T263" s="94" t="s">
        <v>51</v>
      </c>
      <c r="U263" s="249"/>
      <c r="V263" s="249"/>
    </row>
    <row r="264" spans="1:22" s="15" customFormat="1" x14ac:dyDescent="0.2">
      <c r="I264" s="206"/>
      <c r="J264" s="206"/>
      <c r="K264" s="206"/>
      <c r="M264" s="97"/>
      <c r="N264" s="84"/>
      <c r="O264" s="122"/>
      <c r="P264" s="122"/>
      <c r="Q264" s="122"/>
      <c r="R264" s="122"/>
      <c r="S264" s="97"/>
      <c r="T264" s="122"/>
      <c r="U264" s="97"/>
      <c r="V264" s="97"/>
    </row>
    <row r="265" spans="1:22" s="345" customFormat="1" x14ac:dyDescent="0.2">
      <c r="M265" s="97"/>
      <c r="N265" s="402" t="s">
        <v>480</v>
      </c>
      <c r="O265" s="403"/>
      <c r="P265" s="403"/>
      <c r="Q265" s="403"/>
      <c r="R265" s="403"/>
      <c r="S265" s="97"/>
      <c r="T265" s="122"/>
      <c r="U265" s="97"/>
      <c r="V265" s="97"/>
    </row>
    <row r="266" spans="1:22" s="345" customFormat="1" x14ac:dyDescent="0.2">
      <c r="M266" s="97"/>
      <c r="N266" s="354"/>
      <c r="O266" s="122"/>
      <c r="P266" s="122"/>
      <c r="Q266" s="122"/>
      <c r="R266" s="122"/>
      <c r="S266" s="97"/>
      <c r="T266" s="122"/>
      <c r="U266" s="97"/>
      <c r="V266" s="97"/>
    </row>
    <row r="267" spans="1:22" s="345" customFormat="1" ht="25.5" x14ac:dyDescent="0.2">
      <c r="A267" s="24" t="s">
        <v>109</v>
      </c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6"/>
      <c r="M267" s="98"/>
      <c r="N267" s="74" t="s">
        <v>222</v>
      </c>
      <c r="O267" s="76">
        <f>SUM(O274)</f>
        <v>1886548.4300000002</v>
      </c>
      <c r="P267" s="76">
        <f>SUM(P274)</f>
        <v>3100000</v>
      </c>
      <c r="Q267" s="76"/>
      <c r="R267" s="76">
        <f>SUM(R274)</f>
        <v>2221141.4499999997</v>
      </c>
      <c r="S267" s="77">
        <f t="shared" ref="S267:S329" si="48">R267/O267*100</f>
        <v>117.7357238584116</v>
      </c>
      <c r="T267" s="77">
        <f t="shared" ref="T267:T330" si="49">R267/P267*100</f>
        <v>71.64972419354838</v>
      </c>
      <c r="U267" s="77"/>
      <c r="V267" s="76"/>
    </row>
    <row r="268" spans="1:22" s="345" customFormat="1" x14ac:dyDescent="0.2">
      <c r="A268" s="49"/>
      <c r="L268" s="16"/>
      <c r="M268" s="97"/>
      <c r="N268" s="348"/>
      <c r="O268" s="143"/>
      <c r="P268" s="143"/>
      <c r="Q268" s="143"/>
      <c r="R268" s="143"/>
      <c r="S268" s="143"/>
      <c r="T268" s="77"/>
      <c r="U268" s="143"/>
      <c r="V268" s="143"/>
    </row>
    <row r="269" spans="1:22" s="345" customFormat="1" ht="25.5" x14ac:dyDescent="0.2">
      <c r="A269" s="28" t="s">
        <v>110</v>
      </c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30"/>
      <c r="M269" s="100"/>
      <c r="N269" s="101" t="s">
        <v>223</v>
      </c>
      <c r="O269" s="158">
        <f>SUM(O276)</f>
        <v>1886548.4300000002</v>
      </c>
      <c r="P269" s="158">
        <f>SUM(P276)</f>
        <v>3100000</v>
      </c>
      <c r="Q269" s="158"/>
      <c r="R269" s="158">
        <f>SUM(R276)</f>
        <v>2221141.4499999997</v>
      </c>
      <c r="S269" s="77">
        <f t="shared" si="48"/>
        <v>117.7357238584116</v>
      </c>
      <c r="T269" s="77">
        <f t="shared" si="49"/>
        <v>71.64972419354838</v>
      </c>
      <c r="U269" s="77"/>
      <c r="V269" s="158"/>
    </row>
    <row r="270" spans="1:22" s="345" customFormat="1" x14ac:dyDescent="0.2">
      <c r="M270" s="97"/>
      <c r="N270" s="348"/>
      <c r="O270" s="122"/>
      <c r="P270" s="122"/>
      <c r="Q270" s="122"/>
      <c r="R270" s="122"/>
      <c r="S270" s="77"/>
      <c r="T270" s="77"/>
      <c r="U270" s="77"/>
      <c r="V270" s="97"/>
    </row>
    <row r="271" spans="1:22" s="345" customFormat="1" x14ac:dyDescent="0.2">
      <c r="M271" s="97"/>
      <c r="N271" s="348"/>
      <c r="O271" s="122"/>
      <c r="P271" s="122"/>
      <c r="Q271" s="122"/>
      <c r="R271" s="122"/>
      <c r="S271" s="77"/>
      <c r="T271" s="77"/>
      <c r="U271" s="77"/>
      <c r="V271" s="97"/>
    </row>
    <row r="272" spans="1:22" s="15" customFormat="1" x14ac:dyDescent="0.2">
      <c r="I272" s="206"/>
      <c r="J272" s="206"/>
      <c r="K272" s="206"/>
      <c r="L272" s="16"/>
      <c r="M272" s="97"/>
      <c r="N272" s="404" t="s">
        <v>481</v>
      </c>
      <c r="O272" s="403"/>
      <c r="P272" s="403"/>
      <c r="Q272" s="403"/>
      <c r="R272" s="403"/>
      <c r="S272" s="77"/>
      <c r="T272" s="77"/>
      <c r="U272" s="77"/>
      <c r="V272" s="97"/>
    </row>
    <row r="273" spans="1:22" s="15" customFormat="1" x14ac:dyDescent="0.2">
      <c r="I273" s="206"/>
      <c r="J273" s="206"/>
      <c r="K273" s="206"/>
      <c r="L273" s="16"/>
      <c r="M273" s="97"/>
      <c r="N273" s="73"/>
      <c r="O273" s="122"/>
      <c r="P273" s="122"/>
      <c r="Q273" s="122"/>
      <c r="R273" s="122"/>
      <c r="S273" s="77"/>
      <c r="T273" s="77"/>
      <c r="U273" s="77"/>
      <c r="V273" s="97"/>
    </row>
    <row r="274" spans="1:22" s="25" customFormat="1" ht="25.5" x14ac:dyDescent="0.2">
      <c r="A274" s="24" t="s">
        <v>109</v>
      </c>
      <c r="L274" s="26"/>
      <c r="M274" s="98"/>
      <c r="N274" s="74" t="s">
        <v>222</v>
      </c>
      <c r="O274" s="76">
        <f>SUM(O276)</f>
        <v>1886548.4300000002</v>
      </c>
      <c r="P274" s="76">
        <f>SUM(P276)</f>
        <v>3100000</v>
      </c>
      <c r="Q274" s="76"/>
      <c r="R274" s="76">
        <f>SUM(R276)</f>
        <v>2221141.4499999997</v>
      </c>
      <c r="S274" s="77">
        <f t="shared" si="48"/>
        <v>117.7357238584116</v>
      </c>
      <c r="T274" s="77">
        <f t="shared" si="49"/>
        <v>71.64972419354838</v>
      </c>
      <c r="U274" s="77"/>
      <c r="V274" s="76"/>
    </row>
    <row r="275" spans="1:22" s="15" customFormat="1" x14ac:dyDescent="0.2">
      <c r="A275" s="21"/>
      <c r="I275" s="206"/>
      <c r="J275" s="206"/>
      <c r="K275" s="206"/>
      <c r="L275" s="16"/>
      <c r="M275" s="97"/>
      <c r="N275" s="84"/>
      <c r="O275" s="143"/>
      <c r="P275" s="143"/>
      <c r="Q275" s="143"/>
      <c r="R275" s="143"/>
      <c r="S275" s="77"/>
      <c r="T275" s="77"/>
      <c r="U275" s="77"/>
      <c r="V275" s="143"/>
    </row>
    <row r="276" spans="1:22" s="29" customFormat="1" ht="25.5" x14ac:dyDescent="0.2">
      <c r="A276" s="28" t="s">
        <v>110</v>
      </c>
      <c r="L276" s="30"/>
      <c r="M276" s="100"/>
      <c r="N276" s="101" t="s">
        <v>223</v>
      </c>
      <c r="O276" s="158">
        <f>SUM(O280+O407+O465+O480+O495+O520+O535+O578+O592+O631+O664+O705+O720+O747+O778+O805)</f>
        <v>1886548.4300000002</v>
      </c>
      <c r="P276" s="158">
        <f>SUM(P280+P407+P465+P480+P495+P520+P535+P578+P592+P631+P664+P705+P720+P747+P778+P805)</f>
        <v>3100000</v>
      </c>
      <c r="Q276" s="158"/>
      <c r="R276" s="158">
        <f>SUM(R280+R407+R465+R480+R495+R520+R535+R578+R592+R631+R664+R705+R720+R747+R778+R805)</f>
        <v>2221141.4499999997</v>
      </c>
      <c r="S276" s="77">
        <f t="shared" si="48"/>
        <v>117.7357238584116</v>
      </c>
      <c r="T276" s="77">
        <f t="shared" si="49"/>
        <v>71.64972419354838</v>
      </c>
      <c r="U276" s="77"/>
      <c r="V276" s="158"/>
    </row>
    <row r="277" spans="1:22" s="29" customFormat="1" x14ac:dyDescent="0.2">
      <c r="A277" s="28"/>
      <c r="L277" s="30"/>
      <c r="M277" s="100"/>
      <c r="N277" s="101"/>
      <c r="O277" s="158"/>
      <c r="P277" s="158"/>
      <c r="Q277" s="158"/>
      <c r="R277" s="158"/>
      <c r="S277" s="77"/>
      <c r="T277" s="77"/>
      <c r="U277" s="77"/>
      <c r="V277" s="158"/>
    </row>
    <row r="278" spans="1:22" s="15" customFormat="1" x14ac:dyDescent="0.2">
      <c r="A278" s="23"/>
      <c r="I278" s="206"/>
      <c r="J278" s="206"/>
      <c r="K278" s="206"/>
      <c r="L278" s="16"/>
      <c r="M278" s="97"/>
      <c r="N278" s="184" t="s">
        <v>288</v>
      </c>
      <c r="O278" s="188">
        <f>SUM(O286+O335+O357+O369+O379+O389+O398+O413+O428+O442+O456+O471+O486+O501+O512+O526+O541+O555+O567+O584+O598+O612+O623+O637+O656+O670+O683+O696+O711+O726+O753+O768+O784+O811+O823+O837+O851+O864+O877+O903+O920)</f>
        <v>1886548.4300000002</v>
      </c>
      <c r="P278" s="188">
        <f>SUM(P286+P335+P357+P369+P379+P389+P398+P413+P428+P442+P456+P471+P486+P501+P512+P526+P541+P555+P567+P584+P598+P612+P623+P637+P656+P670+P683+P696+P711+P726+P738+P753+P768+P784+P811+P823+P837+P851+P864+P877+P890+P903+P920)</f>
        <v>3100000</v>
      </c>
      <c r="Q278" s="188"/>
      <c r="R278" s="188">
        <f>SUM(R286+R335+R357+R369+R379+R389+R398+R413+R428+R442+R456+R471+R486+R501+R512+R526+R541+R555+R567+R584+R598+R612+R623+R637+R656+R670+R683+R696+R711+R726+R753+R768+R784+R811+R823+R837+R851+R864+R877+R903+R920)</f>
        <v>2221141.4499999997</v>
      </c>
      <c r="S278" s="77">
        <f t="shared" si="48"/>
        <v>117.7357238584116</v>
      </c>
      <c r="T278" s="77">
        <f t="shared" si="49"/>
        <v>71.64972419354838</v>
      </c>
      <c r="U278" s="77"/>
      <c r="V278" s="188"/>
    </row>
    <row r="279" spans="1:22" s="181" customFormat="1" x14ac:dyDescent="0.2">
      <c r="A279" s="49"/>
      <c r="I279" s="206"/>
      <c r="J279" s="206"/>
      <c r="K279" s="206"/>
      <c r="L279" s="16"/>
      <c r="M279" s="97"/>
      <c r="N279" s="84"/>
      <c r="O279" s="143"/>
      <c r="P279" s="143"/>
      <c r="Q279" s="143"/>
      <c r="R279" s="143"/>
      <c r="S279" s="77"/>
      <c r="T279" s="77"/>
      <c r="U279" s="77"/>
      <c r="V279" s="99"/>
    </row>
    <row r="280" spans="1:22" s="32" customFormat="1" ht="25.5" x14ac:dyDescent="0.2">
      <c r="A280" s="50" t="s">
        <v>113</v>
      </c>
      <c r="B280" s="55">
        <v>1</v>
      </c>
      <c r="D280" s="55"/>
      <c r="F280" s="55">
        <v>5</v>
      </c>
      <c r="L280" s="33"/>
      <c r="M280" s="102"/>
      <c r="N280" s="73" t="s">
        <v>235</v>
      </c>
      <c r="O280" s="103">
        <f>SUM(O282)</f>
        <v>656109.67000000004</v>
      </c>
      <c r="P280" s="103">
        <f>SUM(P282)</f>
        <v>909000</v>
      </c>
      <c r="Q280" s="103"/>
      <c r="R280" s="103">
        <f>SUM(R282)</f>
        <v>769285.19000000006</v>
      </c>
      <c r="S280" s="77">
        <f t="shared" si="48"/>
        <v>117.24948208734678</v>
      </c>
      <c r="T280" s="77">
        <f t="shared" si="49"/>
        <v>84.629833883388343</v>
      </c>
      <c r="U280" s="77"/>
      <c r="V280" s="103"/>
    </row>
    <row r="281" spans="1:22" s="32" customFormat="1" x14ac:dyDescent="0.2">
      <c r="A281" s="50"/>
      <c r="B281" s="55"/>
      <c r="L281" s="33"/>
      <c r="M281" s="102"/>
      <c r="N281" s="73"/>
      <c r="O281" s="135"/>
      <c r="P281" s="135"/>
      <c r="Q281" s="135"/>
      <c r="R281" s="135"/>
      <c r="S281" s="77"/>
      <c r="T281" s="77"/>
      <c r="U281" s="77"/>
      <c r="V281" s="103"/>
    </row>
    <row r="282" spans="1:22" s="32" customFormat="1" ht="25.5" x14ac:dyDescent="0.2">
      <c r="A282" s="52" t="s">
        <v>111</v>
      </c>
      <c r="B282" s="151"/>
      <c r="C282" s="151"/>
      <c r="D282" s="151"/>
      <c r="E282" s="151"/>
      <c r="F282" s="151"/>
      <c r="G282" s="151"/>
      <c r="H282" s="151"/>
      <c r="I282" s="206"/>
      <c r="J282" s="206"/>
      <c r="K282" s="206"/>
      <c r="L282" s="31" t="s">
        <v>112</v>
      </c>
      <c r="M282" s="104"/>
      <c r="N282" s="105" t="s">
        <v>118</v>
      </c>
      <c r="O282" s="106">
        <f>SUM(O284+O333+O355+O367+O377+O387+O396)</f>
        <v>656109.67000000004</v>
      </c>
      <c r="P282" s="106">
        <f>SUM(P284+P333+P355+P367+P377+P387+P396)</f>
        <v>909000</v>
      </c>
      <c r="Q282" s="106"/>
      <c r="R282" s="106">
        <f>SUM(R284+R333+R355+R367+R377+R387+R396)</f>
        <v>769285.19000000006</v>
      </c>
      <c r="S282" s="77">
        <f t="shared" si="48"/>
        <v>117.24948208734678</v>
      </c>
      <c r="T282" s="77">
        <f t="shared" si="49"/>
        <v>84.629833883388343</v>
      </c>
      <c r="U282" s="77"/>
      <c r="V282" s="106"/>
    </row>
    <row r="283" spans="1:22" s="32" customFormat="1" x14ac:dyDescent="0.2">
      <c r="A283" s="52"/>
      <c r="B283" s="151"/>
      <c r="C283" s="151"/>
      <c r="D283" s="151"/>
      <c r="E283" s="151"/>
      <c r="F283" s="151"/>
      <c r="G283" s="151"/>
      <c r="H283" s="151"/>
      <c r="I283" s="206"/>
      <c r="J283" s="206"/>
      <c r="K283" s="206"/>
      <c r="L283" s="31"/>
      <c r="M283" s="104"/>
      <c r="N283" s="105"/>
      <c r="O283" s="135"/>
      <c r="P283" s="135"/>
      <c r="Q283" s="135"/>
      <c r="R283" s="135"/>
      <c r="S283" s="77"/>
      <c r="T283" s="77"/>
      <c r="U283" s="77"/>
      <c r="V283" s="106"/>
    </row>
    <row r="284" spans="1:22" s="32" customFormat="1" ht="25.5" x14ac:dyDescent="0.2">
      <c r="A284" s="27" t="s">
        <v>114</v>
      </c>
      <c r="B284" s="151"/>
      <c r="C284" s="151"/>
      <c r="D284" s="151"/>
      <c r="E284" s="151"/>
      <c r="F284" s="151"/>
      <c r="G284" s="151"/>
      <c r="H284" s="151"/>
      <c r="I284" s="206"/>
      <c r="J284" s="206"/>
      <c r="K284" s="206"/>
      <c r="L284" s="36" t="s">
        <v>142</v>
      </c>
      <c r="M284" s="107"/>
      <c r="N284" s="108" t="s">
        <v>226</v>
      </c>
      <c r="O284" s="143">
        <f t="shared" ref="O284:P284" si="50">SUM(O291)</f>
        <v>430067.82999999996</v>
      </c>
      <c r="P284" s="143">
        <f t="shared" si="50"/>
        <v>620100</v>
      </c>
      <c r="Q284" s="143"/>
      <c r="R284" s="143">
        <f t="shared" ref="R284" si="51">SUM(R291)</f>
        <v>522119.47000000009</v>
      </c>
      <c r="S284" s="77">
        <f t="shared" si="48"/>
        <v>121.40398178584995</v>
      </c>
      <c r="T284" s="77">
        <f t="shared" si="49"/>
        <v>84.199237219803265</v>
      </c>
      <c r="U284" s="77"/>
      <c r="V284" s="143"/>
    </row>
    <row r="285" spans="1:22" s="32" customFormat="1" x14ac:dyDescent="0.2">
      <c r="A285" s="27"/>
      <c r="B285" s="181"/>
      <c r="C285" s="181"/>
      <c r="D285" s="181"/>
      <c r="E285" s="181"/>
      <c r="F285" s="181"/>
      <c r="G285" s="181"/>
      <c r="H285" s="181"/>
      <c r="I285" s="206"/>
      <c r="J285" s="206"/>
      <c r="K285" s="206"/>
      <c r="L285" s="36"/>
      <c r="M285" s="107"/>
      <c r="N285" s="108"/>
      <c r="O285" s="143"/>
      <c r="P285" s="143"/>
      <c r="Q285" s="143"/>
      <c r="R285" s="143"/>
      <c r="S285" s="77"/>
      <c r="T285" s="77"/>
      <c r="U285" s="77"/>
      <c r="V285" s="143"/>
    </row>
    <row r="286" spans="1:22" s="32" customFormat="1" x14ac:dyDescent="0.2">
      <c r="A286" s="27"/>
      <c r="B286" s="181"/>
      <c r="C286" s="181"/>
      <c r="D286" s="181"/>
      <c r="E286" s="181"/>
      <c r="F286" s="181"/>
      <c r="G286" s="181"/>
      <c r="H286" s="181"/>
      <c r="I286" s="206"/>
      <c r="J286" s="206"/>
      <c r="K286" s="206"/>
      <c r="L286" s="36"/>
      <c r="M286" s="107"/>
      <c r="N286" s="184" t="s">
        <v>288</v>
      </c>
      <c r="O286" s="188">
        <f>SUM(O287:O289)</f>
        <v>430067.83</v>
      </c>
      <c r="P286" s="188">
        <f>SUM(P287:P288)</f>
        <v>620100</v>
      </c>
      <c r="Q286" s="188"/>
      <c r="R286" s="188">
        <f>SUM(R287:R289)</f>
        <v>522119.47</v>
      </c>
      <c r="S286" s="77">
        <f t="shared" si="48"/>
        <v>121.40398178584991</v>
      </c>
      <c r="T286" s="77">
        <f t="shared" si="49"/>
        <v>84.199237219803251</v>
      </c>
      <c r="U286" s="77"/>
      <c r="V286" s="188"/>
    </row>
    <row r="287" spans="1:22" s="32" customFormat="1" x14ac:dyDescent="0.2">
      <c r="A287" s="49"/>
      <c r="B287" s="151"/>
      <c r="C287" s="151"/>
      <c r="D287" s="151"/>
      <c r="E287" s="151"/>
      <c r="F287" s="151"/>
      <c r="G287" s="151"/>
      <c r="H287" s="151"/>
      <c r="I287" s="206"/>
      <c r="J287" s="206"/>
      <c r="K287" s="206"/>
      <c r="L287" s="16"/>
      <c r="M287" s="190">
        <v>11</v>
      </c>
      <c r="N287" s="184" t="s">
        <v>289</v>
      </c>
      <c r="O287" s="188">
        <v>181809.14</v>
      </c>
      <c r="P287" s="188">
        <v>238500</v>
      </c>
      <c r="Q287" s="188"/>
      <c r="R287" s="188">
        <v>171290.38</v>
      </c>
      <c r="S287" s="77">
        <f t="shared" si="48"/>
        <v>94.214394281827623</v>
      </c>
      <c r="T287" s="77">
        <f t="shared" si="49"/>
        <v>71.819865828092247</v>
      </c>
      <c r="U287" s="77"/>
      <c r="V287" s="188"/>
    </row>
    <row r="288" spans="1:22" s="32" customFormat="1" x14ac:dyDescent="0.2">
      <c r="A288" s="49"/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16"/>
      <c r="M288" s="190">
        <v>52</v>
      </c>
      <c r="N288" s="184" t="s">
        <v>103</v>
      </c>
      <c r="O288" s="188">
        <v>215269.39</v>
      </c>
      <c r="P288" s="188">
        <v>381600</v>
      </c>
      <c r="Q288" s="188"/>
      <c r="R288" s="188">
        <v>317839.78999999998</v>
      </c>
      <c r="S288" s="77">
        <f t="shared" si="48"/>
        <v>147.64746162935657</v>
      </c>
      <c r="T288" s="77">
        <f t="shared" si="49"/>
        <v>83.291349580712776</v>
      </c>
      <c r="U288" s="77"/>
      <c r="V288" s="188"/>
    </row>
    <row r="289" spans="1:22" s="32" customFormat="1" x14ac:dyDescent="0.2">
      <c r="A289" s="49"/>
      <c r="B289" s="300"/>
      <c r="C289" s="300"/>
      <c r="D289" s="300"/>
      <c r="E289" s="300"/>
      <c r="F289" s="300"/>
      <c r="G289" s="300"/>
      <c r="H289" s="300"/>
      <c r="I289" s="300"/>
      <c r="J289" s="300"/>
      <c r="K289" s="300"/>
      <c r="L289" s="16"/>
      <c r="M289" s="190">
        <v>91</v>
      </c>
      <c r="N289" s="184" t="s">
        <v>293</v>
      </c>
      <c r="O289" s="192">
        <v>32989.300000000003</v>
      </c>
      <c r="P289" s="188">
        <v>0</v>
      </c>
      <c r="Q289" s="188"/>
      <c r="R289" s="192">
        <v>32989.300000000003</v>
      </c>
      <c r="S289" s="77">
        <f t="shared" si="48"/>
        <v>100</v>
      </c>
      <c r="T289" s="77">
        <v>0</v>
      </c>
      <c r="U289" s="77"/>
      <c r="V289" s="188"/>
    </row>
    <row r="290" spans="1:22" s="32" customFormat="1" x14ac:dyDescent="0.2">
      <c r="A290" s="49"/>
      <c r="B290" s="181"/>
      <c r="C290" s="181"/>
      <c r="D290" s="181"/>
      <c r="E290" s="181"/>
      <c r="F290" s="181"/>
      <c r="G290" s="181"/>
      <c r="H290" s="181"/>
      <c r="I290" s="206"/>
      <c r="J290" s="206"/>
      <c r="K290" s="206"/>
      <c r="L290" s="16"/>
      <c r="M290" s="183"/>
      <c r="N290" s="84"/>
      <c r="O290" s="143"/>
      <c r="P290" s="143"/>
      <c r="Q290" s="143"/>
      <c r="R290" s="143"/>
      <c r="S290" s="77"/>
      <c r="T290" s="77"/>
      <c r="U290" s="77"/>
      <c r="V290" s="99"/>
    </row>
    <row r="291" spans="1:22" s="32" customFormat="1" x14ac:dyDescent="0.2">
      <c r="A291" s="49"/>
      <c r="B291" s="150">
        <v>1</v>
      </c>
      <c r="C291" s="151"/>
      <c r="D291" s="151"/>
      <c r="E291" s="151"/>
      <c r="F291" s="299">
        <v>5</v>
      </c>
      <c r="G291" s="151"/>
      <c r="H291" s="151"/>
      <c r="I291" s="206"/>
      <c r="J291" s="299">
        <v>9</v>
      </c>
      <c r="K291" s="206"/>
      <c r="L291" s="16" t="s">
        <v>142</v>
      </c>
      <c r="M291" s="152">
        <v>3</v>
      </c>
      <c r="N291" s="84" t="s">
        <v>116</v>
      </c>
      <c r="O291" s="99">
        <f>SUM(O292+O300+O325+O330)</f>
        <v>430067.82999999996</v>
      </c>
      <c r="P291" s="99">
        <f>SUM(P292+P300+P325+P330)</f>
        <v>620100</v>
      </c>
      <c r="Q291" s="99"/>
      <c r="R291" s="99">
        <f>SUM(R292+R300+R325+R330)</f>
        <v>522119.47000000009</v>
      </c>
      <c r="S291" s="77">
        <f t="shared" si="48"/>
        <v>121.40398178584995</v>
      </c>
      <c r="T291" s="77">
        <f t="shared" si="49"/>
        <v>84.199237219803265</v>
      </c>
      <c r="U291" s="77"/>
      <c r="V291" s="99"/>
    </row>
    <row r="292" spans="1:22" s="32" customFormat="1" x14ac:dyDescent="0.2">
      <c r="A292" s="19"/>
      <c r="B292" s="150">
        <v>1</v>
      </c>
      <c r="C292" s="38"/>
      <c r="D292" s="38"/>
      <c r="E292" s="38"/>
      <c r="F292" s="299">
        <v>5</v>
      </c>
      <c r="G292" s="38"/>
      <c r="H292" s="38"/>
      <c r="I292" s="38"/>
      <c r="J292" s="299">
        <v>9</v>
      </c>
      <c r="K292" s="38"/>
      <c r="L292" s="16" t="s">
        <v>142</v>
      </c>
      <c r="M292" s="71">
        <v>31</v>
      </c>
      <c r="N292" s="70" t="s">
        <v>0</v>
      </c>
      <c r="O292" s="111">
        <f>SUM(O293+O295+O297)</f>
        <v>211281.56</v>
      </c>
      <c r="P292" s="111">
        <f t="shared" ref="P292" si="52">SUM(P293:P297)</f>
        <v>217100</v>
      </c>
      <c r="Q292" s="111"/>
      <c r="R292" s="111">
        <f>SUM(R293+R295+R297)</f>
        <v>193759.05000000002</v>
      </c>
      <c r="S292" s="77">
        <f t="shared" si="48"/>
        <v>91.706559720592765</v>
      </c>
      <c r="T292" s="77">
        <f t="shared" si="49"/>
        <v>89.248756333486881</v>
      </c>
      <c r="U292" s="77"/>
      <c r="V292" s="99"/>
    </row>
    <row r="293" spans="1:22" s="32" customFormat="1" x14ac:dyDescent="0.2">
      <c r="A293" s="49"/>
      <c r="B293" s="150">
        <v>1</v>
      </c>
      <c r="C293" s="151"/>
      <c r="D293" s="151"/>
      <c r="E293" s="151"/>
      <c r="F293" s="299">
        <v>5</v>
      </c>
      <c r="G293" s="151"/>
      <c r="H293" s="151"/>
      <c r="I293" s="206"/>
      <c r="J293" s="299">
        <v>9</v>
      </c>
      <c r="K293" s="206"/>
      <c r="L293" s="16" t="s">
        <v>142</v>
      </c>
      <c r="M293" s="152">
        <v>311</v>
      </c>
      <c r="N293" s="84" t="s">
        <v>122</v>
      </c>
      <c r="O293" s="112">
        <v>160391.10999999999</v>
      </c>
      <c r="P293" s="112">
        <v>170000</v>
      </c>
      <c r="Q293" s="112"/>
      <c r="R293" s="112">
        <f>SUM(R294)</f>
        <v>161057.23000000001</v>
      </c>
      <c r="S293" s="77">
        <f t="shared" si="48"/>
        <v>100.41530980114797</v>
      </c>
      <c r="T293" s="77">
        <f t="shared" si="49"/>
        <v>94.739547058823533</v>
      </c>
      <c r="U293" s="77"/>
      <c r="V293" s="112"/>
    </row>
    <row r="294" spans="1:22" s="32" customFormat="1" x14ac:dyDescent="0.2">
      <c r="A294" s="49"/>
      <c r="B294" s="358"/>
      <c r="C294" s="359"/>
      <c r="D294" s="359"/>
      <c r="E294" s="359"/>
      <c r="F294" s="358"/>
      <c r="G294" s="359"/>
      <c r="H294" s="359"/>
      <c r="I294" s="359"/>
      <c r="J294" s="358"/>
      <c r="K294" s="359"/>
      <c r="L294" s="16"/>
      <c r="M294" s="357">
        <v>3111</v>
      </c>
      <c r="N294" s="356" t="s">
        <v>392</v>
      </c>
      <c r="O294" s="112">
        <v>160391.10999999999</v>
      </c>
      <c r="P294" s="112"/>
      <c r="Q294" s="112"/>
      <c r="R294" s="112">
        <v>161057.23000000001</v>
      </c>
      <c r="S294" s="77">
        <f t="shared" si="48"/>
        <v>100.41530980114797</v>
      </c>
      <c r="T294" s="77"/>
      <c r="U294" s="77"/>
      <c r="V294" s="112"/>
    </row>
    <row r="295" spans="1:22" s="32" customFormat="1" x14ac:dyDescent="0.2">
      <c r="A295" s="49"/>
      <c r="B295" s="150">
        <v>1</v>
      </c>
      <c r="C295" s="151"/>
      <c r="D295" s="151"/>
      <c r="E295" s="151"/>
      <c r="F295" s="299">
        <v>5</v>
      </c>
      <c r="G295" s="151"/>
      <c r="H295" s="151"/>
      <c r="I295" s="206"/>
      <c r="J295" s="299">
        <v>9</v>
      </c>
      <c r="K295" s="206"/>
      <c r="L295" s="16" t="s">
        <v>142</v>
      </c>
      <c r="M295" s="152">
        <v>312</v>
      </c>
      <c r="N295" s="84" t="s">
        <v>1</v>
      </c>
      <c r="O295" s="112">
        <v>23303.200000000001</v>
      </c>
      <c r="P295" s="112">
        <v>19100</v>
      </c>
      <c r="Q295" s="112"/>
      <c r="R295" s="112">
        <f>SUM(R296)</f>
        <v>5000</v>
      </c>
      <c r="S295" s="77">
        <f t="shared" si="48"/>
        <v>21.456280682481374</v>
      </c>
      <c r="T295" s="77">
        <f t="shared" si="49"/>
        <v>26.178010471204189</v>
      </c>
      <c r="U295" s="77"/>
      <c r="V295" s="112"/>
    </row>
    <row r="296" spans="1:22" s="32" customFormat="1" x14ac:dyDescent="0.2">
      <c r="A296" s="49"/>
      <c r="B296" s="358"/>
      <c r="C296" s="359"/>
      <c r="D296" s="359"/>
      <c r="E296" s="359"/>
      <c r="F296" s="358"/>
      <c r="G296" s="359"/>
      <c r="H296" s="359"/>
      <c r="I296" s="359"/>
      <c r="J296" s="358"/>
      <c r="K296" s="359"/>
      <c r="L296" s="16"/>
      <c r="M296" s="357">
        <v>3121</v>
      </c>
      <c r="N296" s="356" t="s">
        <v>1</v>
      </c>
      <c r="O296" s="112">
        <v>23303.200000000001</v>
      </c>
      <c r="P296" s="112"/>
      <c r="Q296" s="112"/>
      <c r="R296" s="112">
        <v>5000</v>
      </c>
      <c r="S296" s="77">
        <f t="shared" si="48"/>
        <v>21.456280682481374</v>
      </c>
      <c r="T296" s="77"/>
      <c r="U296" s="77"/>
      <c r="V296" s="112"/>
    </row>
    <row r="297" spans="1:22" s="32" customFormat="1" x14ac:dyDescent="0.2">
      <c r="A297" s="49"/>
      <c r="B297" s="150">
        <v>1</v>
      </c>
      <c r="C297" s="151"/>
      <c r="D297" s="151"/>
      <c r="E297" s="151"/>
      <c r="F297" s="299">
        <v>5</v>
      </c>
      <c r="G297" s="151"/>
      <c r="H297" s="151"/>
      <c r="I297" s="206"/>
      <c r="J297" s="299">
        <v>9</v>
      </c>
      <c r="K297" s="206"/>
      <c r="L297" s="16" t="s">
        <v>142</v>
      </c>
      <c r="M297" s="152">
        <v>313</v>
      </c>
      <c r="N297" s="84" t="s">
        <v>2</v>
      </c>
      <c r="O297" s="112">
        <f>SUM(O298:O299)</f>
        <v>27587.25</v>
      </c>
      <c r="P297" s="112">
        <v>28000</v>
      </c>
      <c r="Q297" s="112"/>
      <c r="R297" s="112">
        <f>SUM(R298:R299)</f>
        <v>27701.82</v>
      </c>
      <c r="S297" s="77">
        <f t="shared" si="48"/>
        <v>100.41530054644809</v>
      </c>
      <c r="T297" s="77">
        <f t="shared" si="49"/>
        <v>98.935071428571433</v>
      </c>
      <c r="U297" s="77"/>
      <c r="V297" s="112"/>
    </row>
    <row r="298" spans="1:22" s="32" customFormat="1" ht="25.5" x14ac:dyDescent="0.2">
      <c r="A298" s="49"/>
      <c r="B298" s="358"/>
      <c r="C298" s="359"/>
      <c r="D298" s="359"/>
      <c r="E298" s="359"/>
      <c r="F298" s="358"/>
      <c r="G298" s="359"/>
      <c r="H298" s="359"/>
      <c r="I298" s="359"/>
      <c r="J298" s="358"/>
      <c r="K298" s="359"/>
      <c r="L298" s="16"/>
      <c r="M298" s="357">
        <v>3132</v>
      </c>
      <c r="N298" s="356" t="s">
        <v>396</v>
      </c>
      <c r="O298" s="112">
        <v>24937.08</v>
      </c>
      <c r="P298" s="112"/>
      <c r="Q298" s="112"/>
      <c r="R298" s="112">
        <v>24963.86</v>
      </c>
      <c r="S298" s="77">
        <f t="shared" si="48"/>
        <v>100.10739027985633</v>
      </c>
      <c r="T298" s="77"/>
      <c r="U298" s="77"/>
      <c r="V298" s="112"/>
    </row>
    <row r="299" spans="1:22" s="32" customFormat="1" ht="38.25" x14ac:dyDescent="0.2">
      <c r="A299" s="49"/>
      <c r="B299" s="358"/>
      <c r="C299" s="359"/>
      <c r="D299" s="359"/>
      <c r="E299" s="359"/>
      <c r="F299" s="358"/>
      <c r="G299" s="359"/>
      <c r="H299" s="359"/>
      <c r="I299" s="359"/>
      <c r="J299" s="358"/>
      <c r="K299" s="359"/>
      <c r="L299" s="16"/>
      <c r="M299" s="357">
        <v>3133</v>
      </c>
      <c r="N299" s="356" t="s">
        <v>397</v>
      </c>
      <c r="O299" s="112">
        <v>2650.17</v>
      </c>
      <c r="P299" s="112"/>
      <c r="Q299" s="112"/>
      <c r="R299" s="112">
        <v>2737.96</v>
      </c>
      <c r="S299" s="77">
        <f t="shared" si="48"/>
        <v>103.31261768112989</v>
      </c>
      <c r="T299" s="77"/>
      <c r="U299" s="77"/>
      <c r="V299" s="112"/>
    </row>
    <row r="300" spans="1:22" s="32" customFormat="1" x14ac:dyDescent="0.2">
      <c r="A300" s="19"/>
      <c r="B300" s="150">
        <v>1</v>
      </c>
      <c r="C300" s="38"/>
      <c r="D300" s="38"/>
      <c r="E300" s="38"/>
      <c r="F300" s="299">
        <v>5</v>
      </c>
      <c r="G300" s="38"/>
      <c r="H300" s="38"/>
      <c r="I300" s="38"/>
      <c r="J300" s="299">
        <v>9</v>
      </c>
      <c r="K300" s="38"/>
      <c r="L300" s="16" t="s">
        <v>142</v>
      </c>
      <c r="M300" s="71">
        <v>32</v>
      </c>
      <c r="N300" s="70" t="s">
        <v>3</v>
      </c>
      <c r="O300" s="113">
        <f>SUM(O301+O305+O311+O319)</f>
        <v>207722.33999999997</v>
      </c>
      <c r="P300" s="113">
        <f t="shared" ref="P300" si="53">SUM(P301:P319)</f>
        <v>375000</v>
      </c>
      <c r="Q300" s="113"/>
      <c r="R300" s="113">
        <f>SUM(R301+R305+R311+R319)</f>
        <v>311852.78000000003</v>
      </c>
      <c r="S300" s="77">
        <f t="shared" si="48"/>
        <v>150.12962977405323</v>
      </c>
      <c r="T300" s="77">
        <f t="shared" si="49"/>
        <v>83.160741333333348</v>
      </c>
      <c r="U300" s="77"/>
      <c r="V300" s="112"/>
    </row>
    <row r="301" spans="1:22" s="32" customFormat="1" ht="25.5" x14ac:dyDescent="0.2">
      <c r="A301" s="49"/>
      <c r="B301" s="150">
        <v>1</v>
      </c>
      <c r="C301" s="151"/>
      <c r="D301" s="151"/>
      <c r="E301" s="151"/>
      <c r="F301" s="299">
        <v>5</v>
      </c>
      <c r="G301" s="151"/>
      <c r="H301" s="151"/>
      <c r="I301" s="206"/>
      <c r="J301" s="299">
        <v>9</v>
      </c>
      <c r="K301" s="206"/>
      <c r="L301" s="16" t="s">
        <v>142</v>
      </c>
      <c r="M301" s="152">
        <v>321</v>
      </c>
      <c r="N301" s="84" t="s">
        <v>4</v>
      </c>
      <c r="O301" s="112">
        <v>17376</v>
      </c>
      <c r="P301" s="112">
        <v>25000</v>
      </c>
      <c r="Q301" s="112"/>
      <c r="R301" s="112">
        <f>SUM(R302:R304)</f>
        <v>15434</v>
      </c>
      <c r="S301" s="77">
        <f t="shared" si="48"/>
        <v>88.823664825046052</v>
      </c>
      <c r="T301" s="77">
        <f t="shared" si="49"/>
        <v>61.736000000000004</v>
      </c>
      <c r="U301" s="77"/>
      <c r="V301" s="112"/>
    </row>
    <row r="302" spans="1:22" s="32" customFormat="1" ht="25.5" x14ac:dyDescent="0.2">
      <c r="A302" s="49"/>
      <c r="B302" s="358"/>
      <c r="C302" s="359"/>
      <c r="D302" s="359"/>
      <c r="E302" s="359"/>
      <c r="F302" s="358"/>
      <c r="G302" s="359"/>
      <c r="H302" s="359"/>
      <c r="I302" s="359"/>
      <c r="J302" s="358"/>
      <c r="K302" s="359"/>
      <c r="L302" s="16"/>
      <c r="M302" s="357">
        <v>3212</v>
      </c>
      <c r="N302" s="356" t="s">
        <v>401</v>
      </c>
      <c r="O302" s="112">
        <v>9504</v>
      </c>
      <c r="P302" s="112"/>
      <c r="Q302" s="112"/>
      <c r="R302" s="112">
        <v>9504</v>
      </c>
      <c r="S302" s="77">
        <f t="shared" si="48"/>
        <v>100</v>
      </c>
      <c r="T302" s="77"/>
      <c r="U302" s="77"/>
      <c r="V302" s="112"/>
    </row>
    <row r="303" spans="1:22" s="32" customFormat="1" ht="25.5" x14ac:dyDescent="0.2">
      <c r="A303" s="49"/>
      <c r="B303" s="358"/>
      <c r="C303" s="359"/>
      <c r="D303" s="359"/>
      <c r="E303" s="359"/>
      <c r="F303" s="358"/>
      <c r="G303" s="359"/>
      <c r="H303" s="359"/>
      <c r="I303" s="359"/>
      <c r="J303" s="358"/>
      <c r="K303" s="359"/>
      <c r="L303" s="16"/>
      <c r="M303" s="357">
        <v>3213</v>
      </c>
      <c r="N303" s="356" t="s">
        <v>402</v>
      </c>
      <c r="O303" s="112">
        <v>5450</v>
      </c>
      <c r="P303" s="112"/>
      <c r="Q303" s="112"/>
      <c r="R303" s="112">
        <v>4650</v>
      </c>
      <c r="S303" s="77">
        <f t="shared" si="48"/>
        <v>85.321100917431195</v>
      </c>
      <c r="T303" s="77"/>
      <c r="U303" s="77"/>
      <c r="V303" s="112"/>
    </row>
    <row r="304" spans="1:22" s="32" customFormat="1" ht="25.5" x14ac:dyDescent="0.2">
      <c r="A304" s="49"/>
      <c r="B304" s="358"/>
      <c r="C304" s="359"/>
      <c r="D304" s="359"/>
      <c r="E304" s="359"/>
      <c r="F304" s="358"/>
      <c r="G304" s="359"/>
      <c r="H304" s="359"/>
      <c r="I304" s="359"/>
      <c r="J304" s="358"/>
      <c r="K304" s="359"/>
      <c r="L304" s="16"/>
      <c r="M304" s="357">
        <v>3214</v>
      </c>
      <c r="N304" s="356" t="s">
        <v>403</v>
      </c>
      <c r="O304" s="112">
        <v>2422</v>
      </c>
      <c r="P304" s="112"/>
      <c r="Q304" s="112"/>
      <c r="R304" s="112">
        <v>1280</v>
      </c>
      <c r="S304" s="77">
        <f t="shared" si="48"/>
        <v>52.848885218827412</v>
      </c>
      <c r="T304" s="77"/>
      <c r="U304" s="77"/>
      <c r="V304" s="112"/>
    </row>
    <row r="305" spans="1:22" s="32" customFormat="1" x14ac:dyDescent="0.2">
      <c r="A305" s="151"/>
      <c r="B305" s="150">
        <v>1</v>
      </c>
      <c r="C305" s="151"/>
      <c r="D305" s="150"/>
      <c r="E305" s="151"/>
      <c r="F305" s="299">
        <v>5</v>
      </c>
      <c r="G305" s="151"/>
      <c r="H305" s="151"/>
      <c r="I305" s="206"/>
      <c r="J305" s="299">
        <v>9</v>
      </c>
      <c r="K305" s="206"/>
      <c r="L305" s="16" t="s">
        <v>142</v>
      </c>
      <c r="M305" s="152">
        <v>322</v>
      </c>
      <c r="N305" s="97" t="s">
        <v>117</v>
      </c>
      <c r="O305" s="112">
        <f>SUM(O306:O310)</f>
        <v>31288.23</v>
      </c>
      <c r="P305" s="112">
        <v>40000</v>
      </c>
      <c r="Q305" s="112"/>
      <c r="R305" s="112">
        <f>SUM(R306:R310)</f>
        <v>34470.720000000001</v>
      </c>
      <c r="S305" s="77">
        <f t="shared" si="48"/>
        <v>110.17152456370975</v>
      </c>
      <c r="T305" s="77">
        <f t="shared" si="49"/>
        <v>86.1768</v>
      </c>
      <c r="U305" s="77"/>
      <c r="V305" s="112"/>
    </row>
    <row r="306" spans="1:22" s="32" customFormat="1" ht="25.5" x14ac:dyDescent="0.2">
      <c r="A306" s="359"/>
      <c r="B306" s="358"/>
      <c r="C306" s="359"/>
      <c r="D306" s="358"/>
      <c r="E306" s="359"/>
      <c r="F306" s="358"/>
      <c r="G306" s="359"/>
      <c r="H306" s="359"/>
      <c r="I306" s="359"/>
      <c r="J306" s="358"/>
      <c r="K306" s="359"/>
      <c r="L306" s="16"/>
      <c r="M306" s="357">
        <v>3221</v>
      </c>
      <c r="N306" s="356" t="s">
        <v>405</v>
      </c>
      <c r="O306" s="112">
        <v>11755.93</v>
      </c>
      <c r="P306" s="112"/>
      <c r="Q306" s="112"/>
      <c r="R306" s="112">
        <v>11023.98</v>
      </c>
      <c r="S306" s="77">
        <f t="shared" si="48"/>
        <v>93.773780551602457</v>
      </c>
      <c r="T306" s="77"/>
      <c r="U306" s="77"/>
      <c r="V306" s="112"/>
    </row>
    <row r="307" spans="1:22" s="32" customFormat="1" x14ac:dyDescent="0.2">
      <c r="A307" s="359"/>
      <c r="B307" s="358"/>
      <c r="C307" s="359"/>
      <c r="D307" s="358"/>
      <c r="E307" s="359"/>
      <c r="F307" s="358"/>
      <c r="G307" s="359"/>
      <c r="H307" s="359"/>
      <c r="I307" s="359"/>
      <c r="J307" s="358"/>
      <c r="K307" s="359"/>
      <c r="L307" s="16"/>
      <c r="M307" s="357">
        <v>3223</v>
      </c>
      <c r="N307" s="97" t="s">
        <v>410</v>
      </c>
      <c r="O307" s="112">
        <v>14238.29</v>
      </c>
      <c r="P307" s="112"/>
      <c r="Q307" s="112"/>
      <c r="R307" s="112">
        <v>14475.27</v>
      </c>
      <c r="S307" s="77">
        <f t="shared" si="48"/>
        <v>101.66438525974677</v>
      </c>
      <c r="T307" s="77"/>
      <c r="U307" s="77"/>
      <c r="V307" s="112"/>
    </row>
    <row r="308" spans="1:22" s="32" customFormat="1" ht="25.5" x14ac:dyDescent="0.2">
      <c r="A308" s="359"/>
      <c r="B308" s="358"/>
      <c r="C308" s="359"/>
      <c r="D308" s="358"/>
      <c r="E308" s="359"/>
      <c r="F308" s="358"/>
      <c r="G308" s="359"/>
      <c r="H308" s="359"/>
      <c r="I308" s="359"/>
      <c r="J308" s="358"/>
      <c r="K308" s="359"/>
      <c r="L308" s="16"/>
      <c r="M308" s="357">
        <v>3224</v>
      </c>
      <c r="N308" s="356" t="s">
        <v>411</v>
      </c>
      <c r="O308" s="112">
        <v>716.48</v>
      </c>
      <c r="P308" s="112"/>
      <c r="Q308" s="112"/>
      <c r="R308" s="112">
        <v>0</v>
      </c>
      <c r="S308" s="77">
        <f t="shared" si="48"/>
        <v>0</v>
      </c>
      <c r="T308" s="77"/>
      <c r="U308" s="77"/>
      <c r="V308" s="112"/>
    </row>
    <row r="309" spans="1:22" s="32" customFormat="1" x14ac:dyDescent="0.2">
      <c r="A309" s="359"/>
      <c r="B309" s="358"/>
      <c r="C309" s="359"/>
      <c r="D309" s="358"/>
      <c r="E309" s="359"/>
      <c r="F309" s="358"/>
      <c r="G309" s="359"/>
      <c r="H309" s="359"/>
      <c r="I309" s="359"/>
      <c r="J309" s="358"/>
      <c r="K309" s="359"/>
      <c r="L309" s="16"/>
      <c r="M309" s="357">
        <v>3225</v>
      </c>
      <c r="N309" s="97" t="s">
        <v>412</v>
      </c>
      <c r="O309" s="112">
        <v>4519.7299999999996</v>
      </c>
      <c r="P309" s="112"/>
      <c r="Q309" s="112"/>
      <c r="R309" s="112">
        <v>8971.4699999999993</v>
      </c>
      <c r="S309" s="77">
        <f t="shared" si="48"/>
        <v>198.49570660194306</v>
      </c>
      <c r="T309" s="77"/>
      <c r="U309" s="77"/>
      <c r="V309" s="112"/>
    </row>
    <row r="310" spans="1:22" s="32" customFormat="1" ht="25.5" x14ac:dyDescent="0.2">
      <c r="A310" s="359"/>
      <c r="B310" s="358"/>
      <c r="C310" s="359"/>
      <c r="D310" s="358"/>
      <c r="E310" s="359"/>
      <c r="F310" s="358"/>
      <c r="G310" s="359"/>
      <c r="H310" s="359"/>
      <c r="I310" s="359"/>
      <c r="J310" s="358"/>
      <c r="K310" s="359"/>
      <c r="L310" s="16"/>
      <c r="M310" s="357">
        <v>3227</v>
      </c>
      <c r="N310" s="356" t="s">
        <v>499</v>
      </c>
      <c r="O310" s="112">
        <v>57.8</v>
      </c>
      <c r="P310" s="112"/>
      <c r="Q310" s="112"/>
      <c r="R310" s="112">
        <v>0</v>
      </c>
      <c r="S310" s="77">
        <f t="shared" si="48"/>
        <v>0</v>
      </c>
      <c r="T310" s="77"/>
      <c r="U310" s="77"/>
      <c r="V310" s="112"/>
    </row>
    <row r="311" spans="1:22" s="32" customFormat="1" x14ac:dyDescent="0.2">
      <c r="A311" s="151"/>
      <c r="B311" s="150">
        <v>1</v>
      </c>
      <c r="C311" s="151"/>
      <c r="D311" s="150"/>
      <c r="E311" s="151"/>
      <c r="F311" s="299">
        <v>5</v>
      </c>
      <c r="G311" s="151"/>
      <c r="H311" s="151"/>
      <c r="I311" s="206"/>
      <c r="J311" s="299">
        <v>9</v>
      </c>
      <c r="K311" s="206"/>
      <c r="L311" s="16" t="s">
        <v>142</v>
      </c>
      <c r="M311" s="152">
        <v>323</v>
      </c>
      <c r="N311" s="97" t="s">
        <v>6</v>
      </c>
      <c r="O311" s="112">
        <f>SUM(O312:O318)</f>
        <v>122551</v>
      </c>
      <c r="P311" s="112">
        <v>250000</v>
      </c>
      <c r="Q311" s="112"/>
      <c r="R311" s="112">
        <f>SUM(R312:R318)</f>
        <v>205928.99</v>
      </c>
      <c r="S311" s="77">
        <f t="shared" si="48"/>
        <v>168.0353403888993</v>
      </c>
      <c r="T311" s="77">
        <f t="shared" si="49"/>
        <v>82.371595999999997</v>
      </c>
      <c r="U311" s="77"/>
      <c r="V311" s="112"/>
    </row>
    <row r="312" spans="1:22" s="32" customFormat="1" ht="25.5" x14ac:dyDescent="0.2">
      <c r="A312" s="359"/>
      <c r="B312" s="358"/>
      <c r="C312" s="359"/>
      <c r="D312" s="358"/>
      <c r="E312" s="359"/>
      <c r="F312" s="358"/>
      <c r="G312" s="359"/>
      <c r="H312" s="359"/>
      <c r="I312" s="359"/>
      <c r="J312" s="358"/>
      <c r="K312" s="359"/>
      <c r="L312" s="16"/>
      <c r="M312" s="357">
        <v>3231</v>
      </c>
      <c r="N312" s="356" t="s">
        <v>421</v>
      </c>
      <c r="O312" s="112">
        <v>18998.29</v>
      </c>
      <c r="P312" s="112"/>
      <c r="Q312" s="112"/>
      <c r="R312" s="112">
        <v>20108.849999999999</v>
      </c>
      <c r="S312" s="77">
        <f t="shared" si="48"/>
        <v>105.84557873366495</v>
      </c>
      <c r="T312" s="77"/>
      <c r="U312" s="77"/>
      <c r="V312" s="112"/>
    </row>
    <row r="313" spans="1:22" s="32" customFormat="1" ht="25.5" x14ac:dyDescent="0.2">
      <c r="A313" s="359"/>
      <c r="B313" s="358"/>
      <c r="C313" s="359"/>
      <c r="D313" s="358"/>
      <c r="E313" s="359"/>
      <c r="F313" s="358"/>
      <c r="G313" s="359"/>
      <c r="H313" s="359"/>
      <c r="I313" s="359"/>
      <c r="J313" s="358"/>
      <c r="K313" s="359"/>
      <c r="L313" s="16"/>
      <c r="M313" s="357">
        <v>3232</v>
      </c>
      <c r="N313" s="356" t="s">
        <v>422</v>
      </c>
      <c r="O313" s="112">
        <v>4221.25</v>
      </c>
      <c r="P313" s="112"/>
      <c r="Q313" s="112"/>
      <c r="R313" s="112">
        <v>2763.75</v>
      </c>
      <c r="S313" s="77">
        <f t="shared" si="48"/>
        <v>65.472312703583057</v>
      </c>
      <c r="T313" s="77"/>
      <c r="U313" s="77"/>
      <c r="V313" s="112"/>
    </row>
    <row r="314" spans="1:22" s="32" customFormat="1" x14ac:dyDescent="0.2">
      <c r="A314" s="359"/>
      <c r="B314" s="358"/>
      <c r="C314" s="359"/>
      <c r="D314" s="358"/>
      <c r="E314" s="359"/>
      <c r="F314" s="358"/>
      <c r="G314" s="359"/>
      <c r="H314" s="359"/>
      <c r="I314" s="359"/>
      <c r="J314" s="358"/>
      <c r="K314" s="359"/>
      <c r="L314" s="16"/>
      <c r="M314" s="357">
        <v>3233</v>
      </c>
      <c r="N314" s="97" t="s">
        <v>423</v>
      </c>
      <c r="O314" s="112">
        <v>32312.5</v>
      </c>
      <c r="P314" s="112"/>
      <c r="Q314" s="112"/>
      <c r="R314" s="112">
        <v>30362.5</v>
      </c>
      <c r="S314" s="77">
        <f t="shared" si="48"/>
        <v>93.965183752417786</v>
      </c>
      <c r="T314" s="77"/>
      <c r="U314" s="77"/>
      <c r="V314" s="112"/>
    </row>
    <row r="315" spans="1:22" s="32" customFormat="1" x14ac:dyDescent="0.2">
      <c r="A315" s="359"/>
      <c r="B315" s="358"/>
      <c r="C315" s="359"/>
      <c r="D315" s="358"/>
      <c r="E315" s="359"/>
      <c r="F315" s="358"/>
      <c r="G315" s="359"/>
      <c r="H315" s="359"/>
      <c r="I315" s="359"/>
      <c r="J315" s="358"/>
      <c r="K315" s="359"/>
      <c r="L315" s="16"/>
      <c r="M315" s="357">
        <v>3234</v>
      </c>
      <c r="N315" s="97" t="s">
        <v>424</v>
      </c>
      <c r="O315" s="112">
        <v>8436.61</v>
      </c>
      <c r="P315" s="112"/>
      <c r="Q315" s="112"/>
      <c r="R315" s="112">
        <v>8562.43</v>
      </c>
      <c r="S315" s="77">
        <f t="shared" si="48"/>
        <v>101.49135731057855</v>
      </c>
      <c r="T315" s="77"/>
      <c r="U315" s="77"/>
      <c r="V315" s="112"/>
    </row>
    <row r="316" spans="1:22" s="32" customFormat="1" ht="25.5" x14ac:dyDescent="0.2">
      <c r="A316" s="359"/>
      <c r="B316" s="358"/>
      <c r="C316" s="359"/>
      <c r="D316" s="358"/>
      <c r="E316" s="359"/>
      <c r="F316" s="358"/>
      <c r="G316" s="359"/>
      <c r="H316" s="359"/>
      <c r="I316" s="359"/>
      <c r="J316" s="358"/>
      <c r="K316" s="359"/>
      <c r="L316" s="16"/>
      <c r="M316" s="357">
        <v>3236</v>
      </c>
      <c r="N316" s="356" t="s">
        <v>425</v>
      </c>
      <c r="O316" s="112">
        <v>3080</v>
      </c>
      <c r="P316" s="112"/>
      <c r="Q316" s="112"/>
      <c r="R316" s="112">
        <v>7500</v>
      </c>
      <c r="S316" s="77">
        <f t="shared" si="48"/>
        <v>243.50649350649348</v>
      </c>
      <c r="T316" s="77"/>
      <c r="U316" s="77"/>
      <c r="V316" s="112"/>
    </row>
    <row r="317" spans="1:22" s="32" customFormat="1" x14ac:dyDescent="0.2">
      <c r="A317" s="359"/>
      <c r="B317" s="358"/>
      <c r="C317" s="359"/>
      <c r="D317" s="358"/>
      <c r="E317" s="359"/>
      <c r="F317" s="358"/>
      <c r="G317" s="359"/>
      <c r="H317" s="359"/>
      <c r="I317" s="359"/>
      <c r="J317" s="358"/>
      <c r="K317" s="359"/>
      <c r="L317" s="16"/>
      <c r="M317" s="357">
        <v>3237</v>
      </c>
      <c r="N317" s="97" t="s">
        <v>500</v>
      </c>
      <c r="O317" s="112">
        <v>52843.6</v>
      </c>
      <c r="P317" s="112"/>
      <c r="Q317" s="112"/>
      <c r="R317" s="112">
        <v>132226.71</v>
      </c>
      <c r="S317" s="77">
        <f t="shared" si="48"/>
        <v>250.2227516671839</v>
      </c>
      <c r="T317" s="77"/>
      <c r="U317" s="77"/>
      <c r="V317" s="112"/>
    </row>
    <row r="318" spans="1:22" s="32" customFormat="1" x14ac:dyDescent="0.2">
      <c r="A318" s="359"/>
      <c r="B318" s="358"/>
      <c r="C318" s="359"/>
      <c r="D318" s="358"/>
      <c r="E318" s="359"/>
      <c r="F318" s="358"/>
      <c r="G318" s="359"/>
      <c r="H318" s="359"/>
      <c r="I318" s="359"/>
      <c r="J318" s="358"/>
      <c r="K318" s="359"/>
      <c r="L318" s="16"/>
      <c r="M318" s="357">
        <v>3238</v>
      </c>
      <c r="N318" s="97" t="s">
        <v>427</v>
      </c>
      <c r="O318" s="112">
        <v>2658.75</v>
      </c>
      <c r="P318" s="112"/>
      <c r="Q318" s="112"/>
      <c r="R318" s="112">
        <v>4404.75</v>
      </c>
      <c r="S318" s="77">
        <f t="shared" si="48"/>
        <v>165.66995768688292</v>
      </c>
      <c r="T318" s="77"/>
      <c r="U318" s="77"/>
      <c r="V318" s="112"/>
    </row>
    <row r="319" spans="1:22" s="32" customFormat="1" ht="25.5" x14ac:dyDescent="0.2">
      <c r="A319" s="151"/>
      <c r="B319" s="150">
        <v>1</v>
      </c>
      <c r="C319" s="151"/>
      <c r="D319" s="150"/>
      <c r="E319" s="151"/>
      <c r="F319" s="299">
        <v>5</v>
      </c>
      <c r="G319" s="151"/>
      <c r="H319" s="151"/>
      <c r="I319" s="206"/>
      <c r="J319" s="299">
        <v>9</v>
      </c>
      <c r="K319" s="206"/>
      <c r="L319" s="16" t="s">
        <v>142</v>
      </c>
      <c r="M319" s="152">
        <v>329</v>
      </c>
      <c r="N319" s="84" t="s">
        <v>7</v>
      </c>
      <c r="O319" s="112">
        <f>SUM(O321:O324)</f>
        <v>36507.11</v>
      </c>
      <c r="P319" s="112">
        <v>60000</v>
      </c>
      <c r="Q319" s="112"/>
      <c r="R319" s="112">
        <f>SUM(R320:R324)</f>
        <v>56019.070000000007</v>
      </c>
      <c r="S319" s="77">
        <f t="shared" si="48"/>
        <v>153.44701347217023</v>
      </c>
      <c r="T319" s="77">
        <f t="shared" si="49"/>
        <v>93.36511666666668</v>
      </c>
      <c r="U319" s="77"/>
      <c r="V319" s="112"/>
    </row>
    <row r="320" spans="1:22" s="32" customFormat="1" x14ac:dyDescent="0.2">
      <c r="A320" s="374"/>
      <c r="B320" s="373"/>
      <c r="C320" s="374"/>
      <c r="D320" s="373"/>
      <c r="E320" s="374"/>
      <c r="F320" s="373"/>
      <c r="G320" s="374"/>
      <c r="H320" s="374"/>
      <c r="I320" s="374"/>
      <c r="J320" s="373"/>
      <c r="K320" s="374"/>
      <c r="L320" s="16"/>
      <c r="M320" s="375">
        <v>3292</v>
      </c>
      <c r="N320" s="376" t="s">
        <v>512</v>
      </c>
      <c r="O320" s="112">
        <v>0</v>
      </c>
      <c r="P320" s="112"/>
      <c r="Q320" s="112"/>
      <c r="R320" s="112">
        <v>3760.12</v>
      </c>
      <c r="S320" s="77">
        <v>0</v>
      </c>
      <c r="T320" s="77"/>
      <c r="U320" s="77"/>
      <c r="V320" s="112"/>
    </row>
    <row r="321" spans="1:22" s="32" customFormat="1" x14ac:dyDescent="0.2">
      <c r="A321" s="359"/>
      <c r="B321" s="358"/>
      <c r="C321" s="359"/>
      <c r="D321" s="358"/>
      <c r="E321" s="359"/>
      <c r="F321" s="358"/>
      <c r="G321" s="359"/>
      <c r="H321" s="359"/>
      <c r="I321" s="359"/>
      <c r="J321" s="358"/>
      <c r="K321" s="359"/>
      <c r="L321" s="16"/>
      <c r="M321" s="357">
        <v>3293</v>
      </c>
      <c r="N321" s="356" t="s">
        <v>435</v>
      </c>
      <c r="O321" s="112">
        <v>29094.81</v>
      </c>
      <c r="P321" s="112"/>
      <c r="Q321" s="112"/>
      <c r="R321" s="112">
        <v>46149.73</v>
      </c>
      <c r="S321" s="77">
        <f t="shared" si="48"/>
        <v>158.61842713528634</v>
      </c>
      <c r="T321" s="77"/>
      <c r="U321" s="77"/>
      <c r="V321" s="112"/>
    </row>
    <row r="322" spans="1:22" s="32" customFormat="1" x14ac:dyDescent="0.2">
      <c r="A322" s="359"/>
      <c r="B322" s="358"/>
      <c r="C322" s="359"/>
      <c r="D322" s="358"/>
      <c r="E322" s="359"/>
      <c r="F322" s="358"/>
      <c r="G322" s="359"/>
      <c r="H322" s="359"/>
      <c r="I322" s="359"/>
      <c r="J322" s="358"/>
      <c r="K322" s="359"/>
      <c r="L322" s="16"/>
      <c r="M322" s="357">
        <v>3294</v>
      </c>
      <c r="N322" s="356" t="s">
        <v>436</v>
      </c>
      <c r="O322" s="112">
        <v>2000</v>
      </c>
      <c r="P322" s="112"/>
      <c r="Q322" s="112"/>
      <c r="R322" s="112">
        <v>2000</v>
      </c>
      <c r="S322" s="77">
        <f t="shared" si="48"/>
        <v>100</v>
      </c>
      <c r="T322" s="77"/>
      <c r="U322" s="77"/>
      <c r="V322" s="112"/>
    </row>
    <row r="323" spans="1:22" s="32" customFormat="1" x14ac:dyDescent="0.2">
      <c r="A323" s="359"/>
      <c r="B323" s="358"/>
      <c r="C323" s="359"/>
      <c r="D323" s="358"/>
      <c r="E323" s="359"/>
      <c r="F323" s="358"/>
      <c r="G323" s="359"/>
      <c r="H323" s="359"/>
      <c r="I323" s="359"/>
      <c r="J323" s="358"/>
      <c r="K323" s="359"/>
      <c r="L323" s="16"/>
      <c r="M323" s="357">
        <v>3295</v>
      </c>
      <c r="N323" s="356" t="s">
        <v>437</v>
      </c>
      <c r="O323" s="112">
        <v>960</v>
      </c>
      <c r="P323" s="112"/>
      <c r="Q323" s="112"/>
      <c r="R323" s="112">
        <v>1810</v>
      </c>
      <c r="S323" s="77">
        <f t="shared" si="48"/>
        <v>188.54166666666669</v>
      </c>
      <c r="T323" s="77"/>
      <c r="U323" s="77"/>
      <c r="V323" s="112"/>
    </row>
    <row r="324" spans="1:22" s="32" customFormat="1" ht="25.5" x14ac:dyDescent="0.2">
      <c r="A324" s="359"/>
      <c r="B324" s="358"/>
      <c r="C324" s="359"/>
      <c r="D324" s="358"/>
      <c r="E324" s="359"/>
      <c r="F324" s="358"/>
      <c r="G324" s="359"/>
      <c r="H324" s="359"/>
      <c r="I324" s="359"/>
      <c r="J324" s="358"/>
      <c r="K324" s="359"/>
      <c r="L324" s="16"/>
      <c r="M324" s="357">
        <v>3299</v>
      </c>
      <c r="N324" s="356" t="s">
        <v>7</v>
      </c>
      <c r="O324" s="112">
        <v>4452.3</v>
      </c>
      <c r="P324" s="112"/>
      <c r="Q324" s="112"/>
      <c r="R324" s="112">
        <v>2299.2199999999998</v>
      </c>
      <c r="S324" s="77">
        <f t="shared" si="48"/>
        <v>51.641174224558085</v>
      </c>
      <c r="T324" s="77"/>
      <c r="U324" s="77"/>
      <c r="V324" s="112"/>
    </row>
    <row r="325" spans="1:22" s="32" customFormat="1" x14ac:dyDescent="0.2">
      <c r="A325" s="38"/>
      <c r="B325" s="150">
        <v>1</v>
      </c>
      <c r="C325" s="38"/>
      <c r="D325" s="38"/>
      <c r="E325" s="38"/>
      <c r="F325" s="299">
        <v>5</v>
      </c>
      <c r="G325" s="38"/>
      <c r="H325" s="38"/>
      <c r="I325" s="38"/>
      <c r="J325" s="299">
        <v>9</v>
      </c>
      <c r="K325" s="38"/>
      <c r="L325" s="16" t="s">
        <v>142</v>
      </c>
      <c r="M325" s="71">
        <v>34</v>
      </c>
      <c r="N325" s="109" t="s">
        <v>18</v>
      </c>
      <c r="O325" s="113">
        <f>SUM(O327:O329)</f>
        <v>11063.929999999998</v>
      </c>
      <c r="P325" s="113">
        <f t="shared" ref="P325" si="54">SUM(P326)</f>
        <v>18000</v>
      </c>
      <c r="Q325" s="113"/>
      <c r="R325" s="113">
        <f>SUM(R327:R329)</f>
        <v>16507.64</v>
      </c>
      <c r="S325" s="77">
        <f t="shared" si="48"/>
        <v>149.202317802083</v>
      </c>
      <c r="T325" s="77">
        <f t="shared" si="49"/>
        <v>91.709111111111113</v>
      </c>
      <c r="U325" s="77"/>
      <c r="V325" s="112"/>
    </row>
    <row r="326" spans="1:22" s="32" customFormat="1" x14ac:dyDescent="0.2">
      <c r="A326" s="151"/>
      <c r="B326" s="150">
        <v>1</v>
      </c>
      <c r="C326" s="151"/>
      <c r="D326" s="151"/>
      <c r="E326" s="151"/>
      <c r="F326" s="299">
        <v>5</v>
      </c>
      <c r="G326" s="151"/>
      <c r="H326" s="151"/>
      <c r="I326" s="206"/>
      <c r="J326" s="299">
        <v>9</v>
      </c>
      <c r="K326" s="206"/>
      <c r="L326" s="16" t="s">
        <v>142</v>
      </c>
      <c r="M326" s="152">
        <v>343</v>
      </c>
      <c r="N326" s="84" t="s">
        <v>19</v>
      </c>
      <c r="O326" s="112">
        <f>SUM(O327:O329)</f>
        <v>11063.929999999998</v>
      </c>
      <c r="P326" s="112">
        <v>18000</v>
      </c>
      <c r="Q326" s="112"/>
      <c r="R326" s="112">
        <f>SUM(R327:R329)</f>
        <v>16507.64</v>
      </c>
      <c r="S326" s="77">
        <f t="shared" si="48"/>
        <v>149.202317802083</v>
      </c>
      <c r="T326" s="77">
        <f t="shared" si="49"/>
        <v>91.709111111111113</v>
      </c>
      <c r="U326" s="77"/>
      <c r="V326" s="112"/>
    </row>
    <row r="327" spans="1:22" s="32" customFormat="1" ht="25.5" x14ac:dyDescent="0.2">
      <c r="A327" s="359"/>
      <c r="B327" s="358"/>
      <c r="C327" s="359"/>
      <c r="D327" s="359"/>
      <c r="E327" s="359"/>
      <c r="F327" s="358"/>
      <c r="G327" s="359"/>
      <c r="H327" s="359"/>
      <c r="I327" s="359"/>
      <c r="J327" s="358"/>
      <c r="K327" s="359"/>
      <c r="L327" s="16"/>
      <c r="M327" s="357">
        <v>3431</v>
      </c>
      <c r="N327" s="356" t="s">
        <v>439</v>
      </c>
      <c r="O327" s="112">
        <v>8652.16</v>
      </c>
      <c r="P327" s="112"/>
      <c r="Q327" s="112"/>
      <c r="R327" s="112">
        <v>9309.9</v>
      </c>
      <c r="S327" s="77">
        <f t="shared" si="48"/>
        <v>107.60203232487611</v>
      </c>
      <c r="T327" s="77"/>
      <c r="U327" s="77"/>
      <c r="V327" s="112"/>
    </row>
    <row r="328" spans="1:22" s="32" customFormat="1" x14ac:dyDescent="0.2">
      <c r="A328" s="359"/>
      <c r="B328" s="358"/>
      <c r="C328" s="359"/>
      <c r="D328" s="359"/>
      <c r="E328" s="359"/>
      <c r="F328" s="358"/>
      <c r="G328" s="359"/>
      <c r="H328" s="359"/>
      <c r="I328" s="359"/>
      <c r="J328" s="358"/>
      <c r="K328" s="359"/>
      <c r="L328" s="16"/>
      <c r="M328" s="357">
        <v>3433</v>
      </c>
      <c r="N328" s="356" t="s">
        <v>442</v>
      </c>
      <c r="O328" s="112">
        <v>158.55000000000001</v>
      </c>
      <c r="P328" s="112"/>
      <c r="Q328" s="112"/>
      <c r="R328" s="112">
        <v>547.76</v>
      </c>
      <c r="S328" s="77">
        <f t="shared" si="48"/>
        <v>345.48092084515923</v>
      </c>
      <c r="T328" s="77"/>
      <c r="U328" s="77"/>
      <c r="V328" s="112"/>
    </row>
    <row r="329" spans="1:22" s="32" customFormat="1" ht="25.5" x14ac:dyDescent="0.2">
      <c r="A329" s="359"/>
      <c r="B329" s="358"/>
      <c r="C329" s="359"/>
      <c r="D329" s="359"/>
      <c r="E329" s="359"/>
      <c r="F329" s="358"/>
      <c r="G329" s="359"/>
      <c r="H329" s="359"/>
      <c r="I329" s="359"/>
      <c r="J329" s="358"/>
      <c r="K329" s="359"/>
      <c r="L329" s="16"/>
      <c r="M329" s="357">
        <v>3434</v>
      </c>
      <c r="N329" s="356" t="s">
        <v>443</v>
      </c>
      <c r="O329" s="112">
        <v>2253.2199999999998</v>
      </c>
      <c r="P329" s="112"/>
      <c r="Q329" s="112"/>
      <c r="R329" s="112">
        <v>6649.98</v>
      </c>
      <c r="S329" s="77">
        <f t="shared" si="48"/>
        <v>295.13229955352784</v>
      </c>
      <c r="T329" s="77"/>
      <c r="U329" s="77"/>
      <c r="V329" s="112"/>
    </row>
    <row r="330" spans="1:22" s="167" customFormat="1" x14ac:dyDescent="0.2">
      <c r="A330" s="38"/>
      <c r="B330" s="9"/>
      <c r="C330" s="38"/>
      <c r="D330" s="38"/>
      <c r="E330" s="38"/>
      <c r="F330" s="38"/>
      <c r="G330" s="38"/>
      <c r="H330" s="38"/>
      <c r="I330" s="38"/>
      <c r="J330" s="38"/>
      <c r="K330" s="38"/>
      <c r="L330" s="18"/>
      <c r="M330" s="71">
        <v>38</v>
      </c>
      <c r="N330" s="70" t="s">
        <v>284</v>
      </c>
      <c r="O330" s="113">
        <f>SUM(O331)</f>
        <v>0</v>
      </c>
      <c r="P330" s="113">
        <f>SUM(P331)</f>
        <v>10000</v>
      </c>
      <c r="Q330" s="113"/>
      <c r="R330" s="113">
        <f>SUM(R331)</f>
        <v>0</v>
      </c>
      <c r="S330" s="77">
        <v>0</v>
      </c>
      <c r="T330" s="77">
        <f t="shared" si="49"/>
        <v>0</v>
      </c>
      <c r="U330" s="77"/>
      <c r="V330" s="112"/>
    </row>
    <row r="331" spans="1:22" s="32" customFormat="1" x14ac:dyDescent="0.2">
      <c r="A331" s="164"/>
      <c r="B331" s="163"/>
      <c r="C331" s="164"/>
      <c r="D331" s="164"/>
      <c r="E331" s="164"/>
      <c r="F331" s="164"/>
      <c r="G331" s="164"/>
      <c r="H331" s="164"/>
      <c r="I331" s="206"/>
      <c r="J331" s="206"/>
      <c r="K331" s="206"/>
      <c r="L331" s="16" t="s">
        <v>142</v>
      </c>
      <c r="M331" s="166">
        <v>383</v>
      </c>
      <c r="N331" s="84" t="s">
        <v>31</v>
      </c>
      <c r="O331" s="112">
        <v>0</v>
      </c>
      <c r="P331" s="112">
        <v>10000</v>
      </c>
      <c r="Q331" s="112"/>
      <c r="R331" s="112">
        <v>0</v>
      </c>
      <c r="S331" s="77">
        <v>0</v>
      </c>
      <c r="T331" s="77">
        <f t="shared" ref="T331:T384" si="55">R331/P331*100</f>
        <v>0</v>
      </c>
      <c r="U331" s="77"/>
      <c r="V331" s="112"/>
    </row>
    <row r="332" spans="1:22" s="32" customFormat="1" x14ac:dyDescent="0.2">
      <c r="A332" s="151"/>
      <c r="B332" s="151"/>
      <c r="C332" s="151"/>
      <c r="D332" s="151"/>
      <c r="E332" s="151"/>
      <c r="F332" s="151"/>
      <c r="G332" s="151"/>
      <c r="H332" s="151"/>
      <c r="I332" s="206"/>
      <c r="J332" s="206"/>
      <c r="K332" s="206"/>
      <c r="L332" s="16"/>
      <c r="M332" s="97"/>
      <c r="N332" s="84"/>
      <c r="O332" s="143"/>
      <c r="P332" s="143"/>
      <c r="Q332" s="143"/>
      <c r="R332" s="143"/>
      <c r="S332" s="77"/>
      <c r="T332" s="77"/>
      <c r="U332" s="77"/>
      <c r="V332" s="99"/>
    </row>
    <row r="333" spans="1:22" s="32" customFormat="1" ht="38.25" x14ac:dyDescent="0.2">
      <c r="A333" s="27" t="s">
        <v>119</v>
      </c>
      <c r="B333" s="151"/>
      <c r="C333" s="151"/>
      <c r="D333" s="151"/>
      <c r="E333" s="151"/>
      <c r="F333" s="151"/>
      <c r="G333" s="151"/>
      <c r="H333" s="151"/>
      <c r="I333" s="206"/>
      <c r="J333" s="206"/>
      <c r="K333" s="206"/>
      <c r="L333" s="36" t="s">
        <v>142</v>
      </c>
      <c r="M333" s="107"/>
      <c r="N333" s="108" t="s">
        <v>305</v>
      </c>
      <c r="O333" s="143">
        <f t="shared" ref="O333:P333" si="56">SUM(O339)</f>
        <v>0</v>
      </c>
      <c r="P333" s="143">
        <f t="shared" si="56"/>
        <v>13900</v>
      </c>
      <c r="Q333" s="143"/>
      <c r="R333" s="143">
        <f t="shared" ref="R333" si="57">SUM(R339)</f>
        <v>7835.32</v>
      </c>
      <c r="S333" s="77">
        <v>0</v>
      </c>
      <c r="T333" s="77">
        <f t="shared" si="55"/>
        <v>56.369208633093528</v>
      </c>
      <c r="U333" s="77"/>
      <c r="V333" s="254"/>
    </row>
    <row r="334" spans="1:22" s="32" customFormat="1" x14ac:dyDescent="0.2">
      <c r="A334" s="27"/>
      <c r="B334" s="181"/>
      <c r="C334" s="181"/>
      <c r="D334" s="181"/>
      <c r="E334" s="181"/>
      <c r="F334" s="181"/>
      <c r="G334" s="181"/>
      <c r="H334" s="181"/>
      <c r="I334" s="206"/>
      <c r="J334" s="206"/>
      <c r="K334" s="206"/>
      <c r="L334" s="36"/>
      <c r="M334" s="107"/>
      <c r="N334" s="108"/>
      <c r="O334" s="143"/>
      <c r="P334" s="143"/>
      <c r="Q334" s="143"/>
      <c r="R334" s="143"/>
      <c r="S334" s="77"/>
      <c r="T334" s="77"/>
      <c r="U334" s="77"/>
      <c r="V334" s="254"/>
    </row>
    <row r="335" spans="1:22" s="32" customFormat="1" x14ac:dyDescent="0.2">
      <c r="A335" s="27"/>
      <c r="B335" s="181"/>
      <c r="C335" s="181"/>
      <c r="D335" s="181"/>
      <c r="E335" s="181"/>
      <c r="F335" s="181"/>
      <c r="G335" s="181"/>
      <c r="H335" s="181"/>
      <c r="I335" s="206"/>
      <c r="J335" s="206"/>
      <c r="K335" s="206"/>
      <c r="L335" s="36"/>
      <c r="M335" s="107"/>
      <c r="N335" s="184" t="s">
        <v>288</v>
      </c>
      <c r="O335" s="188">
        <f t="shared" ref="O335:P335" si="58">SUM(O336:O337)</f>
        <v>0</v>
      </c>
      <c r="P335" s="188">
        <f t="shared" si="58"/>
        <v>13900</v>
      </c>
      <c r="Q335" s="188"/>
      <c r="R335" s="188">
        <f t="shared" ref="R335" si="59">SUM(R336:R337)</f>
        <v>7835.32</v>
      </c>
      <c r="S335" s="77">
        <v>0</v>
      </c>
      <c r="T335" s="77">
        <f t="shared" si="55"/>
        <v>56.369208633093528</v>
      </c>
      <c r="U335" s="77"/>
      <c r="V335" s="188"/>
    </row>
    <row r="336" spans="1:22" s="32" customFormat="1" x14ac:dyDescent="0.2">
      <c r="A336" s="27"/>
      <c r="B336" s="181"/>
      <c r="C336" s="181"/>
      <c r="D336" s="181"/>
      <c r="E336" s="181"/>
      <c r="F336" s="181"/>
      <c r="G336" s="181"/>
      <c r="H336" s="181"/>
      <c r="I336" s="206"/>
      <c r="J336" s="206"/>
      <c r="K336" s="206"/>
      <c r="L336" s="36"/>
      <c r="M336" s="190">
        <v>11</v>
      </c>
      <c r="N336" s="184" t="s">
        <v>289</v>
      </c>
      <c r="O336" s="188">
        <v>0</v>
      </c>
      <c r="P336" s="188">
        <v>0</v>
      </c>
      <c r="Q336" s="188"/>
      <c r="R336" s="188">
        <v>0</v>
      </c>
      <c r="S336" s="77">
        <v>0</v>
      </c>
      <c r="T336" s="77">
        <v>0</v>
      </c>
      <c r="U336" s="77"/>
      <c r="V336" s="188"/>
    </row>
    <row r="337" spans="1:22" s="32" customFormat="1" x14ac:dyDescent="0.2">
      <c r="A337" s="27"/>
      <c r="B337" s="181"/>
      <c r="C337" s="181"/>
      <c r="D337" s="181"/>
      <c r="E337" s="181"/>
      <c r="F337" s="181"/>
      <c r="G337" s="181"/>
      <c r="H337" s="181"/>
      <c r="I337" s="206"/>
      <c r="J337" s="206"/>
      <c r="K337" s="206"/>
      <c r="L337" s="36"/>
      <c r="M337" s="190">
        <v>52</v>
      </c>
      <c r="N337" s="184" t="s">
        <v>103</v>
      </c>
      <c r="O337" s="188">
        <v>0</v>
      </c>
      <c r="P337" s="188">
        <v>13900</v>
      </c>
      <c r="Q337" s="188"/>
      <c r="R337" s="188">
        <v>7835.32</v>
      </c>
      <c r="S337" s="77">
        <v>0</v>
      </c>
      <c r="T337" s="77">
        <f t="shared" si="55"/>
        <v>56.369208633093528</v>
      </c>
      <c r="U337" s="77"/>
      <c r="V337" s="188"/>
    </row>
    <row r="338" spans="1:22" s="32" customFormat="1" x14ac:dyDescent="0.2">
      <c r="A338" s="151"/>
      <c r="B338" s="151"/>
      <c r="C338" s="151"/>
      <c r="D338" s="151"/>
      <c r="E338" s="151"/>
      <c r="F338" s="151"/>
      <c r="G338" s="151"/>
      <c r="H338" s="151"/>
      <c r="I338" s="206"/>
      <c r="J338" s="206"/>
      <c r="K338" s="206"/>
      <c r="L338" s="16"/>
      <c r="M338" s="97"/>
      <c r="N338" s="84"/>
      <c r="O338" s="144"/>
      <c r="P338" s="144"/>
      <c r="Q338" s="144"/>
      <c r="R338" s="144"/>
      <c r="S338" s="77"/>
      <c r="T338" s="77"/>
      <c r="U338" s="77"/>
      <c r="V338" s="118"/>
    </row>
    <row r="339" spans="1:22" s="32" customFormat="1" x14ac:dyDescent="0.2">
      <c r="A339" s="151"/>
      <c r="B339" s="205">
        <v>1</v>
      </c>
      <c r="C339" s="151"/>
      <c r="D339" s="151"/>
      <c r="E339" s="150"/>
      <c r="F339" s="150">
        <v>5</v>
      </c>
      <c r="G339" s="151"/>
      <c r="H339" s="151"/>
      <c r="I339" s="206"/>
      <c r="J339" s="206"/>
      <c r="K339" s="206"/>
      <c r="L339" s="16" t="s">
        <v>142</v>
      </c>
      <c r="M339" s="152">
        <v>3</v>
      </c>
      <c r="N339" s="84" t="s">
        <v>116</v>
      </c>
      <c r="O339" s="114">
        <f t="shared" ref="O339:P339" si="60">SUM(O340+O348)</f>
        <v>0</v>
      </c>
      <c r="P339" s="114">
        <f t="shared" si="60"/>
        <v>13900</v>
      </c>
      <c r="Q339" s="114"/>
      <c r="R339" s="114">
        <f t="shared" ref="R339" si="61">SUM(R340+R348)</f>
        <v>7835.32</v>
      </c>
      <c r="S339" s="77">
        <v>0</v>
      </c>
      <c r="T339" s="77">
        <f t="shared" si="55"/>
        <v>56.369208633093528</v>
      </c>
      <c r="U339" s="77"/>
      <c r="V339" s="114"/>
    </row>
    <row r="340" spans="1:22" s="32" customFormat="1" x14ac:dyDescent="0.2">
      <c r="A340" s="151"/>
      <c r="B340" s="205">
        <v>1</v>
      </c>
      <c r="C340" s="151"/>
      <c r="D340" s="151"/>
      <c r="E340" s="151"/>
      <c r="F340" s="150">
        <v>5</v>
      </c>
      <c r="G340" s="151"/>
      <c r="H340" s="151"/>
      <c r="I340" s="206"/>
      <c r="J340" s="206"/>
      <c r="K340" s="206"/>
      <c r="L340" s="16" t="s">
        <v>142</v>
      </c>
      <c r="M340" s="71">
        <v>31</v>
      </c>
      <c r="N340" s="70" t="s">
        <v>0</v>
      </c>
      <c r="O340" s="115">
        <f t="shared" ref="O340:P340" si="62">SUM(O341:O345)</f>
        <v>0</v>
      </c>
      <c r="P340" s="115">
        <f t="shared" si="62"/>
        <v>10700</v>
      </c>
      <c r="Q340" s="115"/>
      <c r="R340" s="115">
        <f>SUM(R341+R343+R345)</f>
        <v>5516.73</v>
      </c>
      <c r="S340" s="77">
        <v>0</v>
      </c>
      <c r="T340" s="77">
        <f t="shared" si="55"/>
        <v>51.558224299065415</v>
      </c>
      <c r="U340" s="77"/>
      <c r="V340" s="114"/>
    </row>
    <row r="341" spans="1:22" s="32" customFormat="1" x14ac:dyDescent="0.2">
      <c r="A341" s="151"/>
      <c r="B341" s="205">
        <v>1</v>
      </c>
      <c r="C341" s="151"/>
      <c r="D341" s="151"/>
      <c r="E341" s="151"/>
      <c r="F341" s="150">
        <v>5</v>
      </c>
      <c r="G341" s="151"/>
      <c r="H341" s="151"/>
      <c r="I341" s="206"/>
      <c r="J341" s="206"/>
      <c r="K341" s="206"/>
      <c r="L341" s="16" t="s">
        <v>142</v>
      </c>
      <c r="M341" s="152">
        <v>311</v>
      </c>
      <c r="N341" s="84" t="s">
        <v>122</v>
      </c>
      <c r="O341" s="114">
        <v>0</v>
      </c>
      <c r="P341" s="114">
        <v>7000</v>
      </c>
      <c r="Q341" s="114"/>
      <c r="R341" s="114">
        <f>SUM(R342)</f>
        <v>2574</v>
      </c>
      <c r="S341" s="77">
        <v>0</v>
      </c>
      <c r="T341" s="77">
        <f t="shared" si="55"/>
        <v>36.771428571428572</v>
      </c>
      <c r="U341" s="77"/>
      <c r="V341" s="114"/>
    </row>
    <row r="342" spans="1:22" s="32" customFormat="1" x14ac:dyDescent="0.2">
      <c r="A342" s="374"/>
      <c r="B342" s="373"/>
      <c r="C342" s="374"/>
      <c r="D342" s="374"/>
      <c r="E342" s="374"/>
      <c r="F342" s="373"/>
      <c r="G342" s="374"/>
      <c r="H342" s="374"/>
      <c r="I342" s="374"/>
      <c r="J342" s="374"/>
      <c r="K342" s="374"/>
      <c r="L342" s="16"/>
      <c r="M342" s="375">
        <v>3111</v>
      </c>
      <c r="N342" s="376" t="s">
        <v>392</v>
      </c>
      <c r="O342" s="114">
        <v>0</v>
      </c>
      <c r="P342" s="114"/>
      <c r="Q342" s="114"/>
      <c r="R342" s="114">
        <v>2574</v>
      </c>
      <c r="S342" s="77">
        <v>0</v>
      </c>
      <c r="T342" s="77"/>
      <c r="U342" s="77"/>
      <c r="V342" s="114"/>
    </row>
    <row r="343" spans="1:22" s="32" customFormat="1" x14ac:dyDescent="0.2">
      <c r="A343" s="151"/>
      <c r="B343" s="205">
        <v>1</v>
      </c>
      <c r="C343" s="151"/>
      <c r="D343" s="151"/>
      <c r="E343" s="151"/>
      <c r="F343" s="150">
        <v>5</v>
      </c>
      <c r="G343" s="151"/>
      <c r="H343" s="151"/>
      <c r="I343" s="206"/>
      <c r="J343" s="206"/>
      <c r="K343" s="206"/>
      <c r="L343" s="16" t="s">
        <v>142</v>
      </c>
      <c r="M343" s="152">
        <v>312</v>
      </c>
      <c r="N343" s="84" t="s">
        <v>1</v>
      </c>
      <c r="O343" s="114">
        <v>0</v>
      </c>
      <c r="P343" s="114">
        <v>2500</v>
      </c>
      <c r="Q343" s="114"/>
      <c r="R343" s="114">
        <f>SUM(R344)</f>
        <v>2500</v>
      </c>
      <c r="S343" s="77">
        <v>0</v>
      </c>
      <c r="T343" s="77">
        <f t="shared" si="55"/>
        <v>100</v>
      </c>
      <c r="U343" s="77"/>
      <c r="V343" s="114"/>
    </row>
    <row r="344" spans="1:22" s="32" customFormat="1" x14ac:dyDescent="0.2">
      <c r="A344" s="374"/>
      <c r="B344" s="373"/>
      <c r="C344" s="374"/>
      <c r="D344" s="374"/>
      <c r="E344" s="374"/>
      <c r="F344" s="373"/>
      <c r="G344" s="374"/>
      <c r="H344" s="374"/>
      <c r="I344" s="374"/>
      <c r="J344" s="374"/>
      <c r="K344" s="374"/>
      <c r="L344" s="16"/>
      <c r="M344" s="375">
        <v>3121</v>
      </c>
      <c r="N344" s="376" t="s">
        <v>1</v>
      </c>
      <c r="O344" s="114">
        <v>0</v>
      </c>
      <c r="P344" s="114"/>
      <c r="Q344" s="114"/>
      <c r="R344" s="114">
        <v>2500</v>
      </c>
      <c r="S344" s="77">
        <v>0</v>
      </c>
      <c r="T344" s="77"/>
      <c r="U344" s="77"/>
      <c r="V344" s="114"/>
    </row>
    <row r="345" spans="1:22" s="32" customFormat="1" x14ac:dyDescent="0.2">
      <c r="A345" s="151"/>
      <c r="B345" s="205">
        <v>1</v>
      </c>
      <c r="C345" s="151"/>
      <c r="D345" s="151"/>
      <c r="E345" s="151"/>
      <c r="F345" s="150">
        <v>5</v>
      </c>
      <c r="G345" s="151"/>
      <c r="H345" s="151"/>
      <c r="I345" s="206"/>
      <c r="J345" s="206"/>
      <c r="K345" s="206"/>
      <c r="L345" s="16" t="s">
        <v>142</v>
      </c>
      <c r="M345" s="152">
        <v>313</v>
      </c>
      <c r="N345" s="84" t="s">
        <v>2</v>
      </c>
      <c r="O345" s="114">
        <v>0</v>
      </c>
      <c r="P345" s="114">
        <v>1200</v>
      </c>
      <c r="Q345" s="114"/>
      <c r="R345" s="114">
        <f>SUM(R346:R347)</f>
        <v>442.73</v>
      </c>
      <c r="S345" s="77">
        <v>0</v>
      </c>
      <c r="T345" s="77">
        <f t="shared" si="55"/>
        <v>36.894166666666663</v>
      </c>
      <c r="U345" s="77"/>
      <c r="V345" s="114"/>
    </row>
    <row r="346" spans="1:22" s="32" customFormat="1" ht="25.5" x14ac:dyDescent="0.2">
      <c r="A346" s="374"/>
      <c r="B346" s="373"/>
      <c r="C346" s="374"/>
      <c r="D346" s="374"/>
      <c r="E346" s="374"/>
      <c r="F346" s="373"/>
      <c r="G346" s="374"/>
      <c r="H346" s="374"/>
      <c r="I346" s="374"/>
      <c r="J346" s="374"/>
      <c r="K346" s="374"/>
      <c r="L346" s="16"/>
      <c r="M346" s="375">
        <v>3132</v>
      </c>
      <c r="N346" s="376" t="s">
        <v>396</v>
      </c>
      <c r="O346" s="114">
        <v>0</v>
      </c>
      <c r="P346" s="114"/>
      <c r="Q346" s="114"/>
      <c r="R346" s="114">
        <v>398.97</v>
      </c>
      <c r="S346" s="77">
        <v>0</v>
      </c>
      <c r="T346" s="77"/>
      <c r="U346" s="77"/>
      <c r="V346" s="114"/>
    </row>
    <row r="347" spans="1:22" s="32" customFormat="1" ht="38.25" x14ac:dyDescent="0.2">
      <c r="A347" s="374"/>
      <c r="B347" s="373"/>
      <c r="C347" s="374"/>
      <c r="D347" s="374"/>
      <c r="E347" s="374"/>
      <c r="F347" s="373"/>
      <c r="G347" s="374"/>
      <c r="H347" s="374"/>
      <c r="I347" s="374"/>
      <c r="J347" s="374"/>
      <c r="K347" s="374"/>
      <c r="L347" s="16"/>
      <c r="M347" s="375">
        <v>3133</v>
      </c>
      <c r="N347" s="376" t="s">
        <v>397</v>
      </c>
      <c r="O347" s="114">
        <v>0</v>
      </c>
      <c r="P347" s="114"/>
      <c r="Q347" s="114"/>
      <c r="R347" s="114">
        <v>43.76</v>
      </c>
      <c r="S347" s="77">
        <v>0</v>
      </c>
      <c r="T347" s="77"/>
      <c r="U347" s="77"/>
      <c r="V347" s="114"/>
    </row>
    <row r="348" spans="1:22" s="32" customFormat="1" x14ac:dyDescent="0.2">
      <c r="A348" s="151"/>
      <c r="B348" s="205">
        <v>1</v>
      </c>
      <c r="C348" s="151"/>
      <c r="D348" s="151"/>
      <c r="E348" s="151"/>
      <c r="F348" s="150">
        <v>5</v>
      </c>
      <c r="G348" s="151"/>
      <c r="H348" s="151"/>
      <c r="I348" s="206"/>
      <c r="J348" s="206"/>
      <c r="K348" s="206"/>
      <c r="L348" s="16" t="s">
        <v>142</v>
      </c>
      <c r="M348" s="71">
        <v>32</v>
      </c>
      <c r="N348" s="70" t="s">
        <v>3</v>
      </c>
      <c r="O348" s="115">
        <f>SUM(O349:O353)</f>
        <v>0</v>
      </c>
      <c r="P348" s="115">
        <f>SUM(P349:P353)</f>
        <v>3200</v>
      </c>
      <c r="Q348" s="115"/>
      <c r="R348" s="115">
        <f>SUM(R349+R351+R353)</f>
        <v>2318.5899999999997</v>
      </c>
      <c r="S348" s="77">
        <v>0</v>
      </c>
      <c r="T348" s="77">
        <f t="shared" si="55"/>
        <v>72.45593749999999</v>
      </c>
      <c r="U348" s="77"/>
      <c r="V348" s="114"/>
    </row>
    <row r="349" spans="1:22" s="32" customFormat="1" ht="25.5" x14ac:dyDescent="0.2">
      <c r="A349" s="151"/>
      <c r="B349" s="205">
        <v>1</v>
      </c>
      <c r="C349" s="151"/>
      <c r="D349" s="151"/>
      <c r="E349" s="151"/>
      <c r="F349" s="150">
        <v>5</v>
      </c>
      <c r="G349" s="151"/>
      <c r="H349" s="151"/>
      <c r="I349" s="206"/>
      <c r="J349" s="206"/>
      <c r="K349" s="206"/>
      <c r="L349" s="16" t="s">
        <v>142</v>
      </c>
      <c r="M349" s="152">
        <v>321</v>
      </c>
      <c r="N349" s="84" t="s">
        <v>4</v>
      </c>
      <c r="O349" s="114">
        <v>0</v>
      </c>
      <c r="P349" s="114">
        <v>200</v>
      </c>
      <c r="Q349" s="114"/>
      <c r="R349" s="114">
        <f>SUM(R350)</f>
        <v>84.24</v>
      </c>
      <c r="S349" s="77">
        <v>0</v>
      </c>
      <c r="T349" s="77">
        <f t="shared" si="55"/>
        <v>42.12</v>
      </c>
      <c r="U349" s="77"/>
      <c r="V349" s="114"/>
    </row>
    <row r="350" spans="1:22" s="32" customFormat="1" ht="25.5" x14ac:dyDescent="0.2">
      <c r="A350" s="374"/>
      <c r="B350" s="373"/>
      <c r="C350" s="374"/>
      <c r="D350" s="374"/>
      <c r="E350" s="374"/>
      <c r="F350" s="373"/>
      <c r="G350" s="374"/>
      <c r="H350" s="374"/>
      <c r="I350" s="374"/>
      <c r="J350" s="374"/>
      <c r="K350" s="374"/>
      <c r="L350" s="16"/>
      <c r="M350" s="375">
        <v>3212</v>
      </c>
      <c r="N350" s="376" t="s">
        <v>401</v>
      </c>
      <c r="O350" s="114">
        <v>0</v>
      </c>
      <c r="P350" s="114"/>
      <c r="Q350" s="114"/>
      <c r="R350" s="114">
        <v>84.24</v>
      </c>
      <c r="S350" s="77">
        <v>0</v>
      </c>
      <c r="T350" s="77"/>
      <c r="U350" s="77"/>
      <c r="V350" s="114"/>
    </row>
    <row r="351" spans="1:22" s="32" customFormat="1" x14ac:dyDescent="0.2">
      <c r="A351" s="151"/>
      <c r="B351" s="205">
        <v>1</v>
      </c>
      <c r="C351" s="151"/>
      <c r="D351" s="151"/>
      <c r="E351" s="151"/>
      <c r="F351" s="150">
        <v>5</v>
      </c>
      <c r="G351" s="151"/>
      <c r="H351" s="151"/>
      <c r="I351" s="206"/>
      <c r="J351" s="206"/>
      <c r="K351" s="206"/>
      <c r="L351" s="16" t="s">
        <v>142</v>
      </c>
      <c r="M351" s="152">
        <v>322</v>
      </c>
      <c r="N351" s="84" t="s">
        <v>117</v>
      </c>
      <c r="O351" s="114">
        <v>0</v>
      </c>
      <c r="P351" s="114">
        <v>3000</v>
      </c>
      <c r="Q351" s="114"/>
      <c r="R351" s="114">
        <f>SUM(R352)</f>
        <v>2234.35</v>
      </c>
      <c r="S351" s="77">
        <v>0</v>
      </c>
      <c r="T351" s="77">
        <f t="shared" si="55"/>
        <v>74.478333333333339</v>
      </c>
      <c r="U351" s="77"/>
      <c r="V351" s="114"/>
    </row>
    <row r="352" spans="1:22" s="32" customFormat="1" ht="25.5" x14ac:dyDescent="0.2">
      <c r="A352" s="374"/>
      <c r="B352" s="373"/>
      <c r="C352" s="374"/>
      <c r="D352" s="374"/>
      <c r="E352" s="374"/>
      <c r="F352" s="373"/>
      <c r="G352" s="374"/>
      <c r="H352" s="374"/>
      <c r="I352" s="374"/>
      <c r="J352" s="374"/>
      <c r="K352" s="374"/>
      <c r="L352" s="16"/>
      <c r="M352" s="375">
        <v>3227</v>
      </c>
      <c r="N352" s="376" t="s">
        <v>499</v>
      </c>
      <c r="O352" s="114">
        <v>0</v>
      </c>
      <c r="P352" s="114"/>
      <c r="Q352" s="114"/>
      <c r="R352" s="114">
        <v>2234.35</v>
      </c>
      <c r="S352" s="77">
        <v>0</v>
      </c>
      <c r="T352" s="77"/>
      <c r="U352" s="77"/>
      <c r="V352" s="114"/>
    </row>
    <row r="353" spans="1:22" s="32" customFormat="1" ht="25.5" x14ac:dyDescent="0.2">
      <c r="A353" s="231"/>
      <c r="B353" s="230"/>
      <c r="C353" s="231"/>
      <c r="D353" s="231"/>
      <c r="E353" s="231"/>
      <c r="F353" s="230"/>
      <c r="G353" s="231"/>
      <c r="H353" s="231"/>
      <c r="I353" s="231"/>
      <c r="J353" s="231"/>
      <c r="K353" s="231"/>
      <c r="L353" s="16" t="s">
        <v>142</v>
      </c>
      <c r="M353" s="232">
        <v>324</v>
      </c>
      <c r="N353" s="233" t="s">
        <v>156</v>
      </c>
      <c r="O353" s="114">
        <v>0</v>
      </c>
      <c r="P353" s="114">
        <v>0</v>
      </c>
      <c r="Q353" s="114"/>
      <c r="R353" s="114">
        <v>0</v>
      </c>
      <c r="S353" s="77">
        <v>0</v>
      </c>
      <c r="T353" s="77">
        <v>0</v>
      </c>
      <c r="U353" s="77"/>
      <c r="V353" s="114"/>
    </row>
    <row r="354" spans="1:22" s="32" customFormat="1" x14ac:dyDescent="0.2">
      <c r="A354" s="151"/>
      <c r="B354" s="151"/>
      <c r="C354" s="151"/>
      <c r="D354" s="151"/>
      <c r="E354" s="151"/>
      <c r="F354" s="150"/>
      <c r="G354" s="151"/>
      <c r="H354" s="151"/>
      <c r="I354" s="206"/>
      <c r="J354" s="206"/>
      <c r="K354" s="206"/>
      <c r="L354" s="16"/>
      <c r="M354" s="152"/>
      <c r="N354" s="84"/>
      <c r="O354" s="145"/>
      <c r="P354" s="145"/>
      <c r="Q354" s="145"/>
      <c r="R354" s="145"/>
      <c r="S354" s="77"/>
      <c r="T354" s="77"/>
      <c r="U354" s="77"/>
      <c r="V354" s="114"/>
    </row>
    <row r="355" spans="1:22" s="32" customFormat="1" x14ac:dyDescent="0.2">
      <c r="A355" s="27" t="s">
        <v>236</v>
      </c>
      <c r="B355" s="151"/>
      <c r="C355" s="151"/>
      <c r="D355" s="151"/>
      <c r="E355" s="151"/>
      <c r="F355" s="151"/>
      <c r="G355" s="151"/>
      <c r="H355" s="151"/>
      <c r="I355" s="206"/>
      <c r="J355" s="206"/>
      <c r="K355" s="206"/>
      <c r="L355" s="36" t="s">
        <v>115</v>
      </c>
      <c r="M355" s="107"/>
      <c r="N355" s="108" t="s">
        <v>121</v>
      </c>
      <c r="O355" s="143">
        <f t="shared" ref="O355:P355" si="63">SUM(O360)</f>
        <v>151993.15</v>
      </c>
      <c r="P355" s="143">
        <f t="shared" si="63"/>
        <v>170000</v>
      </c>
      <c r="Q355" s="143"/>
      <c r="R355" s="143">
        <f t="shared" ref="R355" si="64">SUM(R360)</f>
        <v>147095.76</v>
      </c>
      <c r="S355" s="77">
        <f t="shared" ref="S355:S385" si="65">R355/O355*100</f>
        <v>96.777887687701721</v>
      </c>
      <c r="T355" s="77">
        <f t="shared" si="55"/>
        <v>86.526917647058838</v>
      </c>
      <c r="U355" s="77"/>
      <c r="V355" s="254"/>
    </row>
    <row r="356" spans="1:22" s="32" customFormat="1" x14ac:dyDescent="0.2">
      <c r="A356" s="49"/>
      <c r="B356" s="151"/>
      <c r="C356" s="151"/>
      <c r="D356" s="151"/>
      <c r="E356" s="151"/>
      <c r="F356" s="151"/>
      <c r="G356" s="151"/>
      <c r="H356" s="151"/>
      <c r="I356" s="206"/>
      <c r="J356" s="206"/>
      <c r="K356" s="206"/>
      <c r="L356" s="16"/>
      <c r="M356" s="152"/>
      <c r="N356" s="84"/>
      <c r="O356" s="143"/>
      <c r="P356" s="143"/>
      <c r="Q356" s="143"/>
      <c r="R356" s="143"/>
      <c r="S356" s="77"/>
      <c r="T356" s="77"/>
      <c r="U356" s="77"/>
      <c r="V356" s="99"/>
    </row>
    <row r="357" spans="1:22" s="32" customFormat="1" x14ac:dyDescent="0.2">
      <c r="A357" s="49"/>
      <c r="B357" s="181"/>
      <c r="C357" s="181"/>
      <c r="D357" s="181"/>
      <c r="E357" s="181"/>
      <c r="F357" s="181"/>
      <c r="G357" s="181"/>
      <c r="H357" s="181"/>
      <c r="I357" s="206"/>
      <c r="J357" s="206"/>
      <c r="K357" s="206"/>
      <c r="L357" s="16"/>
      <c r="M357" s="183"/>
      <c r="N357" s="184" t="s">
        <v>288</v>
      </c>
      <c r="O357" s="188">
        <f t="shared" ref="O357:R357" si="66">SUM(O358)</f>
        <v>151993.15</v>
      </c>
      <c r="P357" s="188">
        <f t="shared" si="66"/>
        <v>170000</v>
      </c>
      <c r="Q357" s="188"/>
      <c r="R357" s="188">
        <f t="shared" si="66"/>
        <v>147095.76</v>
      </c>
      <c r="S357" s="77">
        <f t="shared" si="65"/>
        <v>96.777887687701721</v>
      </c>
      <c r="T357" s="77">
        <f t="shared" si="55"/>
        <v>86.526917647058838</v>
      </c>
      <c r="U357" s="77"/>
      <c r="V357" s="188"/>
    </row>
    <row r="358" spans="1:22" s="32" customFormat="1" x14ac:dyDescent="0.2">
      <c r="A358" s="49"/>
      <c r="B358" s="181"/>
      <c r="C358" s="181"/>
      <c r="D358" s="181"/>
      <c r="E358" s="181"/>
      <c r="F358" s="181"/>
      <c r="G358" s="181"/>
      <c r="H358" s="181"/>
      <c r="I358" s="206"/>
      <c r="J358" s="206"/>
      <c r="K358" s="206"/>
      <c r="L358" s="16"/>
      <c r="M358" s="190">
        <v>11</v>
      </c>
      <c r="N358" s="184" t="s">
        <v>289</v>
      </c>
      <c r="O358" s="188">
        <v>151993.15</v>
      </c>
      <c r="P358" s="188">
        <v>170000</v>
      </c>
      <c r="Q358" s="188"/>
      <c r="R358" s="188">
        <v>147095.76</v>
      </c>
      <c r="S358" s="77">
        <f t="shared" si="65"/>
        <v>96.777887687701721</v>
      </c>
      <c r="T358" s="77">
        <f t="shared" si="55"/>
        <v>86.526917647058838</v>
      </c>
      <c r="U358" s="77"/>
      <c r="V358" s="188"/>
    </row>
    <row r="359" spans="1:22" s="32" customFormat="1" x14ac:dyDescent="0.2">
      <c r="A359" s="49"/>
      <c r="B359" s="181"/>
      <c r="C359" s="181"/>
      <c r="D359" s="181"/>
      <c r="E359" s="181"/>
      <c r="F359" s="181"/>
      <c r="G359" s="181"/>
      <c r="H359" s="181"/>
      <c r="I359" s="206"/>
      <c r="J359" s="206"/>
      <c r="K359" s="206"/>
      <c r="L359" s="16"/>
      <c r="M359" s="183"/>
      <c r="N359" s="84"/>
      <c r="O359" s="143"/>
      <c r="P359" s="143"/>
      <c r="Q359" s="143"/>
      <c r="R359" s="143"/>
      <c r="S359" s="77"/>
      <c r="T359" s="77"/>
      <c r="U359" s="77"/>
      <c r="V359" s="99"/>
    </row>
    <row r="360" spans="1:22" s="32" customFormat="1" x14ac:dyDescent="0.2">
      <c r="A360" s="49"/>
      <c r="B360" s="150">
        <v>1</v>
      </c>
      <c r="C360" s="151"/>
      <c r="D360" s="151"/>
      <c r="E360" s="151"/>
      <c r="F360" s="151"/>
      <c r="G360" s="151"/>
      <c r="H360" s="151"/>
      <c r="I360" s="206"/>
      <c r="J360" s="206"/>
      <c r="K360" s="206"/>
      <c r="L360" s="16" t="s">
        <v>115</v>
      </c>
      <c r="M360" s="152">
        <v>3</v>
      </c>
      <c r="N360" s="84" t="s">
        <v>116</v>
      </c>
      <c r="O360" s="77">
        <f t="shared" ref="O360:R360" si="67">SUM(O361)</f>
        <v>151993.15</v>
      </c>
      <c r="P360" s="77">
        <f t="shared" si="67"/>
        <v>170000</v>
      </c>
      <c r="Q360" s="77"/>
      <c r="R360" s="77">
        <f t="shared" si="67"/>
        <v>147095.76</v>
      </c>
      <c r="S360" s="77">
        <f t="shared" si="65"/>
        <v>96.777887687701721</v>
      </c>
      <c r="T360" s="77">
        <f t="shared" si="55"/>
        <v>86.526917647058838</v>
      </c>
      <c r="U360" s="77"/>
      <c r="V360" s="77"/>
    </row>
    <row r="361" spans="1:22" s="32" customFormat="1" x14ac:dyDescent="0.2">
      <c r="A361" s="19"/>
      <c r="B361" s="150">
        <v>1</v>
      </c>
      <c r="C361" s="38"/>
      <c r="D361" s="38"/>
      <c r="E361" s="38"/>
      <c r="F361" s="38"/>
      <c r="G361" s="38"/>
      <c r="H361" s="38"/>
      <c r="I361" s="38"/>
      <c r="J361" s="38"/>
      <c r="K361" s="38"/>
      <c r="L361" s="18" t="s">
        <v>115</v>
      </c>
      <c r="M361" s="71">
        <v>32</v>
      </c>
      <c r="N361" s="70" t="s">
        <v>3</v>
      </c>
      <c r="O361" s="91">
        <f>SUM(O362+O364)</f>
        <v>151993.15</v>
      </c>
      <c r="P361" s="91">
        <f t="shared" ref="P361" si="68">SUM(P362:P364)</f>
        <v>170000</v>
      </c>
      <c r="Q361" s="91"/>
      <c r="R361" s="91">
        <f>SUM(R362+R364)</f>
        <v>147095.76</v>
      </c>
      <c r="S361" s="77">
        <f t="shared" si="65"/>
        <v>96.777887687701721</v>
      </c>
      <c r="T361" s="77">
        <f t="shared" si="55"/>
        <v>86.526917647058838</v>
      </c>
      <c r="U361" s="77"/>
      <c r="V361" s="77"/>
    </row>
    <row r="362" spans="1:22" s="32" customFormat="1" x14ac:dyDescent="0.2">
      <c r="A362" s="49"/>
      <c r="B362" s="150">
        <v>1</v>
      </c>
      <c r="C362" s="151"/>
      <c r="D362" s="151"/>
      <c r="E362" s="151"/>
      <c r="F362" s="151"/>
      <c r="G362" s="151"/>
      <c r="H362" s="151"/>
      <c r="I362" s="206"/>
      <c r="J362" s="206"/>
      <c r="K362" s="206"/>
      <c r="L362" s="16" t="s">
        <v>115</v>
      </c>
      <c r="M362" s="152">
        <v>323</v>
      </c>
      <c r="N362" s="84" t="s">
        <v>6</v>
      </c>
      <c r="O362" s="77">
        <f>SUM(O363)</f>
        <v>113721.29</v>
      </c>
      <c r="P362" s="77">
        <v>120000</v>
      </c>
      <c r="Q362" s="77"/>
      <c r="R362" s="77">
        <f>SUM(R363)</f>
        <v>111339.12</v>
      </c>
      <c r="S362" s="77">
        <f t="shared" si="65"/>
        <v>97.90525591118427</v>
      </c>
      <c r="T362" s="77">
        <f t="shared" si="55"/>
        <v>92.782599999999988</v>
      </c>
      <c r="U362" s="77"/>
      <c r="V362" s="77"/>
    </row>
    <row r="363" spans="1:22" s="32" customFormat="1" x14ac:dyDescent="0.2">
      <c r="A363" s="49"/>
      <c r="B363" s="358"/>
      <c r="C363" s="359"/>
      <c r="D363" s="359"/>
      <c r="E363" s="359"/>
      <c r="F363" s="359"/>
      <c r="G363" s="359"/>
      <c r="H363" s="359"/>
      <c r="I363" s="359"/>
      <c r="J363" s="359"/>
      <c r="K363" s="359"/>
      <c r="L363" s="16"/>
      <c r="M363" s="357">
        <v>3237</v>
      </c>
      <c r="N363" s="356" t="s">
        <v>426</v>
      </c>
      <c r="O363" s="77">
        <v>113721.29</v>
      </c>
      <c r="P363" s="77"/>
      <c r="Q363" s="77"/>
      <c r="R363" s="77">
        <v>111339.12</v>
      </c>
      <c r="S363" s="77">
        <f t="shared" si="65"/>
        <v>97.90525591118427</v>
      </c>
      <c r="T363" s="77"/>
      <c r="U363" s="77"/>
      <c r="V363" s="77"/>
    </row>
    <row r="364" spans="1:22" s="32" customFormat="1" ht="25.5" x14ac:dyDescent="0.2">
      <c r="A364" s="49"/>
      <c r="B364" s="150">
        <v>1</v>
      </c>
      <c r="C364" s="151"/>
      <c r="D364" s="151"/>
      <c r="E364" s="151"/>
      <c r="F364" s="151"/>
      <c r="G364" s="151"/>
      <c r="H364" s="151"/>
      <c r="I364" s="206"/>
      <c r="J364" s="206"/>
      <c r="K364" s="206"/>
      <c r="L364" s="16" t="s">
        <v>115</v>
      </c>
      <c r="M364" s="152">
        <v>324</v>
      </c>
      <c r="N364" s="84" t="s">
        <v>156</v>
      </c>
      <c r="O364" s="77">
        <f>SUM(O365)</f>
        <v>38271.86</v>
      </c>
      <c r="P364" s="77">
        <v>50000</v>
      </c>
      <c r="Q364" s="77"/>
      <c r="R364" s="77">
        <f>SUM(R365)</f>
        <v>35756.639999999999</v>
      </c>
      <c r="S364" s="77">
        <f t="shared" si="65"/>
        <v>93.428017347471481</v>
      </c>
      <c r="T364" s="77">
        <f t="shared" si="55"/>
        <v>71.513279999999995</v>
      </c>
      <c r="U364" s="77"/>
      <c r="V364" s="77"/>
    </row>
    <row r="365" spans="1:22" s="32" customFormat="1" ht="25.5" x14ac:dyDescent="0.2">
      <c r="A365" s="49"/>
      <c r="B365" s="358"/>
      <c r="C365" s="359"/>
      <c r="D365" s="359"/>
      <c r="E365" s="359"/>
      <c r="F365" s="359"/>
      <c r="G365" s="359"/>
      <c r="H365" s="359"/>
      <c r="I365" s="359"/>
      <c r="J365" s="359"/>
      <c r="K365" s="359"/>
      <c r="L365" s="16"/>
      <c r="M365" s="357">
        <v>3241</v>
      </c>
      <c r="N365" s="356" t="s">
        <v>156</v>
      </c>
      <c r="O365" s="77">
        <v>38271.86</v>
      </c>
      <c r="P365" s="77"/>
      <c r="Q365" s="77"/>
      <c r="R365" s="77">
        <v>35756.639999999999</v>
      </c>
      <c r="S365" s="77">
        <f t="shared" si="65"/>
        <v>93.428017347471481</v>
      </c>
      <c r="T365" s="77"/>
      <c r="U365" s="77"/>
      <c r="V365" s="77"/>
    </row>
    <row r="366" spans="1:22" s="32" customFormat="1" x14ac:dyDescent="0.2">
      <c r="A366" s="151"/>
      <c r="B366" s="151"/>
      <c r="C366" s="151"/>
      <c r="D366" s="151"/>
      <c r="E366" s="151"/>
      <c r="F366" s="150"/>
      <c r="G366" s="151"/>
      <c r="H366" s="151"/>
      <c r="I366" s="206"/>
      <c r="J366" s="206"/>
      <c r="K366" s="206"/>
      <c r="L366" s="16"/>
      <c r="M366" s="152"/>
      <c r="N366" s="84"/>
      <c r="O366" s="145"/>
      <c r="P366" s="145"/>
      <c r="Q366" s="145"/>
      <c r="R366" s="145"/>
      <c r="S366" s="77"/>
      <c r="T366" s="77"/>
      <c r="U366" s="77"/>
      <c r="V366" s="114"/>
    </row>
    <row r="367" spans="1:22" s="35" customFormat="1" ht="25.5" x14ac:dyDescent="0.2">
      <c r="A367" s="34" t="s">
        <v>237</v>
      </c>
      <c r="L367" s="36" t="s">
        <v>115</v>
      </c>
      <c r="M367" s="107"/>
      <c r="N367" s="108" t="s">
        <v>225</v>
      </c>
      <c r="O367" s="143">
        <f t="shared" ref="O367:P367" si="69">SUM(O372)</f>
        <v>12152.56</v>
      </c>
      <c r="P367" s="143">
        <f t="shared" si="69"/>
        <v>15000</v>
      </c>
      <c r="Q367" s="143"/>
      <c r="R367" s="143">
        <f t="shared" ref="R367" si="70">SUM(R372)</f>
        <v>10858.59</v>
      </c>
      <c r="S367" s="77">
        <f t="shared" si="65"/>
        <v>89.352284621511842</v>
      </c>
      <c r="T367" s="77">
        <f t="shared" si="55"/>
        <v>72.390600000000006</v>
      </c>
      <c r="U367" s="77"/>
      <c r="V367" s="255"/>
    </row>
    <row r="368" spans="1:22" s="35" customFormat="1" x14ac:dyDescent="0.2">
      <c r="A368" s="34"/>
      <c r="L368" s="36"/>
      <c r="M368" s="107"/>
      <c r="N368" s="108"/>
      <c r="O368" s="143"/>
      <c r="P368" s="143"/>
      <c r="Q368" s="143"/>
      <c r="R368" s="143"/>
      <c r="S368" s="77"/>
      <c r="T368" s="77"/>
      <c r="U368" s="77"/>
      <c r="V368" s="255"/>
    </row>
    <row r="369" spans="1:22" s="35" customFormat="1" x14ac:dyDescent="0.2">
      <c r="A369" s="34"/>
      <c r="L369" s="36"/>
      <c r="M369" s="107"/>
      <c r="N369" s="184" t="s">
        <v>288</v>
      </c>
      <c r="O369" s="188">
        <f t="shared" ref="O369:R369" si="71">SUM(O370)</f>
        <v>12152.56</v>
      </c>
      <c r="P369" s="188">
        <f t="shared" si="71"/>
        <v>15000</v>
      </c>
      <c r="Q369" s="188"/>
      <c r="R369" s="188">
        <f t="shared" si="71"/>
        <v>10858.59</v>
      </c>
      <c r="S369" s="77">
        <f t="shared" si="65"/>
        <v>89.352284621511842</v>
      </c>
      <c r="T369" s="77">
        <f t="shared" si="55"/>
        <v>72.390600000000006</v>
      </c>
      <c r="U369" s="77"/>
      <c r="V369" s="188"/>
    </row>
    <row r="370" spans="1:22" s="35" customFormat="1" x14ac:dyDescent="0.2">
      <c r="A370" s="34"/>
      <c r="L370" s="36"/>
      <c r="M370" s="190">
        <v>11</v>
      </c>
      <c r="N370" s="184" t="s">
        <v>289</v>
      </c>
      <c r="O370" s="188">
        <v>12152.56</v>
      </c>
      <c r="P370" s="188">
        <v>15000</v>
      </c>
      <c r="Q370" s="188"/>
      <c r="R370" s="188">
        <v>10858.59</v>
      </c>
      <c r="S370" s="77">
        <f t="shared" si="65"/>
        <v>89.352284621511842</v>
      </c>
      <c r="T370" s="77">
        <f t="shared" si="55"/>
        <v>72.390600000000006</v>
      </c>
      <c r="U370" s="77"/>
      <c r="V370" s="188"/>
    </row>
    <row r="371" spans="1:22" s="15" customFormat="1" x14ac:dyDescent="0.2">
      <c r="A371" s="23"/>
      <c r="I371" s="206"/>
      <c r="J371" s="206"/>
      <c r="K371" s="206"/>
      <c r="L371" s="16"/>
      <c r="M371" s="97"/>
      <c r="N371" s="84"/>
      <c r="O371" s="143"/>
      <c r="P371" s="143"/>
      <c r="Q371" s="143"/>
      <c r="R371" s="143"/>
      <c r="S371" s="77"/>
      <c r="T371" s="77"/>
      <c r="U371" s="77"/>
      <c r="V371" s="99"/>
    </row>
    <row r="372" spans="1:22" s="15" customFormat="1" x14ac:dyDescent="0.2">
      <c r="A372" s="23"/>
      <c r="B372" s="48">
        <v>1</v>
      </c>
      <c r="I372" s="206"/>
      <c r="J372" s="206"/>
      <c r="K372" s="206"/>
      <c r="L372" s="16" t="s">
        <v>115</v>
      </c>
      <c r="M372" s="72">
        <v>3</v>
      </c>
      <c r="N372" s="84" t="s">
        <v>116</v>
      </c>
      <c r="O372" s="77">
        <f t="shared" ref="O372:R373" si="72">SUM(O373)</f>
        <v>12152.56</v>
      </c>
      <c r="P372" s="77">
        <f t="shared" si="72"/>
        <v>15000</v>
      </c>
      <c r="Q372" s="77"/>
      <c r="R372" s="77">
        <f t="shared" si="72"/>
        <v>10858.59</v>
      </c>
      <c r="S372" s="77">
        <f t="shared" si="65"/>
        <v>89.352284621511842</v>
      </c>
      <c r="T372" s="77">
        <f t="shared" si="55"/>
        <v>72.390600000000006</v>
      </c>
      <c r="U372" s="77"/>
      <c r="V372" s="77"/>
    </row>
    <row r="373" spans="1:22" s="38" customFormat="1" x14ac:dyDescent="0.2">
      <c r="A373" s="19"/>
      <c r="B373" s="9">
        <v>1</v>
      </c>
      <c r="L373" s="18" t="s">
        <v>115</v>
      </c>
      <c r="M373" s="71">
        <v>32</v>
      </c>
      <c r="N373" s="70" t="s">
        <v>3</v>
      </c>
      <c r="O373" s="91">
        <f t="shared" si="72"/>
        <v>12152.56</v>
      </c>
      <c r="P373" s="91">
        <f t="shared" si="72"/>
        <v>15000</v>
      </c>
      <c r="Q373" s="91"/>
      <c r="R373" s="91">
        <f t="shared" si="72"/>
        <v>10858.59</v>
      </c>
      <c r="S373" s="77">
        <f t="shared" si="65"/>
        <v>89.352284621511842</v>
      </c>
      <c r="T373" s="77">
        <f t="shared" si="55"/>
        <v>72.390600000000006</v>
      </c>
      <c r="U373" s="77"/>
      <c r="V373" s="77"/>
    </row>
    <row r="374" spans="1:22" s="15" customFormat="1" ht="25.5" x14ac:dyDescent="0.2">
      <c r="A374" s="23"/>
      <c r="B374" s="48">
        <v>1</v>
      </c>
      <c r="I374" s="206"/>
      <c r="J374" s="206"/>
      <c r="K374" s="206"/>
      <c r="L374" s="16" t="s">
        <v>115</v>
      </c>
      <c r="M374" s="72">
        <v>329</v>
      </c>
      <c r="N374" s="84" t="s">
        <v>7</v>
      </c>
      <c r="O374" s="77">
        <f>SUM(O375)</f>
        <v>12152.56</v>
      </c>
      <c r="P374" s="77">
        <v>15000</v>
      </c>
      <c r="Q374" s="77"/>
      <c r="R374" s="77">
        <f>SUM(R375)</f>
        <v>10858.59</v>
      </c>
      <c r="S374" s="77">
        <f t="shared" si="65"/>
        <v>89.352284621511842</v>
      </c>
      <c r="T374" s="77">
        <f t="shared" si="55"/>
        <v>72.390600000000006</v>
      </c>
      <c r="U374" s="77"/>
      <c r="V374" s="77"/>
    </row>
    <row r="375" spans="1:22" s="359" customFormat="1" ht="38.25" x14ac:dyDescent="0.2">
      <c r="A375" s="49"/>
      <c r="B375" s="358"/>
      <c r="L375" s="16"/>
      <c r="M375" s="357">
        <v>3291</v>
      </c>
      <c r="N375" s="356" t="s">
        <v>434</v>
      </c>
      <c r="O375" s="77">
        <v>12152.56</v>
      </c>
      <c r="P375" s="77"/>
      <c r="Q375" s="77"/>
      <c r="R375" s="77">
        <v>10858.59</v>
      </c>
      <c r="S375" s="77">
        <f t="shared" si="65"/>
        <v>89.352284621511842</v>
      </c>
      <c r="T375" s="77"/>
      <c r="U375" s="77"/>
      <c r="V375" s="77"/>
    </row>
    <row r="376" spans="1:22" s="181" customFormat="1" x14ac:dyDescent="0.2">
      <c r="A376" s="49"/>
      <c r="B376" s="180"/>
      <c r="I376" s="206"/>
      <c r="J376" s="206"/>
      <c r="K376" s="206"/>
      <c r="L376" s="16"/>
      <c r="M376" s="183"/>
      <c r="N376" s="84"/>
      <c r="O376" s="77"/>
      <c r="P376" s="77"/>
      <c r="Q376" s="77"/>
      <c r="R376" s="77"/>
      <c r="S376" s="77"/>
      <c r="T376" s="77"/>
      <c r="U376" s="77"/>
      <c r="V376" s="77"/>
    </row>
    <row r="377" spans="1:22" s="128" customFormat="1" ht="38.25" x14ac:dyDescent="0.2">
      <c r="A377" s="27" t="s">
        <v>238</v>
      </c>
      <c r="B377" s="157"/>
      <c r="L377" s="66" t="s">
        <v>115</v>
      </c>
      <c r="M377" s="142"/>
      <c r="N377" s="122" t="s">
        <v>224</v>
      </c>
      <c r="O377" s="143">
        <f t="shared" ref="O377:P377" si="73">SUM(O382)</f>
        <v>3500</v>
      </c>
      <c r="P377" s="143">
        <f t="shared" si="73"/>
        <v>20000</v>
      </c>
      <c r="Q377" s="143"/>
      <c r="R377" s="143">
        <f t="shared" ref="R377" si="74">SUM(R382)</f>
        <v>18699.62</v>
      </c>
      <c r="S377" s="77">
        <f t="shared" si="65"/>
        <v>534.27485714285717</v>
      </c>
      <c r="T377" s="77">
        <f t="shared" si="55"/>
        <v>93.498099999999994</v>
      </c>
      <c r="U377" s="77"/>
      <c r="V377" s="143"/>
    </row>
    <row r="378" spans="1:22" s="15" customFormat="1" x14ac:dyDescent="0.2">
      <c r="A378" s="23"/>
      <c r="B378" s="48"/>
      <c r="I378" s="206"/>
      <c r="J378" s="206"/>
      <c r="K378" s="206"/>
      <c r="L378" s="16"/>
      <c r="M378" s="97"/>
      <c r="N378" s="84"/>
      <c r="O378" s="143"/>
      <c r="P378" s="143"/>
      <c r="Q378" s="143"/>
      <c r="R378" s="143"/>
      <c r="S378" s="77"/>
      <c r="T378" s="77"/>
      <c r="U378" s="77"/>
      <c r="V378" s="99"/>
    </row>
    <row r="379" spans="1:22" s="181" customFormat="1" x14ac:dyDescent="0.2">
      <c r="A379" s="49"/>
      <c r="B379" s="180"/>
      <c r="I379" s="206"/>
      <c r="J379" s="206"/>
      <c r="K379" s="206"/>
      <c r="L379" s="16"/>
      <c r="M379" s="183"/>
      <c r="N379" s="184" t="s">
        <v>288</v>
      </c>
      <c r="O379" s="189">
        <f t="shared" ref="O379:R379" si="75">SUM(O380)</f>
        <v>3500</v>
      </c>
      <c r="P379" s="189">
        <f t="shared" si="75"/>
        <v>20000</v>
      </c>
      <c r="Q379" s="189"/>
      <c r="R379" s="189">
        <f t="shared" si="75"/>
        <v>18699.62</v>
      </c>
      <c r="S379" s="77">
        <f t="shared" si="65"/>
        <v>534.27485714285717</v>
      </c>
      <c r="T379" s="77">
        <f t="shared" si="55"/>
        <v>93.498099999999994</v>
      </c>
      <c r="U379" s="77"/>
      <c r="V379" s="188"/>
    </row>
    <row r="380" spans="1:22" s="181" customFormat="1" x14ac:dyDescent="0.2">
      <c r="A380" s="49"/>
      <c r="B380" s="180"/>
      <c r="I380" s="206"/>
      <c r="J380" s="206"/>
      <c r="K380" s="206"/>
      <c r="L380" s="16"/>
      <c r="M380" s="190">
        <v>11</v>
      </c>
      <c r="N380" s="184" t="s">
        <v>289</v>
      </c>
      <c r="O380" s="189">
        <v>3500</v>
      </c>
      <c r="P380" s="189">
        <v>20000</v>
      </c>
      <c r="Q380" s="189"/>
      <c r="R380" s="189">
        <v>18699.62</v>
      </c>
      <c r="S380" s="77">
        <f t="shared" si="65"/>
        <v>534.27485714285717</v>
      </c>
      <c r="T380" s="77">
        <f t="shared" si="55"/>
        <v>93.498099999999994</v>
      </c>
      <c r="U380" s="77"/>
      <c r="V380" s="188"/>
    </row>
    <row r="381" spans="1:22" s="181" customFormat="1" x14ac:dyDescent="0.2">
      <c r="A381" s="49"/>
      <c r="B381" s="180"/>
      <c r="I381" s="206"/>
      <c r="J381" s="206"/>
      <c r="K381" s="206"/>
      <c r="L381" s="16"/>
      <c r="M381" s="97"/>
      <c r="N381" s="84"/>
      <c r="O381" s="143"/>
      <c r="P381" s="143"/>
      <c r="Q381" s="143"/>
      <c r="R381" s="143"/>
      <c r="S381" s="77"/>
      <c r="T381" s="77"/>
      <c r="U381" s="77"/>
      <c r="V381" s="99"/>
    </row>
    <row r="382" spans="1:22" s="15" customFormat="1" x14ac:dyDescent="0.2">
      <c r="A382" s="21"/>
      <c r="B382" s="48">
        <v>1</v>
      </c>
      <c r="I382" s="206"/>
      <c r="J382" s="206"/>
      <c r="K382" s="206"/>
      <c r="L382" s="16" t="s">
        <v>115</v>
      </c>
      <c r="M382" s="72">
        <v>3</v>
      </c>
      <c r="N382" s="84" t="s">
        <v>116</v>
      </c>
      <c r="O382" s="77">
        <f t="shared" ref="O382:R383" si="76">SUM(O383)</f>
        <v>3500</v>
      </c>
      <c r="P382" s="77">
        <f t="shared" si="76"/>
        <v>20000</v>
      </c>
      <c r="Q382" s="77"/>
      <c r="R382" s="77">
        <f t="shared" si="76"/>
        <v>18699.62</v>
      </c>
      <c r="S382" s="77">
        <f t="shared" si="65"/>
        <v>534.27485714285717</v>
      </c>
      <c r="T382" s="77">
        <f t="shared" si="55"/>
        <v>93.498099999999994</v>
      </c>
      <c r="U382" s="77"/>
      <c r="V382" s="77"/>
    </row>
    <row r="383" spans="1:22" s="38" customFormat="1" x14ac:dyDescent="0.2">
      <c r="A383" s="19"/>
      <c r="B383" s="9">
        <v>1</v>
      </c>
      <c r="L383" s="18" t="s">
        <v>115</v>
      </c>
      <c r="M383" s="71">
        <v>38</v>
      </c>
      <c r="N383" s="70" t="s">
        <v>284</v>
      </c>
      <c r="O383" s="91">
        <f t="shared" si="76"/>
        <v>3500</v>
      </c>
      <c r="P383" s="91">
        <f t="shared" si="76"/>
        <v>20000</v>
      </c>
      <c r="Q383" s="91"/>
      <c r="R383" s="91">
        <f t="shared" si="76"/>
        <v>18699.62</v>
      </c>
      <c r="S383" s="77">
        <f t="shared" si="65"/>
        <v>534.27485714285717</v>
      </c>
      <c r="T383" s="77">
        <f t="shared" si="55"/>
        <v>93.498099999999994</v>
      </c>
      <c r="U383" s="77"/>
      <c r="V383" s="77"/>
    </row>
    <row r="384" spans="1:22" s="15" customFormat="1" x14ac:dyDescent="0.2">
      <c r="A384" s="23"/>
      <c r="B384" s="48">
        <v>1</v>
      </c>
      <c r="I384" s="206"/>
      <c r="J384" s="206"/>
      <c r="K384" s="206"/>
      <c r="L384" s="16" t="s">
        <v>115</v>
      </c>
      <c r="M384" s="72">
        <v>381</v>
      </c>
      <c r="N384" s="84" t="s">
        <v>8</v>
      </c>
      <c r="O384" s="77">
        <v>3500</v>
      </c>
      <c r="P384" s="77">
        <v>20000</v>
      </c>
      <c r="Q384" s="77"/>
      <c r="R384" s="77">
        <f>SUM(R385)</f>
        <v>18699.62</v>
      </c>
      <c r="S384" s="77">
        <f t="shared" si="65"/>
        <v>534.27485714285717</v>
      </c>
      <c r="T384" s="77">
        <f t="shared" si="55"/>
        <v>93.498099999999994</v>
      </c>
      <c r="U384" s="77"/>
      <c r="V384" s="77"/>
    </row>
    <row r="385" spans="1:22" s="359" customFormat="1" x14ac:dyDescent="0.2">
      <c r="A385" s="49"/>
      <c r="B385" s="358"/>
      <c r="L385" s="16"/>
      <c r="M385" s="357">
        <v>3811</v>
      </c>
      <c r="N385" s="356" t="s">
        <v>451</v>
      </c>
      <c r="O385" s="77">
        <v>3500</v>
      </c>
      <c r="P385" s="77"/>
      <c r="Q385" s="77"/>
      <c r="R385" s="77">
        <v>18699.62</v>
      </c>
      <c r="S385" s="77">
        <f t="shared" si="65"/>
        <v>534.27485714285717</v>
      </c>
      <c r="T385" s="77"/>
      <c r="U385" s="77"/>
      <c r="V385" s="77"/>
    </row>
    <row r="386" spans="1:22" s="181" customFormat="1" x14ac:dyDescent="0.2">
      <c r="A386" s="49"/>
      <c r="B386" s="180"/>
      <c r="I386" s="206"/>
      <c r="J386" s="206"/>
      <c r="K386" s="206"/>
      <c r="L386" s="16"/>
      <c r="M386" s="183"/>
      <c r="N386" s="84"/>
      <c r="O386" s="77"/>
      <c r="P386" s="77"/>
      <c r="Q386" s="77"/>
      <c r="R386" s="77"/>
      <c r="S386" s="77"/>
      <c r="T386" s="77"/>
      <c r="U386" s="77"/>
      <c r="V386" s="77"/>
    </row>
    <row r="387" spans="1:22" s="15" customFormat="1" ht="25.5" x14ac:dyDescent="0.2">
      <c r="A387" s="27" t="s">
        <v>239</v>
      </c>
      <c r="I387" s="206"/>
      <c r="J387" s="206"/>
      <c r="K387" s="206"/>
      <c r="L387" s="36" t="s">
        <v>115</v>
      </c>
      <c r="M387" s="107"/>
      <c r="N387" s="108" t="s">
        <v>120</v>
      </c>
      <c r="O387" s="143">
        <f t="shared" ref="O387:P387" si="77">SUM(O392)</f>
        <v>0</v>
      </c>
      <c r="P387" s="143">
        <f t="shared" si="77"/>
        <v>0</v>
      </c>
      <c r="Q387" s="143"/>
      <c r="R387" s="143">
        <f t="shared" ref="R387" si="78">SUM(R392)</f>
        <v>0</v>
      </c>
      <c r="S387" s="77">
        <v>0</v>
      </c>
      <c r="T387" s="77">
        <v>0</v>
      </c>
      <c r="U387" s="77"/>
      <c r="V387" s="254"/>
    </row>
    <row r="388" spans="1:22" s="15" customFormat="1" x14ac:dyDescent="0.2">
      <c r="A388" s="23"/>
      <c r="I388" s="206"/>
      <c r="J388" s="206"/>
      <c r="K388" s="206"/>
      <c r="L388" s="16"/>
      <c r="M388" s="72"/>
      <c r="N388" s="110"/>
      <c r="O388" s="143"/>
      <c r="P388" s="143"/>
      <c r="Q388" s="143"/>
      <c r="R388" s="143"/>
      <c r="S388" s="77"/>
      <c r="T388" s="77"/>
      <c r="U388" s="77"/>
      <c r="V388" s="99"/>
    </row>
    <row r="389" spans="1:22" s="181" customFormat="1" x14ac:dyDescent="0.2">
      <c r="A389" s="49"/>
      <c r="I389" s="206"/>
      <c r="J389" s="206"/>
      <c r="K389" s="206"/>
      <c r="L389" s="16"/>
      <c r="M389" s="183"/>
      <c r="N389" s="184" t="s">
        <v>288</v>
      </c>
      <c r="O389" s="189">
        <f t="shared" ref="O389:R389" si="79">SUM(O390)</f>
        <v>0</v>
      </c>
      <c r="P389" s="189">
        <f t="shared" si="79"/>
        <v>0</v>
      </c>
      <c r="Q389" s="189"/>
      <c r="R389" s="189">
        <f t="shared" si="79"/>
        <v>0</v>
      </c>
      <c r="S389" s="77">
        <v>0</v>
      </c>
      <c r="T389" s="77">
        <v>0</v>
      </c>
      <c r="U389" s="77"/>
      <c r="V389" s="188"/>
    </row>
    <row r="390" spans="1:22" s="181" customFormat="1" x14ac:dyDescent="0.2">
      <c r="A390" s="49"/>
      <c r="I390" s="206"/>
      <c r="J390" s="206"/>
      <c r="K390" s="206"/>
      <c r="L390" s="16"/>
      <c r="M390" s="190">
        <v>11</v>
      </c>
      <c r="N390" s="184" t="s">
        <v>289</v>
      </c>
      <c r="O390" s="189">
        <v>0</v>
      </c>
      <c r="P390" s="189">
        <v>0</v>
      </c>
      <c r="Q390" s="189"/>
      <c r="R390" s="189">
        <v>0</v>
      </c>
      <c r="S390" s="77">
        <v>0</v>
      </c>
      <c r="T390" s="77">
        <v>0</v>
      </c>
      <c r="U390" s="77"/>
      <c r="V390" s="188"/>
    </row>
    <row r="391" spans="1:22" s="181" customFormat="1" x14ac:dyDescent="0.2">
      <c r="A391" s="49"/>
      <c r="I391" s="206"/>
      <c r="J391" s="206"/>
      <c r="K391" s="206"/>
      <c r="L391" s="16"/>
      <c r="M391" s="183"/>
      <c r="N391" s="110"/>
      <c r="O391" s="143"/>
      <c r="P391" s="143"/>
      <c r="Q391" s="143"/>
      <c r="R391" s="143"/>
      <c r="S391" s="77"/>
      <c r="T391" s="77"/>
      <c r="U391" s="77"/>
      <c r="V391" s="99"/>
    </row>
    <row r="392" spans="1:22" s="15" customFormat="1" x14ac:dyDescent="0.2">
      <c r="A392" s="23"/>
      <c r="B392" s="48">
        <v>1</v>
      </c>
      <c r="I392" s="206"/>
      <c r="J392" s="206"/>
      <c r="K392" s="206"/>
      <c r="L392" s="16" t="s">
        <v>115</v>
      </c>
      <c r="M392" s="72">
        <v>3</v>
      </c>
      <c r="N392" s="84" t="s">
        <v>116</v>
      </c>
      <c r="O392" s="77">
        <f t="shared" ref="O392:R393" si="80">SUM(O393)</f>
        <v>0</v>
      </c>
      <c r="P392" s="77">
        <f t="shared" si="80"/>
        <v>0</v>
      </c>
      <c r="Q392" s="77"/>
      <c r="R392" s="77">
        <f t="shared" si="80"/>
        <v>0</v>
      </c>
      <c r="S392" s="77">
        <v>0</v>
      </c>
      <c r="T392" s="77">
        <v>0</v>
      </c>
      <c r="U392" s="77"/>
      <c r="V392" s="77"/>
    </row>
    <row r="393" spans="1:22" s="38" customFormat="1" x14ac:dyDescent="0.2">
      <c r="A393" s="19"/>
      <c r="B393" s="48">
        <v>1</v>
      </c>
      <c r="L393" s="18" t="s">
        <v>115</v>
      </c>
      <c r="M393" s="71">
        <v>32</v>
      </c>
      <c r="N393" s="70" t="s">
        <v>3</v>
      </c>
      <c r="O393" s="91">
        <f t="shared" si="80"/>
        <v>0</v>
      </c>
      <c r="P393" s="91">
        <f t="shared" si="80"/>
        <v>0</v>
      </c>
      <c r="Q393" s="91"/>
      <c r="R393" s="91">
        <f t="shared" si="80"/>
        <v>0</v>
      </c>
      <c r="S393" s="77">
        <v>0</v>
      </c>
      <c r="T393" s="77">
        <v>0</v>
      </c>
      <c r="U393" s="77"/>
      <c r="V393" s="77"/>
    </row>
    <row r="394" spans="1:22" s="15" customFormat="1" x14ac:dyDescent="0.2">
      <c r="A394" s="23"/>
      <c r="B394" s="48">
        <v>1</v>
      </c>
      <c r="I394" s="206"/>
      <c r="J394" s="206"/>
      <c r="K394" s="206"/>
      <c r="L394" s="16" t="s">
        <v>115</v>
      </c>
      <c r="M394" s="72">
        <v>323</v>
      </c>
      <c r="N394" s="84" t="s">
        <v>6</v>
      </c>
      <c r="O394" s="77">
        <v>0</v>
      </c>
      <c r="P394" s="77">
        <v>0</v>
      </c>
      <c r="Q394" s="77"/>
      <c r="R394" s="77">
        <v>0</v>
      </c>
      <c r="S394" s="77">
        <v>0</v>
      </c>
      <c r="T394" s="77">
        <v>0</v>
      </c>
      <c r="U394" s="77"/>
      <c r="V394" s="77"/>
    </row>
    <row r="395" spans="1:22" s="181" customFormat="1" x14ac:dyDescent="0.2">
      <c r="A395" s="49"/>
      <c r="B395" s="180"/>
      <c r="I395" s="206"/>
      <c r="J395" s="206"/>
      <c r="K395" s="206"/>
      <c r="L395" s="16"/>
      <c r="M395" s="183"/>
      <c r="N395" s="84"/>
      <c r="O395" s="77"/>
      <c r="P395" s="77"/>
      <c r="Q395" s="77"/>
      <c r="R395" s="77"/>
      <c r="S395" s="77"/>
      <c r="T395" s="77"/>
      <c r="U395" s="77"/>
      <c r="V395" s="77"/>
    </row>
    <row r="396" spans="1:22" s="156" customFormat="1" x14ac:dyDescent="0.2">
      <c r="A396" s="27" t="s">
        <v>247</v>
      </c>
      <c r="I396" s="206"/>
      <c r="J396" s="206"/>
      <c r="K396" s="206"/>
      <c r="L396" s="36" t="s">
        <v>115</v>
      </c>
      <c r="M396" s="107"/>
      <c r="N396" s="108" t="s">
        <v>248</v>
      </c>
      <c r="O396" s="145">
        <f t="shared" ref="O396:P396" si="81">SUM(O402)</f>
        <v>58396.13</v>
      </c>
      <c r="P396" s="145">
        <f t="shared" si="81"/>
        <v>70000</v>
      </c>
      <c r="Q396" s="145"/>
      <c r="R396" s="145">
        <f t="shared" ref="R396" si="82">SUM(R402)</f>
        <v>62676.43</v>
      </c>
      <c r="S396" s="77">
        <f t="shared" ref="S396:S458" si="83">R396/O396*100</f>
        <v>107.32976654446109</v>
      </c>
      <c r="T396" s="77">
        <f t="shared" ref="T396:T458" si="84">R396/P396*100</f>
        <v>89.537757142857146</v>
      </c>
      <c r="U396" s="77"/>
      <c r="V396" s="256"/>
    </row>
    <row r="397" spans="1:22" s="156" customFormat="1" x14ac:dyDescent="0.2">
      <c r="I397" s="206"/>
      <c r="J397" s="206"/>
      <c r="K397" s="206"/>
      <c r="L397" s="16"/>
      <c r="M397" s="97"/>
      <c r="N397" s="84"/>
      <c r="O397" s="148"/>
      <c r="P397" s="148"/>
      <c r="Q397" s="148"/>
      <c r="R397" s="148"/>
      <c r="S397" s="77"/>
      <c r="T397" s="77"/>
      <c r="U397" s="77"/>
      <c r="V397" s="257"/>
    </row>
    <row r="398" spans="1:22" s="181" customFormat="1" x14ac:dyDescent="0.2">
      <c r="I398" s="206"/>
      <c r="J398" s="206"/>
      <c r="K398" s="206"/>
      <c r="L398" s="16"/>
      <c r="M398" s="183"/>
      <c r="N398" s="184" t="s">
        <v>288</v>
      </c>
      <c r="O398" s="189">
        <f t="shared" ref="O398:P398" si="85">SUM(O399:O400)</f>
        <v>58396.13</v>
      </c>
      <c r="P398" s="189">
        <f t="shared" si="85"/>
        <v>70000</v>
      </c>
      <c r="Q398" s="189"/>
      <c r="R398" s="189">
        <f t="shared" ref="R398" si="86">SUM(R399:R400)</f>
        <v>62676.43</v>
      </c>
      <c r="S398" s="77">
        <f t="shared" si="83"/>
        <v>107.32976654446109</v>
      </c>
      <c r="T398" s="77">
        <f t="shared" si="84"/>
        <v>89.537757142857146</v>
      </c>
      <c r="U398" s="77"/>
      <c r="V398" s="192"/>
    </row>
    <row r="399" spans="1:22" s="208" customFormat="1" x14ac:dyDescent="0.2">
      <c r="L399" s="16"/>
      <c r="M399" s="190">
        <v>11</v>
      </c>
      <c r="N399" s="184" t="s">
        <v>289</v>
      </c>
      <c r="O399" s="189">
        <v>0</v>
      </c>
      <c r="P399" s="189">
        <v>55000</v>
      </c>
      <c r="Q399" s="189"/>
      <c r="R399" s="189">
        <v>50554.67</v>
      </c>
      <c r="S399" s="77">
        <v>0</v>
      </c>
      <c r="T399" s="77">
        <f t="shared" si="84"/>
        <v>91.917581818181816</v>
      </c>
      <c r="U399" s="77"/>
      <c r="V399" s="192"/>
    </row>
    <row r="400" spans="1:22" s="181" customFormat="1" x14ac:dyDescent="0.2">
      <c r="I400" s="206"/>
      <c r="J400" s="206"/>
      <c r="K400" s="206"/>
      <c r="L400" s="16"/>
      <c r="M400" s="190">
        <v>52</v>
      </c>
      <c r="N400" s="184" t="s">
        <v>103</v>
      </c>
      <c r="O400" s="189">
        <v>58396.13</v>
      </c>
      <c r="P400" s="189">
        <v>15000</v>
      </c>
      <c r="Q400" s="189"/>
      <c r="R400" s="189">
        <v>12121.76</v>
      </c>
      <c r="S400" s="77">
        <f t="shared" si="83"/>
        <v>20.757813916778389</v>
      </c>
      <c r="T400" s="77">
        <f t="shared" si="84"/>
        <v>80.811733333333336</v>
      </c>
      <c r="U400" s="77"/>
      <c r="V400" s="192"/>
    </row>
    <row r="401" spans="1:22" s="181" customFormat="1" x14ac:dyDescent="0.2">
      <c r="I401" s="206"/>
      <c r="J401" s="206"/>
      <c r="K401" s="206"/>
      <c r="L401" s="16"/>
      <c r="M401" s="190"/>
      <c r="N401" s="184"/>
      <c r="O401" s="189"/>
      <c r="P401" s="189"/>
      <c r="Q401" s="189"/>
      <c r="R401" s="189"/>
      <c r="S401" s="77"/>
      <c r="T401" s="77"/>
      <c r="U401" s="77"/>
      <c r="V401" s="257"/>
    </row>
    <row r="402" spans="1:22" s="156" customFormat="1" x14ac:dyDescent="0.2">
      <c r="B402" s="153">
        <v>1</v>
      </c>
      <c r="F402" s="180">
        <v>5</v>
      </c>
      <c r="I402" s="206"/>
      <c r="J402" s="206"/>
      <c r="K402" s="206"/>
      <c r="L402" s="16" t="s">
        <v>115</v>
      </c>
      <c r="M402" s="155">
        <v>3</v>
      </c>
      <c r="N402" s="84" t="s">
        <v>116</v>
      </c>
      <c r="O402" s="114">
        <f t="shared" ref="O402:R403" si="87">SUM(O403)</f>
        <v>58396.13</v>
      </c>
      <c r="P402" s="114">
        <f t="shared" si="87"/>
        <v>70000</v>
      </c>
      <c r="Q402" s="114"/>
      <c r="R402" s="114">
        <f t="shared" si="87"/>
        <v>62676.43</v>
      </c>
      <c r="S402" s="77">
        <f t="shared" si="83"/>
        <v>107.32976654446109</v>
      </c>
      <c r="T402" s="77">
        <f t="shared" si="84"/>
        <v>89.537757142857146</v>
      </c>
      <c r="U402" s="77"/>
      <c r="V402" s="114"/>
    </row>
    <row r="403" spans="1:22" s="15" customFormat="1" x14ac:dyDescent="0.2">
      <c r="A403" s="156"/>
      <c r="B403" s="153">
        <v>1</v>
      </c>
      <c r="C403" s="156"/>
      <c r="D403" s="156"/>
      <c r="E403" s="156"/>
      <c r="F403" s="180">
        <v>5</v>
      </c>
      <c r="G403" s="156"/>
      <c r="H403" s="156"/>
      <c r="I403" s="206"/>
      <c r="J403" s="206"/>
      <c r="K403" s="206"/>
      <c r="L403" s="16" t="s">
        <v>115</v>
      </c>
      <c r="M403" s="71">
        <v>32</v>
      </c>
      <c r="N403" s="70" t="s">
        <v>3</v>
      </c>
      <c r="O403" s="115">
        <f t="shared" si="87"/>
        <v>58396.13</v>
      </c>
      <c r="P403" s="115">
        <f t="shared" si="87"/>
        <v>70000</v>
      </c>
      <c r="Q403" s="115"/>
      <c r="R403" s="115">
        <f t="shared" si="87"/>
        <v>62676.43</v>
      </c>
      <c r="S403" s="77">
        <f t="shared" si="83"/>
        <v>107.32976654446109</v>
      </c>
      <c r="T403" s="77">
        <f t="shared" si="84"/>
        <v>89.537757142857146</v>
      </c>
      <c r="U403" s="77"/>
      <c r="V403" s="114"/>
    </row>
    <row r="404" spans="1:22" s="1" customFormat="1" x14ac:dyDescent="0.2">
      <c r="A404" s="156"/>
      <c r="B404" s="153">
        <v>1</v>
      </c>
      <c r="C404" s="156"/>
      <c r="D404" s="156"/>
      <c r="E404" s="156"/>
      <c r="F404" s="180">
        <v>5</v>
      </c>
      <c r="G404" s="156"/>
      <c r="H404" s="156"/>
      <c r="I404" s="206"/>
      <c r="J404" s="206"/>
      <c r="K404" s="206"/>
      <c r="L404" s="16" t="s">
        <v>115</v>
      </c>
      <c r="M404" s="155">
        <v>323</v>
      </c>
      <c r="N404" s="97" t="s">
        <v>6</v>
      </c>
      <c r="O404" s="114">
        <v>58396.13</v>
      </c>
      <c r="P404" s="114">
        <v>70000</v>
      </c>
      <c r="Q404" s="114"/>
      <c r="R404" s="114">
        <f>SUM(R405)</f>
        <v>62676.43</v>
      </c>
      <c r="S404" s="77">
        <f t="shared" si="83"/>
        <v>107.32976654446109</v>
      </c>
      <c r="T404" s="77">
        <f t="shared" si="84"/>
        <v>89.537757142857146</v>
      </c>
      <c r="U404" s="77"/>
      <c r="V404" s="114"/>
    </row>
    <row r="405" spans="1:22" s="1" customFormat="1" x14ac:dyDescent="0.2">
      <c r="A405" s="359"/>
      <c r="B405" s="358"/>
      <c r="C405" s="359"/>
      <c r="D405" s="359"/>
      <c r="E405" s="359"/>
      <c r="F405" s="358"/>
      <c r="G405" s="359"/>
      <c r="H405" s="359"/>
      <c r="I405" s="359"/>
      <c r="J405" s="359"/>
      <c r="K405" s="359"/>
      <c r="L405" s="16"/>
      <c r="M405" s="357">
        <v>3237</v>
      </c>
      <c r="N405" s="97" t="s">
        <v>426</v>
      </c>
      <c r="O405" s="114">
        <v>58396.13</v>
      </c>
      <c r="P405" s="114"/>
      <c r="Q405" s="114"/>
      <c r="R405" s="114">
        <v>62676.43</v>
      </c>
      <c r="S405" s="77">
        <f t="shared" si="83"/>
        <v>107.32976654446109</v>
      </c>
      <c r="T405" s="77"/>
      <c r="U405" s="77"/>
      <c r="V405" s="114"/>
    </row>
    <row r="406" spans="1:22" s="1" customFormat="1" x14ac:dyDescent="0.2">
      <c r="A406" s="156"/>
      <c r="B406" s="153"/>
      <c r="C406" s="156"/>
      <c r="D406" s="156"/>
      <c r="E406" s="156"/>
      <c r="F406" s="156"/>
      <c r="G406" s="156"/>
      <c r="H406" s="156"/>
      <c r="I406" s="206"/>
      <c r="J406" s="206"/>
      <c r="K406" s="206"/>
      <c r="L406" s="16"/>
      <c r="M406" s="155"/>
      <c r="N406" s="97"/>
      <c r="O406" s="114"/>
      <c r="P406" s="114"/>
      <c r="Q406" s="114"/>
      <c r="R406" s="114"/>
      <c r="S406" s="77"/>
      <c r="T406" s="77"/>
      <c r="U406" s="77"/>
      <c r="V406" s="114"/>
    </row>
    <row r="407" spans="1:22" s="1" customFormat="1" ht="25.5" x14ac:dyDescent="0.2">
      <c r="A407" s="50" t="s">
        <v>240</v>
      </c>
      <c r="B407" s="55"/>
      <c r="C407" s="55"/>
      <c r="D407" s="55"/>
      <c r="E407" s="55">
        <v>4</v>
      </c>
      <c r="F407" s="15"/>
      <c r="G407" s="15"/>
      <c r="H407" s="15"/>
      <c r="I407" s="206"/>
      <c r="J407" s="55">
        <v>9</v>
      </c>
      <c r="K407" s="206"/>
      <c r="L407" s="16"/>
      <c r="M407" s="72"/>
      <c r="N407" s="73" t="s">
        <v>241</v>
      </c>
      <c r="O407" s="116">
        <f>SUM(O409+O424+O452)</f>
        <v>274316.24</v>
      </c>
      <c r="P407" s="116">
        <f>SUM(P409+P424+P452)</f>
        <v>325000</v>
      </c>
      <c r="Q407" s="116"/>
      <c r="R407" s="116">
        <f>SUM(R409+R424+R452)</f>
        <v>206743.09999999998</v>
      </c>
      <c r="S407" s="77">
        <f t="shared" si="83"/>
        <v>75.36670085591723</v>
      </c>
      <c r="T407" s="77">
        <f t="shared" si="84"/>
        <v>63.613261538461529</v>
      </c>
      <c r="U407" s="77"/>
      <c r="V407" s="116"/>
    </row>
    <row r="408" spans="1:22" s="1" customFormat="1" x14ac:dyDescent="0.2">
      <c r="A408" s="15"/>
      <c r="B408" s="15"/>
      <c r="C408" s="15"/>
      <c r="D408" s="15"/>
      <c r="E408" s="15"/>
      <c r="F408" s="15"/>
      <c r="G408" s="15"/>
      <c r="H408" s="15"/>
      <c r="I408" s="206"/>
      <c r="J408" s="206"/>
      <c r="K408" s="206"/>
      <c r="L408" s="16"/>
      <c r="M408" s="97"/>
      <c r="N408" s="84"/>
      <c r="O408" s="144"/>
      <c r="P408" s="144"/>
      <c r="Q408" s="144"/>
      <c r="R408" s="144"/>
      <c r="S408" s="77"/>
      <c r="T408" s="77"/>
      <c r="U408" s="77"/>
      <c r="V408" s="258"/>
    </row>
    <row r="409" spans="1:22" s="1" customFormat="1" ht="38.25" x14ac:dyDescent="0.2">
      <c r="A409" s="53" t="s">
        <v>174</v>
      </c>
      <c r="B409" s="47"/>
      <c r="C409" s="47"/>
      <c r="D409" s="47"/>
      <c r="E409" s="47"/>
      <c r="F409" s="47"/>
      <c r="G409" s="47"/>
      <c r="H409" s="47"/>
      <c r="I409" s="206"/>
      <c r="J409" s="206"/>
      <c r="K409" s="206"/>
      <c r="L409" s="31" t="s">
        <v>124</v>
      </c>
      <c r="M409" s="104"/>
      <c r="N409" s="105" t="s">
        <v>147</v>
      </c>
      <c r="O409" s="117">
        <f t="shared" ref="O409:P409" si="88">SUM(O411)</f>
        <v>63319.47</v>
      </c>
      <c r="P409" s="117">
        <f t="shared" si="88"/>
        <v>80000</v>
      </c>
      <c r="Q409" s="117"/>
      <c r="R409" s="117">
        <f t="shared" ref="R409" si="89">SUM(R411)</f>
        <v>50290.09</v>
      </c>
      <c r="S409" s="77">
        <f t="shared" si="83"/>
        <v>79.422790493982333</v>
      </c>
      <c r="T409" s="77">
        <f t="shared" si="84"/>
        <v>62.86261249999999</v>
      </c>
      <c r="U409" s="77"/>
      <c r="V409" s="117"/>
    </row>
    <row r="410" spans="1:22" s="1" customFormat="1" x14ac:dyDescent="0.2">
      <c r="A410" s="53"/>
      <c r="B410" s="181"/>
      <c r="C410" s="181"/>
      <c r="D410" s="181"/>
      <c r="E410" s="181"/>
      <c r="F410" s="181"/>
      <c r="G410" s="181"/>
      <c r="H410" s="181"/>
      <c r="I410" s="206"/>
      <c r="J410" s="206"/>
      <c r="K410" s="206"/>
      <c r="L410" s="31"/>
      <c r="M410" s="104"/>
      <c r="N410" s="105"/>
      <c r="O410" s="117"/>
      <c r="P410" s="117"/>
      <c r="Q410" s="117"/>
      <c r="R410" s="117"/>
      <c r="S410" s="77"/>
      <c r="T410" s="77"/>
      <c r="U410" s="77"/>
      <c r="V410" s="117"/>
    </row>
    <row r="411" spans="1:22" s="1" customFormat="1" x14ac:dyDescent="0.2">
      <c r="A411" s="27" t="s">
        <v>242</v>
      </c>
      <c r="B411" s="15"/>
      <c r="C411" s="15"/>
      <c r="D411" s="15"/>
      <c r="E411" s="15"/>
      <c r="F411" s="15"/>
      <c r="G411" s="15"/>
      <c r="H411" s="15"/>
      <c r="I411" s="206"/>
      <c r="J411" s="206"/>
      <c r="K411" s="206"/>
      <c r="L411" s="36" t="s">
        <v>178</v>
      </c>
      <c r="M411" s="107"/>
      <c r="N411" s="108" t="s">
        <v>123</v>
      </c>
      <c r="O411" s="135">
        <f t="shared" ref="O411:P411" si="90">SUM(O417)</f>
        <v>63319.47</v>
      </c>
      <c r="P411" s="135">
        <f t="shared" si="90"/>
        <v>80000</v>
      </c>
      <c r="Q411" s="135"/>
      <c r="R411" s="135">
        <f t="shared" ref="R411" si="91">SUM(R417)</f>
        <v>50290.09</v>
      </c>
      <c r="S411" s="77">
        <f t="shared" si="83"/>
        <v>79.422790493982333</v>
      </c>
      <c r="T411" s="77">
        <f t="shared" si="84"/>
        <v>62.86261249999999</v>
      </c>
      <c r="U411" s="77"/>
      <c r="V411" s="259"/>
    </row>
    <row r="412" spans="1:22" s="1" customFormat="1" x14ac:dyDescent="0.2">
      <c r="A412" s="15"/>
      <c r="B412" s="15"/>
      <c r="C412" s="15"/>
      <c r="D412" s="15"/>
      <c r="E412" s="15"/>
      <c r="F412" s="15"/>
      <c r="G412" s="15"/>
      <c r="H412" s="15"/>
      <c r="I412" s="206"/>
      <c r="J412" s="206"/>
      <c r="K412" s="206"/>
      <c r="L412" s="16"/>
      <c r="M412" s="97"/>
      <c r="N412" s="84"/>
      <c r="O412" s="144"/>
      <c r="P412" s="144"/>
      <c r="Q412" s="144"/>
      <c r="R412" s="144"/>
      <c r="S412" s="77"/>
      <c r="T412" s="77"/>
      <c r="U412" s="77"/>
      <c r="V412" s="258"/>
    </row>
    <row r="413" spans="1:22" s="1" customFormat="1" x14ac:dyDescent="0.2">
      <c r="A413" s="181"/>
      <c r="B413" s="181"/>
      <c r="C413" s="181"/>
      <c r="D413" s="181"/>
      <c r="E413" s="181"/>
      <c r="F413" s="181"/>
      <c r="G413" s="181"/>
      <c r="H413" s="181"/>
      <c r="I413" s="206"/>
      <c r="J413" s="206"/>
      <c r="K413" s="206"/>
      <c r="L413" s="16"/>
      <c r="M413" s="97"/>
      <c r="N413" s="184" t="s">
        <v>288</v>
      </c>
      <c r="O413" s="192">
        <f t="shared" ref="O413:P413" si="92">SUM(O414:O415)</f>
        <v>63319.47</v>
      </c>
      <c r="P413" s="192">
        <f t="shared" si="92"/>
        <v>80000</v>
      </c>
      <c r="Q413" s="192"/>
      <c r="R413" s="192">
        <f t="shared" ref="R413" si="93">SUM(R414:R415)</f>
        <v>50290.09</v>
      </c>
      <c r="S413" s="77">
        <f t="shared" si="83"/>
        <v>79.422790493982333</v>
      </c>
      <c r="T413" s="77">
        <f t="shared" si="84"/>
        <v>62.86261249999999</v>
      </c>
      <c r="U413" s="77"/>
      <c r="V413" s="192"/>
    </row>
    <row r="414" spans="1:22" s="1" customFormat="1" x14ac:dyDescent="0.2">
      <c r="A414" s="181"/>
      <c r="B414" s="181"/>
      <c r="C414" s="181"/>
      <c r="D414" s="181"/>
      <c r="E414" s="181"/>
      <c r="F414" s="181"/>
      <c r="G414" s="181"/>
      <c r="H414" s="181"/>
      <c r="I414" s="206"/>
      <c r="J414" s="206"/>
      <c r="K414" s="206"/>
      <c r="L414" s="16"/>
      <c r="M414" s="190">
        <v>43</v>
      </c>
      <c r="N414" s="191" t="s">
        <v>102</v>
      </c>
      <c r="O414" s="192">
        <v>63319.47</v>
      </c>
      <c r="P414" s="192">
        <v>24500</v>
      </c>
      <c r="Q414" s="192"/>
      <c r="R414" s="192">
        <v>11187.5</v>
      </c>
      <c r="S414" s="77">
        <f t="shared" si="83"/>
        <v>17.668341191105991</v>
      </c>
      <c r="T414" s="77">
        <f t="shared" si="84"/>
        <v>45.663265306122447</v>
      </c>
      <c r="U414" s="77"/>
      <c r="V414" s="192"/>
    </row>
    <row r="415" spans="1:22" s="1" customFormat="1" x14ac:dyDescent="0.2">
      <c r="A415" s="206"/>
      <c r="B415" s="206"/>
      <c r="C415" s="206"/>
      <c r="D415" s="206"/>
      <c r="E415" s="206"/>
      <c r="F415" s="206"/>
      <c r="G415" s="206"/>
      <c r="H415" s="206"/>
      <c r="I415" s="206"/>
      <c r="J415" s="206"/>
      <c r="K415" s="206"/>
      <c r="L415" s="16"/>
      <c r="M415" s="190">
        <v>91</v>
      </c>
      <c r="N415" s="184" t="s">
        <v>293</v>
      </c>
      <c r="O415" s="192">
        <v>0</v>
      </c>
      <c r="P415" s="192">
        <v>55500</v>
      </c>
      <c r="Q415" s="192"/>
      <c r="R415" s="192">
        <v>39102.589999999997</v>
      </c>
      <c r="S415" s="77">
        <v>0</v>
      </c>
      <c r="T415" s="77">
        <f t="shared" si="84"/>
        <v>70.455117117117112</v>
      </c>
      <c r="U415" s="77"/>
      <c r="V415" s="192"/>
    </row>
    <row r="416" spans="1:22" s="1" customFormat="1" x14ac:dyDescent="0.2">
      <c r="A416" s="181"/>
      <c r="B416" s="181"/>
      <c r="C416" s="181"/>
      <c r="D416" s="181"/>
      <c r="E416" s="181"/>
      <c r="F416" s="181"/>
      <c r="G416" s="181"/>
      <c r="H416" s="181"/>
      <c r="I416" s="206"/>
      <c r="J416" s="206"/>
      <c r="K416" s="206"/>
      <c r="L416" s="16"/>
      <c r="M416" s="97"/>
      <c r="N416" s="84"/>
      <c r="O416" s="144"/>
      <c r="P416" s="144"/>
      <c r="Q416" s="144"/>
      <c r="R416" s="144"/>
      <c r="S416" s="77"/>
      <c r="T416" s="77"/>
      <c r="U416" s="77"/>
      <c r="V416" s="258"/>
    </row>
    <row r="417" spans="1:22" s="43" customFormat="1" x14ac:dyDescent="0.2">
      <c r="B417" s="180"/>
      <c r="D417" s="48"/>
      <c r="E417" s="48">
        <v>4</v>
      </c>
      <c r="I417" s="206"/>
      <c r="J417" s="205">
        <v>9</v>
      </c>
      <c r="K417" s="206"/>
      <c r="L417" s="16" t="s">
        <v>178</v>
      </c>
      <c r="M417" s="72">
        <v>3</v>
      </c>
      <c r="N417" s="84" t="s">
        <v>116</v>
      </c>
      <c r="O417" s="114">
        <f t="shared" ref="O417:R417" si="94">SUM(O418)</f>
        <v>63319.47</v>
      </c>
      <c r="P417" s="114">
        <f t="shared" si="94"/>
        <v>80000</v>
      </c>
      <c r="Q417" s="114"/>
      <c r="R417" s="114">
        <f t="shared" si="94"/>
        <v>50290.09</v>
      </c>
      <c r="S417" s="77">
        <f t="shared" si="83"/>
        <v>79.422790493982333</v>
      </c>
      <c r="T417" s="77">
        <f t="shared" si="84"/>
        <v>62.86261249999999</v>
      </c>
      <c r="U417" s="77"/>
      <c r="V417" s="114"/>
    </row>
    <row r="418" spans="1:22" s="1" customFormat="1" x14ac:dyDescent="0.2">
      <c r="A418" s="15"/>
      <c r="B418" s="180"/>
      <c r="C418" s="15"/>
      <c r="D418" s="48"/>
      <c r="E418" s="48">
        <v>4</v>
      </c>
      <c r="F418" s="15"/>
      <c r="G418" s="15"/>
      <c r="H418" s="15"/>
      <c r="I418" s="206"/>
      <c r="J418" s="205">
        <v>9</v>
      </c>
      <c r="K418" s="206"/>
      <c r="L418" s="16" t="s">
        <v>178</v>
      </c>
      <c r="M418" s="71">
        <v>32</v>
      </c>
      <c r="N418" s="70" t="s">
        <v>3</v>
      </c>
      <c r="O418" s="115">
        <f>SUM(O419+O421)</f>
        <v>63319.47</v>
      </c>
      <c r="P418" s="115">
        <f t="shared" ref="P418" si="95">SUM(P419:P421)</f>
        <v>80000</v>
      </c>
      <c r="Q418" s="115"/>
      <c r="R418" s="115">
        <f>SUM(R419+R421)</f>
        <v>50290.09</v>
      </c>
      <c r="S418" s="77">
        <f t="shared" si="83"/>
        <v>79.422790493982333</v>
      </c>
      <c r="T418" s="77">
        <f t="shared" si="84"/>
        <v>62.86261249999999</v>
      </c>
      <c r="U418" s="77"/>
      <c r="V418" s="114"/>
    </row>
    <row r="419" spans="1:22" s="1" customFormat="1" x14ac:dyDescent="0.2">
      <c r="A419" s="15"/>
      <c r="B419" s="180"/>
      <c r="C419" s="15"/>
      <c r="D419" s="48"/>
      <c r="E419" s="48">
        <v>4</v>
      </c>
      <c r="F419" s="15"/>
      <c r="G419" s="15"/>
      <c r="H419" s="15"/>
      <c r="I419" s="206"/>
      <c r="J419" s="205">
        <v>9</v>
      </c>
      <c r="K419" s="206"/>
      <c r="L419" s="16" t="s">
        <v>178</v>
      </c>
      <c r="M419" s="72">
        <v>322</v>
      </c>
      <c r="N419" s="97" t="s">
        <v>117</v>
      </c>
      <c r="O419" s="114">
        <f>SUM(O420)</f>
        <v>47375.72</v>
      </c>
      <c r="P419" s="114">
        <v>60000</v>
      </c>
      <c r="Q419" s="114"/>
      <c r="R419" s="114">
        <f>SUM(R420)</f>
        <v>39102.589999999997</v>
      </c>
      <c r="S419" s="77">
        <f t="shared" si="83"/>
        <v>82.53719415768245</v>
      </c>
      <c r="T419" s="77">
        <f t="shared" si="84"/>
        <v>65.170983333333339</v>
      </c>
      <c r="U419" s="77"/>
      <c r="V419" s="114"/>
    </row>
    <row r="420" spans="1:22" s="1" customFormat="1" x14ac:dyDescent="0.2">
      <c r="A420" s="359"/>
      <c r="B420" s="358"/>
      <c r="C420" s="359"/>
      <c r="D420" s="358"/>
      <c r="E420" s="358"/>
      <c r="F420" s="359"/>
      <c r="G420" s="359"/>
      <c r="H420" s="359"/>
      <c r="I420" s="359"/>
      <c r="J420" s="358"/>
      <c r="K420" s="359"/>
      <c r="L420" s="16"/>
      <c r="M420" s="357">
        <v>3223</v>
      </c>
      <c r="N420" s="97" t="s">
        <v>410</v>
      </c>
      <c r="O420" s="114">
        <v>47375.72</v>
      </c>
      <c r="P420" s="114"/>
      <c r="Q420" s="114"/>
      <c r="R420" s="114">
        <v>39102.589999999997</v>
      </c>
      <c r="S420" s="77">
        <f t="shared" si="83"/>
        <v>82.53719415768245</v>
      </c>
      <c r="T420" s="77"/>
      <c r="U420" s="77"/>
      <c r="V420" s="114"/>
    </row>
    <row r="421" spans="1:22" s="1" customFormat="1" x14ac:dyDescent="0.2">
      <c r="A421" s="15"/>
      <c r="B421" s="180"/>
      <c r="C421" s="15"/>
      <c r="D421" s="48"/>
      <c r="E421" s="48">
        <v>4</v>
      </c>
      <c r="F421" s="15"/>
      <c r="G421" s="15"/>
      <c r="H421" s="15"/>
      <c r="I421" s="206"/>
      <c r="J421" s="205">
        <v>9</v>
      </c>
      <c r="K421" s="206"/>
      <c r="L421" s="16" t="s">
        <v>178</v>
      </c>
      <c r="M421" s="72">
        <v>323</v>
      </c>
      <c r="N421" s="97" t="s">
        <v>6</v>
      </c>
      <c r="O421" s="114">
        <f>SUM(O422)</f>
        <v>15943.75</v>
      </c>
      <c r="P421" s="114">
        <v>20000</v>
      </c>
      <c r="Q421" s="114"/>
      <c r="R421" s="114">
        <f>SUM(R422)</f>
        <v>11187.5</v>
      </c>
      <c r="S421" s="77">
        <f t="shared" si="83"/>
        <v>70.168561348490783</v>
      </c>
      <c r="T421" s="77">
        <f t="shared" si="84"/>
        <v>55.937499999999993</v>
      </c>
      <c r="U421" s="77"/>
      <c r="V421" s="114"/>
    </row>
    <row r="422" spans="1:22" s="1" customFormat="1" ht="25.5" x14ac:dyDescent="0.2">
      <c r="A422" s="359"/>
      <c r="B422" s="358"/>
      <c r="C422" s="359"/>
      <c r="D422" s="358"/>
      <c r="E422" s="358"/>
      <c r="F422" s="359"/>
      <c r="G422" s="359"/>
      <c r="H422" s="359"/>
      <c r="I422" s="359"/>
      <c r="J422" s="358"/>
      <c r="K422" s="359"/>
      <c r="L422" s="16"/>
      <c r="M422" s="357">
        <v>3232</v>
      </c>
      <c r="N422" s="356" t="s">
        <v>422</v>
      </c>
      <c r="O422" s="114">
        <v>15943.75</v>
      </c>
      <c r="P422" s="114"/>
      <c r="Q422" s="114"/>
      <c r="R422" s="114">
        <v>11187.5</v>
      </c>
      <c r="S422" s="77">
        <f t="shared" si="83"/>
        <v>70.168561348490783</v>
      </c>
      <c r="T422" s="77"/>
      <c r="U422" s="77"/>
      <c r="V422" s="114"/>
    </row>
    <row r="423" spans="1:22" s="1" customFormat="1" x14ac:dyDescent="0.2">
      <c r="A423" s="56"/>
      <c r="B423" s="56"/>
      <c r="C423" s="56"/>
      <c r="D423" s="57"/>
      <c r="E423" s="57"/>
      <c r="F423" s="56"/>
      <c r="G423" s="56"/>
      <c r="H423" s="56"/>
      <c r="I423" s="206"/>
      <c r="J423" s="206"/>
      <c r="K423" s="206"/>
      <c r="L423" s="16"/>
      <c r="M423" s="72"/>
      <c r="N423" s="97"/>
      <c r="O423" s="145"/>
      <c r="P423" s="145"/>
      <c r="Q423" s="145"/>
      <c r="R423" s="145"/>
      <c r="S423" s="77"/>
      <c r="T423" s="77"/>
      <c r="U423" s="77"/>
      <c r="V423" s="114"/>
    </row>
    <row r="424" spans="1:22" s="1" customFormat="1" ht="25.5" x14ac:dyDescent="0.2">
      <c r="A424" s="53" t="s">
        <v>153</v>
      </c>
      <c r="B424" s="15"/>
      <c r="C424" s="15"/>
      <c r="D424" s="15"/>
      <c r="E424" s="15"/>
      <c r="F424" s="15"/>
      <c r="G424" s="15"/>
      <c r="H424" s="15"/>
      <c r="I424" s="206"/>
      <c r="J424" s="206"/>
      <c r="K424" s="206"/>
      <c r="L424" s="31" t="s">
        <v>188</v>
      </c>
      <c r="M424" s="104"/>
      <c r="N424" s="105" t="s">
        <v>189</v>
      </c>
      <c r="O424" s="117">
        <f t="shared" ref="O424:P424" si="96">SUM(O426+O440)</f>
        <v>31435.789999999997</v>
      </c>
      <c r="P424" s="117">
        <f t="shared" si="96"/>
        <v>65000</v>
      </c>
      <c r="Q424" s="117"/>
      <c r="R424" s="117">
        <f t="shared" ref="R424" si="97">SUM(R426+R440)</f>
        <v>48839.47</v>
      </c>
      <c r="S424" s="77">
        <f t="shared" si="83"/>
        <v>155.36262966510466</v>
      </c>
      <c r="T424" s="77">
        <f t="shared" si="84"/>
        <v>75.137646153846163</v>
      </c>
      <c r="U424" s="77"/>
      <c r="V424" s="117"/>
    </row>
    <row r="425" spans="1:22" s="1" customFormat="1" x14ac:dyDescent="0.2">
      <c r="A425" s="15"/>
      <c r="B425" s="15"/>
      <c r="C425" s="15"/>
      <c r="D425" s="15"/>
      <c r="E425" s="15"/>
      <c r="F425" s="15"/>
      <c r="G425" s="15"/>
      <c r="H425" s="15"/>
      <c r="I425" s="206"/>
      <c r="J425" s="206"/>
      <c r="K425" s="206"/>
      <c r="L425" s="16"/>
      <c r="M425" s="72"/>
      <c r="N425" s="97"/>
      <c r="O425" s="144"/>
      <c r="P425" s="144"/>
      <c r="Q425" s="144"/>
      <c r="R425" s="144"/>
      <c r="S425" s="77"/>
      <c r="T425" s="77"/>
      <c r="U425" s="77"/>
      <c r="V425" s="258"/>
    </row>
    <row r="426" spans="1:22" s="1" customFormat="1" ht="25.5" x14ac:dyDescent="0.2">
      <c r="A426" s="27" t="s">
        <v>243</v>
      </c>
      <c r="B426" s="15"/>
      <c r="C426" s="15"/>
      <c r="D426" s="15"/>
      <c r="E426" s="15"/>
      <c r="F426" s="15"/>
      <c r="G426" s="15"/>
      <c r="H426" s="15"/>
      <c r="I426" s="206"/>
      <c r="J426" s="206"/>
      <c r="K426" s="206"/>
      <c r="L426" s="36" t="s">
        <v>180</v>
      </c>
      <c r="M426" s="107"/>
      <c r="N426" s="108" t="s">
        <v>286</v>
      </c>
      <c r="O426" s="145">
        <f t="shared" ref="O426:P426" si="98">SUM(O431)</f>
        <v>22417.789999999997</v>
      </c>
      <c r="P426" s="145">
        <f t="shared" si="98"/>
        <v>35000</v>
      </c>
      <c r="Q426" s="145"/>
      <c r="R426" s="145">
        <f t="shared" ref="R426" si="99">SUM(R431)</f>
        <v>19269.2</v>
      </c>
      <c r="S426" s="77">
        <f t="shared" si="83"/>
        <v>85.954949172063806</v>
      </c>
      <c r="T426" s="77">
        <f t="shared" si="84"/>
        <v>55.054857142857152</v>
      </c>
      <c r="U426" s="77"/>
      <c r="V426" s="256"/>
    </row>
    <row r="427" spans="1:22" s="1" customFormat="1" x14ac:dyDescent="0.2">
      <c r="A427" s="15"/>
      <c r="B427" s="15"/>
      <c r="C427" s="15"/>
      <c r="D427" s="15"/>
      <c r="E427" s="15"/>
      <c r="F427" s="15"/>
      <c r="G427" s="15"/>
      <c r="H427" s="15"/>
      <c r="I427" s="206"/>
      <c r="J427" s="206"/>
      <c r="K427" s="206"/>
      <c r="L427" s="16"/>
      <c r="M427" s="97"/>
      <c r="N427" s="84"/>
      <c r="O427" s="144"/>
      <c r="P427" s="144"/>
      <c r="Q427" s="144"/>
      <c r="R427" s="144"/>
      <c r="S427" s="77"/>
      <c r="T427" s="77"/>
      <c r="U427" s="77"/>
      <c r="V427" s="258"/>
    </row>
    <row r="428" spans="1:22" s="1" customFormat="1" x14ac:dyDescent="0.2">
      <c r="A428" s="181"/>
      <c r="B428" s="181"/>
      <c r="C428" s="181"/>
      <c r="D428" s="181"/>
      <c r="E428" s="181"/>
      <c r="F428" s="181"/>
      <c r="G428" s="181"/>
      <c r="H428" s="181"/>
      <c r="I428" s="206"/>
      <c r="J428" s="206"/>
      <c r="K428" s="206"/>
      <c r="L428" s="16"/>
      <c r="M428" s="97"/>
      <c r="N428" s="184" t="s">
        <v>288</v>
      </c>
      <c r="O428" s="192">
        <f>SUM(O429:O429)</f>
        <v>22417.79</v>
      </c>
      <c r="P428" s="192">
        <f>SUM(P429:P429)</f>
        <v>35000</v>
      </c>
      <c r="Q428" s="192"/>
      <c r="R428" s="192">
        <f>SUM(R429:R429)</f>
        <v>19269.2</v>
      </c>
      <c r="S428" s="77">
        <f t="shared" si="83"/>
        <v>85.954949172063806</v>
      </c>
      <c r="T428" s="77">
        <f t="shared" si="84"/>
        <v>55.054857142857152</v>
      </c>
      <c r="U428" s="77"/>
      <c r="V428" s="192"/>
    </row>
    <row r="429" spans="1:22" s="1" customFormat="1" x14ac:dyDescent="0.2">
      <c r="A429" s="181"/>
      <c r="B429" s="181"/>
      <c r="C429" s="181"/>
      <c r="D429" s="181"/>
      <c r="E429" s="181"/>
      <c r="F429" s="181"/>
      <c r="G429" s="181"/>
      <c r="H429" s="181"/>
      <c r="I429" s="206"/>
      <c r="J429" s="206"/>
      <c r="K429" s="206"/>
      <c r="L429" s="16"/>
      <c r="M429" s="190">
        <v>43</v>
      </c>
      <c r="N429" s="191" t="s">
        <v>102</v>
      </c>
      <c r="O429" s="192">
        <v>22417.79</v>
      </c>
      <c r="P429" s="192">
        <v>35000</v>
      </c>
      <c r="Q429" s="192"/>
      <c r="R429" s="192">
        <v>19269.2</v>
      </c>
      <c r="S429" s="77">
        <f t="shared" si="83"/>
        <v>85.954949172063806</v>
      </c>
      <c r="T429" s="77">
        <f t="shared" si="84"/>
        <v>55.054857142857152</v>
      </c>
      <c r="U429" s="77"/>
      <c r="V429" s="192"/>
    </row>
    <row r="430" spans="1:22" s="1" customFormat="1" x14ac:dyDescent="0.2">
      <c r="A430" s="181"/>
      <c r="B430" s="181"/>
      <c r="C430" s="181"/>
      <c r="D430" s="181"/>
      <c r="E430" s="181"/>
      <c r="F430" s="181"/>
      <c r="G430" s="181"/>
      <c r="H430" s="181"/>
      <c r="I430" s="206"/>
      <c r="J430" s="206"/>
      <c r="K430" s="206"/>
      <c r="L430" s="16"/>
      <c r="M430" s="97"/>
      <c r="N430" s="191"/>
      <c r="O430" s="144"/>
      <c r="P430" s="144"/>
      <c r="Q430" s="144"/>
      <c r="R430" s="144"/>
      <c r="S430" s="77"/>
      <c r="T430" s="77"/>
      <c r="U430" s="77"/>
      <c r="V430" s="258"/>
    </row>
    <row r="431" spans="1:22" s="43" customFormat="1" x14ac:dyDescent="0.2">
      <c r="B431" s="180"/>
      <c r="D431" s="48"/>
      <c r="E431" s="48">
        <v>4</v>
      </c>
      <c r="I431" s="206"/>
      <c r="J431" s="206"/>
      <c r="K431" s="206"/>
      <c r="L431" s="16" t="s">
        <v>180</v>
      </c>
      <c r="M431" s="72">
        <v>3</v>
      </c>
      <c r="N431" s="84" t="s">
        <v>116</v>
      </c>
      <c r="O431" s="114">
        <f t="shared" ref="O431:R431" si="100">SUM(O432)</f>
        <v>22417.789999999997</v>
      </c>
      <c r="P431" s="114">
        <f t="shared" si="100"/>
        <v>35000</v>
      </c>
      <c r="Q431" s="114"/>
      <c r="R431" s="114">
        <f t="shared" si="100"/>
        <v>19269.2</v>
      </c>
      <c r="S431" s="77">
        <f t="shared" si="83"/>
        <v>85.954949172063806</v>
      </c>
      <c r="T431" s="77">
        <f t="shared" si="84"/>
        <v>55.054857142857152</v>
      </c>
      <c r="U431" s="77"/>
      <c r="V431" s="114"/>
    </row>
    <row r="432" spans="1:22" s="1" customFormat="1" x14ac:dyDescent="0.2">
      <c r="A432" s="15"/>
      <c r="B432" s="180"/>
      <c r="C432" s="15"/>
      <c r="D432" s="48"/>
      <c r="E432" s="48">
        <v>4</v>
      </c>
      <c r="F432" s="15"/>
      <c r="G432" s="15"/>
      <c r="H432" s="15"/>
      <c r="I432" s="206"/>
      <c r="J432" s="206"/>
      <c r="K432" s="206"/>
      <c r="L432" s="16" t="s">
        <v>180</v>
      </c>
      <c r="M432" s="71">
        <v>32</v>
      </c>
      <c r="N432" s="70" t="s">
        <v>3</v>
      </c>
      <c r="O432" s="115">
        <f>SUM(O433+O435)</f>
        <v>22417.789999999997</v>
      </c>
      <c r="P432" s="115">
        <f>SUM(P433:P435)</f>
        <v>35000</v>
      </c>
      <c r="Q432" s="115"/>
      <c r="R432" s="115">
        <f>SUM(R433+R435)</f>
        <v>19269.2</v>
      </c>
      <c r="S432" s="77">
        <f t="shared" si="83"/>
        <v>85.954949172063806</v>
      </c>
      <c r="T432" s="77">
        <f t="shared" si="84"/>
        <v>55.054857142857152</v>
      </c>
      <c r="U432" s="77"/>
      <c r="V432" s="114"/>
    </row>
    <row r="433" spans="1:22" s="1" customFormat="1" x14ac:dyDescent="0.2">
      <c r="A433" s="173"/>
      <c r="B433" s="180"/>
      <c r="C433" s="173"/>
      <c r="D433" s="172"/>
      <c r="E433" s="172">
        <v>4</v>
      </c>
      <c r="F433" s="173"/>
      <c r="G433" s="173"/>
      <c r="H433" s="173"/>
      <c r="I433" s="206"/>
      <c r="J433" s="206"/>
      <c r="K433" s="206"/>
      <c r="L433" s="16" t="s">
        <v>180</v>
      </c>
      <c r="M433" s="174">
        <v>322</v>
      </c>
      <c r="N433" s="97" t="s">
        <v>117</v>
      </c>
      <c r="O433" s="114">
        <f>SUM(O434)</f>
        <v>1025.3699999999999</v>
      </c>
      <c r="P433" s="114">
        <v>5000</v>
      </c>
      <c r="Q433" s="114"/>
      <c r="R433" s="114">
        <f>SUM(R434)</f>
        <v>784.32</v>
      </c>
      <c r="S433" s="77">
        <f t="shared" si="83"/>
        <v>76.491412855847173</v>
      </c>
      <c r="T433" s="77">
        <f t="shared" si="84"/>
        <v>15.686400000000001</v>
      </c>
      <c r="U433" s="77"/>
      <c r="V433" s="114"/>
    </row>
    <row r="434" spans="1:22" s="1" customFormat="1" x14ac:dyDescent="0.2">
      <c r="A434" s="359"/>
      <c r="B434" s="358"/>
      <c r="C434" s="359"/>
      <c r="D434" s="358"/>
      <c r="E434" s="358"/>
      <c r="F434" s="359"/>
      <c r="G434" s="359"/>
      <c r="H434" s="359"/>
      <c r="I434" s="359"/>
      <c r="J434" s="359"/>
      <c r="K434" s="359"/>
      <c r="L434" s="16"/>
      <c r="M434" s="357">
        <v>3223</v>
      </c>
      <c r="N434" s="97" t="s">
        <v>410</v>
      </c>
      <c r="O434" s="114">
        <v>1025.3699999999999</v>
      </c>
      <c r="P434" s="114"/>
      <c r="Q434" s="114"/>
      <c r="R434" s="114">
        <v>784.32</v>
      </c>
      <c r="S434" s="77">
        <f t="shared" si="83"/>
        <v>76.491412855847173</v>
      </c>
      <c r="T434" s="77"/>
      <c r="U434" s="77"/>
      <c r="V434" s="114"/>
    </row>
    <row r="435" spans="1:22" s="1" customFormat="1" x14ac:dyDescent="0.2">
      <c r="A435" s="15"/>
      <c r="B435" s="180"/>
      <c r="C435" s="15"/>
      <c r="D435" s="48"/>
      <c r="E435" s="48">
        <v>4</v>
      </c>
      <c r="F435" s="15"/>
      <c r="G435" s="15"/>
      <c r="H435" s="15"/>
      <c r="I435" s="206"/>
      <c r="J435" s="206"/>
      <c r="K435" s="206"/>
      <c r="L435" s="16" t="s">
        <v>180</v>
      </c>
      <c r="M435" s="72">
        <v>323</v>
      </c>
      <c r="N435" s="97" t="s">
        <v>6</v>
      </c>
      <c r="O435" s="114">
        <f>SUM(O436:O437)</f>
        <v>21392.42</v>
      </c>
      <c r="P435" s="114">
        <v>30000</v>
      </c>
      <c r="Q435" s="114"/>
      <c r="R435" s="114">
        <f>SUM(R436:R438)</f>
        <v>18484.88</v>
      </c>
      <c r="S435" s="77">
        <f t="shared" si="83"/>
        <v>86.408550318290324</v>
      </c>
      <c r="T435" s="77">
        <f t="shared" si="84"/>
        <v>61.616266666666675</v>
      </c>
      <c r="U435" s="77"/>
      <c r="V435" s="114"/>
    </row>
    <row r="436" spans="1:22" s="1" customFormat="1" ht="25.5" x14ac:dyDescent="0.2">
      <c r="A436" s="359"/>
      <c r="B436" s="358"/>
      <c r="C436" s="359"/>
      <c r="D436" s="358"/>
      <c r="E436" s="358"/>
      <c r="F436" s="359"/>
      <c r="G436" s="359"/>
      <c r="H436" s="359"/>
      <c r="I436" s="359"/>
      <c r="J436" s="359"/>
      <c r="K436" s="359"/>
      <c r="L436" s="16"/>
      <c r="M436" s="357">
        <v>3232</v>
      </c>
      <c r="N436" s="356" t="s">
        <v>422</v>
      </c>
      <c r="O436" s="114">
        <v>19924.64</v>
      </c>
      <c r="P436" s="114"/>
      <c r="Q436" s="114"/>
      <c r="R436" s="114">
        <v>13953.09</v>
      </c>
      <c r="S436" s="77">
        <f t="shared" si="83"/>
        <v>70.029320479567019</v>
      </c>
      <c r="T436" s="77"/>
      <c r="U436" s="77"/>
      <c r="V436" s="114"/>
    </row>
    <row r="437" spans="1:22" s="1" customFormat="1" x14ac:dyDescent="0.2">
      <c r="A437" s="359"/>
      <c r="B437" s="358"/>
      <c r="C437" s="359"/>
      <c r="D437" s="358"/>
      <c r="E437" s="358"/>
      <c r="F437" s="359"/>
      <c r="G437" s="359"/>
      <c r="H437" s="359"/>
      <c r="I437" s="359"/>
      <c r="J437" s="359"/>
      <c r="K437" s="359"/>
      <c r="L437" s="16"/>
      <c r="M437" s="357">
        <v>3234</v>
      </c>
      <c r="N437" s="97" t="s">
        <v>424</v>
      </c>
      <c r="O437" s="114">
        <v>1467.78</v>
      </c>
      <c r="P437" s="114"/>
      <c r="Q437" s="114"/>
      <c r="R437" s="114">
        <v>1657.45</v>
      </c>
      <c r="S437" s="77">
        <f t="shared" si="83"/>
        <v>112.92223630244315</v>
      </c>
      <c r="T437" s="77"/>
      <c r="U437" s="77"/>
      <c r="V437" s="114"/>
    </row>
    <row r="438" spans="1:22" s="1" customFormat="1" x14ac:dyDescent="0.2">
      <c r="A438" s="374"/>
      <c r="B438" s="373"/>
      <c r="C438" s="374"/>
      <c r="D438" s="373"/>
      <c r="E438" s="373"/>
      <c r="F438" s="374"/>
      <c r="G438" s="374"/>
      <c r="H438" s="374"/>
      <c r="I438" s="374"/>
      <c r="J438" s="374"/>
      <c r="K438" s="374"/>
      <c r="L438" s="16"/>
      <c r="M438" s="375">
        <v>3237</v>
      </c>
      <c r="N438" s="97" t="s">
        <v>426</v>
      </c>
      <c r="O438" s="114">
        <v>0</v>
      </c>
      <c r="P438" s="114"/>
      <c r="Q438" s="114"/>
      <c r="R438" s="114">
        <v>2874.34</v>
      </c>
      <c r="S438" s="77">
        <v>0</v>
      </c>
      <c r="T438" s="77"/>
      <c r="U438" s="77"/>
      <c r="V438" s="114"/>
    </row>
    <row r="439" spans="1:22" s="1" customFormat="1" x14ac:dyDescent="0.2">
      <c r="A439" s="291"/>
      <c r="B439" s="293"/>
      <c r="C439" s="291"/>
      <c r="D439" s="293"/>
      <c r="E439" s="293"/>
      <c r="F439" s="291"/>
      <c r="G439" s="291"/>
      <c r="H439" s="291"/>
      <c r="I439" s="291"/>
      <c r="J439" s="291"/>
      <c r="K439" s="291"/>
      <c r="L439" s="16"/>
      <c r="M439" s="292"/>
      <c r="N439" s="97"/>
      <c r="O439" s="114"/>
      <c r="P439" s="114"/>
      <c r="Q439" s="114"/>
      <c r="R439" s="114"/>
      <c r="S439" s="77"/>
      <c r="T439" s="77"/>
      <c r="U439" s="77"/>
      <c r="V439" s="114"/>
    </row>
    <row r="440" spans="1:22" s="1" customFormat="1" ht="25.5" x14ac:dyDescent="0.2">
      <c r="A440" s="27" t="s">
        <v>244</v>
      </c>
      <c r="B440" s="156"/>
      <c r="C440" s="156"/>
      <c r="D440" s="156"/>
      <c r="E440" s="156"/>
      <c r="F440" s="156"/>
      <c r="G440" s="156"/>
      <c r="H440" s="156"/>
      <c r="I440" s="206"/>
      <c r="J440" s="206"/>
      <c r="K440" s="206"/>
      <c r="L440" s="36" t="s">
        <v>180</v>
      </c>
      <c r="M440" s="107"/>
      <c r="N440" s="108" t="s">
        <v>127</v>
      </c>
      <c r="O440" s="145">
        <f t="shared" ref="O440:P440" si="101">SUM(O446)</f>
        <v>9018</v>
      </c>
      <c r="P440" s="145">
        <f t="shared" si="101"/>
        <v>30000</v>
      </c>
      <c r="Q440" s="145"/>
      <c r="R440" s="145">
        <f t="shared" ref="R440" si="102">SUM(R446)</f>
        <v>29570.27</v>
      </c>
      <c r="S440" s="77">
        <f t="shared" si="83"/>
        <v>327.9027500554447</v>
      </c>
      <c r="T440" s="77">
        <f t="shared" si="84"/>
        <v>98.567566666666679</v>
      </c>
      <c r="U440" s="77"/>
      <c r="V440" s="256"/>
    </row>
    <row r="441" spans="1:22" s="1" customFormat="1" x14ac:dyDescent="0.2">
      <c r="A441" s="156"/>
      <c r="B441" s="156"/>
      <c r="C441" s="156"/>
      <c r="D441" s="156"/>
      <c r="E441" s="156"/>
      <c r="F441" s="156"/>
      <c r="G441" s="156"/>
      <c r="H441" s="156"/>
      <c r="I441" s="206"/>
      <c r="J441" s="206"/>
      <c r="K441" s="206"/>
      <c r="L441" s="16"/>
      <c r="M441" s="97"/>
      <c r="N441" s="84"/>
      <c r="O441" s="144"/>
      <c r="P441" s="144"/>
      <c r="Q441" s="144"/>
      <c r="R441" s="144"/>
      <c r="S441" s="77"/>
      <c r="T441" s="77"/>
      <c r="U441" s="77"/>
      <c r="V441" s="258"/>
    </row>
    <row r="442" spans="1:22" s="1" customFormat="1" x14ac:dyDescent="0.2">
      <c r="A442" s="181"/>
      <c r="B442" s="181"/>
      <c r="C442" s="181"/>
      <c r="D442" s="181"/>
      <c r="E442" s="181"/>
      <c r="F442" s="181"/>
      <c r="G442" s="181"/>
      <c r="H442" s="181"/>
      <c r="I442" s="206"/>
      <c r="J442" s="206"/>
      <c r="K442" s="206"/>
      <c r="L442" s="16"/>
      <c r="M442" s="97"/>
      <c r="N442" s="184" t="s">
        <v>288</v>
      </c>
      <c r="O442" s="192">
        <f>SUM(O443:O444)</f>
        <v>9018</v>
      </c>
      <c r="P442" s="192">
        <f>SUM(P443:P444)</f>
        <v>30000</v>
      </c>
      <c r="Q442" s="192"/>
      <c r="R442" s="192">
        <f>SUM(R443:R444)</f>
        <v>29570.27</v>
      </c>
      <c r="S442" s="77">
        <f t="shared" si="83"/>
        <v>327.9027500554447</v>
      </c>
      <c r="T442" s="77">
        <f t="shared" si="84"/>
        <v>98.567566666666679</v>
      </c>
      <c r="U442" s="77"/>
      <c r="V442" s="192"/>
    </row>
    <row r="443" spans="1:22" s="1" customFormat="1" x14ac:dyDescent="0.2">
      <c r="A443" s="181"/>
      <c r="B443" s="181"/>
      <c r="C443" s="181"/>
      <c r="D443" s="181"/>
      <c r="E443" s="181"/>
      <c r="F443" s="181"/>
      <c r="G443" s="181"/>
      <c r="H443" s="181"/>
      <c r="I443" s="206"/>
      <c r="J443" s="206"/>
      <c r="K443" s="206"/>
      <c r="L443" s="16"/>
      <c r="M443" s="190">
        <v>43</v>
      </c>
      <c r="N443" s="191" t="s">
        <v>102</v>
      </c>
      <c r="O443" s="192">
        <v>9018</v>
      </c>
      <c r="P443" s="192">
        <v>20000</v>
      </c>
      <c r="Q443" s="192"/>
      <c r="R443" s="192">
        <v>29570.27</v>
      </c>
      <c r="S443" s="77">
        <f t="shared" si="83"/>
        <v>327.9027500554447</v>
      </c>
      <c r="T443" s="77">
        <f t="shared" si="84"/>
        <v>147.85135</v>
      </c>
      <c r="U443" s="77"/>
      <c r="V443" s="192"/>
    </row>
    <row r="444" spans="1:22" s="1" customFormat="1" x14ac:dyDescent="0.2">
      <c r="A444" s="206"/>
      <c r="B444" s="206"/>
      <c r="C444" s="206"/>
      <c r="D444" s="206"/>
      <c r="E444" s="206"/>
      <c r="F444" s="206"/>
      <c r="G444" s="206"/>
      <c r="H444" s="206"/>
      <c r="I444" s="206"/>
      <c r="J444" s="206"/>
      <c r="K444" s="206"/>
      <c r="L444" s="16"/>
      <c r="M444" s="190">
        <v>91</v>
      </c>
      <c r="N444" s="184" t="s">
        <v>293</v>
      </c>
      <c r="O444" s="192">
        <v>0</v>
      </c>
      <c r="P444" s="192">
        <v>10000</v>
      </c>
      <c r="Q444" s="192"/>
      <c r="R444" s="192">
        <v>0</v>
      </c>
      <c r="S444" s="77">
        <v>0</v>
      </c>
      <c r="T444" s="77">
        <f t="shared" si="84"/>
        <v>0</v>
      </c>
      <c r="U444" s="77"/>
      <c r="V444" s="192"/>
    </row>
    <row r="445" spans="1:22" s="1" customFormat="1" x14ac:dyDescent="0.2">
      <c r="A445" s="181"/>
      <c r="B445" s="181"/>
      <c r="C445" s="181"/>
      <c r="D445" s="181"/>
      <c r="E445" s="181"/>
      <c r="F445" s="181"/>
      <c r="G445" s="181"/>
      <c r="H445" s="181"/>
      <c r="I445" s="206"/>
      <c r="J445" s="206"/>
      <c r="K445" s="206"/>
      <c r="L445" s="16"/>
      <c r="M445" s="97"/>
      <c r="N445" s="191"/>
      <c r="O445" s="144"/>
      <c r="P445" s="144"/>
      <c r="Q445" s="144"/>
      <c r="R445" s="144"/>
      <c r="S445" s="77"/>
      <c r="T445" s="77"/>
      <c r="U445" s="77"/>
      <c r="V445" s="258"/>
    </row>
    <row r="446" spans="1:22" s="1" customFormat="1" x14ac:dyDescent="0.2">
      <c r="A446" s="156"/>
      <c r="B446" s="153"/>
      <c r="C446" s="156"/>
      <c r="D446" s="153"/>
      <c r="E446" s="153">
        <v>4</v>
      </c>
      <c r="F446" s="156"/>
      <c r="G446" s="156"/>
      <c r="H446" s="156"/>
      <c r="I446" s="206"/>
      <c r="J446" s="205">
        <v>9</v>
      </c>
      <c r="K446" s="206"/>
      <c r="L446" s="16" t="s">
        <v>180</v>
      </c>
      <c r="M446" s="155">
        <v>3</v>
      </c>
      <c r="N446" s="84" t="s">
        <v>116</v>
      </c>
      <c r="O446" s="114">
        <f t="shared" ref="O446:R447" si="103">SUM(O447)</f>
        <v>9018</v>
      </c>
      <c r="P446" s="114">
        <f t="shared" si="103"/>
        <v>30000</v>
      </c>
      <c r="Q446" s="114"/>
      <c r="R446" s="114">
        <f t="shared" si="103"/>
        <v>29570.27</v>
      </c>
      <c r="S446" s="77">
        <f t="shared" si="83"/>
        <v>327.9027500554447</v>
      </c>
      <c r="T446" s="77">
        <f t="shared" si="84"/>
        <v>98.567566666666679</v>
      </c>
      <c r="U446" s="77"/>
      <c r="V446" s="114"/>
    </row>
    <row r="447" spans="1:22" s="1" customFormat="1" x14ac:dyDescent="0.2">
      <c r="A447" s="156"/>
      <c r="B447" s="153"/>
      <c r="C447" s="156"/>
      <c r="D447" s="153"/>
      <c r="E447" s="153">
        <v>4</v>
      </c>
      <c r="F447" s="156"/>
      <c r="G447" s="156"/>
      <c r="H447" s="156"/>
      <c r="I447" s="206"/>
      <c r="J447" s="205">
        <v>9</v>
      </c>
      <c r="K447" s="206"/>
      <c r="L447" s="16" t="s">
        <v>180</v>
      </c>
      <c r="M447" s="71">
        <v>32</v>
      </c>
      <c r="N447" s="70" t="s">
        <v>3</v>
      </c>
      <c r="O447" s="115">
        <f t="shared" si="103"/>
        <v>9018</v>
      </c>
      <c r="P447" s="115">
        <f t="shared" si="103"/>
        <v>30000</v>
      </c>
      <c r="Q447" s="115"/>
      <c r="R447" s="115">
        <f t="shared" si="103"/>
        <v>29570.27</v>
      </c>
      <c r="S447" s="77">
        <f t="shared" si="83"/>
        <v>327.9027500554447</v>
      </c>
      <c r="T447" s="77">
        <f t="shared" si="84"/>
        <v>98.567566666666679</v>
      </c>
      <c r="U447" s="77"/>
      <c r="V447" s="114"/>
    </row>
    <row r="448" spans="1:22" s="1" customFormat="1" x14ac:dyDescent="0.2">
      <c r="A448" s="156"/>
      <c r="B448" s="153"/>
      <c r="C448" s="156"/>
      <c r="D448" s="153"/>
      <c r="E448" s="153">
        <v>4</v>
      </c>
      <c r="F448" s="156"/>
      <c r="G448" s="156"/>
      <c r="H448" s="156"/>
      <c r="I448" s="206"/>
      <c r="J448" s="205">
        <v>9</v>
      </c>
      <c r="K448" s="206"/>
      <c r="L448" s="16" t="s">
        <v>180</v>
      </c>
      <c r="M448" s="155">
        <v>323</v>
      </c>
      <c r="N448" s="97" t="s">
        <v>6</v>
      </c>
      <c r="O448" s="114">
        <v>9018</v>
      </c>
      <c r="P448" s="114">
        <v>30000</v>
      </c>
      <c r="Q448" s="114"/>
      <c r="R448" s="114">
        <f>SUM(R449:R450)</f>
        <v>29570.27</v>
      </c>
      <c r="S448" s="77">
        <f t="shared" si="83"/>
        <v>327.9027500554447</v>
      </c>
      <c r="T448" s="77">
        <f t="shared" si="84"/>
        <v>98.567566666666679</v>
      </c>
      <c r="U448" s="77"/>
      <c r="V448" s="114"/>
    </row>
    <row r="449" spans="1:22" s="1" customFormat="1" ht="25.5" x14ac:dyDescent="0.2">
      <c r="A449" s="359"/>
      <c r="B449" s="358"/>
      <c r="C449" s="359"/>
      <c r="D449" s="358"/>
      <c r="E449" s="358"/>
      <c r="F449" s="359"/>
      <c r="G449" s="359"/>
      <c r="H449" s="359"/>
      <c r="I449" s="359"/>
      <c r="J449" s="358"/>
      <c r="K449" s="359"/>
      <c r="L449" s="16"/>
      <c r="M449" s="357">
        <v>3232</v>
      </c>
      <c r="N449" s="356" t="s">
        <v>422</v>
      </c>
      <c r="O449" s="114">
        <v>9018</v>
      </c>
      <c r="P449" s="114"/>
      <c r="Q449" s="114"/>
      <c r="R449" s="114">
        <v>20259.66</v>
      </c>
      <c r="S449" s="77">
        <f t="shared" si="83"/>
        <v>224.65801729873584</v>
      </c>
      <c r="T449" s="77"/>
      <c r="U449" s="77"/>
      <c r="V449" s="114"/>
    </row>
    <row r="450" spans="1:22" s="1" customFormat="1" x14ac:dyDescent="0.2">
      <c r="A450" s="374"/>
      <c r="B450" s="373"/>
      <c r="C450" s="374"/>
      <c r="D450" s="373"/>
      <c r="E450" s="373"/>
      <c r="F450" s="374"/>
      <c r="G450" s="374"/>
      <c r="H450" s="374"/>
      <c r="I450" s="374"/>
      <c r="J450" s="373"/>
      <c r="K450" s="374"/>
      <c r="L450" s="16"/>
      <c r="M450" s="375">
        <v>3237</v>
      </c>
      <c r="N450" s="97" t="s">
        <v>426</v>
      </c>
      <c r="O450" s="114">
        <v>0</v>
      </c>
      <c r="P450" s="114"/>
      <c r="Q450" s="114"/>
      <c r="R450" s="114">
        <v>9310.61</v>
      </c>
      <c r="S450" s="77">
        <v>0</v>
      </c>
      <c r="T450" s="77"/>
      <c r="U450" s="77"/>
      <c r="V450" s="114"/>
    </row>
    <row r="451" spans="1:22" s="1" customFormat="1" x14ac:dyDescent="0.2">
      <c r="A451" s="156"/>
      <c r="B451" s="156"/>
      <c r="C451" s="156"/>
      <c r="D451" s="156"/>
      <c r="E451" s="156"/>
      <c r="F451" s="156"/>
      <c r="G451" s="156"/>
      <c r="H451" s="156"/>
      <c r="I451" s="206"/>
      <c r="J451" s="206"/>
      <c r="K451" s="206"/>
      <c r="L451" s="16"/>
      <c r="M451" s="97"/>
      <c r="N451" s="84"/>
      <c r="O451" s="144"/>
      <c r="P451" s="144"/>
      <c r="Q451" s="144"/>
      <c r="R451" s="144"/>
      <c r="S451" s="77"/>
      <c r="T451" s="77"/>
      <c r="U451" s="77"/>
      <c r="V451" s="258"/>
    </row>
    <row r="452" spans="1:22" s="1" customFormat="1" ht="25.5" x14ac:dyDescent="0.2">
      <c r="A452" s="53" t="s">
        <v>152</v>
      </c>
      <c r="B452" s="47"/>
      <c r="C452" s="47"/>
      <c r="D452" s="47"/>
      <c r="E452" s="47"/>
      <c r="F452" s="47"/>
      <c r="G452" s="47"/>
      <c r="H452" s="47"/>
      <c r="I452" s="206"/>
      <c r="J452" s="206"/>
      <c r="K452" s="206"/>
      <c r="L452" s="31" t="s">
        <v>190</v>
      </c>
      <c r="M452" s="104"/>
      <c r="N452" s="105" t="s">
        <v>145</v>
      </c>
      <c r="O452" s="117">
        <f t="shared" ref="O452:P452" si="104">SUM(O454)</f>
        <v>179560.98</v>
      </c>
      <c r="P452" s="117">
        <f t="shared" si="104"/>
        <v>180000</v>
      </c>
      <c r="Q452" s="117"/>
      <c r="R452" s="117">
        <f t="shared" ref="R452" si="105">SUM(R454)</f>
        <v>107613.54</v>
      </c>
      <c r="S452" s="77">
        <f t="shared" si="83"/>
        <v>59.931472862311175</v>
      </c>
      <c r="T452" s="77">
        <f t="shared" si="84"/>
        <v>59.785299999999999</v>
      </c>
      <c r="U452" s="77"/>
      <c r="V452" s="117"/>
    </row>
    <row r="453" spans="1:22" s="1" customFormat="1" x14ac:dyDescent="0.2">
      <c r="A453" s="47"/>
      <c r="B453" s="47"/>
      <c r="C453" s="47"/>
      <c r="D453" s="47"/>
      <c r="E453" s="47"/>
      <c r="F453" s="47"/>
      <c r="G453" s="47"/>
      <c r="H453" s="47"/>
      <c r="I453" s="206"/>
      <c r="J453" s="206"/>
      <c r="K453" s="206"/>
      <c r="L453" s="16"/>
      <c r="M453" s="97"/>
      <c r="N453" s="84"/>
      <c r="O453" s="147"/>
      <c r="P453" s="147"/>
      <c r="Q453" s="147"/>
      <c r="R453" s="147"/>
      <c r="S453" s="77"/>
      <c r="T453" s="77"/>
      <c r="U453" s="77"/>
      <c r="V453" s="118"/>
    </row>
    <row r="454" spans="1:22" s="1" customFormat="1" ht="25.5" x14ac:dyDescent="0.2">
      <c r="A454" s="27" t="s">
        <v>245</v>
      </c>
      <c r="B454" s="15"/>
      <c r="C454" s="15"/>
      <c r="D454" s="15"/>
      <c r="E454" s="15"/>
      <c r="F454" s="15"/>
      <c r="G454" s="15"/>
      <c r="H454" s="15"/>
      <c r="I454" s="206"/>
      <c r="J454" s="206"/>
      <c r="K454" s="206"/>
      <c r="L454" s="36" t="s">
        <v>179</v>
      </c>
      <c r="M454" s="107"/>
      <c r="N454" s="108" t="s">
        <v>125</v>
      </c>
      <c r="O454" s="145">
        <f t="shared" ref="O454:P454" si="106">SUM(O460)</f>
        <v>179560.98</v>
      </c>
      <c r="P454" s="145">
        <f t="shared" si="106"/>
        <v>180000</v>
      </c>
      <c r="Q454" s="145"/>
      <c r="R454" s="145">
        <f t="shared" ref="R454" si="107">SUM(R460)</f>
        <v>107613.54</v>
      </c>
      <c r="S454" s="77">
        <f t="shared" si="83"/>
        <v>59.931472862311175</v>
      </c>
      <c r="T454" s="77">
        <f t="shared" si="84"/>
        <v>59.785299999999999</v>
      </c>
      <c r="U454" s="77"/>
      <c r="V454" s="256"/>
    </row>
    <row r="455" spans="1:22" s="1" customFormat="1" x14ac:dyDescent="0.2">
      <c r="A455" s="15"/>
      <c r="B455" s="15"/>
      <c r="C455" s="15"/>
      <c r="D455" s="15"/>
      <c r="E455" s="15"/>
      <c r="F455" s="15"/>
      <c r="G455" s="15"/>
      <c r="H455" s="15"/>
      <c r="I455" s="206"/>
      <c r="J455" s="206"/>
      <c r="K455" s="206"/>
      <c r="L455" s="16"/>
      <c r="M455" s="97"/>
      <c r="N455" s="84"/>
      <c r="O455" s="144"/>
      <c r="P455" s="144"/>
      <c r="Q455" s="144"/>
      <c r="R455" s="144"/>
      <c r="S455" s="77"/>
      <c r="T455" s="77"/>
      <c r="U455" s="77"/>
      <c r="V455" s="258"/>
    </row>
    <row r="456" spans="1:22" s="1" customFormat="1" x14ac:dyDescent="0.2">
      <c r="A456" s="198"/>
      <c r="B456" s="198"/>
      <c r="C456" s="198"/>
      <c r="D456" s="198"/>
      <c r="E456" s="198"/>
      <c r="F456" s="198"/>
      <c r="G456" s="198"/>
      <c r="H456" s="198"/>
      <c r="I456" s="206"/>
      <c r="J456" s="206"/>
      <c r="K456" s="206"/>
      <c r="L456" s="97"/>
      <c r="M456" s="97"/>
      <c r="N456" s="184" t="s">
        <v>288</v>
      </c>
      <c r="O456" s="192">
        <f>SUM(O457:O458)</f>
        <v>179560.97999999998</v>
      </c>
      <c r="P456" s="192">
        <f>SUM(P457:P458)</f>
        <v>180000</v>
      </c>
      <c r="Q456" s="192"/>
      <c r="R456" s="192">
        <f>SUM(R457:R458)</f>
        <v>107613.54000000001</v>
      </c>
      <c r="S456" s="77">
        <f t="shared" si="83"/>
        <v>59.931472862311189</v>
      </c>
      <c r="T456" s="77">
        <f t="shared" si="84"/>
        <v>59.785300000000007</v>
      </c>
      <c r="U456" s="77"/>
      <c r="V456" s="192"/>
    </row>
    <row r="457" spans="1:22" s="1" customFormat="1" x14ac:dyDescent="0.2">
      <c r="A457" s="198"/>
      <c r="B457" s="198"/>
      <c r="C457" s="198"/>
      <c r="D457" s="198"/>
      <c r="E457" s="198"/>
      <c r="F457" s="198"/>
      <c r="G457" s="198"/>
      <c r="H457" s="198"/>
      <c r="I457" s="206"/>
      <c r="J457" s="206"/>
      <c r="K457" s="206"/>
      <c r="L457" s="190"/>
      <c r="M457" s="190">
        <v>43</v>
      </c>
      <c r="N457" s="191" t="s">
        <v>102</v>
      </c>
      <c r="O457" s="192">
        <v>58493.919999999998</v>
      </c>
      <c r="P457" s="192">
        <v>80000</v>
      </c>
      <c r="Q457" s="192"/>
      <c r="R457" s="192">
        <v>63682.31</v>
      </c>
      <c r="S457" s="77">
        <f t="shared" si="83"/>
        <v>108.86996460486833</v>
      </c>
      <c r="T457" s="77">
        <f t="shared" si="84"/>
        <v>79.602887499999994</v>
      </c>
      <c r="U457" s="77"/>
      <c r="V457" s="192"/>
    </row>
    <row r="458" spans="1:22" s="1" customFormat="1" x14ac:dyDescent="0.2">
      <c r="A458" s="206"/>
      <c r="B458" s="206"/>
      <c r="C458" s="206"/>
      <c r="D458" s="206"/>
      <c r="E458" s="206"/>
      <c r="F458" s="206"/>
      <c r="G458" s="206"/>
      <c r="H458" s="206"/>
      <c r="I458" s="206"/>
      <c r="J458" s="206"/>
      <c r="K458" s="206"/>
      <c r="L458" s="190"/>
      <c r="M458" s="190">
        <v>91</v>
      </c>
      <c r="N458" s="184" t="s">
        <v>293</v>
      </c>
      <c r="O458" s="192">
        <v>121067.06</v>
      </c>
      <c r="P458" s="192">
        <v>100000</v>
      </c>
      <c r="Q458" s="192"/>
      <c r="R458" s="192">
        <v>43931.23</v>
      </c>
      <c r="S458" s="77">
        <f t="shared" si="83"/>
        <v>36.28669102892232</v>
      </c>
      <c r="T458" s="77">
        <f t="shared" si="84"/>
        <v>43.931230000000006</v>
      </c>
      <c r="U458" s="77"/>
      <c r="V458" s="192"/>
    </row>
    <row r="459" spans="1:22" s="1" customFormat="1" x14ac:dyDescent="0.2">
      <c r="A459" s="198"/>
      <c r="B459" s="198"/>
      <c r="C459" s="198"/>
      <c r="D459" s="198"/>
      <c r="E459" s="198"/>
      <c r="F459" s="198"/>
      <c r="G459" s="198"/>
      <c r="H459" s="198"/>
      <c r="I459" s="206"/>
      <c r="J459" s="206"/>
      <c r="K459" s="206"/>
      <c r="L459" s="16"/>
      <c r="M459" s="97"/>
      <c r="N459" s="199"/>
      <c r="O459" s="144"/>
      <c r="P459" s="144"/>
      <c r="Q459" s="144"/>
      <c r="R459" s="144"/>
      <c r="S459" s="77"/>
      <c r="T459" s="77"/>
      <c r="U459" s="77"/>
      <c r="V459" s="258"/>
    </row>
    <row r="460" spans="1:22" s="43" customFormat="1" x14ac:dyDescent="0.2">
      <c r="B460" s="180"/>
      <c r="D460" s="48"/>
      <c r="E460" s="48">
        <v>4</v>
      </c>
      <c r="I460" s="206"/>
      <c r="J460" s="205">
        <v>9</v>
      </c>
      <c r="K460" s="206"/>
      <c r="L460" s="16" t="s">
        <v>179</v>
      </c>
      <c r="M460" s="72">
        <v>3</v>
      </c>
      <c r="N460" s="84" t="s">
        <v>116</v>
      </c>
      <c r="O460" s="114">
        <f t="shared" ref="O460:R461" si="108">SUM(O461)</f>
        <v>179560.98</v>
      </c>
      <c r="P460" s="114">
        <f t="shared" si="108"/>
        <v>180000</v>
      </c>
      <c r="Q460" s="114"/>
      <c r="R460" s="114">
        <f t="shared" si="108"/>
        <v>107613.54</v>
      </c>
      <c r="S460" s="77">
        <f t="shared" ref="S460:S522" si="109">R460/O460*100</f>
        <v>59.931472862311175</v>
      </c>
      <c r="T460" s="77">
        <f t="shared" ref="T460:T522" si="110">R460/P460*100</f>
        <v>59.785299999999999</v>
      </c>
      <c r="U460" s="77"/>
      <c r="V460" s="114"/>
    </row>
    <row r="461" spans="1:22" s="1" customFormat="1" x14ac:dyDescent="0.2">
      <c r="A461" s="15"/>
      <c r="B461" s="180"/>
      <c r="C461" s="15"/>
      <c r="D461" s="48"/>
      <c r="E461" s="48">
        <v>4</v>
      </c>
      <c r="F461" s="15"/>
      <c r="G461" s="15"/>
      <c r="H461" s="15"/>
      <c r="I461" s="206"/>
      <c r="J461" s="205">
        <v>9</v>
      </c>
      <c r="K461" s="206"/>
      <c r="L461" s="16" t="s">
        <v>179</v>
      </c>
      <c r="M461" s="71">
        <v>32</v>
      </c>
      <c r="N461" s="70" t="s">
        <v>3</v>
      </c>
      <c r="O461" s="115">
        <f t="shared" si="108"/>
        <v>179560.98</v>
      </c>
      <c r="P461" s="115">
        <f t="shared" si="108"/>
        <v>180000</v>
      </c>
      <c r="Q461" s="115"/>
      <c r="R461" s="115">
        <f t="shared" si="108"/>
        <v>107613.54</v>
      </c>
      <c r="S461" s="77">
        <f t="shared" si="109"/>
        <v>59.931472862311175</v>
      </c>
      <c r="T461" s="77">
        <f t="shared" si="110"/>
        <v>59.785299999999999</v>
      </c>
      <c r="U461" s="77"/>
      <c r="V461" s="114"/>
    </row>
    <row r="462" spans="1:22" s="43" customFormat="1" x14ac:dyDescent="0.2">
      <c r="A462" s="37"/>
      <c r="B462" s="180"/>
      <c r="D462" s="48"/>
      <c r="E462" s="48">
        <v>4</v>
      </c>
      <c r="I462" s="206"/>
      <c r="J462" s="205">
        <v>9</v>
      </c>
      <c r="K462" s="206"/>
      <c r="L462" s="16" t="s">
        <v>179</v>
      </c>
      <c r="M462" s="72">
        <v>323</v>
      </c>
      <c r="N462" s="97" t="s">
        <v>6</v>
      </c>
      <c r="O462" s="114">
        <v>179560.98</v>
      </c>
      <c r="P462" s="114">
        <v>180000</v>
      </c>
      <c r="Q462" s="114"/>
      <c r="R462" s="114">
        <f>SUM(R463)</f>
        <v>107613.54</v>
      </c>
      <c r="S462" s="77">
        <f t="shared" si="109"/>
        <v>59.931472862311175</v>
      </c>
      <c r="T462" s="77">
        <f t="shared" si="110"/>
        <v>59.785299999999999</v>
      </c>
      <c r="U462" s="77"/>
      <c r="V462" s="114"/>
    </row>
    <row r="463" spans="1:22" s="359" customFormat="1" ht="25.5" x14ac:dyDescent="0.2">
      <c r="A463" s="37"/>
      <c r="B463" s="358"/>
      <c r="D463" s="358"/>
      <c r="E463" s="358"/>
      <c r="J463" s="358"/>
      <c r="L463" s="16"/>
      <c r="M463" s="357">
        <v>3232</v>
      </c>
      <c r="N463" s="356" t="s">
        <v>422</v>
      </c>
      <c r="O463" s="114">
        <v>179560.98</v>
      </c>
      <c r="P463" s="114"/>
      <c r="Q463" s="114"/>
      <c r="R463" s="114">
        <v>107613.54</v>
      </c>
      <c r="S463" s="77">
        <f t="shared" si="109"/>
        <v>59.931472862311175</v>
      </c>
      <c r="T463" s="77"/>
      <c r="U463" s="77"/>
      <c r="V463" s="114"/>
    </row>
    <row r="464" spans="1:22" s="262" customFormat="1" x14ac:dyDescent="0.2">
      <c r="A464" s="37"/>
      <c r="B464" s="261"/>
      <c r="D464" s="261"/>
      <c r="E464" s="261"/>
      <c r="J464" s="261"/>
      <c r="L464" s="16"/>
      <c r="M464" s="263"/>
      <c r="N464" s="97"/>
      <c r="O464" s="114"/>
      <c r="P464" s="114"/>
      <c r="Q464" s="114"/>
      <c r="R464" s="114"/>
      <c r="S464" s="77"/>
      <c r="T464" s="77"/>
      <c r="U464" s="77"/>
      <c r="V464" s="114"/>
    </row>
    <row r="465" spans="1:22" s="1" customFormat="1" ht="25.5" x14ac:dyDescent="0.2">
      <c r="A465" s="51" t="s">
        <v>246</v>
      </c>
      <c r="B465" s="55">
        <v>1</v>
      </c>
      <c r="C465" s="15"/>
      <c r="D465" s="15"/>
      <c r="E465" s="15"/>
      <c r="F465" s="55">
        <v>5</v>
      </c>
      <c r="G465" s="15"/>
      <c r="H465" s="15"/>
      <c r="I465" s="206"/>
      <c r="J465" s="206"/>
      <c r="K465" s="206"/>
      <c r="L465" s="16"/>
      <c r="M465" s="97"/>
      <c r="N465" s="73" t="s">
        <v>249</v>
      </c>
      <c r="O465" s="116">
        <f t="shared" ref="O465:P465" si="111">SUM(O467)</f>
        <v>23400</v>
      </c>
      <c r="P465" s="116">
        <f t="shared" si="111"/>
        <v>30000</v>
      </c>
      <c r="Q465" s="116"/>
      <c r="R465" s="116">
        <f t="shared" ref="R465" si="112">SUM(R467)</f>
        <v>12780</v>
      </c>
      <c r="S465" s="77">
        <f t="shared" si="109"/>
        <v>54.615384615384613</v>
      </c>
      <c r="T465" s="77">
        <f t="shared" si="110"/>
        <v>42.6</v>
      </c>
      <c r="U465" s="77"/>
      <c r="V465" s="116"/>
    </row>
    <row r="466" spans="1:22" s="1" customFormat="1" x14ac:dyDescent="0.2">
      <c r="A466" s="15"/>
      <c r="B466" s="15"/>
      <c r="C466" s="15"/>
      <c r="D466" s="15"/>
      <c r="E466" s="15"/>
      <c r="F466" s="15"/>
      <c r="G466" s="15"/>
      <c r="H466" s="15"/>
      <c r="I466" s="206"/>
      <c r="J466" s="206"/>
      <c r="K466" s="206"/>
      <c r="L466" s="16"/>
      <c r="M466" s="97"/>
      <c r="N466" s="83"/>
      <c r="O466" s="144"/>
      <c r="P466" s="144"/>
      <c r="Q466" s="144"/>
      <c r="R466" s="144"/>
      <c r="S466" s="77"/>
      <c r="T466" s="77"/>
      <c r="U466" s="77"/>
      <c r="V466" s="258"/>
    </row>
    <row r="467" spans="1:22" s="1" customFormat="1" ht="25.5" x14ac:dyDescent="0.2">
      <c r="A467" s="53" t="s">
        <v>152</v>
      </c>
      <c r="B467" s="47"/>
      <c r="C467" s="47"/>
      <c r="D467" s="47"/>
      <c r="E467" s="47"/>
      <c r="F467" s="47"/>
      <c r="G467" s="47"/>
      <c r="H467" s="47"/>
      <c r="I467" s="206"/>
      <c r="J467" s="206"/>
      <c r="K467" s="206"/>
      <c r="L467" s="31" t="s">
        <v>197</v>
      </c>
      <c r="M467" s="104"/>
      <c r="N467" s="105" t="s">
        <v>145</v>
      </c>
      <c r="O467" s="117">
        <f t="shared" ref="O467:P467" si="113">SUM(O469)</f>
        <v>23400</v>
      </c>
      <c r="P467" s="117">
        <f t="shared" si="113"/>
        <v>30000</v>
      </c>
      <c r="Q467" s="117"/>
      <c r="R467" s="117">
        <f t="shared" ref="R467" si="114">SUM(R469)</f>
        <v>12780</v>
      </c>
      <c r="S467" s="77">
        <f t="shared" si="109"/>
        <v>54.615384615384613</v>
      </c>
      <c r="T467" s="77">
        <f t="shared" si="110"/>
        <v>42.6</v>
      </c>
      <c r="U467" s="77"/>
      <c r="V467" s="117"/>
    </row>
    <row r="468" spans="1:22" s="1" customFormat="1" x14ac:dyDescent="0.2">
      <c r="A468" s="47"/>
      <c r="B468" s="47"/>
      <c r="C468" s="47"/>
      <c r="D468" s="47"/>
      <c r="E468" s="47"/>
      <c r="F468" s="47"/>
      <c r="G468" s="47"/>
      <c r="H468" s="47"/>
      <c r="I468" s="206"/>
      <c r="J468" s="206"/>
      <c r="K468" s="206"/>
      <c r="L468" s="16"/>
      <c r="M468" s="97"/>
      <c r="N468" s="83"/>
      <c r="O468" s="144"/>
      <c r="P468" s="144"/>
      <c r="Q468" s="144"/>
      <c r="R468" s="144"/>
      <c r="S468" s="77"/>
      <c r="T468" s="77"/>
      <c r="U468" s="77"/>
      <c r="V468" s="258"/>
    </row>
    <row r="469" spans="1:22" s="1" customFormat="1" x14ac:dyDescent="0.2">
      <c r="A469" s="27" t="s">
        <v>250</v>
      </c>
      <c r="B469" s="15"/>
      <c r="C469" s="15"/>
      <c r="D469" s="15"/>
      <c r="E469" s="15"/>
      <c r="F469" s="15"/>
      <c r="G469" s="15"/>
      <c r="H469" s="15"/>
      <c r="I469" s="206"/>
      <c r="J469" s="206"/>
      <c r="K469" s="206"/>
      <c r="L469" s="36" t="s">
        <v>140</v>
      </c>
      <c r="M469" s="107"/>
      <c r="N469" s="108" t="s">
        <v>227</v>
      </c>
      <c r="O469" s="145">
        <f t="shared" ref="O469:P469" si="115">SUM(O475)</f>
        <v>23400</v>
      </c>
      <c r="P469" s="145">
        <f t="shared" si="115"/>
        <v>30000</v>
      </c>
      <c r="Q469" s="145"/>
      <c r="R469" s="145">
        <f t="shared" ref="R469" si="116">SUM(R475)</f>
        <v>12780</v>
      </c>
      <c r="S469" s="77">
        <f t="shared" si="109"/>
        <v>54.615384615384613</v>
      </c>
      <c r="T469" s="77">
        <f t="shared" si="110"/>
        <v>42.6</v>
      </c>
      <c r="U469" s="77"/>
      <c r="V469" s="256"/>
    </row>
    <row r="470" spans="1:22" s="1" customFormat="1" x14ac:dyDescent="0.2">
      <c r="A470" s="15"/>
      <c r="B470" s="15"/>
      <c r="C470" s="15"/>
      <c r="D470" s="15"/>
      <c r="E470" s="15"/>
      <c r="F470" s="15"/>
      <c r="G470" s="15"/>
      <c r="H470" s="15"/>
      <c r="I470" s="206"/>
      <c r="J470" s="206"/>
      <c r="K470" s="206"/>
      <c r="L470" s="16"/>
      <c r="M470" s="119"/>
      <c r="N470" s="120"/>
      <c r="O470" s="144"/>
      <c r="P470" s="144"/>
      <c r="Q470" s="144"/>
      <c r="R470" s="144"/>
      <c r="S470" s="77"/>
      <c r="T470" s="77"/>
      <c r="U470" s="77"/>
      <c r="V470" s="258"/>
    </row>
    <row r="471" spans="1:22" s="1" customFormat="1" x14ac:dyDescent="0.2">
      <c r="A471" s="181"/>
      <c r="B471" s="181"/>
      <c r="C471" s="181"/>
      <c r="D471" s="181"/>
      <c r="E471" s="181"/>
      <c r="F471" s="181"/>
      <c r="G471" s="181"/>
      <c r="H471" s="181"/>
      <c r="I471" s="206"/>
      <c r="J471" s="206"/>
      <c r="K471" s="206"/>
      <c r="L471" s="16"/>
      <c r="M471" s="119"/>
      <c r="N471" s="184" t="s">
        <v>288</v>
      </c>
      <c r="O471" s="192">
        <f>SUM(O472:O473)</f>
        <v>23400</v>
      </c>
      <c r="P471" s="192">
        <f>SUM(P472:P473)</f>
        <v>30000</v>
      </c>
      <c r="Q471" s="192"/>
      <c r="R471" s="192">
        <f>SUM(R472:R473)</f>
        <v>12780</v>
      </c>
      <c r="S471" s="77">
        <f t="shared" si="109"/>
        <v>54.615384615384613</v>
      </c>
      <c r="T471" s="77">
        <f t="shared" si="110"/>
        <v>42.6</v>
      </c>
      <c r="U471" s="77"/>
      <c r="V471" s="192"/>
    </row>
    <row r="472" spans="1:22" s="1" customFormat="1" x14ac:dyDescent="0.2">
      <c r="A472" s="181"/>
      <c r="B472" s="181"/>
      <c r="C472" s="181"/>
      <c r="D472" s="181"/>
      <c r="E472" s="181"/>
      <c r="F472" s="181"/>
      <c r="G472" s="181"/>
      <c r="H472" s="181"/>
      <c r="I472" s="206"/>
      <c r="J472" s="206"/>
      <c r="K472" s="206"/>
      <c r="L472" s="16"/>
      <c r="M472" s="193" t="s">
        <v>501</v>
      </c>
      <c r="N472" s="184" t="s">
        <v>289</v>
      </c>
      <c r="O472" s="192">
        <v>8430</v>
      </c>
      <c r="P472" s="192">
        <v>15000</v>
      </c>
      <c r="Q472" s="192"/>
      <c r="R472" s="192">
        <v>2640</v>
      </c>
      <c r="S472" s="77">
        <f t="shared" si="109"/>
        <v>31.316725978647685</v>
      </c>
      <c r="T472" s="77">
        <f t="shared" si="110"/>
        <v>17.599999999999998</v>
      </c>
      <c r="U472" s="77"/>
      <c r="V472" s="192"/>
    </row>
    <row r="473" spans="1:22" s="1" customFormat="1" x14ac:dyDescent="0.2">
      <c r="A473" s="181"/>
      <c r="B473" s="181"/>
      <c r="C473" s="181"/>
      <c r="D473" s="181"/>
      <c r="E473" s="181"/>
      <c r="F473" s="181"/>
      <c r="G473" s="181"/>
      <c r="H473" s="181"/>
      <c r="I473" s="206"/>
      <c r="J473" s="206"/>
      <c r="K473" s="206"/>
      <c r="L473" s="16"/>
      <c r="M473" s="193" t="s">
        <v>502</v>
      </c>
      <c r="N473" s="184" t="s">
        <v>103</v>
      </c>
      <c r="O473" s="192">
        <v>14970</v>
      </c>
      <c r="P473" s="192">
        <v>15000</v>
      </c>
      <c r="Q473" s="192"/>
      <c r="R473" s="192">
        <v>10140</v>
      </c>
      <c r="S473" s="77">
        <f t="shared" si="109"/>
        <v>67.735470941883761</v>
      </c>
      <c r="T473" s="77">
        <f t="shared" si="110"/>
        <v>67.600000000000009</v>
      </c>
      <c r="U473" s="77"/>
      <c r="V473" s="192"/>
    </row>
    <row r="474" spans="1:22" s="1" customFormat="1" x14ac:dyDescent="0.2">
      <c r="A474" s="181"/>
      <c r="B474" s="181"/>
      <c r="C474" s="181"/>
      <c r="D474" s="181"/>
      <c r="E474" s="181"/>
      <c r="F474" s="181"/>
      <c r="G474" s="181"/>
      <c r="H474" s="181"/>
      <c r="I474" s="206"/>
      <c r="J474" s="206"/>
      <c r="K474" s="206"/>
      <c r="L474" s="16"/>
      <c r="M474" s="119"/>
      <c r="N474" s="120"/>
      <c r="O474" s="144"/>
      <c r="P474" s="144"/>
      <c r="Q474" s="144"/>
      <c r="R474" s="144"/>
      <c r="S474" s="77"/>
      <c r="T474" s="77"/>
      <c r="U474" s="77"/>
      <c r="V474" s="258"/>
    </row>
    <row r="475" spans="1:22" s="1" customFormat="1" x14ac:dyDescent="0.2">
      <c r="A475" s="15"/>
      <c r="B475" s="48">
        <v>1</v>
      </c>
      <c r="C475" s="15"/>
      <c r="D475" s="15"/>
      <c r="E475" s="15"/>
      <c r="F475" s="180">
        <v>5</v>
      </c>
      <c r="G475" s="15"/>
      <c r="H475" s="15"/>
      <c r="I475" s="206"/>
      <c r="J475" s="206"/>
      <c r="K475" s="206"/>
      <c r="L475" s="16" t="s">
        <v>140</v>
      </c>
      <c r="M475" s="72">
        <v>3</v>
      </c>
      <c r="N475" s="84" t="s">
        <v>116</v>
      </c>
      <c r="O475" s="114">
        <f t="shared" ref="O475:R476" si="117">SUM(O476)</f>
        <v>23400</v>
      </c>
      <c r="P475" s="114">
        <f t="shared" si="117"/>
        <v>30000</v>
      </c>
      <c r="Q475" s="114"/>
      <c r="R475" s="114">
        <f t="shared" si="117"/>
        <v>12780</v>
      </c>
      <c r="S475" s="77">
        <f t="shared" si="109"/>
        <v>54.615384615384613</v>
      </c>
      <c r="T475" s="77">
        <f t="shared" si="110"/>
        <v>42.6</v>
      </c>
      <c r="U475" s="77"/>
      <c r="V475" s="114"/>
    </row>
    <row r="476" spans="1:22" s="1" customFormat="1" x14ac:dyDescent="0.2">
      <c r="A476" s="15"/>
      <c r="B476" s="48">
        <v>1</v>
      </c>
      <c r="C476" s="15"/>
      <c r="D476" s="15"/>
      <c r="E476" s="15"/>
      <c r="F476" s="180">
        <v>5</v>
      </c>
      <c r="G476" s="15"/>
      <c r="H476" s="15"/>
      <c r="I476" s="206"/>
      <c r="J476" s="206"/>
      <c r="K476" s="206"/>
      <c r="L476" s="16" t="s">
        <v>140</v>
      </c>
      <c r="M476" s="92" t="s">
        <v>68</v>
      </c>
      <c r="N476" s="70" t="s">
        <v>17</v>
      </c>
      <c r="O476" s="115">
        <f t="shared" si="117"/>
        <v>23400</v>
      </c>
      <c r="P476" s="115">
        <f t="shared" si="117"/>
        <v>30000</v>
      </c>
      <c r="Q476" s="115"/>
      <c r="R476" s="115">
        <f t="shared" si="117"/>
        <v>12780</v>
      </c>
      <c r="S476" s="77">
        <f t="shared" si="109"/>
        <v>54.615384615384613</v>
      </c>
      <c r="T476" s="77">
        <f t="shared" si="110"/>
        <v>42.6</v>
      </c>
      <c r="U476" s="77"/>
      <c r="V476" s="114"/>
    </row>
    <row r="477" spans="1:22" s="1" customFormat="1" ht="51" x14ac:dyDescent="0.2">
      <c r="A477" s="15"/>
      <c r="B477" s="48">
        <v>1</v>
      </c>
      <c r="C477" s="15"/>
      <c r="D477" s="15"/>
      <c r="E477" s="15"/>
      <c r="F477" s="180">
        <v>5</v>
      </c>
      <c r="G477" s="15"/>
      <c r="H477" s="15"/>
      <c r="I477" s="206"/>
      <c r="J477" s="206"/>
      <c r="K477" s="206"/>
      <c r="L477" s="16" t="s">
        <v>140</v>
      </c>
      <c r="M477" s="83" t="s">
        <v>69</v>
      </c>
      <c r="N477" s="239" t="s">
        <v>128</v>
      </c>
      <c r="O477" s="114">
        <v>23400</v>
      </c>
      <c r="P477" s="114">
        <v>30000</v>
      </c>
      <c r="Q477" s="114"/>
      <c r="R477" s="114">
        <f>SUM(R478)</f>
        <v>12780</v>
      </c>
      <c r="S477" s="77">
        <f t="shared" si="109"/>
        <v>54.615384615384613</v>
      </c>
      <c r="T477" s="77">
        <f t="shared" si="110"/>
        <v>42.6</v>
      </c>
      <c r="U477" s="77"/>
      <c r="V477" s="114"/>
    </row>
    <row r="478" spans="1:22" s="1" customFormat="1" ht="25.5" x14ac:dyDescent="0.2">
      <c r="A478" s="359"/>
      <c r="B478" s="358"/>
      <c r="C478" s="359"/>
      <c r="D478" s="359"/>
      <c r="E478" s="359"/>
      <c r="F478" s="358"/>
      <c r="G478" s="359"/>
      <c r="H478" s="359"/>
      <c r="I478" s="359"/>
      <c r="J478" s="359"/>
      <c r="K478" s="359"/>
      <c r="L478" s="16"/>
      <c r="M478" s="355" t="s">
        <v>444</v>
      </c>
      <c r="N478" s="356" t="s">
        <v>445</v>
      </c>
      <c r="O478" s="114">
        <v>23400</v>
      </c>
      <c r="P478" s="114"/>
      <c r="Q478" s="114"/>
      <c r="R478" s="114">
        <v>12780</v>
      </c>
      <c r="S478" s="77">
        <f t="shared" si="109"/>
        <v>54.615384615384613</v>
      </c>
      <c r="T478" s="77"/>
      <c r="U478" s="77"/>
      <c r="V478" s="114"/>
    </row>
    <row r="479" spans="1:22" s="1" customFormat="1" x14ac:dyDescent="0.2">
      <c r="A479" s="156"/>
      <c r="B479" s="153"/>
      <c r="C479" s="156"/>
      <c r="D479" s="156"/>
      <c r="E479" s="156"/>
      <c r="F479" s="156"/>
      <c r="G479" s="156"/>
      <c r="H479" s="156"/>
      <c r="I479" s="206"/>
      <c r="J479" s="206"/>
      <c r="K479" s="206"/>
      <c r="L479" s="16"/>
      <c r="M479" s="154"/>
      <c r="N479" s="84"/>
      <c r="O479" s="114"/>
      <c r="P479" s="114"/>
      <c r="Q479" s="114"/>
      <c r="R479" s="114"/>
      <c r="S479" s="77"/>
      <c r="T479" s="77"/>
      <c r="U479" s="77"/>
      <c r="V479" s="114"/>
    </row>
    <row r="480" spans="1:22" s="1" customFormat="1" ht="25.5" x14ac:dyDescent="0.2">
      <c r="A480" s="51" t="s">
        <v>251</v>
      </c>
      <c r="B480" s="55">
        <v>1</v>
      </c>
      <c r="C480" s="127"/>
      <c r="D480" s="127"/>
      <c r="E480" s="127"/>
      <c r="F480" s="127"/>
      <c r="G480" s="127"/>
      <c r="H480" s="127"/>
      <c r="I480" s="206"/>
      <c r="J480" s="206"/>
      <c r="K480" s="206"/>
      <c r="L480" s="16"/>
      <c r="M480" s="97"/>
      <c r="N480" s="73" t="s">
        <v>252</v>
      </c>
      <c r="O480" s="116">
        <f t="shared" ref="O480:P480" si="118">SUM(O482)</f>
        <v>1800</v>
      </c>
      <c r="P480" s="116">
        <f t="shared" si="118"/>
        <v>2000</v>
      </c>
      <c r="Q480" s="116"/>
      <c r="R480" s="116">
        <f t="shared" ref="R480" si="119">SUM(R482)</f>
        <v>1550</v>
      </c>
      <c r="S480" s="77">
        <f t="shared" si="109"/>
        <v>86.111111111111114</v>
      </c>
      <c r="T480" s="77">
        <f t="shared" si="110"/>
        <v>77.5</v>
      </c>
      <c r="U480" s="77"/>
      <c r="V480" s="116"/>
    </row>
    <row r="481" spans="1:22" s="1" customFormat="1" x14ac:dyDescent="0.2">
      <c r="A481" s="15"/>
      <c r="B481" s="15"/>
      <c r="C481" s="15"/>
      <c r="D481" s="15"/>
      <c r="E481" s="15"/>
      <c r="F481" s="15"/>
      <c r="G481" s="15"/>
      <c r="H481" s="15"/>
      <c r="I481" s="206"/>
      <c r="J481" s="206"/>
      <c r="K481" s="206"/>
      <c r="L481" s="16"/>
      <c r="M481" s="83"/>
      <c r="N481" s="84"/>
      <c r="O481" s="146"/>
      <c r="P481" s="146"/>
      <c r="Q481" s="146"/>
      <c r="R481" s="146"/>
      <c r="S481" s="77"/>
      <c r="T481" s="77"/>
      <c r="U481" s="77"/>
      <c r="V481" s="115"/>
    </row>
    <row r="482" spans="1:22" s="1" customFormat="1" ht="25.5" x14ac:dyDescent="0.2">
      <c r="A482" s="53" t="s">
        <v>111</v>
      </c>
      <c r="B482" s="15"/>
      <c r="C482" s="15"/>
      <c r="D482" s="15"/>
      <c r="E482" s="15"/>
      <c r="F482" s="15"/>
      <c r="G482" s="15"/>
      <c r="H482" s="15"/>
      <c r="I482" s="206"/>
      <c r="J482" s="206"/>
      <c r="K482" s="206"/>
      <c r="L482" s="31" t="s">
        <v>191</v>
      </c>
      <c r="M482" s="104"/>
      <c r="N482" s="105" t="s">
        <v>118</v>
      </c>
      <c r="O482" s="117">
        <f t="shared" ref="O482:P482" si="120">SUM(O484)</f>
        <v>1800</v>
      </c>
      <c r="P482" s="117">
        <f t="shared" si="120"/>
        <v>2000</v>
      </c>
      <c r="Q482" s="117"/>
      <c r="R482" s="117">
        <f t="shared" ref="R482" si="121">SUM(R484)</f>
        <v>1550</v>
      </c>
      <c r="S482" s="77">
        <f t="shared" si="109"/>
        <v>86.111111111111114</v>
      </c>
      <c r="T482" s="77">
        <f t="shared" si="110"/>
        <v>77.5</v>
      </c>
      <c r="U482" s="77"/>
      <c r="V482" s="117"/>
    </row>
    <row r="483" spans="1:22" s="1" customFormat="1" x14ac:dyDescent="0.2">
      <c r="A483" s="47"/>
      <c r="B483" s="47"/>
      <c r="C483" s="47"/>
      <c r="D483" s="47"/>
      <c r="E483" s="47"/>
      <c r="F483" s="47"/>
      <c r="G483" s="47"/>
      <c r="H483" s="47"/>
      <c r="I483" s="206"/>
      <c r="J483" s="206"/>
      <c r="K483" s="206"/>
      <c r="L483" s="16"/>
      <c r="M483" s="83"/>
      <c r="N483" s="84"/>
      <c r="O483" s="145"/>
      <c r="P483" s="145"/>
      <c r="Q483" s="145"/>
      <c r="R483" s="145"/>
      <c r="S483" s="77"/>
      <c r="T483" s="77"/>
      <c r="U483" s="77"/>
      <c r="V483" s="114"/>
    </row>
    <row r="484" spans="1:22" s="1" customFormat="1" ht="25.5" x14ac:dyDescent="0.2">
      <c r="A484" s="54" t="s">
        <v>323</v>
      </c>
      <c r="B484" s="42"/>
      <c r="C484" s="42"/>
      <c r="D484" s="42"/>
      <c r="E484" s="42"/>
      <c r="F484" s="42"/>
      <c r="G484" s="42"/>
      <c r="H484" s="42"/>
      <c r="I484" s="206"/>
      <c r="J484" s="206"/>
      <c r="K484" s="206"/>
      <c r="L484" s="36" t="s">
        <v>181</v>
      </c>
      <c r="M484" s="107"/>
      <c r="N484" s="108" t="s">
        <v>176</v>
      </c>
      <c r="O484" s="145">
        <f>SUM(O490)</f>
        <v>1800</v>
      </c>
      <c r="P484" s="145">
        <f>SUM(P490)</f>
        <v>2000</v>
      </c>
      <c r="Q484" s="145"/>
      <c r="R484" s="145">
        <f>SUM(R490)</f>
        <v>1550</v>
      </c>
      <c r="S484" s="77">
        <f t="shared" si="109"/>
        <v>86.111111111111114</v>
      </c>
      <c r="T484" s="77">
        <f t="shared" si="110"/>
        <v>77.5</v>
      </c>
      <c r="U484" s="77"/>
      <c r="V484" s="256"/>
    </row>
    <row r="485" spans="1:22" s="1" customFormat="1" x14ac:dyDescent="0.2">
      <c r="A485" s="44"/>
      <c r="B485" s="44"/>
      <c r="C485" s="44"/>
      <c r="D485" s="44"/>
      <c r="E485" s="44"/>
      <c r="F485" s="44"/>
      <c r="G485" s="44"/>
      <c r="H485" s="44"/>
      <c r="I485" s="206"/>
      <c r="J485" s="206"/>
      <c r="K485" s="206"/>
      <c r="L485" s="16"/>
      <c r="M485" s="83"/>
      <c r="N485" s="84"/>
      <c r="O485" s="144"/>
      <c r="P485" s="144"/>
      <c r="Q485" s="144"/>
      <c r="R485" s="144"/>
      <c r="S485" s="77"/>
      <c r="T485" s="77"/>
      <c r="U485" s="77"/>
      <c r="V485" s="258"/>
    </row>
    <row r="486" spans="1:22" s="1" customFormat="1" x14ac:dyDescent="0.2">
      <c r="A486" s="181"/>
      <c r="B486" s="181"/>
      <c r="C486" s="181"/>
      <c r="D486" s="181"/>
      <c r="E486" s="181"/>
      <c r="F486" s="181"/>
      <c r="G486" s="181"/>
      <c r="H486" s="181"/>
      <c r="I486" s="206"/>
      <c r="J486" s="206"/>
      <c r="K486" s="206"/>
      <c r="L486" s="16"/>
      <c r="M486" s="182"/>
      <c r="N486" s="184" t="s">
        <v>288</v>
      </c>
      <c r="O486" s="192">
        <f t="shared" ref="O486:P486" si="122">SUM(O487:O488)</f>
        <v>1800</v>
      </c>
      <c r="P486" s="192">
        <f t="shared" si="122"/>
        <v>2000</v>
      </c>
      <c r="Q486" s="192"/>
      <c r="R486" s="192">
        <f t="shared" ref="R486" si="123">SUM(R487:R488)</f>
        <v>1550</v>
      </c>
      <c r="S486" s="77">
        <f t="shared" si="109"/>
        <v>86.111111111111114</v>
      </c>
      <c r="T486" s="77">
        <f t="shared" si="110"/>
        <v>77.5</v>
      </c>
      <c r="U486" s="77"/>
      <c r="V486" s="192"/>
    </row>
    <row r="487" spans="1:22" s="1" customFormat="1" x14ac:dyDescent="0.2">
      <c r="A487" s="181"/>
      <c r="B487" s="181"/>
      <c r="C487" s="181"/>
      <c r="D487" s="181"/>
      <c r="E487" s="181"/>
      <c r="F487" s="181"/>
      <c r="G487" s="181"/>
      <c r="H487" s="181"/>
      <c r="I487" s="206"/>
      <c r="J487" s="206"/>
      <c r="K487" s="206"/>
      <c r="L487" s="16"/>
      <c r="M487" s="193" t="s">
        <v>501</v>
      </c>
      <c r="N487" s="184" t="s">
        <v>289</v>
      </c>
      <c r="O487" s="192">
        <v>1800</v>
      </c>
      <c r="P487" s="192">
        <v>0</v>
      </c>
      <c r="Q487" s="192"/>
      <c r="R487" s="192">
        <v>1550</v>
      </c>
      <c r="S487" s="77">
        <f t="shared" si="109"/>
        <v>86.111111111111114</v>
      </c>
      <c r="T487" s="77"/>
      <c r="U487" s="77"/>
      <c r="V487" s="192"/>
    </row>
    <row r="488" spans="1:22" s="1" customFormat="1" x14ac:dyDescent="0.2">
      <c r="A488" s="209"/>
      <c r="B488" s="209"/>
      <c r="C488" s="209"/>
      <c r="D488" s="209"/>
      <c r="E488" s="209"/>
      <c r="F488" s="209"/>
      <c r="G488" s="209"/>
      <c r="H488" s="209"/>
      <c r="I488" s="209"/>
      <c r="J488" s="209"/>
      <c r="K488" s="209"/>
      <c r="L488" s="16"/>
      <c r="M488" s="190">
        <v>91</v>
      </c>
      <c r="N488" s="184" t="s">
        <v>293</v>
      </c>
      <c r="O488" s="192">
        <v>0</v>
      </c>
      <c r="P488" s="192">
        <v>2000</v>
      </c>
      <c r="Q488" s="192"/>
      <c r="R488" s="192">
        <v>0</v>
      </c>
      <c r="S488" s="77">
        <v>0</v>
      </c>
      <c r="T488" s="77">
        <f t="shared" si="110"/>
        <v>0</v>
      </c>
      <c r="U488" s="77"/>
      <c r="V488" s="192"/>
    </row>
    <row r="489" spans="1:22" s="1" customFormat="1" x14ac:dyDescent="0.2">
      <c r="A489" s="181"/>
      <c r="B489" s="181"/>
      <c r="C489" s="181"/>
      <c r="D489" s="181"/>
      <c r="E489" s="181"/>
      <c r="F489" s="181"/>
      <c r="G489" s="181"/>
      <c r="H489" s="181"/>
      <c r="I489" s="206"/>
      <c r="J489" s="206"/>
      <c r="K489" s="206"/>
      <c r="L489" s="16"/>
      <c r="M489" s="182"/>
      <c r="N489" s="84"/>
      <c r="O489" s="144"/>
      <c r="P489" s="144"/>
      <c r="Q489" s="144"/>
      <c r="R489" s="144"/>
      <c r="S489" s="77"/>
      <c r="T489" s="77"/>
      <c r="U489" s="77"/>
      <c r="V489" s="258"/>
    </row>
    <row r="490" spans="1:22" s="1" customFormat="1" x14ac:dyDescent="0.2">
      <c r="A490" s="44"/>
      <c r="B490" s="48">
        <v>1</v>
      </c>
      <c r="C490" s="44"/>
      <c r="D490" s="44"/>
      <c r="E490" s="44"/>
      <c r="F490" s="44"/>
      <c r="G490" s="44"/>
      <c r="H490" s="44"/>
      <c r="I490" s="206"/>
      <c r="J490" s="299">
        <v>9</v>
      </c>
      <c r="K490" s="206"/>
      <c r="L490" s="16" t="s">
        <v>181</v>
      </c>
      <c r="M490" s="72">
        <v>3</v>
      </c>
      <c r="N490" s="84" t="s">
        <v>116</v>
      </c>
      <c r="O490" s="114">
        <f>SUM(O491)</f>
        <v>1800</v>
      </c>
      <c r="P490" s="114">
        <f>SUM(P491)</f>
        <v>2000</v>
      </c>
      <c r="Q490" s="114"/>
      <c r="R490" s="114">
        <f>SUM(R491)</f>
        <v>1550</v>
      </c>
      <c r="S490" s="77">
        <f t="shared" si="109"/>
        <v>86.111111111111114</v>
      </c>
      <c r="T490" s="77">
        <f t="shared" si="110"/>
        <v>77.5</v>
      </c>
      <c r="U490" s="77"/>
      <c r="V490" s="114"/>
    </row>
    <row r="491" spans="1:22" s="38" customFormat="1" x14ac:dyDescent="0.2">
      <c r="B491" s="9">
        <v>1</v>
      </c>
      <c r="J491" s="9">
        <v>9</v>
      </c>
      <c r="L491" s="16" t="s">
        <v>181</v>
      </c>
      <c r="M491" s="92" t="s">
        <v>61</v>
      </c>
      <c r="N491" s="70" t="s">
        <v>3</v>
      </c>
      <c r="O491" s="115">
        <f t="shared" ref="O491:R491" si="124">SUM(O492)</f>
        <v>1800</v>
      </c>
      <c r="P491" s="115">
        <f t="shared" si="124"/>
        <v>2000</v>
      </c>
      <c r="Q491" s="115"/>
      <c r="R491" s="115">
        <f t="shared" si="124"/>
        <v>1550</v>
      </c>
      <c r="S491" s="77">
        <f t="shared" si="109"/>
        <v>86.111111111111114</v>
      </c>
      <c r="T491" s="77">
        <f t="shared" si="110"/>
        <v>77.5</v>
      </c>
      <c r="U491" s="77"/>
      <c r="V491" s="114"/>
    </row>
    <row r="492" spans="1:22" s="1" customFormat="1" ht="25.5" x14ac:dyDescent="0.2">
      <c r="A492" s="62"/>
      <c r="B492" s="63">
        <v>1</v>
      </c>
      <c r="C492" s="62"/>
      <c r="D492" s="62"/>
      <c r="E492" s="62"/>
      <c r="F492" s="62"/>
      <c r="G492" s="62"/>
      <c r="H492" s="62"/>
      <c r="I492" s="206"/>
      <c r="J492" s="299">
        <v>9</v>
      </c>
      <c r="K492" s="206"/>
      <c r="L492" s="16" t="s">
        <v>181</v>
      </c>
      <c r="M492" s="83" t="s">
        <v>65</v>
      </c>
      <c r="N492" s="84" t="s">
        <v>7</v>
      </c>
      <c r="O492" s="114">
        <v>1800</v>
      </c>
      <c r="P492" s="114">
        <v>2000</v>
      </c>
      <c r="Q492" s="114"/>
      <c r="R492" s="114">
        <f>SUM(R493)</f>
        <v>1550</v>
      </c>
      <c r="S492" s="77">
        <f t="shared" si="109"/>
        <v>86.111111111111114</v>
      </c>
      <c r="T492" s="77">
        <f t="shared" si="110"/>
        <v>77.5</v>
      </c>
      <c r="U492" s="77"/>
      <c r="V492" s="114"/>
    </row>
    <row r="493" spans="1:22" s="1" customFormat="1" x14ac:dyDescent="0.2">
      <c r="A493" s="359"/>
      <c r="B493" s="358"/>
      <c r="C493" s="359"/>
      <c r="D493" s="359"/>
      <c r="E493" s="359"/>
      <c r="F493" s="359"/>
      <c r="G493" s="359"/>
      <c r="H493" s="359"/>
      <c r="I493" s="359"/>
      <c r="J493" s="358"/>
      <c r="K493" s="359"/>
      <c r="L493" s="16"/>
      <c r="M493" s="355" t="s">
        <v>431</v>
      </c>
      <c r="N493" s="356" t="s">
        <v>436</v>
      </c>
      <c r="O493" s="114">
        <v>1800</v>
      </c>
      <c r="P493" s="114"/>
      <c r="Q493" s="114"/>
      <c r="R493" s="114">
        <v>1550</v>
      </c>
      <c r="S493" s="77">
        <f t="shared" si="109"/>
        <v>86.111111111111114</v>
      </c>
      <c r="T493" s="77"/>
      <c r="U493" s="77"/>
      <c r="V493" s="114"/>
    </row>
    <row r="494" spans="1:22" s="1" customFormat="1" x14ac:dyDescent="0.2">
      <c r="A494" s="156"/>
      <c r="B494" s="153"/>
      <c r="C494" s="156"/>
      <c r="D494" s="156"/>
      <c r="E494" s="156"/>
      <c r="F494" s="156"/>
      <c r="G494" s="156"/>
      <c r="H494" s="156"/>
      <c r="I494" s="206"/>
      <c r="J494" s="206"/>
      <c r="K494" s="206"/>
      <c r="L494" s="16"/>
      <c r="M494" s="154"/>
      <c r="N494" s="84"/>
      <c r="O494" s="114"/>
      <c r="P494" s="114"/>
      <c r="Q494" s="114"/>
      <c r="R494" s="114"/>
      <c r="S494" s="77"/>
      <c r="T494" s="77"/>
      <c r="U494" s="77"/>
      <c r="V494" s="114"/>
    </row>
    <row r="495" spans="1:22" s="1" customFormat="1" x14ac:dyDescent="0.2">
      <c r="A495" s="51" t="s">
        <v>126</v>
      </c>
      <c r="B495" s="55">
        <v>1</v>
      </c>
      <c r="C495" s="55"/>
      <c r="D495" s="55"/>
      <c r="E495" s="15"/>
      <c r="F495" s="55">
        <v>5</v>
      </c>
      <c r="G495" s="15"/>
      <c r="H495" s="15"/>
      <c r="I495" s="206"/>
      <c r="J495" s="206"/>
      <c r="K495" s="206"/>
      <c r="L495" s="16"/>
      <c r="M495" s="97"/>
      <c r="N495" s="73" t="s">
        <v>253</v>
      </c>
      <c r="O495" s="116">
        <f>SUM(O497)</f>
        <v>13491.05</v>
      </c>
      <c r="P495" s="116">
        <f>SUM(P497)</f>
        <v>30000</v>
      </c>
      <c r="Q495" s="116"/>
      <c r="R495" s="116">
        <f>SUM(R497)</f>
        <v>14163.61</v>
      </c>
      <c r="S495" s="77">
        <f t="shared" si="109"/>
        <v>104.98523094940721</v>
      </c>
      <c r="T495" s="77">
        <f t="shared" si="110"/>
        <v>47.212033333333338</v>
      </c>
      <c r="U495" s="77"/>
      <c r="V495" s="116"/>
    </row>
    <row r="496" spans="1:22" s="1" customFormat="1" x14ac:dyDescent="0.2">
      <c r="A496" s="51"/>
      <c r="B496" s="55"/>
      <c r="C496" s="55"/>
      <c r="D496" s="55"/>
      <c r="E496" s="124"/>
      <c r="F496" s="55"/>
      <c r="G496" s="124"/>
      <c r="H496" s="124"/>
      <c r="I496" s="206"/>
      <c r="J496" s="206"/>
      <c r="K496" s="206"/>
      <c r="L496" s="16"/>
      <c r="M496" s="97"/>
      <c r="N496" s="73"/>
      <c r="O496" s="145"/>
      <c r="P496" s="145"/>
      <c r="Q496" s="145"/>
      <c r="R496" s="145"/>
      <c r="S496" s="77"/>
      <c r="T496" s="77"/>
      <c r="U496" s="77"/>
      <c r="V496" s="116"/>
    </row>
    <row r="497" spans="1:22" s="1" customFormat="1" ht="25.5" x14ac:dyDescent="0.2">
      <c r="A497" s="53" t="s">
        <v>153</v>
      </c>
      <c r="B497" s="47"/>
      <c r="C497" s="47"/>
      <c r="D497" s="47"/>
      <c r="E497" s="47"/>
      <c r="F497" s="47"/>
      <c r="G497" s="47"/>
      <c r="H497" s="47"/>
      <c r="I497" s="206"/>
      <c r="J497" s="206"/>
      <c r="K497" s="206"/>
      <c r="L497" s="31" t="s">
        <v>154</v>
      </c>
      <c r="M497" s="104"/>
      <c r="N497" s="105" t="s">
        <v>146</v>
      </c>
      <c r="O497" s="117">
        <f t="shared" ref="O497:P497" si="125">SUM(O499+O510)</f>
        <v>13491.05</v>
      </c>
      <c r="P497" s="117">
        <f t="shared" si="125"/>
        <v>30000</v>
      </c>
      <c r="Q497" s="117"/>
      <c r="R497" s="117">
        <f t="shared" ref="R497" si="126">SUM(R499+R510)</f>
        <v>14163.61</v>
      </c>
      <c r="S497" s="77">
        <f t="shared" si="109"/>
        <v>104.98523094940721</v>
      </c>
      <c r="T497" s="77">
        <f t="shared" si="110"/>
        <v>47.212033333333338</v>
      </c>
      <c r="U497" s="77"/>
      <c r="V497" s="117"/>
    </row>
    <row r="498" spans="1:22" s="1" customFormat="1" x14ac:dyDescent="0.2">
      <c r="A498" s="15"/>
      <c r="B498" s="15"/>
      <c r="C498" s="15"/>
      <c r="D498" s="15"/>
      <c r="E498" s="15"/>
      <c r="F498" s="15"/>
      <c r="G498" s="15"/>
      <c r="H498" s="15"/>
      <c r="I498" s="206"/>
      <c r="J498" s="206"/>
      <c r="K498" s="206"/>
      <c r="L498" s="16"/>
      <c r="M498" s="97"/>
      <c r="N498" s="83"/>
      <c r="O498" s="144"/>
      <c r="P498" s="144"/>
      <c r="Q498" s="144"/>
      <c r="R498" s="144"/>
      <c r="S498" s="77"/>
      <c r="T498" s="77"/>
      <c r="U498" s="77"/>
      <c r="V498" s="258"/>
    </row>
    <row r="499" spans="1:22" s="1" customFormat="1" ht="38.25" x14ac:dyDescent="0.2">
      <c r="A499" s="27" t="s">
        <v>254</v>
      </c>
      <c r="B499" s="15"/>
      <c r="C499" s="15"/>
      <c r="D499" s="15"/>
      <c r="E499" s="15"/>
      <c r="F499" s="15"/>
      <c r="G499" s="15"/>
      <c r="H499" s="15"/>
      <c r="I499" s="206"/>
      <c r="J499" s="206"/>
      <c r="K499" s="206"/>
      <c r="L499" s="36" t="s">
        <v>155</v>
      </c>
      <c r="M499" s="107"/>
      <c r="N499" s="108" t="s">
        <v>229</v>
      </c>
      <c r="O499" s="145">
        <f t="shared" ref="O499:P499" si="127">SUM(O505)</f>
        <v>13491.05</v>
      </c>
      <c r="P499" s="145">
        <f t="shared" si="127"/>
        <v>20000</v>
      </c>
      <c r="Q499" s="145"/>
      <c r="R499" s="145">
        <f t="shared" ref="R499" si="128">SUM(R505)</f>
        <v>14163.61</v>
      </c>
      <c r="S499" s="77">
        <f t="shared" si="109"/>
        <v>104.98523094940721</v>
      </c>
      <c r="T499" s="77">
        <f t="shared" si="110"/>
        <v>70.818049999999999</v>
      </c>
      <c r="U499" s="77"/>
      <c r="V499" s="256"/>
    </row>
    <row r="500" spans="1:22" s="1" customFormat="1" x14ac:dyDescent="0.2">
      <c r="A500" s="27"/>
      <c r="B500" s="181"/>
      <c r="C500" s="181"/>
      <c r="D500" s="181"/>
      <c r="E500" s="181"/>
      <c r="F500" s="181"/>
      <c r="G500" s="181"/>
      <c r="H500" s="181"/>
      <c r="I500" s="206"/>
      <c r="J500" s="206"/>
      <c r="K500" s="206"/>
      <c r="L500" s="36"/>
      <c r="M500" s="107"/>
      <c r="N500" s="108"/>
      <c r="O500" s="145"/>
      <c r="P500" s="145"/>
      <c r="Q500" s="145"/>
      <c r="R500" s="145"/>
      <c r="S500" s="77"/>
      <c r="T500" s="77"/>
      <c r="U500" s="77"/>
      <c r="V500" s="256"/>
    </row>
    <row r="501" spans="1:22" s="1" customFormat="1" x14ac:dyDescent="0.2">
      <c r="A501" s="27"/>
      <c r="B501" s="181"/>
      <c r="C501" s="181"/>
      <c r="D501" s="181"/>
      <c r="E501" s="181"/>
      <c r="F501" s="181"/>
      <c r="G501" s="181"/>
      <c r="H501" s="181"/>
      <c r="I501" s="206"/>
      <c r="J501" s="206"/>
      <c r="K501" s="206"/>
      <c r="L501" s="36"/>
      <c r="M501" s="107"/>
      <c r="N501" s="184" t="s">
        <v>288</v>
      </c>
      <c r="O501" s="189">
        <f t="shared" ref="O501:P501" si="129">SUM(O502:O503)</f>
        <v>13491.05</v>
      </c>
      <c r="P501" s="189">
        <f t="shared" si="129"/>
        <v>20000</v>
      </c>
      <c r="Q501" s="189"/>
      <c r="R501" s="189">
        <f t="shared" ref="R501" si="130">SUM(R502:R503)</f>
        <v>14163.61</v>
      </c>
      <c r="S501" s="77">
        <f t="shared" si="109"/>
        <v>104.98523094940721</v>
      </c>
      <c r="T501" s="77">
        <f t="shared" si="110"/>
        <v>70.818049999999999</v>
      </c>
      <c r="U501" s="77"/>
      <c r="V501" s="189"/>
    </row>
    <row r="502" spans="1:22" s="1" customFormat="1" x14ac:dyDescent="0.2">
      <c r="A502" s="15"/>
      <c r="B502" s="15"/>
      <c r="C502" s="15"/>
      <c r="D502" s="15"/>
      <c r="E502" s="15"/>
      <c r="F502" s="15"/>
      <c r="G502" s="15"/>
      <c r="H502" s="15"/>
      <c r="I502" s="206"/>
      <c r="J502" s="206"/>
      <c r="K502" s="206"/>
      <c r="L502" s="16"/>
      <c r="M502" s="193" t="s">
        <v>501</v>
      </c>
      <c r="N502" s="184" t="s">
        <v>289</v>
      </c>
      <c r="O502" s="189">
        <v>13491.05</v>
      </c>
      <c r="P502" s="189">
        <v>0</v>
      </c>
      <c r="Q502" s="189"/>
      <c r="R502" s="189">
        <v>8989.41</v>
      </c>
      <c r="S502" s="77">
        <f t="shared" si="109"/>
        <v>66.632397033588944</v>
      </c>
      <c r="T502" s="77">
        <v>0</v>
      </c>
      <c r="U502" s="77"/>
      <c r="V502" s="189"/>
    </row>
    <row r="503" spans="1:22" s="1" customFormat="1" x14ac:dyDescent="0.2">
      <c r="A503" s="209"/>
      <c r="B503" s="209"/>
      <c r="C503" s="209"/>
      <c r="D503" s="209"/>
      <c r="E503" s="209"/>
      <c r="F503" s="209"/>
      <c r="G503" s="209"/>
      <c r="H503" s="209"/>
      <c r="I503" s="209"/>
      <c r="J503" s="209"/>
      <c r="K503" s="209"/>
      <c r="L503" s="16"/>
      <c r="M503" s="190">
        <v>43</v>
      </c>
      <c r="N503" s="191" t="s">
        <v>102</v>
      </c>
      <c r="O503" s="189">
        <v>0</v>
      </c>
      <c r="P503" s="189">
        <v>20000</v>
      </c>
      <c r="Q503" s="189"/>
      <c r="R503" s="189">
        <v>5174.2</v>
      </c>
      <c r="S503" s="77">
        <v>0</v>
      </c>
      <c r="T503" s="77">
        <f t="shared" si="110"/>
        <v>25.870999999999999</v>
      </c>
      <c r="U503" s="77"/>
      <c r="V503" s="189"/>
    </row>
    <row r="504" spans="1:22" s="1" customFormat="1" x14ac:dyDescent="0.2">
      <c r="A504" s="181"/>
      <c r="B504" s="181"/>
      <c r="C504" s="181"/>
      <c r="D504" s="181"/>
      <c r="E504" s="181"/>
      <c r="F504" s="181"/>
      <c r="G504" s="181"/>
      <c r="H504" s="181"/>
      <c r="I504" s="206"/>
      <c r="J504" s="206"/>
      <c r="K504" s="206"/>
      <c r="L504" s="16"/>
      <c r="M504" s="119"/>
      <c r="N504" s="184"/>
      <c r="O504" s="144"/>
      <c r="P504" s="144"/>
      <c r="Q504" s="144"/>
      <c r="R504" s="144"/>
      <c r="S504" s="77"/>
      <c r="T504" s="77"/>
      <c r="U504" s="77"/>
      <c r="V504" s="258"/>
    </row>
    <row r="505" spans="1:22" s="1" customFormat="1" x14ac:dyDescent="0.2">
      <c r="A505" s="15"/>
      <c r="B505" s="48">
        <v>1</v>
      </c>
      <c r="C505" s="48"/>
      <c r="D505" s="48"/>
      <c r="E505" s="299">
        <v>4</v>
      </c>
      <c r="F505" s="48"/>
      <c r="G505" s="15"/>
      <c r="H505" s="15"/>
      <c r="I505" s="206"/>
      <c r="J505" s="206"/>
      <c r="K505" s="206"/>
      <c r="L505" s="16" t="s">
        <v>155</v>
      </c>
      <c r="M505" s="72">
        <v>3</v>
      </c>
      <c r="N505" s="84" t="s">
        <v>116</v>
      </c>
      <c r="O505" s="114">
        <f t="shared" ref="O505:R506" si="131">SUM(O506)</f>
        <v>13491.05</v>
      </c>
      <c r="P505" s="114">
        <f t="shared" si="131"/>
        <v>20000</v>
      </c>
      <c r="Q505" s="114"/>
      <c r="R505" s="114">
        <f t="shared" si="131"/>
        <v>14163.61</v>
      </c>
      <c r="S505" s="77">
        <f t="shared" si="109"/>
        <v>104.98523094940721</v>
      </c>
      <c r="T505" s="77">
        <f t="shared" si="110"/>
        <v>70.818049999999999</v>
      </c>
      <c r="U505" s="77"/>
      <c r="V505" s="114"/>
    </row>
    <row r="506" spans="1:22" s="1" customFormat="1" x14ac:dyDescent="0.2">
      <c r="A506" s="15"/>
      <c r="B506" s="48">
        <v>1</v>
      </c>
      <c r="C506" s="48"/>
      <c r="D506" s="48"/>
      <c r="E506" s="299">
        <v>4</v>
      </c>
      <c r="F506" s="48"/>
      <c r="G506" s="15"/>
      <c r="H506" s="15"/>
      <c r="I506" s="206"/>
      <c r="J506" s="206"/>
      <c r="K506" s="206"/>
      <c r="L506" s="16" t="s">
        <v>155</v>
      </c>
      <c r="M506" s="92" t="s">
        <v>61</v>
      </c>
      <c r="N506" s="70" t="s">
        <v>3</v>
      </c>
      <c r="O506" s="115">
        <f t="shared" si="131"/>
        <v>13491.05</v>
      </c>
      <c r="P506" s="115">
        <f t="shared" si="131"/>
        <v>20000</v>
      </c>
      <c r="Q506" s="115"/>
      <c r="R506" s="115">
        <f t="shared" si="131"/>
        <v>14163.61</v>
      </c>
      <c r="S506" s="77">
        <f t="shared" si="109"/>
        <v>104.98523094940721</v>
      </c>
      <c r="T506" s="77">
        <f t="shared" si="110"/>
        <v>70.818049999999999</v>
      </c>
      <c r="U506" s="77"/>
      <c r="V506" s="114"/>
    </row>
    <row r="507" spans="1:22" s="1" customFormat="1" x14ac:dyDescent="0.2">
      <c r="A507" s="15"/>
      <c r="B507" s="48">
        <v>1</v>
      </c>
      <c r="C507" s="48"/>
      <c r="D507" s="48"/>
      <c r="E507" s="299">
        <v>4</v>
      </c>
      <c r="F507" s="48"/>
      <c r="G507" s="15"/>
      <c r="H507" s="15"/>
      <c r="I507" s="206"/>
      <c r="J507" s="206"/>
      <c r="K507" s="206"/>
      <c r="L507" s="16" t="s">
        <v>155</v>
      </c>
      <c r="M507" s="83" t="s">
        <v>64</v>
      </c>
      <c r="N507" s="97" t="s">
        <v>6</v>
      </c>
      <c r="O507" s="114">
        <v>13491.05</v>
      </c>
      <c r="P507" s="114">
        <v>20000</v>
      </c>
      <c r="Q507" s="114"/>
      <c r="R507" s="114">
        <f>SUM(R508)</f>
        <v>14163.61</v>
      </c>
      <c r="S507" s="77">
        <f t="shared" si="109"/>
        <v>104.98523094940721</v>
      </c>
      <c r="T507" s="77">
        <f t="shared" si="110"/>
        <v>70.818049999999999</v>
      </c>
      <c r="U507" s="77"/>
      <c r="V507" s="114"/>
    </row>
    <row r="508" spans="1:22" s="1" customFormat="1" x14ac:dyDescent="0.2">
      <c r="A508" s="359"/>
      <c r="B508" s="358"/>
      <c r="C508" s="358"/>
      <c r="D508" s="358"/>
      <c r="E508" s="358"/>
      <c r="F508" s="358"/>
      <c r="G508" s="359"/>
      <c r="H508" s="359"/>
      <c r="I508" s="359"/>
      <c r="J508" s="359"/>
      <c r="K508" s="359"/>
      <c r="L508" s="16"/>
      <c r="M508" s="355" t="s">
        <v>416</v>
      </c>
      <c r="N508" s="97" t="s">
        <v>424</v>
      </c>
      <c r="O508" s="114">
        <v>13491.05</v>
      </c>
      <c r="P508" s="114"/>
      <c r="Q508" s="114"/>
      <c r="R508" s="114">
        <v>14163.61</v>
      </c>
      <c r="S508" s="77">
        <f t="shared" si="109"/>
        <v>104.98523094940721</v>
      </c>
      <c r="T508" s="77"/>
      <c r="U508" s="77"/>
      <c r="V508" s="114"/>
    </row>
    <row r="509" spans="1:22" s="1" customFormat="1" x14ac:dyDescent="0.2">
      <c r="A509" s="15"/>
      <c r="B509" s="15"/>
      <c r="C509" s="15"/>
      <c r="D509" s="15"/>
      <c r="E509" s="15"/>
      <c r="F509" s="15"/>
      <c r="G509" s="15"/>
      <c r="H509" s="15"/>
      <c r="I509" s="206"/>
      <c r="J509" s="206"/>
      <c r="K509" s="206"/>
      <c r="L509" s="16"/>
      <c r="M509" s="97"/>
      <c r="N509" s="84"/>
      <c r="O509" s="146"/>
      <c r="P509" s="146"/>
      <c r="Q509" s="146"/>
      <c r="R509" s="146"/>
      <c r="S509" s="77"/>
      <c r="T509" s="77"/>
      <c r="U509" s="77"/>
      <c r="V509" s="115"/>
    </row>
    <row r="510" spans="1:22" s="1" customFormat="1" ht="38.25" x14ac:dyDescent="0.2">
      <c r="A510" s="27" t="s">
        <v>255</v>
      </c>
      <c r="B510" s="43"/>
      <c r="C510" s="43"/>
      <c r="D510" s="43"/>
      <c r="E510" s="43"/>
      <c r="F510" s="43"/>
      <c r="G510" s="43"/>
      <c r="H510" s="43"/>
      <c r="I510" s="206"/>
      <c r="J510" s="206"/>
      <c r="K510" s="206"/>
      <c r="L510" s="36" t="s">
        <v>155</v>
      </c>
      <c r="M510" s="107"/>
      <c r="N510" s="108" t="s">
        <v>169</v>
      </c>
      <c r="O510" s="145">
        <f t="shared" ref="O510:P510" si="132">SUM(O516)</f>
        <v>0</v>
      </c>
      <c r="P510" s="145">
        <f t="shared" si="132"/>
        <v>10000</v>
      </c>
      <c r="Q510" s="145"/>
      <c r="R510" s="145">
        <f t="shared" ref="R510" si="133">SUM(R516)</f>
        <v>0</v>
      </c>
      <c r="S510" s="77">
        <v>0</v>
      </c>
      <c r="T510" s="77">
        <f t="shared" si="110"/>
        <v>0</v>
      </c>
      <c r="U510" s="77"/>
      <c r="V510" s="256"/>
    </row>
    <row r="511" spans="1:22" s="1" customFormat="1" x14ac:dyDescent="0.2">
      <c r="A511" s="43"/>
      <c r="B511" s="43"/>
      <c r="C511" s="43"/>
      <c r="D511" s="43"/>
      <c r="E511" s="43"/>
      <c r="F511" s="43"/>
      <c r="G511" s="43"/>
      <c r="H511" s="43"/>
      <c r="I511" s="206"/>
      <c r="J511" s="206"/>
      <c r="K511" s="206"/>
      <c r="L511" s="16"/>
      <c r="M511" s="119"/>
      <c r="N511" s="120"/>
      <c r="O511" s="146"/>
      <c r="P511" s="146"/>
      <c r="Q511" s="146"/>
      <c r="R511" s="146"/>
      <c r="S511" s="77"/>
      <c r="T511" s="77"/>
      <c r="U511" s="77"/>
      <c r="V511" s="115"/>
    </row>
    <row r="512" spans="1:22" s="1" customFormat="1" x14ac:dyDescent="0.2">
      <c r="A512" s="181"/>
      <c r="B512" s="181"/>
      <c r="C512" s="181"/>
      <c r="D512" s="181"/>
      <c r="E512" s="181"/>
      <c r="F512" s="181"/>
      <c r="G512" s="181"/>
      <c r="H512" s="181"/>
      <c r="I512" s="206"/>
      <c r="J512" s="206"/>
      <c r="K512" s="206"/>
      <c r="L512" s="16"/>
      <c r="M512" s="119"/>
      <c r="N512" s="184" t="s">
        <v>288</v>
      </c>
      <c r="O512" s="192">
        <f t="shared" ref="O512:P512" si="134">SUM(O513:O514)</f>
        <v>0</v>
      </c>
      <c r="P512" s="192">
        <f t="shared" si="134"/>
        <v>10000</v>
      </c>
      <c r="Q512" s="192"/>
      <c r="R512" s="192">
        <f t="shared" ref="R512" si="135">SUM(R513:R514)</f>
        <v>0</v>
      </c>
      <c r="S512" s="77">
        <v>0</v>
      </c>
      <c r="T512" s="77">
        <f t="shared" si="110"/>
        <v>0</v>
      </c>
      <c r="U512" s="77"/>
      <c r="V512" s="192"/>
    </row>
    <row r="513" spans="1:22" s="1" customFormat="1" x14ac:dyDescent="0.2">
      <c r="A513" s="181"/>
      <c r="B513" s="181"/>
      <c r="C513" s="181"/>
      <c r="D513" s="181"/>
      <c r="E513" s="181"/>
      <c r="F513" s="181"/>
      <c r="G513" s="181"/>
      <c r="H513" s="181"/>
      <c r="I513" s="206"/>
      <c r="J513" s="206"/>
      <c r="K513" s="206"/>
      <c r="L513" s="16"/>
      <c r="M513" s="193" t="s">
        <v>501</v>
      </c>
      <c r="N513" s="184" t="s">
        <v>289</v>
      </c>
      <c r="O513" s="192">
        <v>0</v>
      </c>
      <c r="P513" s="192">
        <v>10000</v>
      </c>
      <c r="Q513" s="192"/>
      <c r="R513" s="192">
        <v>0</v>
      </c>
      <c r="S513" s="77">
        <v>0</v>
      </c>
      <c r="T513" s="77">
        <f t="shared" si="110"/>
        <v>0</v>
      </c>
      <c r="U513" s="77"/>
      <c r="V513" s="192"/>
    </row>
    <row r="514" spans="1:22" s="1" customFormat="1" ht="51" x14ac:dyDescent="0.2">
      <c r="A514" s="209"/>
      <c r="B514" s="209"/>
      <c r="C514" s="209"/>
      <c r="D514" s="209"/>
      <c r="E514" s="209"/>
      <c r="F514" s="209"/>
      <c r="G514" s="209"/>
      <c r="H514" s="209"/>
      <c r="I514" s="209"/>
      <c r="J514" s="209"/>
      <c r="K514" s="209"/>
      <c r="L514" s="16"/>
      <c r="M514" s="193" t="s">
        <v>52</v>
      </c>
      <c r="N514" s="194" t="s">
        <v>105</v>
      </c>
      <c r="O514" s="192">
        <v>0</v>
      </c>
      <c r="P514" s="192">
        <v>0</v>
      </c>
      <c r="Q514" s="192"/>
      <c r="R514" s="192">
        <v>0</v>
      </c>
      <c r="S514" s="77">
        <v>0</v>
      </c>
      <c r="T514" s="77">
        <v>0</v>
      </c>
      <c r="U514" s="77"/>
      <c r="V514" s="192"/>
    </row>
    <row r="515" spans="1:22" s="1" customFormat="1" x14ac:dyDescent="0.2">
      <c r="A515" s="181"/>
      <c r="B515" s="181"/>
      <c r="C515" s="181"/>
      <c r="D515" s="181"/>
      <c r="E515" s="181"/>
      <c r="F515" s="181"/>
      <c r="G515" s="181"/>
      <c r="H515" s="181"/>
      <c r="I515" s="206"/>
      <c r="J515" s="206"/>
      <c r="K515" s="206"/>
      <c r="L515" s="16"/>
      <c r="M515" s="119"/>
      <c r="N515" s="184"/>
      <c r="O515" s="146"/>
      <c r="P515" s="146"/>
      <c r="Q515" s="146"/>
      <c r="R515" s="146"/>
      <c r="S515" s="77"/>
      <c r="T515" s="77"/>
      <c r="U515" s="77"/>
      <c r="V515" s="115"/>
    </row>
    <row r="516" spans="1:22" s="1" customFormat="1" x14ac:dyDescent="0.2">
      <c r="A516" s="43"/>
      <c r="B516" s="48">
        <v>1</v>
      </c>
      <c r="C516" s="43"/>
      <c r="D516" s="48"/>
      <c r="E516" s="47"/>
      <c r="F516" s="48"/>
      <c r="G516" s="43"/>
      <c r="H516" s="299">
        <v>7</v>
      </c>
      <c r="I516" s="206"/>
      <c r="J516" s="206"/>
      <c r="K516" s="206"/>
      <c r="L516" s="16" t="s">
        <v>155</v>
      </c>
      <c r="M516" s="72">
        <v>3</v>
      </c>
      <c r="N516" s="84" t="s">
        <v>116</v>
      </c>
      <c r="O516" s="114">
        <f t="shared" ref="O516:R517" si="136">SUM(O517)</f>
        <v>0</v>
      </c>
      <c r="P516" s="114">
        <f t="shared" si="136"/>
        <v>10000</v>
      </c>
      <c r="Q516" s="114"/>
      <c r="R516" s="114">
        <f t="shared" si="136"/>
        <v>0</v>
      </c>
      <c r="S516" s="77">
        <v>0</v>
      </c>
      <c r="T516" s="77">
        <f t="shared" si="110"/>
        <v>0</v>
      </c>
      <c r="U516" s="77"/>
      <c r="V516" s="114"/>
    </row>
    <row r="517" spans="1:22" s="1" customFormat="1" x14ac:dyDescent="0.2">
      <c r="A517" s="43"/>
      <c r="B517" s="48">
        <v>1</v>
      </c>
      <c r="C517" s="43"/>
      <c r="D517" s="48"/>
      <c r="E517" s="47"/>
      <c r="F517" s="48"/>
      <c r="G517" s="43"/>
      <c r="H517" s="299">
        <v>7</v>
      </c>
      <c r="I517" s="206"/>
      <c r="J517" s="206"/>
      <c r="K517" s="206"/>
      <c r="L517" s="16" t="s">
        <v>155</v>
      </c>
      <c r="M517" s="92" t="s">
        <v>61</v>
      </c>
      <c r="N517" s="70" t="s">
        <v>3</v>
      </c>
      <c r="O517" s="115">
        <f t="shared" si="136"/>
        <v>0</v>
      </c>
      <c r="P517" s="115">
        <f t="shared" si="136"/>
        <v>10000</v>
      </c>
      <c r="Q517" s="115"/>
      <c r="R517" s="115">
        <f t="shared" si="136"/>
        <v>0</v>
      </c>
      <c r="S517" s="77">
        <v>0</v>
      </c>
      <c r="T517" s="77">
        <f t="shared" si="110"/>
        <v>0</v>
      </c>
      <c r="U517" s="77"/>
      <c r="V517" s="114"/>
    </row>
    <row r="518" spans="1:22" s="1" customFormat="1" x14ac:dyDescent="0.2">
      <c r="A518" s="43"/>
      <c r="B518" s="48">
        <v>1</v>
      </c>
      <c r="C518" s="43"/>
      <c r="D518" s="48"/>
      <c r="E518" s="47"/>
      <c r="F518" s="48"/>
      <c r="G518" s="43"/>
      <c r="H518" s="299">
        <v>7</v>
      </c>
      <c r="I518" s="206"/>
      <c r="J518" s="206"/>
      <c r="K518" s="206"/>
      <c r="L518" s="16" t="s">
        <v>155</v>
      </c>
      <c r="M518" s="83" t="s">
        <v>64</v>
      </c>
      <c r="N518" s="97" t="s">
        <v>6</v>
      </c>
      <c r="O518" s="114">
        <v>0</v>
      </c>
      <c r="P518" s="114">
        <v>10000</v>
      </c>
      <c r="Q518" s="114"/>
      <c r="R518" s="114">
        <v>0</v>
      </c>
      <c r="S518" s="77">
        <v>0</v>
      </c>
      <c r="T518" s="77">
        <f t="shared" si="110"/>
        <v>0</v>
      </c>
      <c r="U518" s="77"/>
      <c r="V518" s="114"/>
    </row>
    <row r="519" spans="1:22" s="1" customFormat="1" x14ac:dyDescent="0.2">
      <c r="A519" s="224"/>
      <c r="B519" s="227"/>
      <c r="C519" s="224"/>
      <c r="D519" s="227"/>
      <c r="E519" s="224"/>
      <c r="F519" s="227"/>
      <c r="G519" s="224"/>
      <c r="H519" s="224"/>
      <c r="I519" s="224"/>
      <c r="J519" s="224"/>
      <c r="K519" s="224"/>
      <c r="L519" s="16"/>
      <c r="M519" s="225"/>
      <c r="N519" s="226"/>
      <c r="O519" s="114"/>
      <c r="P519" s="114"/>
      <c r="Q519" s="114"/>
      <c r="R519" s="114"/>
      <c r="S519" s="77"/>
      <c r="T519" s="77"/>
      <c r="U519" s="77"/>
      <c r="V519" s="114"/>
    </row>
    <row r="520" spans="1:22" s="1" customFormat="1" x14ac:dyDescent="0.2">
      <c r="A520" s="51" t="s">
        <v>129</v>
      </c>
      <c r="B520" s="55">
        <v>1</v>
      </c>
      <c r="C520" s="156"/>
      <c r="D520" s="156"/>
      <c r="E520" s="156"/>
      <c r="F520" s="55"/>
      <c r="G520" s="156"/>
      <c r="H520" s="156"/>
      <c r="I520" s="206"/>
      <c r="J520" s="206"/>
      <c r="K520" s="206"/>
      <c r="L520" s="16"/>
      <c r="M520" s="154"/>
      <c r="N520" s="73" t="s">
        <v>256</v>
      </c>
      <c r="O520" s="116">
        <f>SUM(O522)</f>
        <v>11000</v>
      </c>
      <c r="P520" s="116">
        <f>SUM(P522)</f>
        <v>35000</v>
      </c>
      <c r="Q520" s="116"/>
      <c r="R520" s="116">
        <f>SUM(R522)</f>
        <v>18835</v>
      </c>
      <c r="S520" s="77">
        <f t="shared" si="109"/>
        <v>171.22727272727272</v>
      </c>
      <c r="T520" s="77">
        <f t="shared" si="110"/>
        <v>53.814285714285717</v>
      </c>
      <c r="U520" s="77"/>
      <c r="V520" s="116"/>
    </row>
    <row r="521" spans="1:22" s="1" customFormat="1" x14ac:dyDescent="0.2">
      <c r="A521" s="156"/>
      <c r="B521" s="153"/>
      <c r="C521" s="156"/>
      <c r="D521" s="153"/>
      <c r="E521" s="156"/>
      <c r="F521" s="153"/>
      <c r="G521" s="156"/>
      <c r="H521" s="156"/>
      <c r="I521" s="206"/>
      <c r="J521" s="206"/>
      <c r="K521" s="206"/>
      <c r="L521" s="16"/>
      <c r="M521" s="154"/>
      <c r="N521" s="84"/>
      <c r="O521" s="114"/>
      <c r="P521" s="114"/>
      <c r="Q521" s="114"/>
      <c r="R521" s="114"/>
      <c r="S521" s="77"/>
      <c r="T521" s="77"/>
      <c r="U521" s="77"/>
      <c r="V521" s="114"/>
    </row>
    <row r="522" spans="1:22" s="1" customFormat="1" ht="25.5" x14ac:dyDescent="0.2">
      <c r="A522" s="53" t="s">
        <v>193</v>
      </c>
      <c r="B522" s="156"/>
      <c r="C522" s="156"/>
      <c r="D522" s="156"/>
      <c r="E522" s="156"/>
      <c r="F522" s="156"/>
      <c r="G522" s="156"/>
      <c r="H522" s="156"/>
      <c r="I522" s="206"/>
      <c r="J522" s="206"/>
      <c r="K522" s="206"/>
      <c r="L522" s="31" t="s">
        <v>199</v>
      </c>
      <c r="M522" s="104"/>
      <c r="N522" s="105" t="s">
        <v>150</v>
      </c>
      <c r="O522" s="117">
        <f>SUM(O524)</f>
        <v>11000</v>
      </c>
      <c r="P522" s="117">
        <f>SUM(P524)</f>
        <v>35000</v>
      </c>
      <c r="Q522" s="117"/>
      <c r="R522" s="117">
        <f>SUM(R524)</f>
        <v>18835</v>
      </c>
      <c r="S522" s="77">
        <f t="shared" si="109"/>
        <v>171.22727272727272</v>
      </c>
      <c r="T522" s="77">
        <f t="shared" si="110"/>
        <v>53.814285714285717</v>
      </c>
      <c r="U522" s="77"/>
      <c r="V522" s="117"/>
    </row>
    <row r="523" spans="1:22" s="1" customFormat="1" x14ac:dyDescent="0.2">
      <c r="A523" s="53"/>
      <c r="B523" s="156"/>
      <c r="C523" s="156"/>
      <c r="D523" s="156"/>
      <c r="E523" s="156"/>
      <c r="F523" s="156"/>
      <c r="G523" s="156"/>
      <c r="H523" s="156"/>
      <c r="I523" s="206"/>
      <c r="J523" s="206"/>
      <c r="K523" s="206"/>
      <c r="L523" s="31"/>
      <c r="M523" s="104"/>
      <c r="N523" s="105"/>
      <c r="O523" s="145"/>
      <c r="P523" s="145"/>
      <c r="Q523" s="145"/>
      <c r="R523" s="145"/>
      <c r="S523" s="77"/>
      <c r="T523" s="77"/>
      <c r="U523" s="77"/>
      <c r="V523" s="117"/>
    </row>
    <row r="524" spans="1:22" s="1" customFormat="1" ht="25.5" x14ac:dyDescent="0.2">
      <c r="A524" s="27" t="s">
        <v>130</v>
      </c>
      <c r="B524" s="153"/>
      <c r="C524" s="156"/>
      <c r="D524" s="156"/>
      <c r="E524" s="156"/>
      <c r="F524" s="156"/>
      <c r="G524" s="156"/>
      <c r="H524" s="156"/>
      <c r="I524" s="206"/>
      <c r="J524" s="206"/>
      <c r="K524" s="206"/>
      <c r="L524" s="66" t="s">
        <v>199</v>
      </c>
      <c r="M524" s="154"/>
      <c r="N524" s="108" t="s">
        <v>216</v>
      </c>
      <c r="O524" s="145">
        <f t="shared" ref="O524:P524" si="137">SUM(O530)</f>
        <v>11000</v>
      </c>
      <c r="P524" s="145">
        <f t="shared" si="137"/>
        <v>35000</v>
      </c>
      <c r="Q524" s="145"/>
      <c r="R524" s="145">
        <f t="shared" ref="R524" si="138">SUM(R530)</f>
        <v>18835</v>
      </c>
      <c r="S524" s="77">
        <f t="shared" ref="S524:S561" si="139">R524/O524*100</f>
        <v>171.22727272727272</v>
      </c>
      <c r="T524" s="77">
        <f t="shared" ref="T524:T586" si="140">R524/P524*100</f>
        <v>53.814285714285717</v>
      </c>
      <c r="U524" s="77"/>
      <c r="V524" s="256"/>
    </row>
    <row r="525" spans="1:22" s="1" customFormat="1" x14ac:dyDescent="0.2">
      <c r="A525" s="27"/>
      <c r="B525" s="180"/>
      <c r="C525" s="181"/>
      <c r="D525" s="181"/>
      <c r="E525" s="181"/>
      <c r="F525" s="181"/>
      <c r="G525" s="181"/>
      <c r="H525" s="181"/>
      <c r="I525" s="206"/>
      <c r="J525" s="206"/>
      <c r="K525" s="206"/>
      <c r="L525" s="16"/>
      <c r="M525" s="182"/>
      <c r="N525" s="108"/>
      <c r="O525" s="145"/>
      <c r="P525" s="145"/>
      <c r="Q525" s="145"/>
      <c r="R525" s="145"/>
      <c r="S525" s="77"/>
      <c r="T525" s="77"/>
      <c r="U525" s="77"/>
      <c r="V525" s="256"/>
    </row>
    <row r="526" spans="1:22" s="1" customFormat="1" x14ac:dyDescent="0.2">
      <c r="A526" s="27"/>
      <c r="B526" s="180"/>
      <c r="C526" s="181"/>
      <c r="D526" s="181"/>
      <c r="E526" s="181"/>
      <c r="F526" s="181"/>
      <c r="G526" s="181"/>
      <c r="H526" s="181"/>
      <c r="I526" s="206"/>
      <c r="J526" s="206"/>
      <c r="K526" s="206"/>
      <c r="L526" s="16"/>
      <c r="M526" s="182"/>
      <c r="N526" s="184" t="s">
        <v>288</v>
      </c>
      <c r="O526" s="192">
        <f>SUM(O527:O528)</f>
        <v>11000</v>
      </c>
      <c r="P526" s="192">
        <f>SUM(P527:P528)</f>
        <v>35000</v>
      </c>
      <c r="Q526" s="192"/>
      <c r="R526" s="192">
        <f>SUM(R527:R528)</f>
        <v>18835</v>
      </c>
      <c r="S526" s="77">
        <f t="shared" si="139"/>
        <v>171.22727272727272</v>
      </c>
      <c r="T526" s="77">
        <f t="shared" si="140"/>
        <v>53.814285714285717</v>
      </c>
      <c r="U526" s="77"/>
      <c r="V526" s="192"/>
    </row>
    <row r="527" spans="1:22" s="1" customFormat="1" x14ac:dyDescent="0.2">
      <c r="A527" s="27"/>
      <c r="B527" s="180"/>
      <c r="C527" s="181"/>
      <c r="D527" s="181"/>
      <c r="E527" s="181"/>
      <c r="F527" s="181"/>
      <c r="G527" s="181"/>
      <c r="H527" s="181"/>
      <c r="I527" s="206"/>
      <c r="J527" s="206"/>
      <c r="K527" s="206"/>
      <c r="L527" s="16"/>
      <c r="M527" s="193" t="s">
        <v>501</v>
      </c>
      <c r="N527" s="184" t="s">
        <v>289</v>
      </c>
      <c r="O527" s="192">
        <v>0</v>
      </c>
      <c r="P527" s="192">
        <v>0</v>
      </c>
      <c r="Q527" s="192"/>
      <c r="R527" s="192">
        <v>0</v>
      </c>
      <c r="S527" s="77">
        <v>0</v>
      </c>
      <c r="T527" s="77">
        <v>0</v>
      </c>
      <c r="U527" s="77"/>
      <c r="V527" s="192"/>
    </row>
    <row r="528" spans="1:22" s="1" customFormat="1" x14ac:dyDescent="0.2">
      <c r="A528" s="27"/>
      <c r="B528" s="210"/>
      <c r="C528" s="209"/>
      <c r="D528" s="209"/>
      <c r="E528" s="209"/>
      <c r="F528" s="209"/>
      <c r="G528" s="209"/>
      <c r="H528" s="209"/>
      <c r="I528" s="209"/>
      <c r="J528" s="209"/>
      <c r="K528" s="209"/>
      <c r="L528" s="16"/>
      <c r="M528" s="193" t="s">
        <v>57</v>
      </c>
      <c r="N528" s="184" t="s">
        <v>101</v>
      </c>
      <c r="O528" s="192">
        <v>11000</v>
      </c>
      <c r="P528" s="192">
        <v>35000</v>
      </c>
      <c r="Q528" s="192"/>
      <c r="R528" s="192">
        <v>18835</v>
      </c>
      <c r="S528" s="77">
        <f t="shared" si="139"/>
        <v>171.22727272727272</v>
      </c>
      <c r="T528" s="77">
        <f t="shared" si="140"/>
        <v>53.814285714285717</v>
      </c>
      <c r="U528" s="77"/>
      <c r="V528" s="192"/>
    </row>
    <row r="529" spans="1:22" s="1" customFormat="1" x14ac:dyDescent="0.2">
      <c r="A529" s="156"/>
      <c r="B529" s="153"/>
      <c r="C529" s="156"/>
      <c r="D529" s="156"/>
      <c r="E529" s="156"/>
      <c r="F529" s="156"/>
      <c r="G529" s="156"/>
      <c r="H529" s="156"/>
      <c r="I529" s="206"/>
      <c r="J529" s="206"/>
      <c r="K529" s="206"/>
      <c r="L529" s="16"/>
      <c r="M529" s="154"/>
      <c r="N529" s="84"/>
      <c r="O529" s="145"/>
      <c r="P529" s="145"/>
      <c r="Q529" s="145"/>
      <c r="R529" s="145"/>
      <c r="S529" s="77"/>
      <c r="T529" s="77"/>
      <c r="U529" s="77"/>
      <c r="V529" s="114"/>
    </row>
    <row r="530" spans="1:22" s="1" customFormat="1" x14ac:dyDescent="0.2">
      <c r="A530" s="156"/>
      <c r="B530" s="153">
        <v>1</v>
      </c>
      <c r="C530" s="156"/>
      <c r="D530" s="299">
        <v>3</v>
      </c>
      <c r="E530" s="156"/>
      <c r="F530" s="156"/>
      <c r="G530" s="156"/>
      <c r="H530" s="156"/>
      <c r="I530" s="206"/>
      <c r="J530" s="206"/>
      <c r="K530" s="206"/>
      <c r="L530" s="16" t="s">
        <v>306</v>
      </c>
      <c r="M530" s="155">
        <v>3</v>
      </c>
      <c r="N530" s="84" t="s">
        <v>116</v>
      </c>
      <c r="O530" s="114">
        <f t="shared" ref="O530:R531" si="141">SUM(O531)</f>
        <v>11000</v>
      </c>
      <c r="P530" s="114">
        <f t="shared" si="141"/>
        <v>35000</v>
      </c>
      <c r="Q530" s="114"/>
      <c r="R530" s="114">
        <f t="shared" si="141"/>
        <v>18835</v>
      </c>
      <c r="S530" s="77">
        <f t="shared" si="139"/>
        <v>171.22727272727272</v>
      </c>
      <c r="T530" s="77">
        <f t="shared" si="140"/>
        <v>53.814285714285717</v>
      </c>
      <c r="U530" s="77"/>
      <c r="V530" s="114"/>
    </row>
    <row r="531" spans="1:22" s="1" customFormat="1" ht="38.25" x14ac:dyDescent="0.2">
      <c r="A531" s="156"/>
      <c r="B531" s="153">
        <v>1</v>
      </c>
      <c r="C531" s="156"/>
      <c r="D531" s="299">
        <v>3</v>
      </c>
      <c r="E531" s="156"/>
      <c r="F531" s="156"/>
      <c r="G531" s="156"/>
      <c r="H531" s="156"/>
      <c r="I531" s="206"/>
      <c r="J531" s="206"/>
      <c r="K531" s="206"/>
      <c r="L531" s="16" t="s">
        <v>306</v>
      </c>
      <c r="M531" s="92" t="s">
        <v>70</v>
      </c>
      <c r="N531" s="70" t="s">
        <v>24</v>
      </c>
      <c r="O531" s="115">
        <f t="shared" si="141"/>
        <v>11000</v>
      </c>
      <c r="P531" s="115">
        <f t="shared" si="141"/>
        <v>35000</v>
      </c>
      <c r="Q531" s="115"/>
      <c r="R531" s="115">
        <f t="shared" si="141"/>
        <v>18835</v>
      </c>
      <c r="S531" s="77">
        <f t="shared" si="139"/>
        <v>171.22727272727272</v>
      </c>
      <c r="T531" s="77">
        <f t="shared" si="140"/>
        <v>53.814285714285717</v>
      </c>
      <c r="U531" s="77"/>
      <c r="V531" s="114"/>
    </row>
    <row r="532" spans="1:22" s="1" customFormat="1" ht="25.5" x14ac:dyDescent="0.2">
      <c r="A532" s="156"/>
      <c r="B532" s="153">
        <v>1</v>
      </c>
      <c r="C532" s="156"/>
      <c r="D532" s="299">
        <v>3</v>
      </c>
      <c r="E532" s="156"/>
      <c r="F532" s="156"/>
      <c r="G532" s="156"/>
      <c r="H532" s="156"/>
      <c r="I532" s="206"/>
      <c r="J532" s="206"/>
      <c r="K532" s="206"/>
      <c r="L532" s="16" t="s">
        <v>306</v>
      </c>
      <c r="M532" s="154" t="s">
        <v>71</v>
      </c>
      <c r="N532" s="84" t="s">
        <v>25</v>
      </c>
      <c r="O532" s="114">
        <v>11000</v>
      </c>
      <c r="P532" s="114">
        <v>35000</v>
      </c>
      <c r="Q532" s="114"/>
      <c r="R532" s="114">
        <f>SUM(R533)</f>
        <v>18835</v>
      </c>
      <c r="S532" s="77">
        <f t="shared" si="139"/>
        <v>171.22727272727272</v>
      </c>
      <c r="T532" s="77">
        <f t="shared" si="140"/>
        <v>53.814285714285717</v>
      </c>
      <c r="U532" s="77"/>
      <c r="V532" s="114"/>
    </row>
    <row r="533" spans="1:22" s="1" customFormat="1" ht="25.5" x14ac:dyDescent="0.2">
      <c r="A533" s="359"/>
      <c r="B533" s="358"/>
      <c r="C533" s="359"/>
      <c r="D533" s="358"/>
      <c r="E533" s="359"/>
      <c r="F533" s="359"/>
      <c r="G533" s="359"/>
      <c r="H533" s="359"/>
      <c r="I533" s="359"/>
      <c r="J533" s="359"/>
      <c r="K533" s="359"/>
      <c r="L533" s="16"/>
      <c r="M533" s="355" t="s">
        <v>446</v>
      </c>
      <c r="N533" s="356" t="s">
        <v>448</v>
      </c>
      <c r="O533" s="114">
        <v>11000</v>
      </c>
      <c r="P533" s="114"/>
      <c r="Q533" s="114"/>
      <c r="R533" s="114">
        <v>18835</v>
      </c>
      <c r="S533" s="77">
        <f t="shared" si="139"/>
        <v>171.22727272727272</v>
      </c>
      <c r="T533" s="77"/>
      <c r="U533" s="77"/>
      <c r="V533" s="114"/>
    </row>
    <row r="534" spans="1:22" s="1" customFormat="1" x14ac:dyDescent="0.2">
      <c r="A534" s="156"/>
      <c r="B534" s="153"/>
      <c r="C534" s="156"/>
      <c r="D534" s="153"/>
      <c r="E534" s="156"/>
      <c r="F534" s="153"/>
      <c r="G534" s="156"/>
      <c r="H534" s="156"/>
      <c r="I534" s="206"/>
      <c r="J534" s="206"/>
      <c r="K534" s="206"/>
      <c r="L534" s="16"/>
      <c r="M534" s="154"/>
      <c r="N534" s="84"/>
      <c r="O534" s="114"/>
      <c r="P534" s="114"/>
      <c r="Q534" s="114"/>
      <c r="R534" s="114"/>
      <c r="S534" s="77"/>
      <c r="T534" s="77"/>
      <c r="U534" s="77"/>
      <c r="V534" s="114"/>
    </row>
    <row r="535" spans="1:22" s="1" customFormat="1" ht="25.5" x14ac:dyDescent="0.2">
      <c r="A535" s="51" t="s">
        <v>131</v>
      </c>
      <c r="B535" s="55">
        <v>1</v>
      </c>
      <c r="C535" s="156"/>
      <c r="D535" s="156"/>
      <c r="E535" s="156"/>
      <c r="F535" s="55"/>
      <c r="G535" s="156"/>
      <c r="H535" s="156"/>
      <c r="I535" s="206"/>
      <c r="J535" s="206"/>
      <c r="K535" s="206"/>
      <c r="L535" s="16"/>
      <c r="M535" s="154"/>
      <c r="N535" s="73" t="s">
        <v>257</v>
      </c>
      <c r="O535" s="116">
        <f t="shared" ref="O535:P535" si="142">SUM(O537+O551+O563)</f>
        <v>18862.53</v>
      </c>
      <c r="P535" s="116">
        <f t="shared" si="142"/>
        <v>75000</v>
      </c>
      <c r="Q535" s="116"/>
      <c r="R535" s="116">
        <f t="shared" ref="R535" si="143">SUM(R537+R551+R563)</f>
        <v>22205.73</v>
      </c>
      <c r="S535" s="77">
        <f t="shared" si="139"/>
        <v>117.72402747669585</v>
      </c>
      <c r="T535" s="77">
        <f t="shared" si="140"/>
        <v>29.607640000000004</v>
      </c>
      <c r="U535" s="77"/>
      <c r="V535" s="116"/>
    </row>
    <row r="536" spans="1:22" s="1" customFormat="1" x14ac:dyDescent="0.2">
      <c r="A536" s="156"/>
      <c r="B536" s="153"/>
      <c r="C536" s="156"/>
      <c r="D536" s="153"/>
      <c r="E536" s="156"/>
      <c r="F536" s="153"/>
      <c r="G536" s="156"/>
      <c r="H536" s="156"/>
      <c r="I536" s="206"/>
      <c r="J536" s="206"/>
      <c r="K536" s="206"/>
      <c r="L536" s="16"/>
      <c r="M536" s="154"/>
      <c r="N536" s="84"/>
      <c r="O536" s="117"/>
      <c r="P536" s="117"/>
      <c r="Q536" s="117"/>
      <c r="R536" s="117"/>
      <c r="S536" s="77"/>
      <c r="T536" s="77"/>
      <c r="U536" s="77"/>
      <c r="V536" s="117"/>
    </row>
    <row r="537" spans="1:22" s="1" customFormat="1" ht="25.5" x14ac:dyDescent="0.2">
      <c r="A537" s="53" t="s">
        <v>193</v>
      </c>
      <c r="B537" s="156"/>
      <c r="C537" s="156"/>
      <c r="D537" s="156"/>
      <c r="E537" s="156"/>
      <c r="F537" s="156"/>
      <c r="G537" s="156"/>
      <c r="H537" s="156"/>
      <c r="I537" s="206"/>
      <c r="J537" s="206"/>
      <c r="K537" s="206"/>
      <c r="L537" s="31" t="s">
        <v>199</v>
      </c>
      <c r="M537" s="104"/>
      <c r="N537" s="105" t="s">
        <v>150</v>
      </c>
      <c r="O537" s="117">
        <f>SUM(O539)</f>
        <v>12528.78</v>
      </c>
      <c r="P537" s="117">
        <f>SUM(P539)</f>
        <v>50000</v>
      </c>
      <c r="Q537" s="117"/>
      <c r="R537" s="117">
        <f>SUM(R539)</f>
        <v>11110.73</v>
      </c>
      <c r="S537" s="77">
        <f t="shared" si="139"/>
        <v>88.681659347518277</v>
      </c>
      <c r="T537" s="77">
        <f t="shared" si="140"/>
        <v>22.221459999999997</v>
      </c>
      <c r="U537" s="77"/>
      <c r="V537" s="117"/>
    </row>
    <row r="538" spans="1:22" s="1" customFormat="1" x14ac:dyDescent="0.2">
      <c r="A538" s="53"/>
      <c r="B538" s="156"/>
      <c r="C538" s="156"/>
      <c r="D538" s="156"/>
      <c r="E538" s="156"/>
      <c r="F538" s="156"/>
      <c r="G538" s="156"/>
      <c r="H538" s="156"/>
      <c r="I538" s="206"/>
      <c r="J538" s="206"/>
      <c r="K538" s="206"/>
      <c r="L538" s="31"/>
      <c r="M538" s="104"/>
      <c r="N538" s="105"/>
      <c r="O538" s="145"/>
      <c r="P538" s="145"/>
      <c r="Q538" s="145"/>
      <c r="R538" s="145"/>
      <c r="S538" s="77"/>
      <c r="T538" s="77"/>
      <c r="U538" s="77"/>
      <c r="V538" s="145"/>
    </row>
    <row r="539" spans="1:22" s="1" customFormat="1" ht="38.25" x14ac:dyDescent="0.2">
      <c r="A539" s="27" t="s">
        <v>132</v>
      </c>
      <c r="B539" s="156"/>
      <c r="C539" s="156"/>
      <c r="D539" s="156"/>
      <c r="E539" s="156"/>
      <c r="F539" s="156"/>
      <c r="G539" s="156"/>
      <c r="H539" s="156"/>
      <c r="I539" s="206"/>
      <c r="J539" s="206"/>
      <c r="K539" s="206"/>
      <c r="L539" s="36" t="s">
        <v>165</v>
      </c>
      <c r="M539" s="107"/>
      <c r="N539" s="294" t="s">
        <v>333</v>
      </c>
      <c r="O539" s="145">
        <f t="shared" ref="O539:P539" si="144">SUM(O545)</f>
        <v>12528.78</v>
      </c>
      <c r="P539" s="145">
        <f t="shared" si="144"/>
        <v>50000</v>
      </c>
      <c r="Q539" s="145"/>
      <c r="R539" s="145">
        <f t="shared" ref="R539" si="145">SUM(R545)</f>
        <v>11110.73</v>
      </c>
      <c r="S539" s="77">
        <f t="shared" si="139"/>
        <v>88.681659347518277</v>
      </c>
      <c r="T539" s="77">
        <f t="shared" si="140"/>
        <v>22.221459999999997</v>
      </c>
      <c r="U539" s="77"/>
      <c r="V539" s="256"/>
    </row>
    <row r="540" spans="1:22" s="1" customFormat="1" x14ac:dyDescent="0.2">
      <c r="A540" s="27"/>
      <c r="B540" s="181"/>
      <c r="C540" s="181"/>
      <c r="D540" s="181"/>
      <c r="E540" s="181"/>
      <c r="F540" s="181"/>
      <c r="G540" s="181"/>
      <c r="H540" s="181"/>
      <c r="I540" s="206"/>
      <c r="J540" s="206"/>
      <c r="K540" s="206"/>
      <c r="L540" s="36"/>
      <c r="M540" s="107"/>
      <c r="N540" s="108"/>
      <c r="O540" s="145"/>
      <c r="P540" s="145"/>
      <c r="Q540" s="145"/>
      <c r="R540" s="145"/>
      <c r="S540" s="77"/>
      <c r="T540" s="77"/>
      <c r="U540" s="77"/>
      <c r="V540" s="256"/>
    </row>
    <row r="541" spans="1:22" s="1" customFormat="1" x14ac:dyDescent="0.2">
      <c r="A541" s="27"/>
      <c r="B541" s="181"/>
      <c r="C541" s="181"/>
      <c r="D541" s="181"/>
      <c r="E541" s="181"/>
      <c r="F541" s="181"/>
      <c r="G541" s="181"/>
      <c r="H541" s="181"/>
      <c r="I541" s="206"/>
      <c r="J541" s="206"/>
      <c r="K541" s="206"/>
      <c r="L541" s="36"/>
      <c r="M541" s="107"/>
      <c r="N541" s="184" t="s">
        <v>288</v>
      </c>
      <c r="O541" s="192">
        <f t="shared" ref="O541:P541" si="146">SUM(O542:O543)</f>
        <v>12528.78</v>
      </c>
      <c r="P541" s="192">
        <f t="shared" si="146"/>
        <v>50000</v>
      </c>
      <c r="Q541" s="192"/>
      <c r="R541" s="192">
        <f t="shared" ref="R541" si="147">SUM(R542:R543)</f>
        <v>11110.73</v>
      </c>
      <c r="S541" s="77">
        <f t="shared" si="139"/>
        <v>88.681659347518277</v>
      </c>
      <c r="T541" s="77">
        <f t="shared" si="140"/>
        <v>22.221459999999997</v>
      </c>
      <c r="U541" s="77"/>
      <c r="V541" s="192"/>
    </row>
    <row r="542" spans="1:22" s="1" customFormat="1" x14ac:dyDescent="0.2">
      <c r="A542" s="27"/>
      <c r="B542" s="181"/>
      <c r="C542" s="181"/>
      <c r="D542" s="181"/>
      <c r="E542" s="181"/>
      <c r="F542" s="181"/>
      <c r="G542" s="181"/>
      <c r="H542" s="181"/>
      <c r="I542" s="206"/>
      <c r="J542" s="206"/>
      <c r="K542" s="206"/>
      <c r="L542" s="36"/>
      <c r="M542" s="193" t="s">
        <v>501</v>
      </c>
      <c r="N542" s="184" t="s">
        <v>289</v>
      </c>
      <c r="O542" s="192">
        <v>12528.78</v>
      </c>
      <c r="P542" s="192">
        <v>15000</v>
      </c>
      <c r="Q542" s="192"/>
      <c r="R542" s="192">
        <v>11110.73</v>
      </c>
      <c r="S542" s="77">
        <f t="shared" si="139"/>
        <v>88.681659347518277</v>
      </c>
      <c r="T542" s="77">
        <f t="shared" si="140"/>
        <v>74.071533333333335</v>
      </c>
      <c r="U542" s="77"/>
      <c r="V542" s="192"/>
    </row>
    <row r="543" spans="1:22" s="1" customFormat="1" x14ac:dyDescent="0.2">
      <c r="A543" s="27"/>
      <c r="B543" s="271"/>
      <c r="C543" s="271"/>
      <c r="D543" s="271"/>
      <c r="E543" s="271"/>
      <c r="F543" s="271"/>
      <c r="G543" s="271"/>
      <c r="H543" s="271"/>
      <c r="I543" s="271"/>
      <c r="J543" s="271"/>
      <c r="K543" s="271"/>
      <c r="L543" s="36"/>
      <c r="M543" s="190">
        <v>91</v>
      </c>
      <c r="N543" s="184" t="s">
        <v>293</v>
      </c>
      <c r="O543" s="192">
        <v>0</v>
      </c>
      <c r="P543" s="192">
        <v>35000</v>
      </c>
      <c r="Q543" s="192"/>
      <c r="R543" s="192">
        <v>0</v>
      </c>
      <c r="S543" s="77">
        <v>0</v>
      </c>
      <c r="T543" s="77">
        <f t="shared" si="140"/>
        <v>0</v>
      </c>
      <c r="U543" s="77"/>
      <c r="V543" s="192"/>
    </row>
    <row r="544" spans="1:22" s="1" customFormat="1" x14ac:dyDescent="0.2">
      <c r="A544" s="156"/>
      <c r="B544" s="156"/>
      <c r="C544" s="156"/>
      <c r="D544" s="156"/>
      <c r="E544" s="156"/>
      <c r="F544" s="156"/>
      <c r="G544" s="156"/>
      <c r="H544" s="156"/>
      <c r="I544" s="206"/>
      <c r="J544" s="206"/>
      <c r="K544" s="206"/>
      <c r="L544" s="16"/>
      <c r="M544" s="97"/>
      <c r="N544" s="84"/>
      <c r="O544" s="145"/>
      <c r="P544" s="145"/>
      <c r="Q544" s="145"/>
      <c r="R544" s="145"/>
      <c r="S544" s="77"/>
      <c r="T544" s="77"/>
      <c r="U544" s="77"/>
      <c r="V544" s="114"/>
    </row>
    <row r="545" spans="1:22" s="1" customFormat="1" x14ac:dyDescent="0.2">
      <c r="A545" s="156"/>
      <c r="B545" s="153">
        <v>1</v>
      </c>
      <c r="C545" s="156"/>
      <c r="D545" s="156"/>
      <c r="E545" s="156"/>
      <c r="F545" s="156"/>
      <c r="G545" s="156"/>
      <c r="H545" s="156"/>
      <c r="I545" s="206"/>
      <c r="J545" s="299">
        <v>9</v>
      </c>
      <c r="K545" s="206"/>
      <c r="L545" s="16" t="s">
        <v>165</v>
      </c>
      <c r="M545" s="155">
        <v>3</v>
      </c>
      <c r="N545" s="84" t="s">
        <v>116</v>
      </c>
      <c r="O545" s="114">
        <f t="shared" ref="O545:R546" si="148">SUM(O546)</f>
        <v>12528.78</v>
      </c>
      <c r="P545" s="114">
        <f t="shared" si="148"/>
        <v>50000</v>
      </c>
      <c r="Q545" s="114"/>
      <c r="R545" s="114">
        <f t="shared" si="148"/>
        <v>11110.73</v>
      </c>
      <c r="S545" s="77">
        <f t="shared" si="139"/>
        <v>88.681659347518277</v>
      </c>
      <c r="T545" s="77">
        <f t="shared" si="140"/>
        <v>22.221459999999997</v>
      </c>
      <c r="U545" s="77"/>
      <c r="V545" s="114"/>
    </row>
    <row r="546" spans="1:22" s="1" customFormat="1" ht="38.25" x14ac:dyDescent="0.2">
      <c r="A546" s="156"/>
      <c r="B546" s="153">
        <v>1</v>
      </c>
      <c r="C546" s="156"/>
      <c r="D546" s="156"/>
      <c r="E546" s="156"/>
      <c r="F546" s="156"/>
      <c r="G546" s="156"/>
      <c r="H546" s="156"/>
      <c r="I546" s="206"/>
      <c r="J546" s="299">
        <v>9</v>
      </c>
      <c r="K546" s="206"/>
      <c r="L546" s="16" t="s">
        <v>165</v>
      </c>
      <c r="M546" s="92" t="s">
        <v>70</v>
      </c>
      <c r="N546" s="70" t="s">
        <v>24</v>
      </c>
      <c r="O546" s="115">
        <f t="shared" si="148"/>
        <v>12528.78</v>
      </c>
      <c r="P546" s="115">
        <f t="shared" si="148"/>
        <v>50000</v>
      </c>
      <c r="Q546" s="115"/>
      <c r="R546" s="115">
        <f t="shared" si="148"/>
        <v>11110.73</v>
      </c>
      <c r="S546" s="77">
        <f t="shared" si="139"/>
        <v>88.681659347518277</v>
      </c>
      <c r="T546" s="77">
        <f t="shared" si="140"/>
        <v>22.221459999999997</v>
      </c>
      <c r="U546" s="77"/>
      <c r="V546" s="114"/>
    </row>
    <row r="547" spans="1:22" s="1" customFormat="1" ht="25.5" x14ac:dyDescent="0.2">
      <c r="A547" s="156"/>
      <c r="B547" s="153">
        <v>1</v>
      </c>
      <c r="C547" s="156"/>
      <c r="D547" s="156"/>
      <c r="E547" s="156"/>
      <c r="F547" s="156"/>
      <c r="G547" s="156"/>
      <c r="H547" s="156"/>
      <c r="I547" s="206"/>
      <c r="J547" s="299">
        <v>9</v>
      </c>
      <c r="K547" s="206"/>
      <c r="L547" s="16" t="s">
        <v>165</v>
      </c>
      <c r="M547" s="154" t="s">
        <v>71</v>
      </c>
      <c r="N547" s="84" t="s">
        <v>25</v>
      </c>
      <c r="O547" s="114">
        <v>12528.78</v>
      </c>
      <c r="P547" s="114">
        <v>50000</v>
      </c>
      <c r="Q547" s="114"/>
      <c r="R547" s="114">
        <f>SUM(R548:R549)</f>
        <v>11110.73</v>
      </c>
      <c r="S547" s="77">
        <f t="shared" si="139"/>
        <v>88.681659347518277</v>
      </c>
      <c r="T547" s="77">
        <f t="shared" si="140"/>
        <v>22.221459999999997</v>
      </c>
      <c r="U547" s="77"/>
      <c r="V547" s="114"/>
    </row>
    <row r="548" spans="1:22" s="1" customFormat="1" ht="25.5" x14ac:dyDescent="0.2">
      <c r="A548" s="359"/>
      <c r="B548" s="358"/>
      <c r="C548" s="359"/>
      <c r="D548" s="359"/>
      <c r="E548" s="359"/>
      <c r="F548" s="359"/>
      <c r="G548" s="359"/>
      <c r="H548" s="359"/>
      <c r="I548" s="359"/>
      <c r="J548" s="358"/>
      <c r="K548" s="359"/>
      <c r="L548" s="16"/>
      <c r="M548" s="355" t="s">
        <v>446</v>
      </c>
      <c r="N548" s="356" t="s">
        <v>448</v>
      </c>
      <c r="O548" s="114">
        <v>7314.15</v>
      </c>
      <c r="P548" s="114"/>
      <c r="Q548" s="114"/>
      <c r="R548" s="114">
        <v>8588.43</v>
      </c>
      <c r="S548" s="77">
        <f t="shared" si="139"/>
        <v>117.42212013699474</v>
      </c>
      <c r="T548" s="77"/>
      <c r="U548" s="77"/>
      <c r="V548" s="114"/>
    </row>
    <row r="549" spans="1:22" s="1" customFormat="1" ht="25.5" x14ac:dyDescent="0.2">
      <c r="A549" s="359"/>
      <c r="B549" s="358"/>
      <c r="C549" s="359"/>
      <c r="D549" s="359"/>
      <c r="E549" s="359"/>
      <c r="F549" s="359"/>
      <c r="G549" s="359"/>
      <c r="H549" s="359"/>
      <c r="I549" s="359"/>
      <c r="J549" s="358"/>
      <c r="K549" s="359"/>
      <c r="L549" s="16"/>
      <c r="M549" s="355" t="s">
        <v>447</v>
      </c>
      <c r="N549" s="356" t="s">
        <v>449</v>
      </c>
      <c r="O549" s="114">
        <v>5214.63</v>
      </c>
      <c r="P549" s="114"/>
      <c r="Q549" s="114"/>
      <c r="R549" s="114">
        <v>2522.3000000000002</v>
      </c>
      <c r="S549" s="77">
        <f t="shared" si="139"/>
        <v>48.369682988054763</v>
      </c>
      <c r="T549" s="77"/>
      <c r="U549" s="77"/>
      <c r="V549" s="114"/>
    </row>
    <row r="550" spans="1:22" s="1" customFormat="1" x14ac:dyDescent="0.2">
      <c r="A550" s="156"/>
      <c r="B550" s="153"/>
      <c r="C550" s="156"/>
      <c r="D550" s="156"/>
      <c r="E550" s="156"/>
      <c r="F550" s="156"/>
      <c r="G550" s="156"/>
      <c r="H550" s="156"/>
      <c r="I550" s="206"/>
      <c r="J550" s="206"/>
      <c r="K550" s="206"/>
      <c r="L550" s="16"/>
      <c r="M550" s="154"/>
      <c r="N550" s="84"/>
      <c r="O550" s="145"/>
      <c r="P550" s="145"/>
      <c r="Q550" s="145"/>
      <c r="R550" s="145"/>
      <c r="S550" s="77"/>
      <c r="T550" s="77"/>
      <c r="U550" s="77"/>
      <c r="V550" s="114"/>
    </row>
    <row r="551" spans="1:22" s="1" customFormat="1" ht="25.5" x14ac:dyDescent="0.2">
      <c r="A551" s="53" t="s">
        <v>193</v>
      </c>
      <c r="B551" s="235"/>
      <c r="C551" s="235"/>
      <c r="D551" s="235"/>
      <c r="E551" s="235"/>
      <c r="F551" s="235"/>
      <c r="G551" s="235"/>
      <c r="H551" s="235"/>
      <c r="I551" s="235"/>
      <c r="J551" s="235"/>
      <c r="K551" s="235"/>
      <c r="L551" s="31" t="s">
        <v>310</v>
      </c>
      <c r="M551" s="104"/>
      <c r="N551" s="105" t="s">
        <v>150</v>
      </c>
      <c r="O551" s="117">
        <f t="shared" ref="O551:P551" si="149">SUM(O553)</f>
        <v>6333.75</v>
      </c>
      <c r="P551" s="117">
        <f t="shared" si="149"/>
        <v>20000</v>
      </c>
      <c r="Q551" s="117"/>
      <c r="R551" s="117">
        <f t="shared" ref="R551" si="150">SUM(R553)</f>
        <v>9595</v>
      </c>
      <c r="S551" s="77">
        <f t="shared" si="139"/>
        <v>151.49003355042433</v>
      </c>
      <c r="T551" s="77">
        <f t="shared" si="140"/>
        <v>47.975000000000001</v>
      </c>
      <c r="U551" s="77"/>
      <c r="V551" s="117"/>
    </row>
    <row r="552" spans="1:22" s="1" customFormat="1" x14ac:dyDescent="0.2">
      <c r="A552" s="235"/>
      <c r="B552" s="234"/>
      <c r="C552" s="235"/>
      <c r="D552" s="235"/>
      <c r="E552" s="235"/>
      <c r="F552" s="235"/>
      <c r="G552" s="235"/>
      <c r="H552" s="235"/>
      <c r="I552" s="235"/>
      <c r="J552" s="235"/>
      <c r="K552" s="235"/>
      <c r="L552" s="16"/>
      <c r="M552" s="236"/>
      <c r="N552" s="237"/>
      <c r="O552" s="145"/>
      <c r="P552" s="145"/>
      <c r="Q552" s="145"/>
      <c r="R552" s="145"/>
      <c r="S552" s="77"/>
      <c r="T552" s="77"/>
      <c r="U552" s="77"/>
      <c r="V552" s="114"/>
    </row>
    <row r="553" spans="1:22" s="1" customFormat="1" ht="25.5" x14ac:dyDescent="0.2">
      <c r="A553" s="27" t="s">
        <v>258</v>
      </c>
      <c r="B553" s="156"/>
      <c r="C553" s="156"/>
      <c r="D553" s="156"/>
      <c r="E553" s="156"/>
      <c r="F553" s="156"/>
      <c r="G553" s="156"/>
      <c r="H553" s="156"/>
      <c r="I553" s="206"/>
      <c r="J553" s="206"/>
      <c r="K553" s="206"/>
      <c r="L553" s="36" t="s">
        <v>307</v>
      </c>
      <c r="M553" s="107"/>
      <c r="N553" s="108" t="s">
        <v>164</v>
      </c>
      <c r="O553" s="145">
        <f t="shared" ref="O553:P553" si="151">SUM(O558)</f>
        <v>6333.75</v>
      </c>
      <c r="P553" s="145">
        <f t="shared" si="151"/>
        <v>20000</v>
      </c>
      <c r="Q553" s="145"/>
      <c r="R553" s="145">
        <f t="shared" ref="R553" si="152">SUM(R558)</f>
        <v>9595</v>
      </c>
      <c r="S553" s="77">
        <f t="shared" si="139"/>
        <v>151.49003355042433</v>
      </c>
      <c r="T553" s="77">
        <f t="shared" si="140"/>
        <v>47.975000000000001</v>
      </c>
      <c r="U553" s="77"/>
      <c r="V553" s="256"/>
    </row>
    <row r="554" spans="1:22" s="1" customFormat="1" x14ac:dyDescent="0.2">
      <c r="A554" s="156"/>
      <c r="B554" s="156"/>
      <c r="C554" s="156"/>
      <c r="D554" s="156"/>
      <c r="E554" s="156"/>
      <c r="F554" s="156"/>
      <c r="G554" s="156"/>
      <c r="H554" s="156"/>
      <c r="I554" s="206"/>
      <c r="J554" s="206"/>
      <c r="K554" s="206"/>
      <c r="L554" s="16"/>
      <c r="M554" s="97"/>
      <c r="N554" s="84"/>
      <c r="O554" s="144"/>
      <c r="P554" s="144"/>
      <c r="Q554" s="144"/>
      <c r="R554" s="144"/>
      <c r="S554" s="77"/>
      <c r="T554" s="77"/>
      <c r="U554" s="77"/>
      <c r="V554" s="258"/>
    </row>
    <row r="555" spans="1:22" s="1" customFormat="1" x14ac:dyDescent="0.2">
      <c r="A555" s="181"/>
      <c r="B555" s="181"/>
      <c r="C555" s="181"/>
      <c r="D555" s="181"/>
      <c r="E555" s="181"/>
      <c r="F555" s="181"/>
      <c r="G555" s="181"/>
      <c r="H555" s="181"/>
      <c r="I555" s="206"/>
      <c r="J555" s="206"/>
      <c r="K555" s="206"/>
      <c r="L555" s="16"/>
      <c r="M555" s="97"/>
      <c r="N555" s="184" t="s">
        <v>288</v>
      </c>
      <c r="O555" s="192">
        <f>SUM(O556)</f>
        <v>6333.75</v>
      </c>
      <c r="P555" s="192">
        <f>SUM(P556)</f>
        <v>20000</v>
      </c>
      <c r="Q555" s="192"/>
      <c r="R555" s="192">
        <f>SUM(R556)</f>
        <v>9595</v>
      </c>
      <c r="S555" s="77">
        <f t="shared" si="139"/>
        <v>151.49003355042433</v>
      </c>
      <c r="T555" s="77">
        <f t="shared" si="140"/>
        <v>47.975000000000001</v>
      </c>
      <c r="U555" s="77"/>
      <c r="V555" s="192"/>
    </row>
    <row r="556" spans="1:22" s="1" customFormat="1" x14ac:dyDescent="0.2">
      <c r="A556" s="181"/>
      <c r="B556" s="181"/>
      <c r="C556" s="181"/>
      <c r="D556" s="181"/>
      <c r="E556" s="181"/>
      <c r="F556" s="181"/>
      <c r="G556" s="181"/>
      <c r="H556" s="181"/>
      <c r="I556" s="206"/>
      <c r="J556" s="206"/>
      <c r="K556" s="206"/>
      <c r="L556" s="16"/>
      <c r="M556" s="193" t="s">
        <v>501</v>
      </c>
      <c r="N556" s="184" t="s">
        <v>289</v>
      </c>
      <c r="O556" s="192">
        <v>6333.75</v>
      </c>
      <c r="P556" s="192">
        <v>20000</v>
      </c>
      <c r="Q556" s="192"/>
      <c r="R556" s="192">
        <v>9595</v>
      </c>
      <c r="S556" s="77">
        <f t="shared" si="139"/>
        <v>151.49003355042433</v>
      </c>
      <c r="T556" s="77">
        <f t="shared" si="140"/>
        <v>47.975000000000001</v>
      </c>
      <c r="U556" s="77"/>
      <c r="V556" s="192"/>
    </row>
    <row r="557" spans="1:22" s="1" customFormat="1" x14ac:dyDescent="0.2">
      <c r="A557" s="181"/>
      <c r="B557" s="181"/>
      <c r="C557" s="181"/>
      <c r="D557" s="181"/>
      <c r="E557" s="181"/>
      <c r="F557" s="181"/>
      <c r="G557" s="181"/>
      <c r="H557" s="181"/>
      <c r="I557" s="206"/>
      <c r="J557" s="206"/>
      <c r="K557" s="206"/>
      <c r="L557" s="16"/>
      <c r="M557" s="97"/>
      <c r="N557" s="84"/>
      <c r="O557" s="144"/>
      <c r="P557" s="144"/>
      <c r="Q557" s="144"/>
      <c r="R557" s="144"/>
      <c r="S557" s="77"/>
      <c r="T557" s="77"/>
      <c r="U557" s="77"/>
      <c r="V557" s="258"/>
    </row>
    <row r="558" spans="1:22" s="1" customFormat="1" x14ac:dyDescent="0.2">
      <c r="A558" s="156"/>
      <c r="B558" s="153">
        <v>1</v>
      </c>
      <c r="C558" s="156"/>
      <c r="D558" s="156"/>
      <c r="E558" s="156"/>
      <c r="F558" s="156"/>
      <c r="G558" s="156"/>
      <c r="H558" s="156"/>
      <c r="I558" s="206"/>
      <c r="J558" s="206"/>
      <c r="K558" s="206"/>
      <c r="L558" s="16" t="s">
        <v>307</v>
      </c>
      <c r="M558" s="155">
        <v>3</v>
      </c>
      <c r="N558" s="84" t="s">
        <v>116</v>
      </c>
      <c r="O558" s="114">
        <f t="shared" ref="O558:R559" si="153">SUM(O559)</f>
        <v>6333.75</v>
      </c>
      <c r="P558" s="114">
        <f t="shared" si="153"/>
        <v>20000</v>
      </c>
      <c r="Q558" s="114"/>
      <c r="R558" s="114">
        <f t="shared" si="153"/>
        <v>9595</v>
      </c>
      <c r="S558" s="77">
        <f t="shared" si="139"/>
        <v>151.49003355042433</v>
      </c>
      <c r="T558" s="77">
        <f t="shared" si="140"/>
        <v>47.975000000000001</v>
      </c>
      <c r="U558" s="77"/>
      <c r="V558" s="114"/>
    </row>
    <row r="559" spans="1:22" s="1" customFormat="1" ht="38.25" x14ac:dyDescent="0.2">
      <c r="A559" s="156"/>
      <c r="B559" s="153">
        <v>1</v>
      </c>
      <c r="C559" s="156"/>
      <c r="D559" s="156"/>
      <c r="E559" s="156"/>
      <c r="F559" s="156"/>
      <c r="G559" s="156"/>
      <c r="H559" s="156"/>
      <c r="I559" s="206"/>
      <c r="J559" s="206"/>
      <c r="K559" s="206"/>
      <c r="L559" s="16" t="s">
        <v>307</v>
      </c>
      <c r="M559" s="92" t="s">
        <v>70</v>
      </c>
      <c r="N559" s="70" t="s">
        <v>24</v>
      </c>
      <c r="O559" s="115">
        <f t="shared" si="153"/>
        <v>6333.75</v>
      </c>
      <c r="P559" s="115">
        <f t="shared" si="153"/>
        <v>20000</v>
      </c>
      <c r="Q559" s="115"/>
      <c r="R559" s="115">
        <f t="shared" si="153"/>
        <v>9595</v>
      </c>
      <c r="S559" s="77">
        <f t="shared" si="139"/>
        <v>151.49003355042433</v>
      </c>
      <c r="T559" s="77">
        <f t="shared" si="140"/>
        <v>47.975000000000001</v>
      </c>
      <c r="U559" s="77"/>
      <c r="V559" s="114"/>
    </row>
    <row r="560" spans="1:22" s="1" customFormat="1" ht="25.5" x14ac:dyDescent="0.2">
      <c r="A560" s="156"/>
      <c r="B560" s="153">
        <v>1</v>
      </c>
      <c r="C560" s="156"/>
      <c r="D560" s="156"/>
      <c r="E560" s="156"/>
      <c r="F560" s="156"/>
      <c r="G560" s="156"/>
      <c r="H560" s="156"/>
      <c r="I560" s="206"/>
      <c r="J560" s="206"/>
      <c r="K560" s="206"/>
      <c r="L560" s="16" t="s">
        <v>307</v>
      </c>
      <c r="M560" s="154" t="s">
        <v>71</v>
      </c>
      <c r="N560" s="84" t="s">
        <v>25</v>
      </c>
      <c r="O560" s="114">
        <v>6333.75</v>
      </c>
      <c r="P560" s="114">
        <v>20000</v>
      </c>
      <c r="Q560" s="114"/>
      <c r="R560" s="114">
        <f>SUM(R561)</f>
        <v>9595</v>
      </c>
      <c r="S560" s="77">
        <f t="shared" si="139"/>
        <v>151.49003355042433</v>
      </c>
      <c r="T560" s="77">
        <f t="shared" si="140"/>
        <v>47.975000000000001</v>
      </c>
      <c r="U560" s="77"/>
      <c r="V560" s="114"/>
    </row>
    <row r="561" spans="1:22" s="1" customFormat="1" ht="25.5" x14ac:dyDescent="0.2">
      <c r="A561" s="359"/>
      <c r="B561" s="358"/>
      <c r="C561" s="359"/>
      <c r="D561" s="359"/>
      <c r="E561" s="359"/>
      <c r="F561" s="359"/>
      <c r="G561" s="359"/>
      <c r="H561" s="359"/>
      <c r="I561" s="359"/>
      <c r="J561" s="359"/>
      <c r="K561" s="359"/>
      <c r="L561" s="16"/>
      <c r="M561" s="355" t="s">
        <v>447</v>
      </c>
      <c r="N561" s="356" t="s">
        <v>449</v>
      </c>
      <c r="O561" s="114">
        <v>6333.75</v>
      </c>
      <c r="P561" s="114"/>
      <c r="Q561" s="114"/>
      <c r="R561" s="114">
        <v>9595</v>
      </c>
      <c r="S561" s="77">
        <f t="shared" si="139"/>
        <v>151.49003355042433</v>
      </c>
      <c r="T561" s="77"/>
      <c r="U561" s="77"/>
      <c r="V561" s="114"/>
    </row>
    <row r="562" spans="1:22" s="1" customFormat="1" x14ac:dyDescent="0.2">
      <c r="A562" s="235"/>
      <c r="B562" s="234"/>
      <c r="C562" s="235"/>
      <c r="D562" s="235"/>
      <c r="E562" s="235"/>
      <c r="F562" s="235"/>
      <c r="G562" s="235"/>
      <c r="H562" s="235"/>
      <c r="I562" s="235"/>
      <c r="J562" s="235"/>
      <c r="K562" s="235"/>
      <c r="L562" s="16"/>
      <c r="M562" s="236"/>
      <c r="N562" s="237"/>
      <c r="O562" s="114"/>
      <c r="P562" s="114"/>
      <c r="Q562" s="114"/>
      <c r="R562" s="114"/>
      <c r="S562" s="77"/>
      <c r="T562" s="77"/>
      <c r="U562" s="77"/>
      <c r="V562" s="114"/>
    </row>
    <row r="563" spans="1:22" s="1" customFormat="1" ht="25.5" x14ac:dyDescent="0.2">
      <c r="A563" s="53" t="s">
        <v>193</v>
      </c>
      <c r="B563" s="235"/>
      <c r="C563" s="235"/>
      <c r="D563" s="235"/>
      <c r="E563" s="235"/>
      <c r="F563" s="235"/>
      <c r="G563" s="235"/>
      <c r="H563" s="235"/>
      <c r="I563" s="235"/>
      <c r="J563" s="235"/>
      <c r="K563" s="235"/>
      <c r="L563" s="31" t="s">
        <v>199</v>
      </c>
      <c r="M563" s="104"/>
      <c r="N563" s="105" t="s">
        <v>150</v>
      </c>
      <c r="O563" s="117">
        <f>SUM(O565)</f>
        <v>0</v>
      </c>
      <c r="P563" s="117">
        <f>SUM(P565)</f>
        <v>5000</v>
      </c>
      <c r="Q563" s="117"/>
      <c r="R563" s="117">
        <f>SUM(R565)</f>
        <v>1500</v>
      </c>
      <c r="S563" s="77">
        <v>0</v>
      </c>
      <c r="T563" s="77">
        <f t="shared" si="140"/>
        <v>30</v>
      </c>
      <c r="U563" s="77"/>
      <c r="V563" s="117"/>
    </row>
    <row r="564" spans="1:22" s="1" customFormat="1" x14ac:dyDescent="0.2">
      <c r="A564" s="160"/>
      <c r="B564" s="159"/>
      <c r="C564" s="160"/>
      <c r="D564" s="160"/>
      <c r="E564" s="160"/>
      <c r="F564" s="160"/>
      <c r="G564" s="160"/>
      <c r="H564" s="160"/>
      <c r="I564" s="206"/>
      <c r="J564" s="206"/>
      <c r="K564" s="206"/>
      <c r="L564" s="16"/>
      <c r="M564" s="161"/>
      <c r="N564" s="84"/>
      <c r="O564" s="114"/>
      <c r="P564" s="114"/>
      <c r="Q564" s="114"/>
      <c r="R564" s="114"/>
      <c r="S564" s="77"/>
      <c r="T564" s="77"/>
      <c r="U564" s="77"/>
      <c r="V564" s="114"/>
    </row>
    <row r="565" spans="1:22" s="128" customFormat="1" ht="25.5" x14ac:dyDescent="0.2">
      <c r="A565" s="27" t="s">
        <v>314</v>
      </c>
      <c r="L565" s="66" t="s">
        <v>165</v>
      </c>
      <c r="M565" s="142"/>
      <c r="N565" s="122" t="s">
        <v>265</v>
      </c>
      <c r="O565" s="145">
        <f t="shared" ref="O565:P565" si="154">SUM(O571)</f>
        <v>0</v>
      </c>
      <c r="P565" s="145">
        <f t="shared" si="154"/>
        <v>5000</v>
      </c>
      <c r="Q565" s="145"/>
      <c r="R565" s="145">
        <f t="shared" ref="R565" si="155">SUM(R571)</f>
        <v>1500</v>
      </c>
      <c r="S565" s="77">
        <v>0</v>
      </c>
      <c r="T565" s="77">
        <f t="shared" si="140"/>
        <v>30</v>
      </c>
      <c r="U565" s="77"/>
      <c r="V565" s="145"/>
    </row>
    <row r="566" spans="1:22" s="128" customFormat="1" x14ac:dyDescent="0.2">
      <c r="A566" s="27"/>
      <c r="L566" s="66"/>
      <c r="M566" s="142"/>
      <c r="N566" s="122"/>
      <c r="O566" s="145"/>
      <c r="P566" s="145"/>
      <c r="Q566" s="145"/>
      <c r="R566" s="145"/>
      <c r="S566" s="77"/>
      <c r="T566" s="77"/>
      <c r="U566" s="77"/>
      <c r="V566" s="145"/>
    </row>
    <row r="567" spans="1:22" s="128" customFormat="1" x14ac:dyDescent="0.2">
      <c r="A567" s="27"/>
      <c r="L567" s="66"/>
      <c r="M567" s="97"/>
      <c r="N567" s="184" t="s">
        <v>288</v>
      </c>
      <c r="O567" s="192">
        <f t="shared" ref="O567:P567" si="156">SUM(O568:O569)</f>
        <v>0</v>
      </c>
      <c r="P567" s="192">
        <f t="shared" si="156"/>
        <v>5000</v>
      </c>
      <c r="Q567" s="192"/>
      <c r="R567" s="192">
        <f t="shared" ref="R567" si="157">SUM(R568:R569)</f>
        <v>1500</v>
      </c>
      <c r="S567" s="77">
        <v>0</v>
      </c>
      <c r="T567" s="77">
        <f t="shared" si="140"/>
        <v>30</v>
      </c>
      <c r="U567" s="77"/>
      <c r="V567" s="192"/>
    </row>
    <row r="568" spans="1:22" s="128" customFormat="1" x14ac:dyDescent="0.2">
      <c r="A568" s="27"/>
      <c r="L568" s="66"/>
      <c r="M568" s="193" t="s">
        <v>501</v>
      </c>
      <c r="N568" s="184" t="s">
        <v>289</v>
      </c>
      <c r="O568" s="192">
        <v>0</v>
      </c>
      <c r="P568" s="192">
        <v>5000</v>
      </c>
      <c r="Q568" s="192"/>
      <c r="R568" s="192">
        <v>1500</v>
      </c>
      <c r="S568" s="77">
        <v>0</v>
      </c>
      <c r="T568" s="77">
        <f t="shared" si="140"/>
        <v>30</v>
      </c>
      <c r="U568" s="77"/>
      <c r="V568" s="192"/>
    </row>
    <row r="569" spans="1:22" s="128" customFormat="1" ht="51" x14ac:dyDescent="0.2">
      <c r="A569" s="27"/>
      <c r="L569" s="66"/>
      <c r="M569" s="193" t="s">
        <v>52</v>
      </c>
      <c r="N569" s="194" t="s">
        <v>105</v>
      </c>
      <c r="O569" s="192">
        <v>0</v>
      </c>
      <c r="P569" s="192">
        <v>0</v>
      </c>
      <c r="Q569" s="192"/>
      <c r="R569" s="192">
        <v>0</v>
      </c>
      <c r="S569" s="77">
        <v>0</v>
      </c>
      <c r="T569" s="77">
        <v>0</v>
      </c>
      <c r="U569" s="77"/>
      <c r="V569" s="192"/>
    </row>
    <row r="570" spans="1:22" s="1" customFormat="1" x14ac:dyDescent="0.2">
      <c r="A570" s="164"/>
      <c r="B570" s="164"/>
      <c r="C570" s="164"/>
      <c r="D570" s="164"/>
      <c r="E570" s="164"/>
      <c r="F570" s="164"/>
      <c r="G570" s="164"/>
      <c r="H570" s="164"/>
      <c r="I570" s="206"/>
      <c r="J570" s="206"/>
      <c r="K570" s="206"/>
      <c r="L570" s="16"/>
      <c r="M570" s="92"/>
      <c r="N570" s="70"/>
      <c r="O570" s="114"/>
      <c r="P570" s="114"/>
      <c r="Q570" s="114"/>
      <c r="R570" s="114"/>
      <c r="S570" s="77"/>
      <c r="T570" s="77"/>
      <c r="U570" s="77"/>
      <c r="V570" s="114"/>
    </row>
    <row r="571" spans="1:22" s="1" customFormat="1" x14ac:dyDescent="0.2">
      <c r="A571" s="164"/>
      <c r="B571" s="320">
        <v>1</v>
      </c>
      <c r="C571" s="164"/>
      <c r="D571" s="164"/>
      <c r="E571" s="164"/>
      <c r="F571" s="163"/>
      <c r="G571" s="164"/>
      <c r="H571" s="320">
        <v>7</v>
      </c>
      <c r="I571" s="206"/>
      <c r="J571" s="206"/>
      <c r="K571" s="206"/>
      <c r="L571" s="327" t="s">
        <v>165</v>
      </c>
      <c r="M571" s="166">
        <v>3</v>
      </c>
      <c r="N571" s="84" t="s">
        <v>116</v>
      </c>
      <c r="O571" s="114">
        <f t="shared" ref="O571:R571" si="158">SUM(O572)</f>
        <v>0</v>
      </c>
      <c r="P571" s="114">
        <f t="shared" si="158"/>
        <v>5000</v>
      </c>
      <c r="Q571" s="114"/>
      <c r="R571" s="114">
        <f t="shared" si="158"/>
        <v>1500</v>
      </c>
      <c r="S571" s="77">
        <v>0</v>
      </c>
      <c r="T571" s="77">
        <f t="shared" si="140"/>
        <v>30</v>
      </c>
      <c r="U571" s="77"/>
      <c r="V571" s="114"/>
    </row>
    <row r="572" spans="1:22" s="38" customFormat="1" ht="25.5" x14ac:dyDescent="0.2">
      <c r="B572" s="320">
        <v>1</v>
      </c>
      <c r="F572" s="9"/>
      <c r="H572" s="320">
        <v>7</v>
      </c>
      <c r="L572" s="327" t="s">
        <v>165</v>
      </c>
      <c r="M572" s="92" t="s">
        <v>263</v>
      </c>
      <c r="N572" s="70" t="s">
        <v>283</v>
      </c>
      <c r="O572" s="115">
        <f t="shared" ref="O572:R572" si="159">SUM(O573:O573)</f>
        <v>0</v>
      </c>
      <c r="P572" s="115">
        <f t="shared" si="159"/>
        <v>5000</v>
      </c>
      <c r="Q572" s="115"/>
      <c r="R572" s="115">
        <f t="shared" si="159"/>
        <v>1500</v>
      </c>
      <c r="S572" s="77">
        <v>0</v>
      </c>
      <c r="T572" s="77">
        <f t="shared" si="140"/>
        <v>30</v>
      </c>
      <c r="U572" s="77"/>
      <c r="V572" s="114"/>
    </row>
    <row r="573" spans="1:22" s="311" customFormat="1" ht="25.5" x14ac:dyDescent="0.2">
      <c r="B573" s="330">
        <v>1</v>
      </c>
      <c r="F573" s="312"/>
      <c r="H573" s="320">
        <v>7</v>
      </c>
      <c r="L573" s="327" t="s">
        <v>165</v>
      </c>
      <c r="M573" s="328" t="s">
        <v>262</v>
      </c>
      <c r="N573" s="329" t="s">
        <v>282</v>
      </c>
      <c r="O573" s="326">
        <v>0</v>
      </c>
      <c r="P573" s="326">
        <v>5000</v>
      </c>
      <c r="Q573" s="326"/>
      <c r="R573" s="326">
        <f>SUM(R574)</f>
        <v>1500</v>
      </c>
      <c r="S573" s="77">
        <v>0</v>
      </c>
      <c r="T573" s="77">
        <f t="shared" si="140"/>
        <v>30</v>
      </c>
      <c r="U573" s="77"/>
      <c r="V573" s="313"/>
    </row>
    <row r="574" spans="1:22" s="311" customFormat="1" ht="25.5" x14ac:dyDescent="0.2">
      <c r="B574" s="330"/>
      <c r="F574" s="312"/>
      <c r="H574" s="373"/>
      <c r="L574" s="327"/>
      <c r="M574" s="328" t="s">
        <v>513</v>
      </c>
      <c r="N574" s="376" t="s">
        <v>514</v>
      </c>
      <c r="O574" s="326">
        <v>0</v>
      </c>
      <c r="P574" s="326"/>
      <c r="Q574" s="326"/>
      <c r="R574" s="326">
        <v>1500</v>
      </c>
      <c r="S574" s="77">
        <v>0</v>
      </c>
      <c r="T574" s="77"/>
      <c r="U574" s="77"/>
      <c r="V574" s="313"/>
    </row>
    <row r="575" spans="1:22" s="311" customFormat="1" x14ac:dyDescent="0.2">
      <c r="B575" s="330"/>
      <c r="F575" s="312"/>
      <c r="H575" s="320">
        <v>7</v>
      </c>
      <c r="L575" s="327" t="s">
        <v>165</v>
      </c>
      <c r="M575" s="315">
        <v>38</v>
      </c>
      <c r="N575" s="70" t="s">
        <v>284</v>
      </c>
      <c r="O575" s="115">
        <v>0</v>
      </c>
      <c r="P575" s="115">
        <v>0</v>
      </c>
      <c r="Q575" s="115"/>
      <c r="R575" s="115">
        <v>0</v>
      </c>
      <c r="S575" s="77">
        <v>0</v>
      </c>
      <c r="T575" s="77">
        <v>0</v>
      </c>
      <c r="U575" s="77"/>
      <c r="V575" s="326"/>
    </row>
    <row r="576" spans="1:22" s="1" customFormat="1" x14ac:dyDescent="0.2">
      <c r="A576" s="274"/>
      <c r="B576" s="320">
        <v>1</v>
      </c>
      <c r="C576" s="274"/>
      <c r="D576" s="274"/>
      <c r="E576" s="274"/>
      <c r="F576" s="278"/>
      <c r="G576" s="274"/>
      <c r="H576" s="320">
        <v>7</v>
      </c>
      <c r="I576" s="274"/>
      <c r="J576" s="274"/>
      <c r="K576" s="274"/>
      <c r="L576" s="327" t="s">
        <v>165</v>
      </c>
      <c r="M576" s="275" t="s">
        <v>73</v>
      </c>
      <c r="N576" s="276" t="s">
        <v>8</v>
      </c>
      <c r="O576" s="114">
        <v>0</v>
      </c>
      <c r="P576" s="114">
        <v>0</v>
      </c>
      <c r="Q576" s="114"/>
      <c r="R576" s="114">
        <v>0</v>
      </c>
      <c r="S576" s="77">
        <v>0</v>
      </c>
      <c r="T576" s="77">
        <v>0</v>
      </c>
      <c r="U576" s="77"/>
      <c r="V576" s="114"/>
    </row>
    <row r="577" spans="1:22" s="1" customFormat="1" x14ac:dyDescent="0.2">
      <c r="A577" s="53"/>
      <c r="B577" s="156"/>
      <c r="C577" s="156"/>
      <c r="D577" s="156"/>
      <c r="E577" s="156"/>
      <c r="F577" s="156"/>
      <c r="G577" s="156"/>
      <c r="H577" s="156"/>
      <c r="I577" s="206"/>
      <c r="J577" s="206"/>
      <c r="K577" s="206"/>
      <c r="L577" s="327"/>
      <c r="M577" s="104"/>
      <c r="N577" s="105"/>
      <c r="O577" s="145"/>
      <c r="P577" s="145"/>
      <c r="Q577" s="145"/>
      <c r="R577" s="145"/>
      <c r="S577" s="77"/>
      <c r="T577" s="77"/>
      <c r="U577" s="77"/>
      <c r="V577" s="145"/>
    </row>
    <row r="578" spans="1:22" s="1" customFormat="1" ht="25.5" x14ac:dyDescent="0.2">
      <c r="A578" s="51" t="s">
        <v>133</v>
      </c>
      <c r="B578" s="55">
        <v>1</v>
      </c>
      <c r="C578" s="156"/>
      <c r="D578" s="156"/>
      <c r="E578" s="156"/>
      <c r="F578" s="55"/>
      <c r="G578" s="156"/>
      <c r="H578" s="156"/>
      <c r="I578" s="206"/>
      <c r="J578" s="206"/>
      <c r="K578" s="206"/>
      <c r="L578" s="16"/>
      <c r="M578" s="154"/>
      <c r="N578" s="73" t="s">
        <v>259</v>
      </c>
      <c r="O578" s="116">
        <f>SUM(O580)</f>
        <v>0</v>
      </c>
      <c r="P578" s="116">
        <f>SUM(P580)</f>
        <v>5000</v>
      </c>
      <c r="Q578" s="116"/>
      <c r="R578" s="116">
        <f>SUM(R580)</f>
        <v>0</v>
      </c>
      <c r="S578" s="77">
        <v>0</v>
      </c>
      <c r="T578" s="77">
        <f t="shared" si="140"/>
        <v>0</v>
      </c>
      <c r="U578" s="77"/>
      <c r="V578" s="116"/>
    </row>
    <row r="579" spans="1:22" s="1" customFormat="1" x14ac:dyDescent="0.2">
      <c r="A579" s="156"/>
      <c r="B579" s="153"/>
      <c r="C579" s="156"/>
      <c r="D579" s="153"/>
      <c r="E579" s="156"/>
      <c r="F579" s="153"/>
      <c r="G579" s="156"/>
      <c r="H579" s="156"/>
      <c r="I579" s="206"/>
      <c r="J579" s="206"/>
      <c r="K579" s="206"/>
      <c r="L579" s="16"/>
      <c r="M579" s="154"/>
      <c r="N579" s="84"/>
      <c r="O579" s="117"/>
      <c r="P579" s="117"/>
      <c r="Q579" s="117"/>
      <c r="R579" s="117"/>
      <c r="S579" s="77"/>
      <c r="T579" s="77"/>
      <c r="U579" s="77"/>
      <c r="V579" s="117"/>
    </row>
    <row r="580" spans="1:22" s="1" customFormat="1" ht="25.5" x14ac:dyDescent="0.2">
      <c r="A580" s="53" t="s">
        <v>193</v>
      </c>
      <c r="B580" s="156"/>
      <c r="C580" s="156"/>
      <c r="D580" s="156"/>
      <c r="E580" s="156"/>
      <c r="F580" s="156"/>
      <c r="G580" s="156"/>
      <c r="H580" s="156"/>
      <c r="I580" s="206"/>
      <c r="J580" s="206"/>
      <c r="K580" s="206"/>
      <c r="L580" s="31" t="s">
        <v>309</v>
      </c>
      <c r="M580" s="104"/>
      <c r="N580" s="105" t="s">
        <v>150</v>
      </c>
      <c r="O580" s="117">
        <f>SUM(O582+O591)</f>
        <v>0</v>
      </c>
      <c r="P580" s="117">
        <f>SUM(P582+P591)</f>
        <v>5000</v>
      </c>
      <c r="Q580" s="117"/>
      <c r="R580" s="117">
        <f>SUM(R582+R591)</f>
        <v>0</v>
      </c>
      <c r="S580" s="77">
        <v>0</v>
      </c>
      <c r="T580" s="77">
        <f t="shared" si="140"/>
        <v>0</v>
      </c>
      <c r="U580" s="77"/>
      <c r="V580" s="117"/>
    </row>
    <row r="581" spans="1:22" s="1" customFormat="1" x14ac:dyDescent="0.2">
      <c r="A581" s="53"/>
      <c r="B581" s="181"/>
      <c r="C581" s="181"/>
      <c r="D581" s="181"/>
      <c r="E581" s="181"/>
      <c r="F581" s="181"/>
      <c r="G581" s="181"/>
      <c r="H581" s="181"/>
      <c r="I581" s="206"/>
      <c r="J581" s="206"/>
      <c r="K581" s="206"/>
      <c r="L581" s="31"/>
      <c r="M581" s="104"/>
      <c r="N581" s="105"/>
      <c r="O581" s="117"/>
      <c r="P581" s="117"/>
      <c r="Q581" s="117"/>
      <c r="R581" s="117"/>
      <c r="S581" s="77"/>
      <c r="T581" s="77"/>
      <c r="U581" s="77"/>
      <c r="V581" s="117"/>
    </row>
    <row r="582" spans="1:22" s="1" customFormat="1" x14ac:dyDescent="0.2">
      <c r="A582" s="27" t="s">
        <v>134</v>
      </c>
      <c r="B582" s="156"/>
      <c r="C582" s="156"/>
      <c r="D582" s="156"/>
      <c r="E582" s="156"/>
      <c r="F582" s="156"/>
      <c r="G582" s="156"/>
      <c r="H582" s="156"/>
      <c r="I582" s="206"/>
      <c r="J582" s="206"/>
      <c r="K582" s="206"/>
      <c r="L582" s="36" t="s">
        <v>308</v>
      </c>
      <c r="M582" s="107"/>
      <c r="N582" s="108" t="s">
        <v>161</v>
      </c>
      <c r="O582" s="145">
        <f t="shared" ref="O582:P582" si="160">SUM(O588)</f>
        <v>0</v>
      </c>
      <c r="P582" s="145">
        <f t="shared" si="160"/>
        <v>5000</v>
      </c>
      <c r="Q582" s="145"/>
      <c r="R582" s="145">
        <f t="shared" ref="R582" si="161">SUM(R588)</f>
        <v>0</v>
      </c>
      <c r="S582" s="77">
        <v>0</v>
      </c>
      <c r="T582" s="77">
        <f t="shared" si="140"/>
        <v>0</v>
      </c>
      <c r="U582" s="77"/>
      <c r="V582" s="256"/>
    </row>
    <row r="583" spans="1:22" s="1" customFormat="1" x14ac:dyDescent="0.2">
      <c r="A583" s="27"/>
      <c r="B583" s="181"/>
      <c r="C583" s="181"/>
      <c r="D583" s="181"/>
      <c r="E583" s="181"/>
      <c r="F583" s="181"/>
      <c r="G583" s="181"/>
      <c r="H583" s="181"/>
      <c r="I583" s="206"/>
      <c r="J583" s="206"/>
      <c r="K583" s="206"/>
      <c r="L583" s="36"/>
      <c r="M583" s="107"/>
      <c r="N583" s="108"/>
      <c r="O583" s="145"/>
      <c r="P583" s="145"/>
      <c r="Q583" s="145"/>
      <c r="R583" s="145"/>
      <c r="S583" s="77"/>
      <c r="T583" s="77"/>
      <c r="U583" s="77"/>
      <c r="V583" s="256"/>
    </row>
    <row r="584" spans="1:22" s="1" customFormat="1" x14ac:dyDescent="0.2">
      <c r="A584" s="27"/>
      <c r="B584" s="181"/>
      <c r="C584" s="181"/>
      <c r="D584" s="181"/>
      <c r="E584" s="181"/>
      <c r="F584" s="181"/>
      <c r="G584" s="181"/>
      <c r="H584" s="181"/>
      <c r="I584" s="206"/>
      <c r="J584" s="206"/>
      <c r="K584" s="206"/>
      <c r="L584" s="36"/>
      <c r="M584" s="104"/>
      <c r="N584" s="184" t="s">
        <v>288</v>
      </c>
      <c r="O584" s="192">
        <f t="shared" ref="O584:P584" si="162">SUM(O585:O586)</f>
        <v>0</v>
      </c>
      <c r="P584" s="192">
        <f t="shared" si="162"/>
        <v>5000</v>
      </c>
      <c r="Q584" s="192"/>
      <c r="R584" s="192">
        <f t="shared" ref="R584" si="163">SUM(R585:R586)</f>
        <v>0</v>
      </c>
      <c r="S584" s="77">
        <v>0</v>
      </c>
      <c r="T584" s="77">
        <f t="shared" si="140"/>
        <v>0</v>
      </c>
      <c r="U584" s="77"/>
      <c r="V584" s="192"/>
    </row>
    <row r="585" spans="1:22" s="1" customFormat="1" x14ac:dyDescent="0.2">
      <c r="A585" s="27"/>
      <c r="B585" s="181"/>
      <c r="C585" s="181"/>
      <c r="D585" s="181"/>
      <c r="E585" s="181"/>
      <c r="F585" s="181"/>
      <c r="G585" s="181"/>
      <c r="H585" s="181"/>
      <c r="I585" s="206"/>
      <c r="J585" s="206"/>
      <c r="K585" s="206"/>
      <c r="L585" s="36"/>
      <c r="M585" s="193" t="s">
        <v>501</v>
      </c>
      <c r="N585" s="184" t="s">
        <v>289</v>
      </c>
      <c r="O585" s="192">
        <v>0</v>
      </c>
      <c r="P585" s="192">
        <v>0</v>
      </c>
      <c r="Q585" s="192"/>
      <c r="R585" s="192">
        <v>0</v>
      </c>
      <c r="S585" s="77">
        <v>0</v>
      </c>
      <c r="T585" s="77">
        <v>0</v>
      </c>
      <c r="U585" s="77"/>
      <c r="V585" s="192"/>
    </row>
    <row r="586" spans="1:22" s="1" customFormat="1" x14ac:dyDescent="0.2">
      <c r="A586" s="27"/>
      <c r="B586" s="209"/>
      <c r="C586" s="209"/>
      <c r="D586" s="209"/>
      <c r="E586" s="209"/>
      <c r="F586" s="209"/>
      <c r="G586" s="209"/>
      <c r="H586" s="209"/>
      <c r="I586" s="209"/>
      <c r="J586" s="209"/>
      <c r="K586" s="209"/>
      <c r="L586" s="36"/>
      <c r="M586" s="190">
        <v>91</v>
      </c>
      <c r="N586" s="184" t="s">
        <v>293</v>
      </c>
      <c r="O586" s="192">
        <v>0</v>
      </c>
      <c r="P586" s="192">
        <v>5000</v>
      </c>
      <c r="Q586" s="192"/>
      <c r="R586" s="192">
        <v>0</v>
      </c>
      <c r="S586" s="77">
        <v>0</v>
      </c>
      <c r="T586" s="77">
        <f t="shared" si="140"/>
        <v>0</v>
      </c>
      <c r="U586" s="77"/>
      <c r="V586" s="192"/>
    </row>
    <row r="587" spans="1:22" s="1" customFormat="1" x14ac:dyDescent="0.2">
      <c r="A587" s="156"/>
      <c r="B587" s="156"/>
      <c r="C587" s="156"/>
      <c r="D587" s="156"/>
      <c r="E587" s="156"/>
      <c r="F587" s="156"/>
      <c r="G587" s="156"/>
      <c r="H587" s="156"/>
      <c r="I587" s="206"/>
      <c r="J587" s="206"/>
      <c r="K587" s="206"/>
      <c r="L587" s="16"/>
      <c r="M587" s="97"/>
      <c r="N587" s="84"/>
      <c r="O587" s="147"/>
      <c r="P587" s="147"/>
      <c r="Q587" s="147"/>
      <c r="R587" s="147"/>
      <c r="S587" s="77"/>
      <c r="T587" s="77"/>
      <c r="U587" s="77"/>
      <c r="V587" s="118"/>
    </row>
    <row r="588" spans="1:22" s="1" customFormat="1" x14ac:dyDescent="0.2">
      <c r="A588" s="156"/>
      <c r="B588" s="153">
        <v>1</v>
      </c>
      <c r="C588" s="156"/>
      <c r="D588" s="156"/>
      <c r="E588" s="156"/>
      <c r="F588" s="55"/>
      <c r="G588" s="156"/>
      <c r="H588" s="156"/>
      <c r="I588" s="206"/>
      <c r="J588" s="299">
        <v>9</v>
      </c>
      <c r="K588" s="206"/>
      <c r="L588" s="16" t="s">
        <v>308</v>
      </c>
      <c r="M588" s="155">
        <v>3</v>
      </c>
      <c r="N588" s="84" t="s">
        <v>116</v>
      </c>
      <c r="O588" s="114">
        <f t="shared" ref="O588:R589" si="164">SUM(O589)</f>
        <v>0</v>
      </c>
      <c r="P588" s="114">
        <f t="shared" si="164"/>
        <v>5000</v>
      </c>
      <c r="Q588" s="114"/>
      <c r="R588" s="114">
        <f t="shared" si="164"/>
        <v>0</v>
      </c>
      <c r="S588" s="77">
        <v>0</v>
      </c>
      <c r="T588" s="77">
        <f t="shared" ref="T588:T649" si="165">R588/P588*100</f>
        <v>0</v>
      </c>
      <c r="U588" s="77"/>
      <c r="V588" s="114"/>
    </row>
    <row r="589" spans="1:22" s="1" customFormat="1" ht="38.25" x14ac:dyDescent="0.2">
      <c r="A589" s="156"/>
      <c r="B589" s="153">
        <v>1</v>
      </c>
      <c r="C589" s="156"/>
      <c r="D589" s="156"/>
      <c r="E589" s="156"/>
      <c r="F589" s="156"/>
      <c r="G589" s="156"/>
      <c r="H589" s="156"/>
      <c r="I589" s="206"/>
      <c r="J589" s="299">
        <v>9</v>
      </c>
      <c r="K589" s="206"/>
      <c r="L589" s="16" t="s">
        <v>308</v>
      </c>
      <c r="M589" s="92" t="s">
        <v>70</v>
      </c>
      <c r="N589" s="70" t="s">
        <v>24</v>
      </c>
      <c r="O589" s="115">
        <f t="shared" si="164"/>
        <v>0</v>
      </c>
      <c r="P589" s="115">
        <f t="shared" si="164"/>
        <v>5000</v>
      </c>
      <c r="Q589" s="115"/>
      <c r="R589" s="115">
        <f t="shared" si="164"/>
        <v>0</v>
      </c>
      <c r="S589" s="77">
        <v>0</v>
      </c>
      <c r="T589" s="77">
        <f t="shared" si="165"/>
        <v>0</v>
      </c>
      <c r="U589" s="77"/>
      <c r="V589" s="114"/>
    </row>
    <row r="590" spans="1:22" s="1" customFormat="1" ht="25.5" x14ac:dyDescent="0.2">
      <c r="A590" s="156"/>
      <c r="B590" s="153">
        <v>1</v>
      </c>
      <c r="C590" s="156"/>
      <c r="D590" s="156"/>
      <c r="E590" s="156"/>
      <c r="F590" s="156"/>
      <c r="G590" s="156"/>
      <c r="H590" s="156"/>
      <c r="I590" s="206"/>
      <c r="J590" s="299">
        <v>9</v>
      </c>
      <c r="K590" s="206"/>
      <c r="L590" s="16" t="s">
        <v>308</v>
      </c>
      <c r="M590" s="154" t="s">
        <v>71</v>
      </c>
      <c r="N590" s="84" t="s">
        <v>25</v>
      </c>
      <c r="O590" s="114">
        <v>0</v>
      </c>
      <c r="P590" s="114">
        <v>5000</v>
      </c>
      <c r="Q590" s="114"/>
      <c r="R590" s="114">
        <v>0</v>
      </c>
      <c r="S590" s="77">
        <v>0</v>
      </c>
      <c r="T590" s="77">
        <f t="shared" si="165"/>
        <v>0</v>
      </c>
      <c r="U590" s="77"/>
      <c r="V590" s="114"/>
    </row>
    <row r="591" spans="1:22" s="1" customFormat="1" x14ac:dyDescent="0.2">
      <c r="A591" s="53"/>
      <c r="B591" s="156"/>
      <c r="C591" s="156"/>
      <c r="D591" s="156"/>
      <c r="E591" s="156"/>
      <c r="F591" s="156"/>
      <c r="G591" s="156"/>
      <c r="H591" s="156"/>
      <c r="I591" s="206"/>
      <c r="J591" s="206"/>
      <c r="K591" s="206"/>
      <c r="L591" s="31"/>
      <c r="M591" s="104"/>
      <c r="N591" s="105"/>
      <c r="O591" s="145"/>
      <c r="P591" s="145"/>
      <c r="Q591" s="145"/>
      <c r="R591" s="145"/>
      <c r="S591" s="77"/>
      <c r="T591" s="77"/>
      <c r="U591" s="77"/>
      <c r="V591" s="145"/>
    </row>
    <row r="592" spans="1:22" s="1" customFormat="1" x14ac:dyDescent="0.2">
      <c r="A592" s="51" t="s">
        <v>135</v>
      </c>
      <c r="B592" s="55">
        <v>1</v>
      </c>
      <c r="C592" s="156"/>
      <c r="D592" s="156"/>
      <c r="E592" s="156"/>
      <c r="F592" s="55">
        <v>5</v>
      </c>
      <c r="G592" s="156"/>
      <c r="H592" s="156"/>
      <c r="I592" s="206"/>
      <c r="J592" s="206"/>
      <c r="K592" s="206"/>
      <c r="L592" s="16"/>
      <c r="M592" s="154"/>
      <c r="N592" s="73" t="s">
        <v>260</v>
      </c>
      <c r="O592" s="116">
        <f>SUM(O594+O607)</f>
        <v>12319.32</v>
      </c>
      <c r="P592" s="116">
        <f>SUM(P594+P607)</f>
        <v>31000</v>
      </c>
      <c r="Q592" s="116"/>
      <c r="R592" s="116">
        <f>SUM(R594+R607)</f>
        <v>11440</v>
      </c>
      <c r="S592" s="77">
        <f t="shared" ref="S592:S650" si="166">R592/O592*100</f>
        <v>92.862268371955594</v>
      </c>
      <c r="T592" s="77">
        <f t="shared" si="165"/>
        <v>36.903225806451609</v>
      </c>
      <c r="U592" s="77"/>
      <c r="V592" s="116"/>
    </row>
    <row r="593" spans="1:22" s="1" customFormat="1" x14ac:dyDescent="0.2">
      <c r="A593" s="156"/>
      <c r="B593" s="156"/>
      <c r="C593" s="156"/>
      <c r="D593" s="156"/>
      <c r="E593" s="156"/>
      <c r="F593" s="156"/>
      <c r="G593" s="156"/>
      <c r="H593" s="156"/>
      <c r="I593" s="206"/>
      <c r="J593" s="206"/>
      <c r="K593" s="206"/>
      <c r="L593" s="16"/>
      <c r="M593" s="154"/>
      <c r="N593" s="84"/>
      <c r="O593" s="147"/>
      <c r="P593" s="147"/>
      <c r="Q593" s="147"/>
      <c r="R593" s="147"/>
      <c r="S593" s="77"/>
      <c r="T593" s="77"/>
      <c r="U593" s="77"/>
      <c r="V593" s="118"/>
    </row>
    <row r="594" spans="1:22" s="1" customFormat="1" ht="25.5" x14ac:dyDescent="0.2">
      <c r="A594" s="53" t="s">
        <v>192</v>
      </c>
      <c r="B594" s="156"/>
      <c r="C594" s="156"/>
      <c r="D594" s="156"/>
      <c r="E594" s="156"/>
      <c r="F594" s="156"/>
      <c r="G594" s="156"/>
      <c r="H594" s="156"/>
      <c r="I594" s="206"/>
      <c r="J594" s="206"/>
      <c r="K594" s="206"/>
      <c r="L594" s="31" t="s">
        <v>311</v>
      </c>
      <c r="M594" s="104"/>
      <c r="N594" s="105" t="s">
        <v>151</v>
      </c>
      <c r="O594" s="117">
        <f>SUM(O596)</f>
        <v>4000</v>
      </c>
      <c r="P594" s="117">
        <f>SUM(P596)</f>
        <v>6000</v>
      </c>
      <c r="Q594" s="117"/>
      <c r="R594" s="117">
        <f>SUM(R596)</f>
        <v>0</v>
      </c>
      <c r="S594" s="77">
        <f t="shared" si="166"/>
        <v>0</v>
      </c>
      <c r="T594" s="77">
        <f t="shared" si="165"/>
        <v>0</v>
      </c>
      <c r="U594" s="77"/>
      <c r="V594" s="117"/>
    </row>
    <row r="595" spans="1:22" s="1" customFormat="1" x14ac:dyDescent="0.2">
      <c r="A595" s="53"/>
      <c r="B595" s="156"/>
      <c r="C595" s="156"/>
      <c r="D595" s="156"/>
      <c r="E595" s="156"/>
      <c r="F595" s="156"/>
      <c r="G595" s="156"/>
      <c r="H595" s="156"/>
      <c r="I595" s="206"/>
      <c r="J595" s="206"/>
      <c r="K595" s="206"/>
      <c r="L595" s="31"/>
      <c r="M595" s="104"/>
      <c r="N595" s="105"/>
      <c r="O595" s="145"/>
      <c r="P595" s="145"/>
      <c r="Q595" s="145"/>
      <c r="R595" s="145"/>
      <c r="S595" s="77"/>
      <c r="T595" s="77"/>
      <c r="U595" s="77"/>
      <c r="V595" s="145"/>
    </row>
    <row r="596" spans="1:22" s="1" customFormat="1" ht="25.5" x14ac:dyDescent="0.2">
      <c r="A596" s="27" t="s">
        <v>136</v>
      </c>
      <c r="B596" s="156"/>
      <c r="C596" s="156"/>
      <c r="D596" s="156"/>
      <c r="E596" s="156"/>
      <c r="F596" s="156"/>
      <c r="G596" s="156"/>
      <c r="H596" s="156"/>
      <c r="I596" s="206"/>
      <c r="J596" s="206"/>
      <c r="K596" s="206"/>
      <c r="L596" s="36" t="s">
        <v>163</v>
      </c>
      <c r="M596" s="107"/>
      <c r="N596" s="108" t="s">
        <v>162</v>
      </c>
      <c r="O596" s="145">
        <f t="shared" ref="O596:P596" si="167">SUM(O602)</f>
        <v>4000</v>
      </c>
      <c r="P596" s="145">
        <f t="shared" si="167"/>
        <v>6000</v>
      </c>
      <c r="Q596" s="145"/>
      <c r="R596" s="145">
        <f t="shared" ref="R596" si="168">SUM(R602)</f>
        <v>0</v>
      </c>
      <c r="S596" s="77">
        <f t="shared" si="166"/>
        <v>0</v>
      </c>
      <c r="T596" s="77">
        <f t="shared" si="165"/>
        <v>0</v>
      </c>
      <c r="U596" s="77"/>
      <c r="V596" s="256"/>
    </row>
    <row r="597" spans="1:22" s="1" customFormat="1" x14ac:dyDescent="0.2">
      <c r="A597" s="27"/>
      <c r="B597" s="181"/>
      <c r="C597" s="181"/>
      <c r="D597" s="181"/>
      <c r="E597" s="181"/>
      <c r="F597" s="181"/>
      <c r="G597" s="181"/>
      <c r="H597" s="181"/>
      <c r="I597" s="206"/>
      <c r="J597" s="206"/>
      <c r="K597" s="206"/>
      <c r="L597" s="36"/>
      <c r="M597" s="107"/>
      <c r="N597" s="108"/>
      <c r="O597" s="145"/>
      <c r="P597" s="145"/>
      <c r="Q597" s="145"/>
      <c r="R597" s="145"/>
      <c r="S597" s="77"/>
      <c r="T597" s="77"/>
      <c r="U597" s="77"/>
      <c r="V597" s="256"/>
    </row>
    <row r="598" spans="1:22" s="1" customFormat="1" x14ac:dyDescent="0.2">
      <c r="A598" s="27"/>
      <c r="B598" s="181"/>
      <c r="C598" s="181"/>
      <c r="D598" s="181"/>
      <c r="E598" s="181"/>
      <c r="F598" s="181"/>
      <c r="G598" s="181"/>
      <c r="H598" s="181"/>
      <c r="I598" s="206"/>
      <c r="J598" s="206"/>
      <c r="K598" s="206"/>
      <c r="L598" s="36"/>
      <c r="M598" s="107"/>
      <c r="N598" s="184" t="s">
        <v>288</v>
      </c>
      <c r="O598" s="192">
        <f>SUM(O599:O600)</f>
        <v>4000</v>
      </c>
      <c r="P598" s="192">
        <f>SUM(P599:P600)</f>
        <v>6000</v>
      </c>
      <c r="Q598" s="192"/>
      <c r="R598" s="192">
        <f>SUM(R599:R600)</f>
        <v>0</v>
      </c>
      <c r="S598" s="77">
        <f t="shared" si="166"/>
        <v>0</v>
      </c>
      <c r="T598" s="77">
        <f t="shared" si="165"/>
        <v>0</v>
      </c>
      <c r="U598" s="77"/>
      <c r="V598" s="192"/>
    </row>
    <row r="599" spans="1:22" s="1" customFormat="1" x14ac:dyDescent="0.2">
      <c r="A599" s="27"/>
      <c r="B599" s="181"/>
      <c r="C599" s="181"/>
      <c r="D599" s="181"/>
      <c r="E599" s="181"/>
      <c r="F599" s="181"/>
      <c r="G599" s="181"/>
      <c r="H599" s="181"/>
      <c r="I599" s="206"/>
      <c r="J599" s="206"/>
      <c r="K599" s="206"/>
      <c r="L599" s="36"/>
      <c r="M599" s="193" t="s">
        <v>501</v>
      </c>
      <c r="N599" s="184" t="s">
        <v>289</v>
      </c>
      <c r="O599" s="192">
        <v>4000</v>
      </c>
      <c r="P599" s="192">
        <v>3500</v>
      </c>
      <c r="Q599" s="192"/>
      <c r="R599" s="192">
        <v>0</v>
      </c>
      <c r="S599" s="77">
        <f t="shared" si="166"/>
        <v>0</v>
      </c>
      <c r="T599" s="77">
        <f t="shared" si="165"/>
        <v>0</v>
      </c>
      <c r="U599" s="77"/>
      <c r="V599" s="192"/>
    </row>
    <row r="600" spans="1:22" s="1" customFormat="1" x14ac:dyDescent="0.2">
      <c r="A600" s="156"/>
      <c r="B600" s="156"/>
      <c r="C600" s="156"/>
      <c r="D600" s="156"/>
      <c r="E600" s="156"/>
      <c r="F600" s="156"/>
      <c r="G600" s="156"/>
      <c r="H600" s="156"/>
      <c r="I600" s="206"/>
      <c r="J600" s="206"/>
      <c r="K600" s="206"/>
      <c r="L600" s="16"/>
      <c r="M600" s="190">
        <v>91</v>
      </c>
      <c r="N600" s="184" t="s">
        <v>293</v>
      </c>
      <c r="O600" s="192">
        <v>0</v>
      </c>
      <c r="P600" s="192">
        <v>2500</v>
      </c>
      <c r="Q600" s="192"/>
      <c r="R600" s="192">
        <v>0</v>
      </c>
      <c r="S600" s="77">
        <v>0</v>
      </c>
      <c r="T600" s="77">
        <f t="shared" si="165"/>
        <v>0</v>
      </c>
      <c r="U600" s="77"/>
      <c r="V600" s="192"/>
    </row>
    <row r="601" spans="1:22" s="1" customFormat="1" x14ac:dyDescent="0.2">
      <c r="A601" s="211"/>
      <c r="B601" s="211"/>
      <c r="C601" s="211"/>
      <c r="D601" s="211"/>
      <c r="E601" s="211"/>
      <c r="F601" s="211"/>
      <c r="G601" s="211"/>
      <c r="H601" s="211"/>
      <c r="I601" s="211"/>
      <c r="J601" s="211"/>
      <c r="K601" s="211"/>
      <c r="L601" s="16"/>
      <c r="M601" s="190"/>
      <c r="N601" s="184"/>
      <c r="O601" s="145"/>
      <c r="P601" s="145"/>
      <c r="Q601" s="145"/>
      <c r="R601" s="145"/>
      <c r="S601" s="77"/>
      <c r="T601" s="77"/>
      <c r="U601" s="77"/>
      <c r="V601" s="114"/>
    </row>
    <row r="602" spans="1:22" s="1" customFormat="1" x14ac:dyDescent="0.2">
      <c r="A602" s="156"/>
      <c r="B602" s="153">
        <v>1</v>
      </c>
      <c r="C602" s="156"/>
      <c r="D602" s="156"/>
      <c r="E602" s="156"/>
      <c r="F602" s="156"/>
      <c r="G602" s="156"/>
      <c r="H602" s="156"/>
      <c r="I602" s="206"/>
      <c r="J602" s="299">
        <v>9</v>
      </c>
      <c r="K602" s="206"/>
      <c r="L602" s="16" t="s">
        <v>163</v>
      </c>
      <c r="M602" s="155">
        <v>3</v>
      </c>
      <c r="N602" s="84" t="s">
        <v>116</v>
      </c>
      <c r="O602" s="114">
        <f t="shared" ref="O602:R603" si="169">SUM(O603)</f>
        <v>4000</v>
      </c>
      <c r="P602" s="114">
        <f t="shared" si="169"/>
        <v>6000</v>
      </c>
      <c r="Q602" s="114"/>
      <c r="R602" s="114">
        <f t="shared" si="169"/>
        <v>0</v>
      </c>
      <c r="S602" s="77">
        <f t="shared" si="166"/>
        <v>0</v>
      </c>
      <c r="T602" s="77">
        <f t="shared" si="165"/>
        <v>0</v>
      </c>
      <c r="U602" s="77"/>
      <c r="V602" s="114"/>
    </row>
    <row r="603" spans="1:22" s="1" customFormat="1" ht="38.25" x14ac:dyDescent="0.2">
      <c r="A603" s="156"/>
      <c r="B603" s="153">
        <v>1</v>
      </c>
      <c r="C603" s="156"/>
      <c r="D603" s="156"/>
      <c r="E603" s="156"/>
      <c r="F603" s="156"/>
      <c r="G603" s="156"/>
      <c r="H603" s="156"/>
      <c r="I603" s="206"/>
      <c r="J603" s="299">
        <v>9</v>
      </c>
      <c r="K603" s="206"/>
      <c r="L603" s="16" t="s">
        <v>163</v>
      </c>
      <c r="M603" s="92" t="s">
        <v>70</v>
      </c>
      <c r="N603" s="70" t="s">
        <v>24</v>
      </c>
      <c r="O603" s="115">
        <f t="shared" si="169"/>
        <v>4000</v>
      </c>
      <c r="P603" s="115">
        <f t="shared" si="169"/>
        <v>6000</v>
      </c>
      <c r="Q603" s="115"/>
      <c r="R603" s="115">
        <f t="shared" si="169"/>
        <v>0</v>
      </c>
      <c r="S603" s="77">
        <f t="shared" si="166"/>
        <v>0</v>
      </c>
      <c r="T603" s="77">
        <f t="shared" si="165"/>
        <v>0</v>
      </c>
      <c r="U603" s="77"/>
      <c r="V603" s="114"/>
    </row>
    <row r="604" spans="1:22" s="1" customFormat="1" ht="25.5" x14ac:dyDescent="0.2">
      <c r="A604" s="156"/>
      <c r="B604" s="153">
        <v>1</v>
      </c>
      <c r="C604" s="156"/>
      <c r="D604" s="156"/>
      <c r="E604" s="156"/>
      <c r="F604" s="156"/>
      <c r="G604" s="156"/>
      <c r="H604" s="156"/>
      <c r="I604" s="206"/>
      <c r="J604" s="299">
        <v>9</v>
      </c>
      <c r="K604" s="206"/>
      <c r="L604" s="16" t="s">
        <v>163</v>
      </c>
      <c r="M604" s="154" t="s">
        <v>71</v>
      </c>
      <c r="N604" s="84" t="s">
        <v>25</v>
      </c>
      <c r="O604" s="114">
        <v>4000</v>
      </c>
      <c r="P604" s="114">
        <v>6000</v>
      </c>
      <c r="Q604" s="114"/>
      <c r="R604" s="114">
        <f>SUM(R605)</f>
        <v>0</v>
      </c>
      <c r="S604" s="77">
        <f t="shared" si="166"/>
        <v>0</v>
      </c>
      <c r="T604" s="77">
        <f t="shared" si="165"/>
        <v>0</v>
      </c>
      <c r="U604" s="77"/>
      <c r="V604" s="114"/>
    </row>
    <row r="605" spans="1:22" s="1" customFormat="1" ht="25.5" x14ac:dyDescent="0.2">
      <c r="A605" s="359"/>
      <c r="B605" s="358"/>
      <c r="C605" s="359"/>
      <c r="D605" s="359"/>
      <c r="E605" s="359"/>
      <c r="F605" s="359"/>
      <c r="G605" s="359"/>
      <c r="H605" s="359"/>
      <c r="I605" s="359"/>
      <c r="J605" s="358"/>
      <c r="K605" s="359"/>
      <c r="L605" s="16"/>
      <c r="M605" s="355" t="s">
        <v>446</v>
      </c>
      <c r="N605" s="356" t="s">
        <v>448</v>
      </c>
      <c r="O605" s="114">
        <v>4000</v>
      </c>
      <c r="P605" s="114"/>
      <c r="Q605" s="114"/>
      <c r="R605" s="114">
        <v>0</v>
      </c>
      <c r="S605" s="77">
        <f t="shared" si="166"/>
        <v>0</v>
      </c>
      <c r="T605" s="77"/>
      <c r="U605" s="77"/>
      <c r="V605" s="114"/>
    </row>
    <row r="606" spans="1:22" s="1" customFormat="1" x14ac:dyDescent="0.2">
      <c r="A606" s="53"/>
      <c r="B606" s="156"/>
      <c r="C606" s="156"/>
      <c r="D606" s="156"/>
      <c r="E606" s="156"/>
      <c r="F606" s="156"/>
      <c r="G606" s="156"/>
      <c r="H606" s="156"/>
      <c r="I606" s="206"/>
      <c r="J606" s="206"/>
      <c r="K606" s="206"/>
      <c r="L606" s="31"/>
      <c r="M606" s="104"/>
      <c r="N606" s="105"/>
      <c r="O606" s="145"/>
      <c r="P606" s="145"/>
      <c r="Q606" s="145"/>
      <c r="R606" s="145"/>
      <c r="S606" s="77"/>
      <c r="T606" s="77"/>
      <c r="U606" s="77"/>
      <c r="V606" s="145"/>
    </row>
    <row r="607" spans="1:22" s="1" customFormat="1" ht="25.5" x14ac:dyDescent="0.2">
      <c r="A607" s="53" t="s">
        <v>192</v>
      </c>
      <c r="B607" s="235"/>
      <c r="C607" s="235"/>
      <c r="D607" s="235"/>
      <c r="E607" s="235"/>
      <c r="F607" s="235"/>
      <c r="G607" s="235"/>
      <c r="H607" s="235"/>
      <c r="I607" s="235"/>
      <c r="J607" s="235"/>
      <c r="K607" s="235"/>
      <c r="L607" s="31" t="s">
        <v>198</v>
      </c>
      <c r="M607" s="104"/>
      <c r="N607" s="105" t="s">
        <v>151</v>
      </c>
      <c r="O607" s="117">
        <f t="shared" ref="O607:P607" si="170">SUM(O609+O621)</f>
        <v>8319.32</v>
      </c>
      <c r="P607" s="117">
        <f t="shared" si="170"/>
        <v>25000</v>
      </c>
      <c r="Q607" s="117"/>
      <c r="R607" s="117">
        <f t="shared" ref="R607" si="171">SUM(R609+R621)</f>
        <v>11440</v>
      </c>
      <c r="S607" s="77">
        <f t="shared" si="166"/>
        <v>137.51123889933311</v>
      </c>
      <c r="T607" s="77">
        <f t="shared" si="165"/>
        <v>45.76</v>
      </c>
      <c r="U607" s="77"/>
      <c r="V607" s="117"/>
    </row>
    <row r="608" spans="1:22" s="1" customFormat="1" x14ac:dyDescent="0.2">
      <c r="A608" s="53"/>
      <c r="B608" s="235"/>
      <c r="C608" s="235"/>
      <c r="D608" s="235"/>
      <c r="E608" s="235"/>
      <c r="F608" s="235"/>
      <c r="G608" s="235"/>
      <c r="H608" s="235"/>
      <c r="I608" s="235"/>
      <c r="J608" s="235"/>
      <c r="K608" s="235"/>
      <c r="L608" s="31"/>
      <c r="M608" s="104"/>
      <c r="N608" s="105"/>
      <c r="O608" s="145"/>
      <c r="P608" s="145"/>
      <c r="Q608" s="145"/>
      <c r="R608" s="145"/>
      <c r="S608" s="77"/>
      <c r="T608" s="77"/>
      <c r="U608" s="77"/>
      <c r="V608" s="145"/>
    </row>
    <row r="609" spans="1:22" s="1" customFormat="1" ht="38.25" customHeight="1" x14ac:dyDescent="0.2">
      <c r="A609" s="27" t="s">
        <v>206</v>
      </c>
      <c r="B609" s="41"/>
      <c r="C609" s="41"/>
      <c r="D609" s="41"/>
      <c r="E609" s="41"/>
      <c r="F609" s="41"/>
      <c r="G609" s="41"/>
      <c r="H609" s="41"/>
      <c r="I609" s="206"/>
      <c r="J609" s="206"/>
      <c r="K609" s="206"/>
      <c r="L609" s="36" t="s">
        <v>141</v>
      </c>
      <c r="M609" s="107"/>
      <c r="N609" s="108" t="s">
        <v>167</v>
      </c>
      <c r="O609" s="145">
        <f t="shared" ref="O609:P609" si="172">SUM(O616)</f>
        <v>2019.32</v>
      </c>
      <c r="P609" s="145">
        <f t="shared" si="172"/>
        <v>15000</v>
      </c>
      <c r="Q609" s="145"/>
      <c r="R609" s="145">
        <f t="shared" ref="R609" si="173">SUM(R616)</f>
        <v>5000</v>
      </c>
      <c r="S609" s="77">
        <f t="shared" si="166"/>
        <v>247.60810569894818</v>
      </c>
      <c r="T609" s="77">
        <f t="shared" si="165"/>
        <v>33.333333333333329</v>
      </c>
      <c r="U609" s="77"/>
      <c r="V609" s="256"/>
    </row>
    <row r="610" spans="1:22" s="1" customFormat="1" x14ac:dyDescent="0.2">
      <c r="A610" s="27"/>
      <c r="B610" s="181"/>
      <c r="C610" s="181"/>
      <c r="D610" s="181"/>
      <c r="E610" s="181"/>
      <c r="F610" s="181"/>
      <c r="G610" s="181"/>
      <c r="H610" s="181"/>
      <c r="I610" s="206"/>
      <c r="J610" s="206"/>
      <c r="K610" s="206"/>
      <c r="L610" s="36"/>
      <c r="M610" s="107"/>
      <c r="N610" s="108"/>
      <c r="O610" s="145"/>
      <c r="P610" s="145"/>
      <c r="Q610" s="145"/>
      <c r="R610" s="145"/>
      <c r="S610" s="77"/>
      <c r="T610" s="77"/>
      <c r="U610" s="77"/>
      <c r="V610" s="256"/>
    </row>
    <row r="611" spans="1:22" s="1" customFormat="1" x14ac:dyDescent="0.2">
      <c r="A611" s="27"/>
      <c r="B611" s="245"/>
      <c r="C611" s="245"/>
      <c r="D611" s="245"/>
      <c r="E611" s="245"/>
      <c r="F611" s="245"/>
      <c r="G611" s="245"/>
      <c r="H611" s="245"/>
      <c r="I611" s="245"/>
      <c r="J611" s="245"/>
      <c r="K611" s="245"/>
      <c r="L611" s="36"/>
      <c r="M611" s="107"/>
      <c r="N611" s="108"/>
      <c r="O611" s="145"/>
      <c r="P611" s="145"/>
      <c r="Q611" s="145"/>
      <c r="R611" s="145"/>
      <c r="S611" s="77"/>
      <c r="T611" s="77"/>
      <c r="U611" s="77"/>
      <c r="V611" s="256"/>
    </row>
    <row r="612" spans="1:22" s="1" customFormat="1" x14ac:dyDescent="0.2">
      <c r="A612" s="27"/>
      <c r="B612" s="181"/>
      <c r="C612" s="181"/>
      <c r="D612" s="181"/>
      <c r="E612" s="181"/>
      <c r="F612" s="181"/>
      <c r="G612" s="181"/>
      <c r="H612" s="181"/>
      <c r="I612" s="206"/>
      <c r="J612" s="206"/>
      <c r="K612" s="206"/>
      <c r="L612" s="36"/>
      <c r="M612" s="107"/>
      <c r="N612" s="184" t="s">
        <v>288</v>
      </c>
      <c r="O612" s="192">
        <f>SUM(O613)</f>
        <v>2019.32</v>
      </c>
      <c r="P612" s="192">
        <f>SUM(P613)</f>
        <v>15000</v>
      </c>
      <c r="Q612" s="192"/>
      <c r="R612" s="192">
        <f>SUM(R613)</f>
        <v>5000</v>
      </c>
      <c r="S612" s="77">
        <f t="shared" si="166"/>
        <v>247.60810569894818</v>
      </c>
      <c r="T612" s="77">
        <f t="shared" si="165"/>
        <v>33.333333333333329</v>
      </c>
      <c r="U612" s="77"/>
      <c r="V612" s="192"/>
    </row>
    <row r="613" spans="1:22" s="1" customFormat="1" x14ac:dyDescent="0.2">
      <c r="A613" s="27"/>
      <c r="B613" s="181"/>
      <c r="C613" s="181"/>
      <c r="D613" s="181"/>
      <c r="E613" s="181"/>
      <c r="F613" s="181"/>
      <c r="G613" s="181"/>
      <c r="H613" s="181"/>
      <c r="I613" s="206"/>
      <c r="J613" s="206"/>
      <c r="K613" s="206"/>
      <c r="L613" s="36"/>
      <c r="M613" s="193" t="s">
        <v>501</v>
      </c>
      <c r="N613" s="184" t="s">
        <v>289</v>
      </c>
      <c r="O613" s="192">
        <v>2019.32</v>
      </c>
      <c r="P613" s="192">
        <v>15000</v>
      </c>
      <c r="Q613" s="192"/>
      <c r="R613" s="192">
        <v>5000</v>
      </c>
      <c r="S613" s="77">
        <f t="shared" si="166"/>
        <v>247.60810569894818</v>
      </c>
      <c r="T613" s="77">
        <f t="shared" si="165"/>
        <v>33.333333333333329</v>
      </c>
      <c r="U613" s="77"/>
      <c r="V613" s="192"/>
    </row>
    <row r="614" spans="1:22" s="1" customFormat="1" x14ac:dyDescent="0.2">
      <c r="A614" s="27"/>
      <c r="B614" s="264"/>
      <c r="C614" s="264"/>
      <c r="D614" s="264"/>
      <c r="E614" s="264"/>
      <c r="F614" s="264"/>
      <c r="G614" s="264"/>
      <c r="H614" s="264"/>
      <c r="I614" s="264"/>
      <c r="J614" s="264"/>
      <c r="K614" s="264"/>
      <c r="L614" s="36"/>
      <c r="M614" s="190">
        <v>91</v>
      </c>
      <c r="N614" s="184" t="s">
        <v>293</v>
      </c>
      <c r="O614" s="192">
        <v>0</v>
      </c>
      <c r="P614" s="192">
        <v>0</v>
      </c>
      <c r="Q614" s="192"/>
      <c r="R614" s="192">
        <v>0</v>
      </c>
      <c r="S614" s="77">
        <v>0</v>
      </c>
      <c r="T614" s="77">
        <v>0</v>
      </c>
      <c r="U614" s="77"/>
      <c r="V614" s="192"/>
    </row>
    <row r="615" spans="1:22" s="1" customFormat="1" x14ac:dyDescent="0.2">
      <c r="A615" s="27"/>
      <c r="B615" s="124"/>
      <c r="C615" s="124"/>
      <c r="D615" s="124"/>
      <c r="E615" s="124"/>
      <c r="F615" s="124"/>
      <c r="G615" s="124"/>
      <c r="H615" s="124"/>
      <c r="I615" s="206"/>
      <c r="J615" s="206"/>
      <c r="K615" s="206"/>
      <c r="L615" s="36"/>
      <c r="M615" s="107"/>
      <c r="N615" s="108"/>
      <c r="O615" s="145"/>
      <c r="P615" s="145"/>
      <c r="Q615" s="145"/>
      <c r="R615" s="145"/>
      <c r="S615" s="77"/>
      <c r="T615" s="77"/>
      <c r="U615" s="77"/>
      <c r="V615" s="256"/>
    </row>
    <row r="616" spans="1:22" s="1" customFormat="1" x14ac:dyDescent="0.2">
      <c r="A616" s="41"/>
      <c r="B616" s="48">
        <v>1</v>
      </c>
      <c r="C616" s="41"/>
      <c r="D616" s="41"/>
      <c r="E616" s="41"/>
      <c r="F616" s="41"/>
      <c r="G616" s="41"/>
      <c r="H616" s="41"/>
      <c r="I616" s="206"/>
      <c r="J616" s="299">
        <v>9</v>
      </c>
      <c r="K616" s="206"/>
      <c r="L616" s="16" t="s">
        <v>141</v>
      </c>
      <c r="M616" s="72">
        <v>3</v>
      </c>
      <c r="N616" s="84" t="s">
        <v>116</v>
      </c>
      <c r="O616" s="114">
        <f t="shared" ref="O616:R617" si="174">SUM(O617)</f>
        <v>2019.32</v>
      </c>
      <c r="P616" s="114">
        <f t="shared" si="174"/>
        <v>15000</v>
      </c>
      <c r="Q616" s="114"/>
      <c r="R616" s="114">
        <f t="shared" si="174"/>
        <v>5000</v>
      </c>
      <c r="S616" s="77">
        <f t="shared" si="166"/>
        <v>247.60810569894818</v>
      </c>
      <c r="T616" s="77">
        <f t="shared" si="165"/>
        <v>33.333333333333329</v>
      </c>
      <c r="U616" s="77"/>
      <c r="V616" s="114"/>
    </row>
    <row r="617" spans="1:22" s="1" customFormat="1" ht="38.25" x14ac:dyDescent="0.2">
      <c r="A617" s="41"/>
      <c r="B617" s="48">
        <v>1</v>
      </c>
      <c r="C617" s="41"/>
      <c r="D617" s="41"/>
      <c r="E617" s="41"/>
      <c r="F617" s="41"/>
      <c r="G617" s="41"/>
      <c r="H617" s="41"/>
      <c r="I617" s="206"/>
      <c r="J617" s="299">
        <v>9</v>
      </c>
      <c r="K617" s="206"/>
      <c r="L617" s="16" t="s">
        <v>141</v>
      </c>
      <c r="M617" s="92" t="s">
        <v>70</v>
      </c>
      <c r="N617" s="70" t="s">
        <v>24</v>
      </c>
      <c r="O617" s="115">
        <f t="shared" si="174"/>
        <v>2019.32</v>
      </c>
      <c r="P617" s="115">
        <f t="shared" si="174"/>
        <v>15000</v>
      </c>
      <c r="Q617" s="115"/>
      <c r="R617" s="115">
        <f t="shared" si="174"/>
        <v>5000</v>
      </c>
      <c r="S617" s="77">
        <f t="shared" si="166"/>
        <v>247.60810569894818</v>
      </c>
      <c r="T617" s="77">
        <f t="shared" si="165"/>
        <v>33.333333333333329</v>
      </c>
      <c r="U617" s="77"/>
      <c r="V617" s="114"/>
    </row>
    <row r="618" spans="1:22" s="1" customFormat="1" ht="25.5" x14ac:dyDescent="0.2">
      <c r="A618" s="41"/>
      <c r="B618" s="48">
        <v>1</v>
      </c>
      <c r="C618" s="41"/>
      <c r="D618" s="41"/>
      <c r="E618" s="41"/>
      <c r="F618" s="41"/>
      <c r="G618" s="41"/>
      <c r="H618" s="41"/>
      <c r="I618" s="206"/>
      <c r="J618" s="299">
        <v>9</v>
      </c>
      <c r="K618" s="206"/>
      <c r="L618" s="16" t="s">
        <v>141</v>
      </c>
      <c r="M618" s="83" t="s">
        <v>71</v>
      </c>
      <c r="N618" s="84" t="s">
        <v>25</v>
      </c>
      <c r="O618" s="114">
        <v>2019.32</v>
      </c>
      <c r="P618" s="114">
        <v>15000</v>
      </c>
      <c r="Q618" s="114"/>
      <c r="R618" s="114">
        <f>SUM(R619)</f>
        <v>5000</v>
      </c>
      <c r="S618" s="77">
        <f t="shared" si="166"/>
        <v>247.60810569894818</v>
      </c>
      <c r="T618" s="77">
        <f t="shared" si="165"/>
        <v>33.333333333333329</v>
      </c>
      <c r="U618" s="77"/>
      <c r="V618" s="114"/>
    </row>
    <row r="619" spans="1:22" s="1" customFormat="1" ht="25.5" x14ac:dyDescent="0.2">
      <c r="A619" s="359"/>
      <c r="B619" s="358"/>
      <c r="C619" s="359"/>
      <c r="D619" s="359"/>
      <c r="E619" s="359"/>
      <c r="F619" s="359"/>
      <c r="G619" s="359"/>
      <c r="H619" s="359"/>
      <c r="I619" s="359"/>
      <c r="J619" s="358"/>
      <c r="K619" s="359"/>
      <c r="L619" s="16"/>
      <c r="M619" s="355" t="s">
        <v>446</v>
      </c>
      <c r="N619" s="356" t="s">
        <v>448</v>
      </c>
      <c r="O619" s="114">
        <v>2019.32</v>
      </c>
      <c r="P619" s="114"/>
      <c r="Q619" s="114"/>
      <c r="R619" s="114">
        <v>5000</v>
      </c>
      <c r="S619" s="77">
        <f t="shared" si="166"/>
        <v>247.60810569894818</v>
      </c>
      <c r="T619" s="77"/>
      <c r="U619" s="77"/>
      <c r="V619" s="114"/>
    </row>
    <row r="620" spans="1:22" s="1" customFormat="1" x14ac:dyDescent="0.2">
      <c r="A620" s="235"/>
      <c r="B620" s="234"/>
      <c r="C620" s="235"/>
      <c r="D620" s="235"/>
      <c r="E620" s="235"/>
      <c r="F620" s="235"/>
      <c r="G620" s="235"/>
      <c r="H620" s="235"/>
      <c r="I620" s="235"/>
      <c r="J620" s="235"/>
      <c r="K620" s="235"/>
      <c r="L620" s="16"/>
      <c r="M620" s="236"/>
      <c r="N620" s="237"/>
      <c r="O620" s="114"/>
      <c r="P620" s="114"/>
      <c r="Q620" s="114"/>
      <c r="R620" s="114"/>
      <c r="S620" s="77"/>
      <c r="T620" s="77"/>
      <c r="U620" s="77"/>
      <c r="V620" s="114"/>
    </row>
    <row r="621" spans="1:22" s="1" customFormat="1" ht="38.25" x14ac:dyDescent="0.2">
      <c r="A621" s="27" t="s">
        <v>207</v>
      </c>
      <c r="B621" s="42"/>
      <c r="C621" s="42"/>
      <c r="D621" s="42"/>
      <c r="E621" s="42"/>
      <c r="F621" s="42"/>
      <c r="G621" s="42"/>
      <c r="H621" s="42"/>
      <c r="I621" s="206"/>
      <c r="J621" s="206"/>
      <c r="K621" s="206"/>
      <c r="L621" s="36" t="s">
        <v>141</v>
      </c>
      <c r="M621" s="107"/>
      <c r="N621" s="108" t="s">
        <v>166</v>
      </c>
      <c r="O621" s="145">
        <f t="shared" ref="O621:P621" si="175">SUM(O626)</f>
        <v>6300</v>
      </c>
      <c r="P621" s="145">
        <f t="shared" si="175"/>
        <v>10000</v>
      </c>
      <c r="Q621" s="145"/>
      <c r="R621" s="145">
        <f t="shared" ref="R621" si="176">SUM(R626)</f>
        <v>6440</v>
      </c>
      <c r="S621" s="77">
        <f t="shared" si="166"/>
        <v>102.22222222222221</v>
      </c>
      <c r="T621" s="77">
        <f t="shared" si="165"/>
        <v>64.400000000000006</v>
      </c>
      <c r="U621" s="77"/>
      <c r="V621" s="256"/>
    </row>
    <row r="622" spans="1:22" s="1" customFormat="1" x14ac:dyDescent="0.2">
      <c r="A622" s="27"/>
      <c r="B622" s="56"/>
      <c r="C622" s="56"/>
      <c r="D622" s="56"/>
      <c r="E622" s="56"/>
      <c r="F622" s="56"/>
      <c r="G622" s="56"/>
      <c r="H622" s="56"/>
      <c r="I622" s="206"/>
      <c r="J622" s="206"/>
      <c r="K622" s="206"/>
      <c r="L622" s="36"/>
      <c r="M622" s="107"/>
      <c r="N622" s="108"/>
      <c r="O622" s="145"/>
      <c r="P622" s="145"/>
      <c r="Q622" s="145"/>
      <c r="R622" s="145"/>
      <c r="S622" s="77"/>
      <c r="T622" s="77"/>
      <c r="U622" s="77"/>
      <c r="V622" s="256"/>
    </row>
    <row r="623" spans="1:22" s="1" customFormat="1" x14ac:dyDescent="0.2">
      <c r="A623" s="27"/>
      <c r="B623" s="181"/>
      <c r="C623" s="181"/>
      <c r="D623" s="181"/>
      <c r="E623" s="181"/>
      <c r="F623" s="181"/>
      <c r="G623" s="181"/>
      <c r="H623" s="181"/>
      <c r="I623" s="206"/>
      <c r="J623" s="206"/>
      <c r="K623" s="206"/>
      <c r="L623" s="36"/>
      <c r="M623" s="107"/>
      <c r="N623" s="184" t="s">
        <v>288</v>
      </c>
      <c r="O623" s="192">
        <f>SUM(O624)</f>
        <v>6300</v>
      </c>
      <c r="P623" s="192">
        <f>SUM(P624)</f>
        <v>10000</v>
      </c>
      <c r="Q623" s="192"/>
      <c r="R623" s="192">
        <f>SUM(R624)</f>
        <v>6440</v>
      </c>
      <c r="S623" s="77">
        <f t="shared" si="166"/>
        <v>102.22222222222221</v>
      </c>
      <c r="T623" s="77">
        <f t="shared" si="165"/>
        <v>64.400000000000006</v>
      </c>
      <c r="U623" s="77"/>
      <c r="V623" s="192"/>
    </row>
    <row r="624" spans="1:22" s="1" customFormat="1" x14ac:dyDescent="0.2">
      <c r="A624" s="27"/>
      <c r="B624" s="181"/>
      <c r="C624" s="181"/>
      <c r="D624" s="181"/>
      <c r="E624" s="181"/>
      <c r="F624" s="181"/>
      <c r="G624" s="181"/>
      <c r="H624" s="181"/>
      <c r="I624" s="206"/>
      <c r="J624" s="206"/>
      <c r="K624" s="206"/>
      <c r="L624" s="36"/>
      <c r="M624" s="190">
        <v>52</v>
      </c>
      <c r="N624" s="184" t="s">
        <v>103</v>
      </c>
      <c r="O624" s="192">
        <v>6300</v>
      </c>
      <c r="P624" s="192">
        <v>10000</v>
      </c>
      <c r="Q624" s="192"/>
      <c r="R624" s="192">
        <v>6440</v>
      </c>
      <c r="S624" s="77">
        <f t="shared" si="166"/>
        <v>102.22222222222221</v>
      </c>
      <c r="T624" s="77">
        <f t="shared" si="165"/>
        <v>64.400000000000006</v>
      </c>
      <c r="U624" s="77"/>
      <c r="V624" s="192"/>
    </row>
    <row r="625" spans="1:22" s="1" customFormat="1" x14ac:dyDescent="0.2">
      <c r="A625" s="27"/>
      <c r="B625" s="181"/>
      <c r="C625" s="181"/>
      <c r="D625" s="181"/>
      <c r="E625" s="181"/>
      <c r="F625" s="181"/>
      <c r="G625" s="181"/>
      <c r="H625" s="181"/>
      <c r="I625" s="206"/>
      <c r="J625" s="206"/>
      <c r="K625" s="206"/>
      <c r="L625" s="36"/>
      <c r="M625" s="107"/>
      <c r="N625" s="184"/>
      <c r="O625" s="145"/>
      <c r="P625" s="145"/>
      <c r="Q625" s="145"/>
      <c r="R625" s="145"/>
      <c r="S625" s="77"/>
      <c r="T625" s="77"/>
      <c r="U625" s="77"/>
      <c r="V625" s="256"/>
    </row>
    <row r="626" spans="1:22" s="1" customFormat="1" x14ac:dyDescent="0.2">
      <c r="A626" s="42"/>
      <c r="B626" s="48">
        <v>1</v>
      </c>
      <c r="C626" s="42"/>
      <c r="D626" s="42"/>
      <c r="E626" s="42"/>
      <c r="F626" s="205">
        <v>5</v>
      </c>
      <c r="G626" s="42"/>
      <c r="H626" s="42"/>
      <c r="I626" s="206"/>
      <c r="J626" s="206"/>
      <c r="K626" s="206"/>
      <c r="L626" s="16" t="s">
        <v>141</v>
      </c>
      <c r="M626" s="72">
        <v>3</v>
      </c>
      <c r="N626" s="84" t="s">
        <v>116</v>
      </c>
      <c r="O626" s="114">
        <f t="shared" ref="O626:R627" si="177">SUM(O627)</f>
        <v>6300</v>
      </c>
      <c r="P626" s="114">
        <f t="shared" si="177"/>
        <v>10000</v>
      </c>
      <c r="Q626" s="114"/>
      <c r="R626" s="114">
        <f t="shared" si="177"/>
        <v>6440</v>
      </c>
      <c r="S626" s="77">
        <f t="shared" si="166"/>
        <v>102.22222222222221</v>
      </c>
      <c r="T626" s="77">
        <f t="shared" si="165"/>
        <v>64.400000000000006</v>
      </c>
      <c r="U626" s="77"/>
      <c r="V626" s="114"/>
    </row>
    <row r="627" spans="1:22" s="1" customFormat="1" ht="38.25" x14ac:dyDescent="0.2">
      <c r="A627" s="42"/>
      <c r="B627" s="48">
        <v>1</v>
      </c>
      <c r="C627" s="42"/>
      <c r="D627" s="42"/>
      <c r="E627" s="42"/>
      <c r="F627" s="205">
        <v>5</v>
      </c>
      <c r="G627" s="42"/>
      <c r="H627" s="42"/>
      <c r="I627" s="206"/>
      <c r="J627" s="206"/>
      <c r="K627" s="206"/>
      <c r="L627" s="16" t="s">
        <v>141</v>
      </c>
      <c r="M627" s="92" t="s">
        <v>70</v>
      </c>
      <c r="N627" s="70" t="s">
        <v>24</v>
      </c>
      <c r="O627" s="115">
        <f t="shared" si="177"/>
        <v>6300</v>
      </c>
      <c r="P627" s="115">
        <f t="shared" si="177"/>
        <v>10000</v>
      </c>
      <c r="Q627" s="115"/>
      <c r="R627" s="115">
        <f t="shared" si="177"/>
        <v>6440</v>
      </c>
      <c r="S627" s="77">
        <f t="shared" si="166"/>
        <v>102.22222222222221</v>
      </c>
      <c r="T627" s="77">
        <f t="shared" si="165"/>
        <v>64.400000000000006</v>
      </c>
      <c r="U627" s="77"/>
      <c r="V627" s="114"/>
    </row>
    <row r="628" spans="1:22" s="1" customFormat="1" ht="25.5" x14ac:dyDescent="0.2">
      <c r="A628" s="42"/>
      <c r="B628" s="48">
        <v>1</v>
      </c>
      <c r="C628" s="42"/>
      <c r="D628" s="42"/>
      <c r="E628" s="42"/>
      <c r="F628" s="205">
        <v>5</v>
      </c>
      <c r="G628" s="42"/>
      <c r="H628" s="42"/>
      <c r="I628" s="206"/>
      <c r="J628" s="206"/>
      <c r="K628" s="206"/>
      <c r="L628" s="16" t="s">
        <v>141</v>
      </c>
      <c r="M628" s="83" t="s">
        <v>71</v>
      </c>
      <c r="N628" s="84" t="s">
        <v>25</v>
      </c>
      <c r="O628" s="114">
        <v>6300</v>
      </c>
      <c r="P628" s="114">
        <v>10000</v>
      </c>
      <c r="Q628" s="114"/>
      <c r="R628" s="114">
        <f>SUM(R629)</f>
        <v>6440</v>
      </c>
      <c r="S628" s="77">
        <f t="shared" si="166"/>
        <v>102.22222222222221</v>
      </c>
      <c r="T628" s="77">
        <f t="shared" si="165"/>
        <v>64.400000000000006</v>
      </c>
      <c r="U628" s="77"/>
      <c r="V628" s="114"/>
    </row>
    <row r="629" spans="1:22" s="1" customFormat="1" ht="25.5" x14ac:dyDescent="0.2">
      <c r="A629" s="359"/>
      <c r="B629" s="358"/>
      <c r="C629" s="359"/>
      <c r="D629" s="359"/>
      <c r="E629" s="359"/>
      <c r="F629" s="358"/>
      <c r="G629" s="359"/>
      <c r="H629" s="359"/>
      <c r="I629" s="359"/>
      <c r="J629" s="359"/>
      <c r="K629" s="359"/>
      <c r="L629" s="16"/>
      <c r="M629" s="355" t="s">
        <v>446</v>
      </c>
      <c r="N629" s="356" t="s">
        <v>448</v>
      </c>
      <c r="O629" s="114">
        <v>6300</v>
      </c>
      <c r="P629" s="114"/>
      <c r="Q629" s="114"/>
      <c r="R629" s="114">
        <v>6440</v>
      </c>
      <c r="S629" s="77">
        <f t="shared" si="166"/>
        <v>102.22222222222221</v>
      </c>
      <c r="T629" s="77"/>
      <c r="U629" s="77"/>
      <c r="V629" s="114"/>
    </row>
    <row r="630" spans="1:22" s="1" customFormat="1" x14ac:dyDescent="0.2">
      <c r="A630" s="60"/>
      <c r="B630" s="61"/>
      <c r="C630" s="60"/>
      <c r="D630" s="60"/>
      <c r="E630" s="60"/>
      <c r="F630" s="60"/>
      <c r="G630" s="60"/>
      <c r="H630" s="60"/>
      <c r="I630" s="206"/>
      <c r="J630" s="206"/>
      <c r="K630" s="206"/>
      <c r="L630" s="16"/>
      <c r="M630" s="83"/>
      <c r="N630" s="84"/>
      <c r="O630" s="145"/>
      <c r="P630" s="145"/>
      <c r="Q630" s="145"/>
      <c r="R630" s="145"/>
      <c r="S630" s="77"/>
      <c r="T630" s="77"/>
      <c r="U630" s="77"/>
      <c r="V630" s="114"/>
    </row>
    <row r="631" spans="1:22" s="1" customFormat="1" ht="25.5" x14ac:dyDescent="0.2">
      <c r="A631" s="51" t="s">
        <v>138</v>
      </c>
      <c r="B631" s="55">
        <v>1</v>
      </c>
      <c r="C631" s="44"/>
      <c r="D631" s="44"/>
      <c r="E631" s="44"/>
      <c r="F631" s="44"/>
      <c r="G631" s="44"/>
      <c r="H631" s="44"/>
      <c r="I631" s="206"/>
      <c r="J631" s="55">
        <v>9</v>
      </c>
      <c r="K631" s="206"/>
      <c r="L631" s="16"/>
      <c r="M631" s="83"/>
      <c r="N631" s="73" t="s">
        <v>274</v>
      </c>
      <c r="O631" s="116">
        <f>SUM(O633+O652)</f>
        <v>35708.89</v>
      </c>
      <c r="P631" s="116">
        <f>SUM(P633+P652)</f>
        <v>70000</v>
      </c>
      <c r="Q631" s="116"/>
      <c r="R631" s="116">
        <f>SUM(R633+R652)</f>
        <v>47300.800000000003</v>
      </c>
      <c r="S631" s="77">
        <f t="shared" si="166"/>
        <v>132.46225239709219</v>
      </c>
      <c r="T631" s="77">
        <f t="shared" si="165"/>
        <v>67.572571428571436</v>
      </c>
      <c r="U631" s="77"/>
      <c r="V631" s="116"/>
    </row>
    <row r="632" spans="1:22" s="1" customFormat="1" x14ac:dyDescent="0.2">
      <c r="A632" s="47"/>
      <c r="B632" s="47"/>
      <c r="C632" s="47"/>
      <c r="D632" s="47"/>
      <c r="E632" s="47"/>
      <c r="F632" s="47"/>
      <c r="G632" s="47"/>
      <c r="H632" s="47"/>
      <c r="I632" s="206"/>
      <c r="J632" s="206"/>
      <c r="K632" s="206"/>
      <c r="L632" s="16"/>
      <c r="M632" s="83"/>
      <c r="N632" s="110"/>
      <c r="O632" s="144"/>
      <c r="P632" s="144"/>
      <c r="Q632" s="144"/>
      <c r="R632" s="144"/>
      <c r="S632" s="77"/>
      <c r="T632" s="77"/>
      <c r="U632" s="77"/>
      <c r="V632" s="258"/>
    </row>
    <row r="633" spans="1:22" s="1" customFormat="1" ht="25.5" x14ac:dyDescent="0.2">
      <c r="A633" s="53" t="s">
        <v>194</v>
      </c>
      <c r="B633" s="47"/>
      <c r="C633" s="47"/>
      <c r="D633" s="47"/>
      <c r="E633" s="47"/>
      <c r="F633" s="47"/>
      <c r="G633" s="47"/>
      <c r="H633" s="47"/>
      <c r="I633" s="206"/>
      <c r="J633" s="206"/>
      <c r="K633" s="206"/>
      <c r="L633" s="31" t="s">
        <v>200</v>
      </c>
      <c r="M633" s="104"/>
      <c r="N633" s="105" t="s">
        <v>144</v>
      </c>
      <c r="O633" s="117">
        <f>SUM(O635)</f>
        <v>30708.89</v>
      </c>
      <c r="P633" s="117">
        <f>SUM(P635)</f>
        <v>60000</v>
      </c>
      <c r="Q633" s="117"/>
      <c r="R633" s="117">
        <f>SUM(R635)</f>
        <v>42300.800000000003</v>
      </c>
      <c r="S633" s="77">
        <f t="shared" si="166"/>
        <v>137.74773363674169</v>
      </c>
      <c r="T633" s="77">
        <f t="shared" si="165"/>
        <v>70.501333333333335</v>
      </c>
      <c r="U633" s="77"/>
      <c r="V633" s="117"/>
    </row>
    <row r="634" spans="1:22" s="1" customFormat="1" x14ac:dyDescent="0.2">
      <c r="A634" s="44"/>
      <c r="B634" s="44"/>
      <c r="C634" s="44"/>
      <c r="D634" s="44"/>
      <c r="E634" s="44"/>
      <c r="F634" s="44"/>
      <c r="G634" s="44"/>
      <c r="H634" s="44"/>
      <c r="I634" s="206"/>
      <c r="J634" s="206"/>
      <c r="K634" s="206"/>
      <c r="L634" s="16"/>
      <c r="M634" s="83"/>
      <c r="N634" s="84"/>
      <c r="O634" s="144"/>
      <c r="P634" s="144"/>
      <c r="Q634" s="144"/>
      <c r="R634" s="144"/>
      <c r="S634" s="77"/>
      <c r="T634" s="77"/>
      <c r="U634" s="77"/>
      <c r="V634" s="258"/>
    </row>
    <row r="635" spans="1:22" s="1" customFormat="1" ht="25.5" x14ac:dyDescent="0.2">
      <c r="A635" s="27" t="s">
        <v>139</v>
      </c>
      <c r="B635" s="44"/>
      <c r="C635" s="44"/>
      <c r="D635" s="44"/>
      <c r="E635" s="44"/>
      <c r="F635" s="44"/>
      <c r="G635" s="44"/>
      <c r="H635" s="44"/>
      <c r="I635" s="206"/>
      <c r="J635" s="206"/>
      <c r="K635" s="206"/>
      <c r="L635" s="36" t="s">
        <v>182</v>
      </c>
      <c r="M635" s="107"/>
      <c r="N635" s="108" t="s">
        <v>168</v>
      </c>
      <c r="O635" s="145">
        <f t="shared" ref="O635:P635" si="178">SUM(O643)</f>
        <v>30708.89</v>
      </c>
      <c r="P635" s="145">
        <f t="shared" si="178"/>
        <v>60000</v>
      </c>
      <c r="Q635" s="145"/>
      <c r="R635" s="145">
        <f t="shared" ref="R635" si="179">SUM(R643)</f>
        <v>42300.800000000003</v>
      </c>
      <c r="S635" s="77">
        <f t="shared" si="166"/>
        <v>137.74773363674169</v>
      </c>
      <c r="T635" s="77">
        <f t="shared" si="165"/>
        <v>70.501333333333335</v>
      </c>
      <c r="U635" s="77"/>
      <c r="V635" s="145"/>
    </row>
    <row r="636" spans="1:22" s="1" customFormat="1" x14ac:dyDescent="0.2">
      <c r="A636" s="27"/>
      <c r="B636" s="156"/>
      <c r="C636" s="156"/>
      <c r="D636" s="156"/>
      <c r="E636" s="156"/>
      <c r="F636" s="156"/>
      <c r="G636" s="156"/>
      <c r="H636" s="156"/>
      <c r="I636" s="206"/>
      <c r="J636" s="206"/>
      <c r="K636" s="206"/>
      <c r="L636" s="36"/>
      <c r="M636" s="107"/>
      <c r="N636" s="108"/>
      <c r="O636" s="145"/>
      <c r="P636" s="145"/>
      <c r="Q636" s="145"/>
      <c r="R636" s="145"/>
      <c r="S636" s="77"/>
      <c r="T636" s="77"/>
      <c r="U636" s="77"/>
      <c r="V636" s="256"/>
    </row>
    <row r="637" spans="1:22" s="1" customFormat="1" x14ac:dyDescent="0.2">
      <c r="A637" s="27"/>
      <c r="B637" s="181"/>
      <c r="C637" s="181"/>
      <c r="D637" s="181"/>
      <c r="E637" s="181"/>
      <c r="F637" s="181"/>
      <c r="G637" s="181"/>
      <c r="H637" s="181"/>
      <c r="I637" s="206"/>
      <c r="J637" s="206"/>
      <c r="K637" s="206"/>
      <c r="L637" s="36"/>
      <c r="M637" s="107"/>
      <c r="N637" s="184" t="s">
        <v>288</v>
      </c>
      <c r="O637" s="192">
        <f>SUM(O638:O641)</f>
        <v>30708.89</v>
      </c>
      <c r="P637" s="192">
        <f>SUM(P638:P641)</f>
        <v>60000</v>
      </c>
      <c r="Q637" s="192"/>
      <c r="R637" s="192">
        <f>SUM(R638:R641)</f>
        <v>42300.800000000003</v>
      </c>
      <c r="S637" s="77">
        <f t="shared" si="166"/>
        <v>137.74773363674169</v>
      </c>
      <c r="T637" s="77">
        <f t="shared" si="165"/>
        <v>70.501333333333335</v>
      </c>
      <c r="U637" s="77"/>
      <c r="V637" s="192"/>
    </row>
    <row r="638" spans="1:22" s="1" customFormat="1" x14ac:dyDescent="0.2">
      <c r="A638" s="27"/>
      <c r="B638" s="181"/>
      <c r="C638" s="181"/>
      <c r="D638" s="181"/>
      <c r="E638" s="181"/>
      <c r="F638" s="181"/>
      <c r="G638" s="181"/>
      <c r="H638" s="181"/>
      <c r="I638" s="206"/>
      <c r="J638" s="206"/>
      <c r="K638" s="206"/>
      <c r="L638" s="36"/>
      <c r="M638" s="193" t="s">
        <v>501</v>
      </c>
      <c r="N638" s="184" t="s">
        <v>289</v>
      </c>
      <c r="O638" s="192">
        <v>0</v>
      </c>
      <c r="P638" s="192">
        <v>0</v>
      </c>
      <c r="Q638" s="192"/>
      <c r="R638" s="192">
        <v>0</v>
      </c>
      <c r="S638" s="77">
        <v>0</v>
      </c>
      <c r="T638" s="77">
        <v>0</v>
      </c>
      <c r="U638" s="77"/>
      <c r="V638" s="192"/>
    </row>
    <row r="639" spans="1:22" s="1" customFormat="1" x14ac:dyDescent="0.2">
      <c r="A639" s="27"/>
      <c r="B639" s="245"/>
      <c r="C639" s="245"/>
      <c r="D639" s="245"/>
      <c r="E639" s="245"/>
      <c r="F639" s="245"/>
      <c r="G639" s="245"/>
      <c r="H639" s="245"/>
      <c r="I639" s="245"/>
      <c r="J639" s="245"/>
      <c r="K639" s="245"/>
      <c r="L639" s="36"/>
      <c r="M639" s="193" t="s">
        <v>57</v>
      </c>
      <c r="N639" s="184" t="s">
        <v>101</v>
      </c>
      <c r="O639" s="192">
        <v>9791.2199999999993</v>
      </c>
      <c r="P639" s="192">
        <v>20000</v>
      </c>
      <c r="Q639" s="192"/>
      <c r="R639" s="192">
        <v>2626.16</v>
      </c>
      <c r="S639" s="77">
        <f t="shared" si="166"/>
        <v>26.821580967438173</v>
      </c>
      <c r="T639" s="77">
        <f t="shared" si="165"/>
        <v>13.130799999999997</v>
      </c>
      <c r="U639" s="77"/>
      <c r="V639" s="192"/>
    </row>
    <row r="640" spans="1:22" s="1" customFormat="1" x14ac:dyDescent="0.2">
      <c r="A640" s="27"/>
      <c r="B640" s="208"/>
      <c r="C640" s="208"/>
      <c r="D640" s="208"/>
      <c r="E640" s="208"/>
      <c r="F640" s="208"/>
      <c r="G640" s="208"/>
      <c r="H640" s="208"/>
      <c r="I640" s="208"/>
      <c r="J640" s="208"/>
      <c r="K640" s="208"/>
      <c r="L640" s="36"/>
      <c r="M640" s="190">
        <v>52</v>
      </c>
      <c r="N640" s="184" t="s">
        <v>103</v>
      </c>
      <c r="O640" s="192">
        <v>0</v>
      </c>
      <c r="P640" s="192">
        <v>40000</v>
      </c>
      <c r="Q640" s="192"/>
      <c r="R640" s="192">
        <v>0</v>
      </c>
      <c r="S640" s="77">
        <v>0</v>
      </c>
      <c r="T640" s="77">
        <f t="shared" si="165"/>
        <v>0</v>
      </c>
      <c r="U640" s="77"/>
      <c r="V640" s="192"/>
    </row>
    <row r="641" spans="1:22" s="1" customFormat="1" x14ac:dyDescent="0.2">
      <c r="A641" s="27"/>
      <c r="B641" s="181"/>
      <c r="C641" s="181"/>
      <c r="D641" s="181"/>
      <c r="E641" s="181"/>
      <c r="F641" s="181"/>
      <c r="G641" s="181"/>
      <c r="H641" s="181"/>
      <c r="I641" s="206"/>
      <c r="J641" s="206"/>
      <c r="K641" s="206"/>
      <c r="L641" s="36"/>
      <c r="M641" s="190">
        <v>91</v>
      </c>
      <c r="N641" s="184" t="s">
        <v>293</v>
      </c>
      <c r="O641" s="192">
        <v>20917.669999999998</v>
      </c>
      <c r="P641" s="192">
        <v>0</v>
      </c>
      <c r="Q641" s="192"/>
      <c r="R641" s="192">
        <v>39674.639999999999</v>
      </c>
      <c r="S641" s="77">
        <f t="shared" si="166"/>
        <v>189.67045564826296</v>
      </c>
      <c r="T641" s="77">
        <v>0</v>
      </c>
      <c r="U641" s="77"/>
      <c r="V641" s="192"/>
    </row>
    <row r="642" spans="1:22" s="1" customFormat="1" x14ac:dyDescent="0.2">
      <c r="A642" s="27"/>
      <c r="B642" s="206"/>
      <c r="C642" s="206"/>
      <c r="D642" s="206"/>
      <c r="E642" s="206"/>
      <c r="F642" s="206"/>
      <c r="G642" s="206"/>
      <c r="H642" s="206"/>
      <c r="I642" s="206"/>
      <c r="J642" s="206"/>
      <c r="K642" s="206"/>
      <c r="L642" s="36"/>
      <c r="M642" s="190"/>
      <c r="N642" s="184"/>
      <c r="O642" s="145"/>
      <c r="P642" s="145"/>
      <c r="Q642" s="145"/>
      <c r="R642" s="145"/>
      <c r="S642" s="77"/>
      <c r="T642" s="77"/>
      <c r="U642" s="77"/>
      <c r="V642" s="256"/>
    </row>
    <row r="643" spans="1:22" s="1" customFormat="1" x14ac:dyDescent="0.2">
      <c r="A643" s="44"/>
      <c r="B643" s="48">
        <v>1</v>
      </c>
      <c r="C643" s="44"/>
      <c r="D643" s="299">
        <v>3</v>
      </c>
      <c r="E643" s="299"/>
      <c r="F643" s="299">
        <v>5</v>
      </c>
      <c r="G643" s="299"/>
      <c r="H643" s="299"/>
      <c r="I643" s="299"/>
      <c r="J643" s="299">
        <v>9</v>
      </c>
      <c r="K643" s="206"/>
      <c r="L643" s="16" t="s">
        <v>182</v>
      </c>
      <c r="M643" s="72">
        <v>3</v>
      </c>
      <c r="N643" s="84" t="s">
        <v>116</v>
      </c>
      <c r="O643" s="114">
        <f>SUM(O644+O646)</f>
        <v>30708.89</v>
      </c>
      <c r="P643" s="114">
        <f>SUM(P644+P646)</f>
        <v>60000</v>
      </c>
      <c r="Q643" s="114"/>
      <c r="R643" s="114">
        <f>SUM(R644+R646)</f>
        <v>42300.800000000003</v>
      </c>
      <c r="S643" s="77">
        <f t="shared" si="166"/>
        <v>137.74773363674169</v>
      </c>
      <c r="T643" s="77">
        <f t="shared" si="165"/>
        <v>70.501333333333335</v>
      </c>
      <c r="U643" s="77"/>
      <c r="V643" s="114"/>
    </row>
    <row r="644" spans="1:22" s="1" customFormat="1" x14ac:dyDescent="0.2">
      <c r="A644" s="178"/>
      <c r="B644" s="177">
        <v>1</v>
      </c>
      <c r="C644" s="178"/>
      <c r="D644" s="299">
        <v>3</v>
      </c>
      <c r="E644" s="299"/>
      <c r="F644" s="299">
        <v>5</v>
      </c>
      <c r="G644" s="299"/>
      <c r="H644" s="299"/>
      <c r="I644" s="299"/>
      <c r="J644" s="299">
        <v>9</v>
      </c>
      <c r="K644" s="206"/>
      <c r="L644" s="16" t="s">
        <v>182</v>
      </c>
      <c r="M644" s="71">
        <v>32</v>
      </c>
      <c r="N644" s="70" t="s">
        <v>3</v>
      </c>
      <c r="O644" s="115">
        <f>SUM(O645)</f>
        <v>0</v>
      </c>
      <c r="P644" s="115">
        <f>SUM(P645)</f>
        <v>0</v>
      </c>
      <c r="Q644" s="115"/>
      <c r="R644" s="115">
        <f>SUM(R645)</f>
        <v>0</v>
      </c>
      <c r="S644" s="77">
        <v>0</v>
      </c>
      <c r="T644" s="77">
        <v>0</v>
      </c>
      <c r="U644" s="77"/>
      <c r="V644" s="114"/>
    </row>
    <row r="645" spans="1:22" s="1" customFormat="1" x14ac:dyDescent="0.2">
      <c r="A645" s="178"/>
      <c r="B645" s="177">
        <v>1</v>
      </c>
      <c r="C645" s="178"/>
      <c r="D645" s="299">
        <v>3</v>
      </c>
      <c r="E645" s="299"/>
      <c r="F645" s="299">
        <v>5</v>
      </c>
      <c r="G645" s="299"/>
      <c r="H645" s="299"/>
      <c r="I645" s="299"/>
      <c r="J645" s="299">
        <v>9</v>
      </c>
      <c r="K645" s="206"/>
      <c r="L645" s="16" t="s">
        <v>182</v>
      </c>
      <c r="M645" s="179">
        <v>323</v>
      </c>
      <c r="N645" s="97" t="s">
        <v>6</v>
      </c>
      <c r="O645" s="114">
        <v>0</v>
      </c>
      <c r="P645" s="114">
        <v>0</v>
      </c>
      <c r="Q645" s="114"/>
      <c r="R645" s="114">
        <v>0</v>
      </c>
      <c r="S645" s="77">
        <v>0</v>
      </c>
      <c r="T645" s="77">
        <v>0</v>
      </c>
      <c r="U645" s="77"/>
      <c r="V645" s="114"/>
    </row>
    <row r="646" spans="1:22" s="1" customFormat="1" x14ac:dyDescent="0.2">
      <c r="A646" s="44"/>
      <c r="B646" s="48">
        <v>1</v>
      </c>
      <c r="C646" s="44"/>
      <c r="D646" s="299">
        <v>3</v>
      </c>
      <c r="E646" s="299"/>
      <c r="F646" s="299">
        <v>5</v>
      </c>
      <c r="G646" s="299"/>
      <c r="H646" s="299"/>
      <c r="I646" s="299"/>
      <c r="J646" s="299">
        <v>9</v>
      </c>
      <c r="K646" s="206"/>
      <c r="L646" s="16" t="s">
        <v>182</v>
      </c>
      <c r="M646" s="92" t="s">
        <v>72</v>
      </c>
      <c r="N646" s="70" t="s">
        <v>137</v>
      </c>
      <c r="O646" s="115">
        <f>SUM(O647+O649)</f>
        <v>30708.89</v>
      </c>
      <c r="P646" s="115">
        <f t="shared" ref="P646" si="180">SUM(P647:P649)</f>
        <v>60000</v>
      </c>
      <c r="Q646" s="115"/>
      <c r="R646" s="115">
        <f>SUM(R647+R649)</f>
        <v>42300.800000000003</v>
      </c>
      <c r="S646" s="77">
        <f t="shared" si="166"/>
        <v>137.74773363674169</v>
      </c>
      <c r="T646" s="77">
        <f t="shared" si="165"/>
        <v>70.501333333333335</v>
      </c>
      <c r="U646" s="77"/>
      <c r="V646" s="114"/>
    </row>
    <row r="647" spans="1:22" s="1" customFormat="1" x14ac:dyDescent="0.2">
      <c r="A647" s="44"/>
      <c r="B647" s="48">
        <v>1</v>
      </c>
      <c r="C647" s="44"/>
      <c r="D647" s="299">
        <v>3</v>
      </c>
      <c r="E647" s="299"/>
      <c r="F647" s="299">
        <v>5</v>
      </c>
      <c r="G647" s="299"/>
      <c r="H647" s="299"/>
      <c r="I647" s="299"/>
      <c r="J647" s="299">
        <v>9</v>
      </c>
      <c r="K647" s="206"/>
      <c r="L647" s="16" t="s">
        <v>182</v>
      </c>
      <c r="M647" s="83" t="s">
        <v>73</v>
      </c>
      <c r="N647" s="84" t="s">
        <v>8</v>
      </c>
      <c r="O647" s="114">
        <f>SUM(O648)</f>
        <v>20708.89</v>
      </c>
      <c r="P647" s="114">
        <v>40000</v>
      </c>
      <c r="Q647" s="114"/>
      <c r="R647" s="114">
        <f>SUM(R648)</f>
        <v>22300.799999999999</v>
      </c>
      <c r="S647" s="77">
        <f t="shared" si="166"/>
        <v>107.68708511175635</v>
      </c>
      <c r="T647" s="77">
        <f t="shared" si="165"/>
        <v>55.752000000000002</v>
      </c>
      <c r="U647" s="77"/>
      <c r="V647" s="114"/>
    </row>
    <row r="648" spans="1:22" s="1" customFormat="1" x14ac:dyDescent="0.2">
      <c r="A648" s="359"/>
      <c r="B648" s="358"/>
      <c r="C648" s="359"/>
      <c r="D648" s="358"/>
      <c r="E648" s="358"/>
      <c r="F648" s="358"/>
      <c r="G648" s="358"/>
      <c r="H648" s="358"/>
      <c r="I648" s="358"/>
      <c r="J648" s="358"/>
      <c r="K648" s="359"/>
      <c r="L648" s="16"/>
      <c r="M648" s="355" t="s">
        <v>450</v>
      </c>
      <c r="N648" s="356" t="s">
        <v>451</v>
      </c>
      <c r="O648" s="114">
        <v>20708.89</v>
      </c>
      <c r="P648" s="114"/>
      <c r="Q648" s="114"/>
      <c r="R648" s="114">
        <v>22300.799999999999</v>
      </c>
      <c r="S648" s="77">
        <f t="shared" si="166"/>
        <v>107.68708511175635</v>
      </c>
      <c r="T648" s="77">
        <v>0</v>
      </c>
      <c r="U648" s="77"/>
      <c r="V648" s="114"/>
    </row>
    <row r="649" spans="1:22" s="1" customFormat="1" x14ac:dyDescent="0.2">
      <c r="A649" s="44"/>
      <c r="B649" s="48">
        <v>1</v>
      </c>
      <c r="C649" s="44"/>
      <c r="D649" s="299">
        <v>3</v>
      </c>
      <c r="E649" s="299"/>
      <c r="F649" s="299">
        <v>5</v>
      </c>
      <c r="G649" s="299"/>
      <c r="H649" s="299"/>
      <c r="I649" s="299"/>
      <c r="J649" s="299">
        <v>9</v>
      </c>
      <c r="K649" s="206"/>
      <c r="L649" s="16" t="s">
        <v>182</v>
      </c>
      <c r="M649" s="83" t="s">
        <v>74</v>
      </c>
      <c r="N649" s="84" t="s">
        <v>30</v>
      </c>
      <c r="O649" s="114">
        <f>SUM(O650)</f>
        <v>10000</v>
      </c>
      <c r="P649" s="114">
        <v>20000</v>
      </c>
      <c r="Q649" s="114"/>
      <c r="R649" s="114">
        <f>SUM(R650)</f>
        <v>20000</v>
      </c>
      <c r="S649" s="77">
        <f t="shared" si="166"/>
        <v>200</v>
      </c>
      <c r="T649" s="77">
        <f t="shared" si="165"/>
        <v>100</v>
      </c>
      <c r="U649" s="77"/>
      <c r="V649" s="114"/>
    </row>
    <row r="650" spans="1:22" s="1" customFormat="1" ht="25.5" x14ac:dyDescent="0.2">
      <c r="A650" s="359"/>
      <c r="B650" s="358"/>
      <c r="C650" s="359"/>
      <c r="D650" s="358"/>
      <c r="E650" s="358"/>
      <c r="F650" s="358"/>
      <c r="G650" s="358"/>
      <c r="H650" s="358"/>
      <c r="I650" s="358"/>
      <c r="J650" s="358"/>
      <c r="K650" s="359"/>
      <c r="L650" s="16"/>
      <c r="M650" s="355" t="s">
        <v>452</v>
      </c>
      <c r="N650" s="356" t="s">
        <v>453</v>
      </c>
      <c r="O650" s="114">
        <v>10000</v>
      </c>
      <c r="P650" s="114"/>
      <c r="Q650" s="114"/>
      <c r="R650" s="114">
        <v>20000</v>
      </c>
      <c r="S650" s="77">
        <f t="shared" si="166"/>
        <v>200</v>
      </c>
      <c r="T650" s="77"/>
      <c r="U650" s="77"/>
      <c r="V650" s="114"/>
    </row>
    <row r="651" spans="1:22" s="1" customFormat="1" x14ac:dyDescent="0.2">
      <c r="A651" s="235"/>
      <c r="B651" s="234"/>
      <c r="C651" s="235"/>
      <c r="D651" s="235"/>
      <c r="E651" s="235"/>
      <c r="F651" s="235"/>
      <c r="G651" s="235"/>
      <c r="H651" s="235"/>
      <c r="I651" s="235"/>
      <c r="J651" s="234"/>
      <c r="K651" s="235"/>
      <c r="L651" s="16"/>
      <c r="M651" s="236"/>
      <c r="N651" s="237"/>
      <c r="O651" s="114"/>
      <c r="P651" s="114"/>
      <c r="Q651" s="114"/>
      <c r="R651" s="114"/>
      <c r="S651" s="77"/>
      <c r="T651" s="77"/>
      <c r="U651" s="77"/>
      <c r="V651" s="114"/>
    </row>
    <row r="652" spans="1:22" s="1" customFormat="1" ht="25.5" x14ac:dyDescent="0.2">
      <c r="A652" s="53" t="s">
        <v>194</v>
      </c>
      <c r="B652" s="235"/>
      <c r="C652" s="235"/>
      <c r="D652" s="235"/>
      <c r="E652" s="235"/>
      <c r="F652" s="235"/>
      <c r="G652" s="235"/>
      <c r="H652" s="235"/>
      <c r="I652" s="235"/>
      <c r="J652" s="235"/>
      <c r="K652" s="235"/>
      <c r="L652" s="31" t="s">
        <v>312</v>
      </c>
      <c r="M652" s="104"/>
      <c r="N652" s="105" t="s">
        <v>144</v>
      </c>
      <c r="O652" s="117">
        <f>SUM(O654)</f>
        <v>5000</v>
      </c>
      <c r="P652" s="117">
        <f>SUM(P654)</f>
        <v>10000</v>
      </c>
      <c r="Q652" s="117"/>
      <c r="R652" s="117">
        <f>SUM(R654)</f>
        <v>5000</v>
      </c>
      <c r="S652" s="77">
        <f t="shared" ref="S652:S703" si="181">R652/O652*100</f>
        <v>100</v>
      </c>
      <c r="T652" s="77">
        <f t="shared" ref="T652:T714" si="182">R652/P652*100</f>
        <v>50</v>
      </c>
      <c r="U652" s="77"/>
      <c r="V652" s="117"/>
    </row>
    <row r="653" spans="1:22" s="1" customFormat="1" x14ac:dyDescent="0.2">
      <c r="A653" s="130"/>
      <c r="B653" s="129"/>
      <c r="C653" s="130"/>
      <c r="D653" s="130"/>
      <c r="E653" s="130"/>
      <c r="F653" s="130"/>
      <c r="G653" s="130"/>
      <c r="H653" s="130"/>
      <c r="I653" s="206"/>
      <c r="J653" s="206"/>
      <c r="K653" s="206"/>
      <c r="L653" s="16"/>
      <c r="M653" s="131"/>
      <c r="N653" s="84"/>
      <c r="O653" s="145"/>
      <c r="P653" s="145"/>
      <c r="Q653" s="145"/>
      <c r="R653" s="145"/>
      <c r="S653" s="77"/>
      <c r="T653" s="77"/>
      <c r="U653" s="77"/>
      <c r="V653" s="114"/>
    </row>
    <row r="654" spans="1:22" s="1" customFormat="1" ht="38.25" x14ac:dyDescent="0.2">
      <c r="A654" s="27" t="s">
        <v>208</v>
      </c>
      <c r="B654" s="44"/>
      <c r="C654" s="44"/>
      <c r="D654" s="44"/>
      <c r="E654" s="44"/>
      <c r="F654" s="44"/>
      <c r="G654" s="44"/>
      <c r="H654" s="44"/>
      <c r="I654" s="206"/>
      <c r="J654" s="206"/>
      <c r="K654" s="206"/>
      <c r="L654" s="36" t="s">
        <v>183</v>
      </c>
      <c r="M654" s="107"/>
      <c r="N654" s="108" t="s">
        <v>326</v>
      </c>
      <c r="O654" s="145">
        <f t="shared" ref="O654:P654" si="183">SUM(O659)</f>
        <v>5000</v>
      </c>
      <c r="P654" s="145">
        <f t="shared" si="183"/>
        <v>10000</v>
      </c>
      <c r="Q654" s="145"/>
      <c r="R654" s="145">
        <f t="shared" ref="R654" si="184">SUM(R659)</f>
        <v>5000</v>
      </c>
      <c r="S654" s="77">
        <f t="shared" si="181"/>
        <v>100</v>
      </c>
      <c r="T654" s="77">
        <f t="shared" si="182"/>
        <v>50</v>
      </c>
      <c r="U654" s="77"/>
      <c r="V654" s="256"/>
    </row>
    <row r="655" spans="1:22" s="1" customFormat="1" x14ac:dyDescent="0.2">
      <c r="A655" s="27"/>
      <c r="B655" s="156"/>
      <c r="C655" s="156"/>
      <c r="D655" s="156"/>
      <c r="E655" s="156"/>
      <c r="F655" s="156"/>
      <c r="G655" s="156"/>
      <c r="H655" s="156"/>
      <c r="I655" s="206"/>
      <c r="J655" s="206"/>
      <c r="K655" s="206"/>
      <c r="L655" s="36"/>
      <c r="M655" s="107"/>
      <c r="N655" s="108"/>
      <c r="O655" s="145"/>
      <c r="P655" s="145"/>
      <c r="Q655" s="145"/>
      <c r="R655" s="145"/>
      <c r="S655" s="77"/>
      <c r="T655" s="77"/>
      <c r="U655" s="77"/>
      <c r="V655" s="256"/>
    </row>
    <row r="656" spans="1:22" s="1" customFormat="1" x14ac:dyDescent="0.2">
      <c r="A656" s="27"/>
      <c r="B656" s="181"/>
      <c r="C656" s="181"/>
      <c r="D656" s="181"/>
      <c r="E656" s="181"/>
      <c r="F656" s="181"/>
      <c r="G656" s="181"/>
      <c r="H656" s="181"/>
      <c r="I656" s="206"/>
      <c r="J656" s="206"/>
      <c r="K656" s="206"/>
      <c r="L656" s="36"/>
      <c r="M656" s="107"/>
      <c r="N656" s="184" t="s">
        <v>288</v>
      </c>
      <c r="O656" s="192">
        <f>SUM(O657)</f>
        <v>5000</v>
      </c>
      <c r="P656" s="192">
        <f>SUM(P657)</f>
        <v>10000</v>
      </c>
      <c r="Q656" s="192"/>
      <c r="R656" s="192">
        <f>SUM(R657)</f>
        <v>5000</v>
      </c>
      <c r="S656" s="77">
        <f t="shared" si="181"/>
        <v>100</v>
      </c>
      <c r="T656" s="77">
        <f t="shared" si="182"/>
        <v>50</v>
      </c>
      <c r="U656" s="77"/>
      <c r="V656" s="192"/>
    </row>
    <row r="657" spans="1:22" s="1" customFormat="1" x14ac:dyDescent="0.2">
      <c r="A657" s="27"/>
      <c r="B657" s="181"/>
      <c r="C657" s="181"/>
      <c r="D657" s="181"/>
      <c r="E657" s="181"/>
      <c r="F657" s="181"/>
      <c r="G657" s="181"/>
      <c r="H657" s="181"/>
      <c r="I657" s="206"/>
      <c r="J657" s="206"/>
      <c r="K657" s="206"/>
      <c r="L657" s="36"/>
      <c r="M657" s="193" t="s">
        <v>501</v>
      </c>
      <c r="N657" s="184" t="s">
        <v>289</v>
      </c>
      <c r="O657" s="192">
        <v>5000</v>
      </c>
      <c r="P657" s="192">
        <v>10000</v>
      </c>
      <c r="Q657" s="192"/>
      <c r="R657" s="192">
        <v>5000</v>
      </c>
      <c r="S657" s="77">
        <f t="shared" si="181"/>
        <v>100</v>
      </c>
      <c r="T657" s="77">
        <f t="shared" si="182"/>
        <v>50</v>
      </c>
      <c r="U657" s="77"/>
      <c r="V657" s="192"/>
    </row>
    <row r="658" spans="1:22" s="1" customFormat="1" x14ac:dyDescent="0.2">
      <c r="A658" s="27"/>
      <c r="B658" s="181"/>
      <c r="C658" s="181"/>
      <c r="D658" s="181"/>
      <c r="E658" s="181"/>
      <c r="F658" s="181"/>
      <c r="G658" s="181"/>
      <c r="H658" s="181"/>
      <c r="I658" s="206"/>
      <c r="J658" s="206"/>
      <c r="K658" s="206"/>
      <c r="L658" s="36"/>
      <c r="M658" s="107"/>
      <c r="N658" s="184"/>
      <c r="O658" s="145"/>
      <c r="P658" s="145"/>
      <c r="Q658" s="145"/>
      <c r="R658" s="145"/>
      <c r="S658" s="77"/>
      <c r="T658" s="77"/>
      <c r="U658" s="77"/>
      <c r="V658" s="256"/>
    </row>
    <row r="659" spans="1:22" s="1" customFormat="1" x14ac:dyDescent="0.2">
      <c r="A659" s="41"/>
      <c r="B659" s="48">
        <v>1</v>
      </c>
      <c r="C659" s="41"/>
      <c r="D659" s="41"/>
      <c r="E659" s="41"/>
      <c r="F659" s="41"/>
      <c r="G659" s="41"/>
      <c r="H659" s="41"/>
      <c r="I659" s="206"/>
      <c r="J659" s="206"/>
      <c r="K659" s="206"/>
      <c r="L659" s="16" t="s">
        <v>183</v>
      </c>
      <c r="M659" s="72">
        <v>3</v>
      </c>
      <c r="N659" s="84" t="s">
        <v>116</v>
      </c>
      <c r="O659" s="114">
        <f t="shared" ref="O659:R659" si="185">SUM(O660)</f>
        <v>5000</v>
      </c>
      <c r="P659" s="114">
        <f t="shared" si="185"/>
        <v>10000</v>
      </c>
      <c r="Q659" s="114"/>
      <c r="R659" s="114">
        <f t="shared" si="185"/>
        <v>5000</v>
      </c>
      <c r="S659" s="77">
        <f t="shared" si="181"/>
        <v>100</v>
      </c>
      <c r="T659" s="77">
        <f t="shared" si="182"/>
        <v>50</v>
      </c>
      <c r="U659" s="77"/>
      <c r="V659" s="114"/>
    </row>
    <row r="660" spans="1:22" s="1" customFormat="1" x14ac:dyDescent="0.2">
      <c r="A660" s="41"/>
      <c r="B660" s="48">
        <v>1</v>
      </c>
      <c r="C660" s="41"/>
      <c r="D660" s="41"/>
      <c r="E660" s="41"/>
      <c r="F660" s="41"/>
      <c r="G660" s="41"/>
      <c r="H660" s="41"/>
      <c r="I660" s="206"/>
      <c r="J660" s="206"/>
      <c r="K660" s="206"/>
      <c r="L660" s="16" t="s">
        <v>183</v>
      </c>
      <c r="M660" s="92" t="s">
        <v>72</v>
      </c>
      <c r="N660" s="70" t="s">
        <v>137</v>
      </c>
      <c r="O660" s="115">
        <f t="shared" ref="O660:R660" si="186">SUM(O661:O661)</f>
        <v>5000</v>
      </c>
      <c r="P660" s="115">
        <f t="shared" si="186"/>
        <v>10000</v>
      </c>
      <c r="Q660" s="115"/>
      <c r="R660" s="115">
        <f t="shared" si="186"/>
        <v>5000</v>
      </c>
      <c r="S660" s="77">
        <f t="shared" si="181"/>
        <v>100</v>
      </c>
      <c r="T660" s="77">
        <f t="shared" si="182"/>
        <v>50</v>
      </c>
      <c r="U660" s="77"/>
      <c r="V660" s="114"/>
    </row>
    <row r="661" spans="1:22" s="1" customFormat="1" x14ac:dyDescent="0.2">
      <c r="A661" s="41"/>
      <c r="B661" s="48">
        <v>1</v>
      </c>
      <c r="C661" s="41"/>
      <c r="D661" s="41"/>
      <c r="E661" s="41"/>
      <c r="F661" s="41"/>
      <c r="G661" s="41"/>
      <c r="H661" s="41"/>
      <c r="I661" s="206"/>
      <c r="J661" s="206"/>
      <c r="K661" s="206"/>
      <c r="L661" s="16" t="s">
        <v>183</v>
      </c>
      <c r="M661" s="83" t="s">
        <v>73</v>
      </c>
      <c r="N661" s="84" t="s">
        <v>8</v>
      </c>
      <c r="O661" s="114">
        <v>5000</v>
      </c>
      <c r="P661" s="114">
        <v>10000</v>
      </c>
      <c r="Q661" s="114"/>
      <c r="R661" s="114">
        <f>SUM(R662)</f>
        <v>5000</v>
      </c>
      <c r="S661" s="77">
        <f t="shared" si="181"/>
        <v>100</v>
      </c>
      <c r="T661" s="77">
        <f t="shared" si="182"/>
        <v>50</v>
      </c>
      <c r="U661" s="77"/>
      <c r="V661" s="114"/>
    </row>
    <row r="662" spans="1:22" s="1" customFormat="1" x14ac:dyDescent="0.2">
      <c r="A662" s="359"/>
      <c r="B662" s="358"/>
      <c r="C662" s="359"/>
      <c r="D662" s="359"/>
      <c r="E662" s="359"/>
      <c r="F662" s="359"/>
      <c r="G662" s="359"/>
      <c r="H662" s="359"/>
      <c r="I662" s="359"/>
      <c r="J662" s="359"/>
      <c r="K662" s="359"/>
      <c r="L662" s="16"/>
      <c r="M662" s="355" t="s">
        <v>450</v>
      </c>
      <c r="N662" s="356" t="s">
        <v>451</v>
      </c>
      <c r="O662" s="114">
        <v>5000</v>
      </c>
      <c r="P662" s="114"/>
      <c r="Q662" s="114"/>
      <c r="R662" s="114">
        <v>5000</v>
      </c>
      <c r="S662" s="77">
        <f t="shared" si="181"/>
        <v>100</v>
      </c>
      <c r="T662" s="77"/>
      <c r="U662" s="77"/>
      <c r="V662" s="114"/>
    </row>
    <row r="663" spans="1:22" s="1" customFormat="1" x14ac:dyDescent="0.2">
      <c r="A663" s="65"/>
      <c r="B663" s="64"/>
      <c r="C663" s="65"/>
      <c r="D663" s="65"/>
      <c r="E663" s="65"/>
      <c r="F663" s="65"/>
      <c r="G663" s="65"/>
      <c r="H663" s="65"/>
      <c r="I663" s="206"/>
      <c r="J663" s="206"/>
      <c r="K663" s="206"/>
      <c r="L663" s="16"/>
      <c r="M663" s="83"/>
      <c r="N663" s="84"/>
      <c r="O663" s="145"/>
      <c r="P663" s="145"/>
      <c r="Q663" s="145"/>
      <c r="R663" s="145"/>
      <c r="S663" s="77"/>
      <c r="T663" s="77"/>
      <c r="U663" s="77"/>
      <c r="V663" s="114"/>
    </row>
    <row r="664" spans="1:22" s="1" customFormat="1" ht="25.5" x14ac:dyDescent="0.2">
      <c r="A664" s="51" t="s">
        <v>205</v>
      </c>
      <c r="B664" s="55">
        <v>1</v>
      </c>
      <c r="C664" s="32"/>
      <c r="D664" s="32"/>
      <c r="E664" s="32"/>
      <c r="F664" s="55"/>
      <c r="G664" s="32"/>
      <c r="H664" s="32"/>
      <c r="I664" s="32"/>
      <c r="J664" s="55">
        <v>9</v>
      </c>
      <c r="K664" s="32"/>
      <c r="L664" s="33"/>
      <c r="M664" s="102"/>
      <c r="N664" s="73" t="s">
        <v>261</v>
      </c>
      <c r="O664" s="116">
        <f>SUM(O666+O679+O692)</f>
        <v>13123.630000000001</v>
      </c>
      <c r="P664" s="116">
        <f>SUM(P666+P679)</f>
        <v>18000</v>
      </c>
      <c r="Q664" s="116"/>
      <c r="R664" s="116">
        <f>SUM(R666+R679+R692)</f>
        <v>8913.26</v>
      </c>
      <c r="S664" s="77">
        <f t="shared" si="181"/>
        <v>67.917641689075353</v>
      </c>
      <c r="T664" s="77">
        <f t="shared" si="182"/>
        <v>49.518111111111111</v>
      </c>
      <c r="U664" s="77"/>
      <c r="V664" s="116"/>
    </row>
    <row r="665" spans="1:22" s="1" customFormat="1" x14ac:dyDescent="0.2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3"/>
      <c r="M665" s="102"/>
      <c r="N665" s="73"/>
      <c r="O665" s="147"/>
      <c r="P665" s="147"/>
      <c r="Q665" s="147"/>
      <c r="R665" s="147"/>
      <c r="S665" s="77"/>
      <c r="T665" s="77"/>
      <c r="U665" s="77"/>
      <c r="V665" s="118"/>
    </row>
    <row r="666" spans="1:22" s="1" customFormat="1" ht="25.5" x14ac:dyDescent="0.2">
      <c r="A666" s="53" t="s">
        <v>195</v>
      </c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1" t="s">
        <v>201</v>
      </c>
      <c r="M666" s="104"/>
      <c r="N666" s="105" t="s">
        <v>149</v>
      </c>
      <c r="O666" s="117">
        <f>SUM(O668)</f>
        <v>0</v>
      </c>
      <c r="P666" s="117">
        <f>SUM(P668)</f>
        <v>15000</v>
      </c>
      <c r="Q666" s="117"/>
      <c r="R666" s="117">
        <f>SUM(R668)</f>
        <v>6000</v>
      </c>
      <c r="S666" s="77">
        <v>0</v>
      </c>
      <c r="T666" s="77">
        <f t="shared" si="182"/>
        <v>40</v>
      </c>
      <c r="U666" s="77"/>
      <c r="V666" s="117"/>
    </row>
    <row r="667" spans="1:22" s="1" customFormat="1" x14ac:dyDescent="0.2">
      <c r="A667" s="53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1"/>
      <c r="M667" s="104"/>
      <c r="N667" s="105"/>
      <c r="O667" s="145"/>
      <c r="P667" s="145"/>
      <c r="Q667" s="145"/>
      <c r="R667" s="145"/>
      <c r="S667" s="77"/>
      <c r="T667" s="77"/>
      <c r="U667" s="77"/>
      <c r="V667" s="117"/>
    </row>
    <row r="668" spans="1:22" s="1" customFormat="1" ht="25.5" x14ac:dyDescent="0.2">
      <c r="A668" s="27" t="s">
        <v>209</v>
      </c>
      <c r="B668" s="15"/>
      <c r="C668" s="15"/>
      <c r="D668" s="15"/>
      <c r="E668" s="15"/>
      <c r="F668" s="15"/>
      <c r="G668" s="15"/>
      <c r="H668" s="15"/>
      <c r="I668" s="206"/>
      <c r="J668" s="206"/>
      <c r="K668" s="206"/>
      <c r="L668" s="36" t="s">
        <v>184</v>
      </c>
      <c r="M668" s="107"/>
      <c r="N668" s="108" t="s">
        <v>228</v>
      </c>
      <c r="O668" s="145">
        <f t="shared" ref="O668:P668" si="187">SUM(O673)</f>
        <v>0</v>
      </c>
      <c r="P668" s="145">
        <f t="shared" si="187"/>
        <v>15000</v>
      </c>
      <c r="Q668" s="145"/>
      <c r="R668" s="145">
        <f t="shared" ref="R668" si="188">SUM(R673)</f>
        <v>6000</v>
      </c>
      <c r="S668" s="77">
        <v>0</v>
      </c>
      <c r="T668" s="77">
        <f t="shared" si="182"/>
        <v>40</v>
      </c>
      <c r="U668" s="77"/>
      <c r="V668" s="256"/>
    </row>
    <row r="669" spans="1:22" s="15" customFormat="1" x14ac:dyDescent="0.2">
      <c r="I669" s="206"/>
      <c r="J669" s="206"/>
      <c r="K669" s="206"/>
      <c r="L669" s="16"/>
      <c r="M669" s="92"/>
      <c r="N669" s="70"/>
      <c r="O669" s="147"/>
      <c r="P669" s="147"/>
      <c r="Q669" s="147"/>
      <c r="R669" s="147"/>
      <c r="S669" s="77"/>
      <c r="T669" s="77"/>
      <c r="U669" s="77"/>
      <c r="V669" s="118"/>
    </row>
    <row r="670" spans="1:22" s="181" customFormat="1" x14ac:dyDescent="0.2">
      <c r="I670" s="206"/>
      <c r="J670" s="206"/>
      <c r="K670" s="206"/>
      <c r="L670" s="16"/>
      <c r="M670" s="92"/>
      <c r="N670" s="184" t="s">
        <v>288</v>
      </c>
      <c r="O670" s="192">
        <f>SUM(O671)</f>
        <v>0</v>
      </c>
      <c r="P670" s="192">
        <f>SUM(P671)</f>
        <v>15000</v>
      </c>
      <c r="Q670" s="192"/>
      <c r="R670" s="192">
        <f>SUM(R671)</f>
        <v>6000</v>
      </c>
      <c r="S670" s="77">
        <v>0</v>
      </c>
      <c r="T670" s="77">
        <f t="shared" si="182"/>
        <v>40</v>
      </c>
      <c r="U670" s="77"/>
      <c r="V670" s="192"/>
    </row>
    <row r="671" spans="1:22" s="206" customFormat="1" x14ac:dyDescent="0.2">
      <c r="L671" s="16"/>
      <c r="M671" s="190">
        <v>91</v>
      </c>
      <c r="N671" s="184" t="s">
        <v>293</v>
      </c>
      <c r="O671" s="192">
        <v>0</v>
      </c>
      <c r="P671" s="192">
        <v>15000</v>
      </c>
      <c r="Q671" s="192"/>
      <c r="R671" s="192">
        <v>6000</v>
      </c>
      <c r="S671" s="77">
        <v>0</v>
      </c>
      <c r="T671" s="77">
        <f t="shared" si="182"/>
        <v>40</v>
      </c>
      <c r="U671" s="77"/>
      <c r="V671" s="192"/>
    </row>
    <row r="672" spans="1:22" s="181" customFormat="1" x14ac:dyDescent="0.2">
      <c r="I672" s="206"/>
      <c r="J672" s="206"/>
      <c r="K672" s="206"/>
      <c r="L672" s="16"/>
      <c r="M672" s="92"/>
      <c r="N672" s="184"/>
      <c r="O672" s="147"/>
      <c r="P672" s="147"/>
      <c r="Q672" s="147"/>
      <c r="R672" s="147"/>
      <c r="S672" s="77"/>
      <c r="T672" s="77"/>
      <c r="U672" s="77"/>
      <c r="V672" s="118"/>
    </row>
    <row r="673" spans="1:22" s="15" customFormat="1" x14ac:dyDescent="0.2">
      <c r="B673" s="48"/>
      <c r="I673" s="206"/>
      <c r="J673" s="205">
        <v>9</v>
      </c>
      <c r="K673" s="206"/>
      <c r="L673" s="16" t="s">
        <v>184</v>
      </c>
      <c r="M673" s="72">
        <v>3</v>
      </c>
      <c r="N673" s="84" t="s">
        <v>116</v>
      </c>
      <c r="O673" s="114">
        <f t="shared" ref="O673:R673" si="189">SUM(O674)</f>
        <v>0</v>
      </c>
      <c r="P673" s="114">
        <f t="shared" si="189"/>
        <v>15000</v>
      </c>
      <c r="Q673" s="114"/>
      <c r="R673" s="114">
        <f t="shared" si="189"/>
        <v>6000</v>
      </c>
      <c r="S673" s="77">
        <v>0</v>
      </c>
      <c r="T673" s="77">
        <f t="shared" si="182"/>
        <v>40</v>
      </c>
      <c r="U673" s="77"/>
      <c r="V673" s="114"/>
    </row>
    <row r="674" spans="1:22" s="38" customFormat="1" x14ac:dyDescent="0.2">
      <c r="B674" s="48"/>
      <c r="J674" s="9">
        <v>9</v>
      </c>
      <c r="L674" s="16" t="s">
        <v>184</v>
      </c>
      <c r="M674" s="92" t="s">
        <v>72</v>
      </c>
      <c r="N674" s="70" t="s">
        <v>137</v>
      </c>
      <c r="O674" s="115">
        <f t="shared" ref="O674:P674" si="190">SUM(O675:O677)</f>
        <v>0</v>
      </c>
      <c r="P674" s="115">
        <f t="shared" si="190"/>
        <v>15000</v>
      </c>
      <c r="Q674" s="115"/>
      <c r="R674" s="115">
        <f>SUM(R675+R677)</f>
        <v>6000</v>
      </c>
      <c r="S674" s="77">
        <v>0</v>
      </c>
      <c r="T674" s="77">
        <f t="shared" si="182"/>
        <v>40</v>
      </c>
      <c r="U674" s="77"/>
      <c r="V674" s="114"/>
    </row>
    <row r="675" spans="1:22" s="15" customFormat="1" x14ac:dyDescent="0.2">
      <c r="B675" s="48"/>
      <c r="I675" s="206"/>
      <c r="J675" s="205">
        <v>9</v>
      </c>
      <c r="K675" s="206"/>
      <c r="L675" s="16" t="s">
        <v>184</v>
      </c>
      <c r="M675" s="83" t="s">
        <v>73</v>
      </c>
      <c r="N675" s="84" t="s">
        <v>8</v>
      </c>
      <c r="O675" s="114">
        <v>0</v>
      </c>
      <c r="P675" s="114">
        <v>15000</v>
      </c>
      <c r="Q675" s="114"/>
      <c r="R675" s="114">
        <f>SUM(R676)</f>
        <v>6000</v>
      </c>
      <c r="S675" s="77">
        <v>0</v>
      </c>
      <c r="T675" s="77">
        <f t="shared" si="182"/>
        <v>40</v>
      </c>
      <c r="U675" s="77"/>
      <c r="V675" s="114"/>
    </row>
    <row r="676" spans="1:22" s="374" customFormat="1" x14ac:dyDescent="0.2">
      <c r="B676" s="373"/>
      <c r="J676" s="373"/>
      <c r="L676" s="16"/>
      <c r="M676" s="372" t="s">
        <v>450</v>
      </c>
      <c r="N676" s="376" t="s">
        <v>451</v>
      </c>
      <c r="O676" s="114">
        <v>0</v>
      </c>
      <c r="P676" s="114"/>
      <c r="Q676" s="114"/>
      <c r="R676" s="114">
        <v>6000</v>
      </c>
      <c r="S676" s="77">
        <v>0</v>
      </c>
      <c r="T676" s="77"/>
      <c r="U676" s="77"/>
      <c r="V676" s="114"/>
    </row>
    <row r="677" spans="1:22" s="15" customFormat="1" x14ac:dyDescent="0.2">
      <c r="B677" s="48"/>
      <c r="I677" s="206"/>
      <c r="J677" s="205">
        <v>9</v>
      </c>
      <c r="K677" s="206"/>
      <c r="L677" s="16" t="s">
        <v>184</v>
      </c>
      <c r="M677" s="83" t="s">
        <v>74</v>
      </c>
      <c r="N677" s="84" t="s">
        <v>30</v>
      </c>
      <c r="O677" s="114">
        <v>0</v>
      </c>
      <c r="P677" s="114">
        <v>0</v>
      </c>
      <c r="Q677" s="114"/>
      <c r="R677" s="114">
        <v>0</v>
      </c>
      <c r="S677" s="77">
        <v>0</v>
      </c>
      <c r="T677" s="77">
        <v>0</v>
      </c>
      <c r="U677" s="77"/>
      <c r="V677" s="114"/>
    </row>
    <row r="678" spans="1:22" s="212" customFormat="1" x14ac:dyDescent="0.2">
      <c r="B678" s="213"/>
      <c r="J678" s="213"/>
      <c r="L678" s="16"/>
      <c r="M678" s="215"/>
      <c r="N678" s="216"/>
      <c r="O678" s="114"/>
      <c r="P678" s="114"/>
      <c r="Q678" s="114"/>
      <c r="R678" s="114"/>
      <c r="S678" s="77"/>
      <c r="T678" s="77"/>
      <c r="U678" s="77"/>
      <c r="V678" s="114"/>
    </row>
    <row r="679" spans="1:22" s="156" customFormat="1" ht="25.5" x14ac:dyDescent="0.2">
      <c r="A679" s="67">
        <v>10</v>
      </c>
      <c r="B679" s="153"/>
      <c r="I679" s="206"/>
      <c r="J679" s="206"/>
      <c r="K679" s="206"/>
      <c r="L679" s="31" t="s">
        <v>198</v>
      </c>
      <c r="M679" s="154"/>
      <c r="N679" s="105" t="s">
        <v>151</v>
      </c>
      <c r="O679" s="117">
        <f t="shared" ref="O679:P679" si="191">SUM(O681)</f>
        <v>4273.63</v>
      </c>
      <c r="P679" s="117">
        <f t="shared" si="191"/>
        <v>3000</v>
      </c>
      <c r="Q679" s="117"/>
      <c r="R679" s="117">
        <f t="shared" ref="R679" si="192">SUM(R681)</f>
        <v>2913.26</v>
      </c>
      <c r="S679" s="77">
        <f t="shared" si="181"/>
        <v>68.168278489246845</v>
      </c>
      <c r="T679" s="77">
        <f t="shared" si="182"/>
        <v>97.108666666666679</v>
      </c>
      <c r="U679" s="77"/>
      <c r="V679" s="117"/>
    </row>
    <row r="680" spans="1:22" s="156" customFormat="1" x14ac:dyDescent="0.2">
      <c r="A680" s="67"/>
      <c r="B680" s="153"/>
      <c r="I680" s="206"/>
      <c r="J680" s="206"/>
      <c r="K680" s="206"/>
      <c r="L680" s="31"/>
      <c r="M680" s="154"/>
      <c r="N680" s="105"/>
      <c r="O680" s="145"/>
      <c r="P680" s="145"/>
      <c r="Q680" s="145"/>
      <c r="R680" s="145"/>
      <c r="S680" s="77"/>
      <c r="T680" s="77"/>
      <c r="U680" s="77"/>
      <c r="V680" s="114"/>
    </row>
    <row r="681" spans="1:22" s="156" customFormat="1" ht="25.5" x14ac:dyDescent="0.2">
      <c r="A681" s="27" t="s">
        <v>324</v>
      </c>
      <c r="B681" s="153"/>
      <c r="I681" s="206"/>
      <c r="J681" s="206"/>
      <c r="K681" s="206"/>
      <c r="L681" s="66" t="s">
        <v>141</v>
      </c>
      <c r="M681" s="121"/>
      <c r="N681" s="122" t="s">
        <v>219</v>
      </c>
      <c r="O681" s="145">
        <f t="shared" ref="O681:P681" si="193">SUM(O687)</f>
        <v>4273.63</v>
      </c>
      <c r="P681" s="145">
        <f t="shared" si="193"/>
        <v>3000</v>
      </c>
      <c r="Q681" s="145"/>
      <c r="R681" s="145">
        <f t="shared" ref="R681" si="194">SUM(R687)</f>
        <v>2913.26</v>
      </c>
      <c r="S681" s="77">
        <f t="shared" si="181"/>
        <v>68.168278489246845</v>
      </c>
      <c r="T681" s="77">
        <f t="shared" si="182"/>
        <v>97.108666666666679</v>
      </c>
      <c r="U681" s="77"/>
      <c r="V681" s="256"/>
    </row>
    <row r="682" spans="1:22" s="156" customFormat="1" x14ac:dyDescent="0.2">
      <c r="B682" s="153"/>
      <c r="I682" s="206"/>
      <c r="J682" s="206"/>
      <c r="K682" s="206"/>
      <c r="L682" s="16"/>
      <c r="M682" s="154"/>
      <c r="N682" s="84"/>
      <c r="O682" s="145"/>
      <c r="P682" s="145"/>
      <c r="Q682" s="145"/>
      <c r="R682" s="145"/>
      <c r="S682" s="77"/>
      <c r="T682" s="77"/>
      <c r="U682" s="77"/>
      <c r="V682" s="114"/>
    </row>
    <row r="683" spans="1:22" s="181" customFormat="1" x14ac:dyDescent="0.2">
      <c r="B683" s="180"/>
      <c r="I683" s="206"/>
      <c r="J683" s="206"/>
      <c r="K683" s="206"/>
      <c r="L683" s="16"/>
      <c r="M683" s="182"/>
      <c r="N683" s="184" t="s">
        <v>288</v>
      </c>
      <c r="O683" s="192">
        <f t="shared" ref="O683:P683" si="195">SUM(O684:O685)</f>
        <v>4273.63</v>
      </c>
      <c r="P683" s="192">
        <f t="shared" si="195"/>
        <v>3000</v>
      </c>
      <c r="Q683" s="192"/>
      <c r="R683" s="192">
        <f t="shared" ref="R683" si="196">SUM(R684:R685)</f>
        <v>2913.26</v>
      </c>
      <c r="S683" s="77">
        <f t="shared" si="181"/>
        <v>68.168278489246845</v>
      </c>
      <c r="T683" s="77">
        <f t="shared" si="182"/>
        <v>97.108666666666679</v>
      </c>
      <c r="U683" s="77"/>
      <c r="V683" s="192"/>
    </row>
    <row r="684" spans="1:22" s="181" customFormat="1" x14ac:dyDescent="0.2">
      <c r="B684" s="180"/>
      <c r="I684" s="206"/>
      <c r="J684" s="206"/>
      <c r="K684" s="206"/>
      <c r="L684" s="16"/>
      <c r="M684" s="193" t="s">
        <v>501</v>
      </c>
      <c r="N684" s="184" t="s">
        <v>289</v>
      </c>
      <c r="O684" s="192">
        <v>4273.63</v>
      </c>
      <c r="P684" s="192">
        <v>3000</v>
      </c>
      <c r="Q684" s="192"/>
      <c r="R684" s="192">
        <v>2913.26</v>
      </c>
      <c r="S684" s="77">
        <f t="shared" si="181"/>
        <v>68.168278489246845</v>
      </c>
      <c r="T684" s="77">
        <f t="shared" si="182"/>
        <v>97.108666666666679</v>
      </c>
      <c r="U684" s="77"/>
      <c r="V684" s="192"/>
    </row>
    <row r="685" spans="1:22" s="181" customFormat="1" x14ac:dyDescent="0.2">
      <c r="B685" s="180"/>
      <c r="I685" s="206"/>
      <c r="J685" s="206"/>
      <c r="K685" s="206"/>
      <c r="L685" s="16"/>
      <c r="M685" s="190">
        <v>91</v>
      </c>
      <c r="N685" s="184" t="s">
        <v>293</v>
      </c>
      <c r="O685" s="192">
        <v>0</v>
      </c>
      <c r="P685" s="192">
        <v>0</v>
      </c>
      <c r="Q685" s="192"/>
      <c r="R685" s="192">
        <v>0</v>
      </c>
      <c r="S685" s="77">
        <v>0</v>
      </c>
      <c r="T685" s="77">
        <v>0</v>
      </c>
      <c r="U685" s="77"/>
      <c r="V685" s="192"/>
    </row>
    <row r="686" spans="1:22" s="209" customFormat="1" x14ac:dyDescent="0.2">
      <c r="B686" s="210"/>
      <c r="L686" s="16"/>
      <c r="M686" s="190"/>
      <c r="N686" s="184"/>
      <c r="O686" s="145"/>
      <c r="P686" s="145"/>
      <c r="Q686" s="145"/>
      <c r="R686" s="145"/>
      <c r="S686" s="77"/>
      <c r="T686" s="77"/>
      <c r="U686" s="77"/>
      <c r="V686" s="114"/>
    </row>
    <row r="687" spans="1:22" s="156" customFormat="1" x14ac:dyDescent="0.2">
      <c r="B687" s="153">
        <v>1</v>
      </c>
      <c r="I687" s="206"/>
      <c r="J687" s="299">
        <v>9</v>
      </c>
      <c r="K687" s="206"/>
      <c r="L687" s="16" t="s">
        <v>141</v>
      </c>
      <c r="M687" s="154" t="s">
        <v>56</v>
      </c>
      <c r="N687" s="84" t="s">
        <v>116</v>
      </c>
      <c r="O687" s="114">
        <f t="shared" ref="O687:R688" si="197">SUM(O688)</f>
        <v>4273.63</v>
      </c>
      <c r="P687" s="114">
        <f t="shared" si="197"/>
        <v>3000</v>
      </c>
      <c r="Q687" s="114"/>
      <c r="R687" s="114">
        <f t="shared" si="197"/>
        <v>2913.26</v>
      </c>
      <c r="S687" s="77">
        <f t="shared" si="181"/>
        <v>68.168278489246845</v>
      </c>
      <c r="T687" s="77">
        <f t="shared" si="182"/>
        <v>97.108666666666679</v>
      </c>
      <c r="U687" s="77"/>
      <c r="V687" s="114"/>
    </row>
    <row r="688" spans="1:22" s="156" customFormat="1" x14ac:dyDescent="0.2">
      <c r="A688" s="38"/>
      <c r="B688" s="153">
        <v>1</v>
      </c>
      <c r="C688" s="38"/>
      <c r="D688" s="38"/>
      <c r="E688" s="38"/>
      <c r="F688" s="38"/>
      <c r="G688" s="38"/>
      <c r="H688" s="38"/>
      <c r="I688" s="38"/>
      <c r="J688" s="9">
        <v>9</v>
      </c>
      <c r="K688" s="38"/>
      <c r="L688" s="16" t="s">
        <v>141</v>
      </c>
      <c r="M688" s="92" t="s">
        <v>72</v>
      </c>
      <c r="N688" s="70" t="s">
        <v>137</v>
      </c>
      <c r="O688" s="115">
        <f t="shared" si="197"/>
        <v>4273.63</v>
      </c>
      <c r="P688" s="115">
        <f t="shared" si="197"/>
        <v>3000</v>
      </c>
      <c r="Q688" s="115"/>
      <c r="R688" s="115">
        <f t="shared" si="197"/>
        <v>2913.26</v>
      </c>
      <c r="S688" s="77">
        <f t="shared" si="181"/>
        <v>68.168278489246845</v>
      </c>
      <c r="T688" s="77">
        <f t="shared" si="182"/>
        <v>97.108666666666679</v>
      </c>
      <c r="U688" s="77"/>
      <c r="V688" s="114"/>
    </row>
    <row r="689" spans="1:22" s="156" customFormat="1" x14ac:dyDescent="0.2">
      <c r="B689" s="153">
        <v>1</v>
      </c>
      <c r="I689" s="206"/>
      <c r="J689" s="299">
        <v>9</v>
      </c>
      <c r="K689" s="206"/>
      <c r="L689" s="16" t="s">
        <v>141</v>
      </c>
      <c r="M689" s="154" t="s">
        <v>73</v>
      </c>
      <c r="N689" s="84" t="s">
        <v>8</v>
      </c>
      <c r="O689" s="114">
        <v>4273.63</v>
      </c>
      <c r="P689" s="114">
        <v>3000</v>
      </c>
      <c r="Q689" s="114"/>
      <c r="R689" s="114">
        <f>SUM(R690)</f>
        <v>2913.26</v>
      </c>
      <c r="S689" s="77">
        <f t="shared" si="181"/>
        <v>68.168278489246845</v>
      </c>
      <c r="T689" s="77">
        <f t="shared" si="182"/>
        <v>97.108666666666679</v>
      </c>
      <c r="U689" s="77"/>
      <c r="V689" s="114"/>
    </row>
    <row r="690" spans="1:22" s="359" customFormat="1" x14ac:dyDescent="0.2">
      <c r="B690" s="358"/>
      <c r="J690" s="358"/>
      <c r="L690" s="16"/>
      <c r="M690" s="355" t="s">
        <v>450</v>
      </c>
      <c r="N690" s="356" t="s">
        <v>451</v>
      </c>
      <c r="O690" s="114">
        <v>4273.63</v>
      </c>
      <c r="P690" s="114"/>
      <c r="Q690" s="114"/>
      <c r="R690" s="114">
        <v>2913.26</v>
      </c>
      <c r="S690" s="77">
        <f t="shared" si="181"/>
        <v>68.168278489246845</v>
      </c>
      <c r="T690" s="77"/>
      <c r="U690" s="77"/>
      <c r="V690" s="114"/>
    </row>
    <row r="691" spans="1:22" s="300" customFormat="1" x14ac:dyDescent="0.2">
      <c r="B691" s="299"/>
      <c r="L691" s="16"/>
      <c r="M691" s="301"/>
      <c r="N691" s="302"/>
      <c r="O691" s="114"/>
      <c r="P691" s="114"/>
      <c r="Q691" s="114"/>
      <c r="R691" s="114"/>
      <c r="S691" s="77"/>
      <c r="T691" s="77"/>
      <c r="U691" s="77"/>
      <c r="V691" s="114"/>
    </row>
    <row r="692" spans="1:22" s="300" customFormat="1" ht="25.5" x14ac:dyDescent="0.2">
      <c r="A692" s="304" t="s">
        <v>195</v>
      </c>
      <c r="B692" s="299"/>
      <c r="L692" s="31" t="s">
        <v>342</v>
      </c>
      <c r="M692" s="301"/>
      <c r="N692" s="105" t="s">
        <v>149</v>
      </c>
      <c r="O692" s="117">
        <f>SUM(O694)</f>
        <v>8850</v>
      </c>
      <c r="P692" s="117">
        <v>0</v>
      </c>
      <c r="Q692" s="117"/>
      <c r="R692" s="117">
        <f>SUM(R694)</f>
        <v>0</v>
      </c>
      <c r="S692" s="77">
        <f t="shared" si="181"/>
        <v>0</v>
      </c>
      <c r="T692" s="77">
        <v>0</v>
      </c>
      <c r="U692" s="77"/>
      <c r="V692" s="117"/>
    </row>
    <row r="693" spans="1:22" s="300" customFormat="1" x14ac:dyDescent="0.2">
      <c r="B693" s="299"/>
      <c r="L693" s="16"/>
      <c r="M693" s="301"/>
      <c r="N693" s="302"/>
      <c r="O693" s="114"/>
      <c r="P693" s="114"/>
      <c r="Q693" s="114"/>
      <c r="R693" s="114"/>
      <c r="S693" s="77"/>
      <c r="T693" s="77"/>
      <c r="U693" s="77"/>
      <c r="V693" s="114"/>
    </row>
    <row r="694" spans="1:22" s="300" customFormat="1" ht="25.5" x14ac:dyDescent="0.2">
      <c r="A694" s="27" t="s">
        <v>339</v>
      </c>
      <c r="B694" s="299"/>
      <c r="L694" s="66" t="s">
        <v>340</v>
      </c>
      <c r="M694" s="121"/>
      <c r="N694" s="122" t="s">
        <v>341</v>
      </c>
      <c r="O694" s="256">
        <f>SUM(O700)</f>
        <v>8850</v>
      </c>
      <c r="P694" s="256">
        <v>0</v>
      </c>
      <c r="Q694" s="256"/>
      <c r="R694" s="256">
        <f>SUM(R700)</f>
        <v>0</v>
      </c>
      <c r="S694" s="77">
        <f t="shared" si="181"/>
        <v>0</v>
      </c>
      <c r="T694" s="77">
        <v>0</v>
      </c>
      <c r="U694" s="77"/>
      <c r="V694" s="256"/>
    </row>
    <row r="695" spans="1:22" s="300" customFormat="1" x14ac:dyDescent="0.2">
      <c r="B695" s="299"/>
      <c r="L695" s="16"/>
      <c r="M695" s="301"/>
      <c r="N695" s="302"/>
      <c r="O695" s="114"/>
      <c r="P695" s="114"/>
      <c r="Q695" s="114"/>
      <c r="R695" s="114"/>
      <c r="S695" s="77"/>
      <c r="T695" s="77"/>
      <c r="U695" s="77"/>
      <c r="V695" s="114"/>
    </row>
    <row r="696" spans="1:22" s="300" customFormat="1" x14ac:dyDescent="0.2">
      <c r="B696" s="299"/>
      <c r="L696" s="16"/>
      <c r="M696" s="301"/>
      <c r="N696" s="184" t="s">
        <v>288</v>
      </c>
      <c r="O696" s="192">
        <f>SUM(O697)</f>
        <v>8850</v>
      </c>
      <c r="P696" s="192">
        <v>0</v>
      </c>
      <c r="Q696" s="192"/>
      <c r="R696" s="192">
        <f>SUM(R697)</f>
        <v>0</v>
      </c>
      <c r="S696" s="77">
        <f t="shared" si="181"/>
        <v>0</v>
      </c>
      <c r="T696" s="77">
        <v>0</v>
      </c>
      <c r="U696" s="77"/>
      <c r="V696" s="192"/>
    </row>
    <row r="697" spans="1:22" s="300" customFormat="1" x14ac:dyDescent="0.2">
      <c r="B697" s="299"/>
      <c r="L697" s="16"/>
      <c r="M697" s="193" t="s">
        <v>501</v>
      </c>
      <c r="N697" s="184" t="s">
        <v>289</v>
      </c>
      <c r="O697" s="192">
        <v>8850</v>
      </c>
      <c r="P697" s="192">
        <v>0</v>
      </c>
      <c r="Q697" s="192"/>
      <c r="R697" s="192">
        <v>0</v>
      </c>
      <c r="S697" s="77">
        <f t="shared" si="181"/>
        <v>0</v>
      </c>
      <c r="T697" s="77">
        <v>0</v>
      </c>
      <c r="U697" s="77"/>
      <c r="V697" s="192"/>
    </row>
    <row r="698" spans="1:22" s="300" customFormat="1" x14ac:dyDescent="0.2">
      <c r="B698" s="299"/>
      <c r="L698" s="16"/>
      <c r="M698" s="190">
        <v>91</v>
      </c>
      <c r="N698" s="184" t="s">
        <v>293</v>
      </c>
      <c r="O698" s="192">
        <v>0</v>
      </c>
      <c r="P698" s="192">
        <v>0</v>
      </c>
      <c r="Q698" s="192"/>
      <c r="R698" s="192">
        <v>0</v>
      </c>
      <c r="S698" s="77">
        <v>0</v>
      </c>
      <c r="T698" s="77">
        <v>0</v>
      </c>
      <c r="U698" s="77"/>
      <c r="V698" s="192"/>
    </row>
    <row r="699" spans="1:22" s="300" customFormat="1" x14ac:dyDescent="0.2">
      <c r="B699" s="299"/>
      <c r="L699" s="16"/>
      <c r="M699" s="301"/>
      <c r="N699" s="302"/>
      <c r="O699" s="114"/>
      <c r="P699" s="114"/>
      <c r="Q699" s="114"/>
      <c r="R699" s="114"/>
      <c r="S699" s="77"/>
      <c r="T699" s="77"/>
      <c r="U699" s="77"/>
      <c r="V699" s="114"/>
    </row>
    <row r="700" spans="1:22" s="300" customFormat="1" x14ac:dyDescent="0.2">
      <c r="B700" s="299">
        <v>1</v>
      </c>
      <c r="J700" s="299">
        <v>9</v>
      </c>
      <c r="L700" s="16" t="s">
        <v>340</v>
      </c>
      <c r="M700" s="301" t="s">
        <v>56</v>
      </c>
      <c r="N700" s="302" t="s">
        <v>116</v>
      </c>
      <c r="O700" s="114">
        <f>SUM(O701)</f>
        <v>8850</v>
      </c>
      <c r="P700" s="114">
        <v>0</v>
      </c>
      <c r="Q700" s="114"/>
      <c r="R700" s="114">
        <f>SUM(R701)</f>
        <v>0</v>
      </c>
      <c r="S700" s="77">
        <f t="shared" si="181"/>
        <v>0</v>
      </c>
      <c r="T700" s="77">
        <v>0</v>
      </c>
      <c r="U700" s="77"/>
      <c r="V700" s="114"/>
    </row>
    <row r="701" spans="1:22" s="300" customFormat="1" x14ac:dyDescent="0.2">
      <c r="B701" s="299">
        <v>1</v>
      </c>
      <c r="J701" s="299">
        <v>9</v>
      </c>
      <c r="L701" s="16" t="s">
        <v>340</v>
      </c>
      <c r="M701" s="303" t="s">
        <v>72</v>
      </c>
      <c r="N701" s="70" t="s">
        <v>137</v>
      </c>
      <c r="O701" s="115">
        <f>SUM(O702)</f>
        <v>8850</v>
      </c>
      <c r="P701" s="114">
        <v>0</v>
      </c>
      <c r="Q701" s="114"/>
      <c r="R701" s="115">
        <f>SUM(R702)</f>
        <v>0</v>
      </c>
      <c r="S701" s="77">
        <f t="shared" si="181"/>
        <v>0</v>
      </c>
      <c r="T701" s="77">
        <v>0</v>
      </c>
      <c r="U701" s="77"/>
      <c r="V701" s="114"/>
    </row>
    <row r="702" spans="1:22" s="300" customFormat="1" x14ac:dyDescent="0.2">
      <c r="B702" s="299">
        <v>1</v>
      </c>
      <c r="J702" s="299">
        <v>9</v>
      </c>
      <c r="L702" s="16" t="s">
        <v>340</v>
      </c>
      <c r="M702" s="301" t="s">
        <v>74</v>
      </c>
      <c r="N702" s="302" t="s">
        <v>30</v>
      </c>
      <c r="O702" s="114">
        <v>8850</v>
      </c>
      <c r="P702" s="114">
        <v>0</v>
      </c>
      <c r="Q702" s="114"/>
      <c r="R702" s="114">
        <f>SUM(R703)</f>
        <v>0</v>
      </c>
      <c r="S702" s="77">
        <f t="shared" si="181"/>
        <v>0</v>
      </c>
      <c r="T702" s="77">
        <v>0</v>
      </c>
      <c r="U702" s="77"/>
      <c r="V702" s="114"/>
    </row>
    <row r="703" spans="1:22" s="359" customFormat="1" ht="25.5" x14ac:dyDescent="0.2">
      <c r="B703" s="358"/>
      <c r="J703" s="358"/>
      <c r="L703" s="16"/>
      <c r="M703" s="355" t="s">
        <v>452</v>
      </c>
      <c r="N703" s="356" t="s">
        <v>453</v>
      </c>
      <c r="O703" s="114">
        <v>8850</v>
      </c>
      <c r="P703" s="114"/>
      <c r="Q703" s="114"/>
      <c r="R703" s="114">
        <v>0</v>
      </c>
      <c r="S703" s="77">
        <f t="shared" si="181"/>
        <v>0</v>
      </c>
      <c r="T703" s="77"/>
      <c r="U703" s="77"/>
      <c r="V703" s="114"/>
    </row>
    <row r="704" spans="1:22" s="156" customFormat="1" x14ac:dyDescent="0.2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18"/>
      <c r="M704" s="92"/>
      <c r="N704" s="70"/>
      <c r="O704" s="147"/>
      <c r="P704" s="147"/>
      <c r="Q704" s="147"/>
      <c r="R704" s="147"/>
      <c r="S704" s="77"/>
      <c r="T704" s="77"/>
      <c r="U704" s="77"/>
      <c r="V704" s="118"/>
    </row>
    <row r="705" spans="1:22" s="160" customFormat="1" x14ac:dyDescent="0.2">
      <c r="A705" s="51" t="s">
        <v>266</v>
      </c>
      <c r="B705" s="55">
        <v>1</v>
      </c>
      <c r="C705" s="32"/>
      <c r="D705" s="32"/>
      <c r="E705" s="32"/>
      <c r="F705" s="55"/>
      <c r="G705" s="32"/>
      <c r="H705" s="32"/>
      <c r="I705" s="32"/>
      <c r="J705" s="32"/>
      <c r="K705" s="32"/>
      <c r="L705" s="33"/>
      <c r="M705" s="102"/>
      <c r="N705" s="73" t="s">
        <v>267</v>
      </c>
      <c r="O705" s="116">
        <f>SUM(O707)</f>
        <v>0</v>
      </c>
      <c r="P705" s="116">
        <f>SUM(P707)</f>
        <v>5000</v>
      </c>
      <c r="Q705" s="116"/>
      <c r="R705" s="116">
        <f>SUM(R707)</f>
        <v>0</v>
      </c>
      <c r="S705" s="77">
        <v>0</v>
      </c>
      <c r="T705" s="77">
        <f t="shared" si="182"/>
        <v>0</v>
      </c>
      <c r="U705" s="77"/>
      <c r="V705" s="116"/>
    </row>
    <row r="706" spans="1:22" s="160" customFormat="1" x14ac:dyDescent="0.2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18"/>
      <c r="M706" s="92"/>
      <c r="N706" s="70"/>
      <c r="O706" s="147"/>
      <c r="P706" s="147"/>
      <c r="Q706" s="147"/>
      <c r="R706" s="147"/>
      <c r="S706" s="77"/>
      <c r="T706" s="77"/>
      <c r="U706" s="77"/>
      <c r="V706" s="118"/>
    </row>
    <row r="707" spans="1:22" s="42" customFormat="1" ht="25.5" x14ac:dyDescent="0.2">
      <c r="A707" s="53" t="s">
        <v>196</v>
      </c>
      <c r="I707" s="206"/>
      <c r="J707" s="206"/>
      <c r="K707" s="206"/>
      <c r="L707" s="31" t="s">
        <v>204</v>
      </c>
      <c r="M707" s="104"/>
      <c r="N707" s="105" t="s">
        <v>148</v>
      </c>
      <c r="O707" s="117">
        <f>SUM(O709)</f>
        <v>0</v>
      </c>
      <c r="P707" s="117">
        <f>SUM(P709)</f>
        <v>5000</v>
      </c>
      <c r="Q707" s="117"/>
      <c r="R707" s="117">
        <f>SUM(R709)</f>
        <v>0</v>
      </c>
      <c r="S707" s="77">
        <v>0</v>
      </c>
      <c r="T707" s="77">
        <f t="shared" si="182"/>
        <v>0</v>
      </c>
      <c r="U707" s="77"/>
      <c r="V707" s="117"/>
    </row>
    <row r="708" spans="1:22" s="181" customFormat="1" x14ac:dyDescent="0.2">
      <c r="A708" s="53"/>
      <c r="I708" s="206"/>
      <c r="J708" s="206"/>
      <c r="K708" s="206"/>
      <c r="L708" s="31"/>
      <c r="M708" s="104"/>
      <c r="N708" s="105"/>
      <c r="O708" s="117"/>
      <c r="P708" s="117"/>
      <c r="Q708" s="117"/>
      <c r="R708" s="117"/>
      <c r="S708" s="77"/>
      <c r="T708" s="77"/>
      <c r="U708" s="77"/>
      <c r="V708" s="117"/>
    </row>
    <row r="709" spans="1:22" s="128" customFormat="1" ht="25.5" x14ac:dyDescent="0.2">
      <c r="A709" s="27" t="s">
        <v>313</v>
      </c>
      <c r="L709" s="66" t="s">
        <v>187</v>
      </c>
      <c r="M709" s="142"/>
      <c r="N709" s="122" t="s">
        <v>264</v>
      </c>
      <c r="O709" s="145">
        <f t="shared" ref="O709:P709" si="198">SUM(O714)</f>
        <v>0</v>
      </c>
      <c r="P709" s="145">
        <f t="shared" si="198"/>
        <v>5000</v>
      </c>
      <c r="Q709" s="145"/>
      <c r="R709" s="145">
        <f t="shared" ref="R709" si="199">SUM(R714)</f>
        <v>0</v>
      </c>
      <c r="S709" s="77">
        <v>0</v>
      </c>
      <c r="T709" s="77">
        <f t="shared" si="182"/>
        <v>0</v>
      </c>
      <c r="U709" s="77"/>
      <c r="V709" s="145"/>
    </row>
    <row r="710" spans="1:22" s="128" customFormat="1" x14ac:dyDescent="0.2">
      <c r="A710" s="27"/>
      <c r="L710" s="66"/>
      <c r="M710" s="142"/>
      <c r="N710" s="122"/>
      <c r="O710" s="145"/>
      <c r="P710" s="145"/>
      <c r="Q710" s="145"/>
      <c r="R710" s="145"/>
      <c r="S710" s="77"/>
      <c r="T710" s="77"/>
      <c r="U710" s="77"/>
      <c r="V710" s="145"/>
    </row>
    <row r="711" spans="1:22" s="198" customFormat="1" x14ac:dyDescent="0.2">
      <c r="I711" s="206"/>
      <c r="J711" s="206"/>
      <c r="K711" s="206"/>
      <c r="L711" s="16"/>
      <c r="M711" s="104"/>
      <c r="N711" s="184" t="s">
        <v>288</v>
      </c>
      <c r="O711" s="189">
        <f>SUM(O712)</f>
        <v>0</v>
      </c>
      <c r="P711" s="189">
        <f>SUM(P712)</f>
        <v>5000</v>
      </c>
      <c r="Q711" s="189"/>
      <c r="R711" s="189">
        <f>SUM(R712)</f>
        <v>0</v>
      </c>
      <c r="S711" s="77">
        <v>0</v>
      </c>
      <c r="T711" s="77">
        <f t="shared" si="182"/>
        <v>0</v>
      </c>
      <c r="U711" s="77"/>
      <c r="V711" s="189"/>
    </row>
    <row r="712" spans="1:22" s="198" customFormat="1" x14ac:dyDescent="0.2">
      <c r="I712" s="206"/>
      <c r="J712" s="206"/>
      <c r="K712" s="206"/>
      <c r="L712" s="16"/>
      <c r="M712" s="193" t="s">
        <v>501</v>
      </c>
      <c r="N712" s="184" t="s">
        <v>289</v>
      </c>
      <c r="O712" s="189">
        <v>0</v>
      </c>
      <c r="P712" s="189">
        <v>5000</v>
      </c>
      <c r="Q712" s="189"/>
      <c r="R712" s="189">
        <v>0</v>
      </c>
      <c r="S712" s="77">
        <v>0</v>
      </c>
      <c r="T712" s="77">
        <f t="shared" si="182"/>
        <v>0</v>
      </c>
      <c r="U712" s="77"/>
      <c r="V712" s="189"/>
    </row>
    <row r="713" spans="1:22" s="198" customFormat="1" x14ac:dyDescent="0.2">
      <c r="I713" s="206"/>
      <c r="J713" s="206"/>
      <c r="K713" s="206"/>
      <c r="L713" s="16"/>
      <c r="M713" s="200"/>
      <c r="N713" s="70"/>
      <c r="O713" s="118"/>
      <c r="P713" s="118"/>
      <c r="Q713" s="118"/>
      <c r="R713" s="118"/>
      <c r="S713" s="77"/>
      <c r="T713" s="77"/>
      <c r="U713" s="77"/>
      <c r="V713" s="118"/>
    </row>
    <row r="714" spans="1:22" s="44" customFormat="1" x14ac:dyDescent="0.2">
      <c r="A714" s="164"/>
      <c r="B714" s="163">
        <v>1</v>
      </c>
      <c r="C714" s="164"/>
      <c r="D714" s="164"/>
      <c r="E714" s="164"/>
      <c r="F714" s="164"/>
      <c r="G714" s="164"/>
      <c r="H714" s="164"/>
      <c r="I714" s="206"/>
      <c r="J714" s="206"/>
      <c r="K714" s="206"/>
      <c r="L714" s="16" t="s">
        <v>187</v>
      </c>
      <c r="M714" s="166">
        <v>3</v>
      </c>
      <c r="N714" s="84" t="s">
        <v>116</v>
      </c>
      <c r="O714" s="114">
        <f t="shared" ref="O714:R714" si="200">SUM(O715)</f>
        <v>0</v>
      </c>
      <c r="P714" s="114">
        <f t="shared" si="200"/>
        <v>5000</v>
      </c>
      <c r="Q714" s="114"/>
      <c r="R714" s="114">
        <f t="shared" si="200"/>
        <v>0</v>
      </c>
      <c r="S714" s="77">
        <v>0</v>
      </c>
      <c r="T714" s="77">
        <f t="shared" si="182"/>
        <v>0</v>
      </c>
      <c r="U714" s="77"/>
      <c r="V714" s="114"/>
    </row>
    <row r="715" spans="1:22" s="44" customFormat="1" ht="25.5" x14ac:dyDescent="0.2">
      <c r="A715" s="164"/>
      <c r="B715" s="163">
        <v>1</v>
      </c>
      <c r="C715" s="164"/>
      <c r="D715" s="164"/>
      <c r="E715" s="164"/>
      <c r="F715" s="164"/>
      <c r="G715" s="164"/>
      <c r="H715" s="164"/>
      <c r="I715" s="206"/>
      <c r="J715" s="206"/>
      <c r="K715" s="206"/>
      <c r="L715" s="16" t="s">
        <v>187</v>
      </c>
      <c r="M715" s="92" t="s">
        <v>263</v>
      </c>
      <c r="N715" s="70" t="s">
        <v>283</v>
      </c>
      <c r="O715" s="115">
        <f t="shared" ref="O715:R715" si="201">SUM(O716:O716)</f>
        <v>0</v>
      </c>
      <c r="P715" s="115">
        <f t="shared" si="201"/>
        <v>5000</v>
      </c>
      <c r="Q715" s="115"/>
      <c r="R715" s="115">
        <f t="shared" si="201"/>
        <v>0</v>
      </c>
      <c r="S715" s="77">
        <v>0</v>
      </c>
      <c r="T715" s="77">
        <f t="shared" ref="T715:T778" si="202">R715/P715*100</f>
        <v>0</v>
      </c>
      <c r="U715" s="77"/>
      <c r="V715" s="114"/>
    </row>
    <row r="716" spans="1:22" s="44" customFormat="1" ht="25.5" x14ac:dyDescent="0.2">
      <c r="A716" s="164"/>
      <c r="B716" s="163">
        <v>1</v>
      </c>
      <c r="C716" s="164"/>
      <c r="D716" s="164"/>
      <c r="E716" s="164"/>
      <c r="F716" s="164"/>
      <c r="G716" s="164"/>
      <c r="H716" s="164"/>
      <c r="I716" s="206"/>
      <c r="J716" s="206"/>
      <c r="K716" s="206"/>
      <c r="L716" s="16" t="s">
        <v>187</v>
      </c>
      <c r="M716" s="316" t="s">
        <v>262</v>
      </c>
      <c r="N716" s="318" t="s">
        <v>282</v>
      </c>
      <c r="O716" s="114">
        <v>0</v>
      </c>
      <c r="P716" s="114">
        <v>5000</v>
      </c>
      <c r="Q716" s="114"/>
      <c r="R716" s="114">
        <v>0</v>
      </c>
      <c r="S716" s="77">
        <v>0</v>
      </c>
      <c r="T716" s="77">
        <f t="shared" si="202"/>
        <v>0</v>
      </c>
      <c r="U716" s="77"/>
      <c r="V716" s="114"/>
    </row>
    <row r="717" spans="1:22" s="317" customFormat="1" x14ac:dyDescent="0.2">
      <c r="B717" s="320">
        <v>1</v>
      </c>
      <c r="L717" s="16" t="s">
        <v>187</v>
      </c>
      <c r="M717" s="315">
        <v>38</v>
      </c>
      <c r="N717" s="70" t="s">
        <v>284</v>
      </c>
      <c r="O717" s="115">
        <v>0</v>
      </c>
      <c r="P717" s="115">
        <v>0</v>
      </c>
      <c r="Q717" s="115"/>
      <c r="R717" s="115">
        <v>0</v>
      </c>
      <c r="S717" s="77">
        <v>0</v>
      </c>
      <c r="T717" s="77">
        <v>0</v>
      </c>
      <c r="U717" s="77"/>
      <c r="V717" s="114"/>
    </row>
    <row r="718" spans="1:22" s="310" customFormat="1" x14ac:dyDescent="0.2">
      <c r="B718" s="309">
        <v>1</v>
      </c>
      <c r="L718" s="16" t="s">
        <v>187</v>
      </c>
      <c r="M718" s="316" t="s">
        <v>73</v>
      </c>
      <c r="N718" s="318" t="s">
        <v>8</v>
      </c>
      <c r="O718" s="114">
        <v>0</v>
      </c>
      <c r="P718" s="114">
        <v>0</v>
      </c>
      <c r="Q718" s="114"/>
      <c r="R718" s="114">
        <v>0</v>
      </c>
      <c r="S718" s="77">
        <v>0</v>
      </c>
      <c r="T718" s="77">
        <v>0</v>
      </c>
      <c r="U718" s="77"/>
      <c r="V718" s="114"/>
    </row>
    <row r="719" spans="1:22" s="235" customFormat="1" x14ac:dyDescent="0.2">
      <c r="B719" s="234"/>
      <c r="L719" s="16"/>
      <c r="M719" s="236"/>
      <c r="N719" s="237"/>
      <c r="O719" s="114"/>
      <c r="P719" s="114"/>
      <c r="Q719" s="114"/>
      <c r="R719" s="114"/>
      <c r="S719" s="77"/>
      <c r="T719" s="77"/>
      <c r="U719" s="77"/>
      <c r="V719" s="114"/>
    </row>
    <row r="720" spans="1:22" s="15" customFormat="1" ht="25.5" x14ac:dyDescent="0.2">
      <c r="A720" s="51" t="s">
        <v>230</v>
      </c>
      <c r="B720" s="55"/>
      <c r="C720" s="55"/>
      <c r="D720" s="55"/>
      <c r="E720" s="55"/>
      <c r="F720" s="55"/>
      <c r="G720" s="32"/>
      <c r="H720" s="32"/>
      <c r="I720" s="32"/>
      <c r="J720" s="55">
        <v>9</v>
      </c>
      <c r="K720" s="32"/>
      <c r="L720" s="33"/>
      <c r="M720" s="102"/>
      <c r="N720" s="73" t="s">
        <v>268</v>
      </c>
      <c r="O720" s="116">
        <f>SUM(O722)</f>
        <v>10000</v>
      </c>
      <c r="P720" s="116">
        <f>SUM(P722)</f>
        <v>10000</v>
      </c>
      <c r="Q720" s="116"/>
      <c r="R720" s="116">
        <f>SUM(R722)</f>
        <v>8500</v>
      </c>
      <c r="S720" s="77">
        <f t="shared" ref="S720:S776" si="203">R720/O720*100</f>
        <v>85</v>
      </c>
      <c r="T720" s="77">
        <f t="shared" si="202"/>
        <v>85</v>
      </c>
      <c r="U720" s="77"/>
      <c r="V720" s="116"/>
    </row>
    <row r="721" spans="1:22" s="47" customFormat="1" x14ac:dyDescent="0.2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3"/>
      <c r="M721" s="102"/>
      <c r="N721" s="73"/>
      <c r="O721" s="147"/>
      <c r="P721" s="147"/>
      <c r="Q721" s="147"/>
      <c r="R721" s="147"/>
      <c r="S721" s="77"/>
      <c r="T721" s="77"/>
      <c r="U721" s="77"/>
      <c r="V721" s="118"/>
    </row>
    <row r="722" spans="1:22" s="47" customFormat="1" ht="25.5" x14ac:dyDescent="0.2">
      <c r="A722" s="53" t="s">
        <v>153</v>
      </c>
      <c r="B722" s="160"/>
      <c r="C722" s="160"/>
      <c r="D722" s="160"/>
      <c r="E722" s="160"/>
      <c r="F722" s="160"/>
      <c r="G722" s="160"/>
      <c r="H722" s="160"/>
      <c r="I722" s="206"/>
      <c r="J722" s="206"/>
      <c r="K722" s="206"/>
      <c r="L722" s="31" t="s">
        <v>188</v>
      </c>
      <c r="M722" s="104"/>
      <c r="N722" s="105" t="s">
        <v>189</v>
      </c>
      <c r="O722" s="117">
        <f>SUM(O724)</f>
        <v>10000</v>
      </c>
      <c r="P722" s="117">
        <f>SUM(P724)</f>
        <v>10000</v>
      </c>
      <c r="Q722" s="117"/>
      <c r="R722" s="117">
        <f>SUM(R724)</f>
        <v>8500</v>
      </c>
      <c r="S722" s="77">
        <f t="shared" si="203"/>
        <v>85</v>
      </c>
      <c r="T722" s="77">
        <f t="shared" si="202"/>
        <v>85</v>
      </c>
      <c r="U722" s="77"/>
      <c r="V722" s="117"/>
    </row>
    <row r="723" spans="1:22" s="181" customFormat="1" x14ac:dyDescent="0.2">
      <c r="A723" s="53"/>
      <c r="I723" s="206"/>
      <c r="J723" s="206"/>
      <c r="K723" s="206"/>
      <c r="L723" s="31"/>
      <c r="M723" s="104"/>
      <c r="N723" s="105"/>
      <c r="O723" s="117"/>
      <c r="P723" s="117"/>
      <c r="Q723" s="117"/>
      <c r="R723" s="117"/>
      <c r="S723" s="77"/>
      <c r="T723" s="77"/>
      <c r="U723" s="77"/>
      <c r="V723" s="117"/>
    </row>
    <row r="724" spans="1:22" s="15" customFormat="1" ht="25.5" x14ac:dyDescent="0.2">
      <c r="A724" s="27" t="s">
        <v>231</v>
      </c>
      <c r="I724" s="206"/>
      <c r="J724" s="206"/>
      <c r="K724" s="206"/>
      <c r="L724" s="36" t="s">
        <v>180</v>
      </c>
      <c r="M724" s="107"/>
      <c r="N724" s="108" t="s">
        <v>269</v>
      </c>
      <c r="O724" s="145">
        <f t="shared" ref="O724:P724" si="204">SUM(O729)</f>
        <v>10000</v>
      </c>
      <c r="P724" s="145">
        <f t="shared" si="204"/>
        <v>10000</v>
      </c>
      <c r="Q724" s="145"/>
      <c r="R724" s="145">
        <f t="shared" ref="R724" si="205">SUM(R729)</f>
        <v>8500</v>
      </c>
      <c r="S724" s="77">
        <f t="shared" si="203"/>
        <v>85</v>
      </c>
      <c r="T724" s="77">
        <f t="shared" si="202"/>
        <v>85</v>
      </c>
      <c r="U724" s="77"/>
      <c r="V724" s="256"/>
    </row>
    <row r="725" spans="1:22" s="15" customFormat="1" x14ac:dyDescent="0.2">
      <c r="I725" s="206"/>
      <c r="J725" s="206"/>
      <c r="K725" s="206"/>
      <c r="L725" s="16"/>
      <c r="M725" s="83"/>
      <c r="N725" s="84"/>
      <c r="O725" s="147"/>
      <c r="P725" s="147"/>
      <c r="Q725" s="147"/>
      <c r="R725" s="147"/>
      <c r="S725" s="77"/>
      <c r="T725" s="77"/>
      <c r="U725" s="77"/>
      <c r="V725" s="118"/>
    </row>
    <row r="726" spans="1:22" s="181" customFormat="1" x14ac:dyDescent="0.2">
      <c r="I726" s="206"/>
      <c r="J726" s="206"/>
      <c r="K726" s="206"/>
      <c r="L726" s="16"/>
      <c r="M726" s="104"/>
      <c r="N726" s="184" t="s">
        <v>288</v>
      </c>
      <c r="O726" s="192">
        <f>SUM(O727)</f>
        <v>10000</v>
      </c>
      <c r="P726" s="192">
        <f>SUM(P727)</f>
        <v>10000</v>
      </c>
      <c r="Q726" s="192"/>
      <c r="R726" s="192">
        <f>SUM(R727)</f>
        <v>8500</v>
      </c>
      <c r="S726" s="77">
        <f t="shared" si="203"/>
        <v>85</v>
      </c>
      <c r="T726" s="77">
        <f t="shared" si="202"/>
        <v>85</v>
      </c>
      <c r="U726" s="77"/>
      <c r="V726" s="192"/>
    </row>
    <row r="727" spans="1:22" s="181" customFormat="1" x14ac:dyDescent="0.2">
      <c r="I727" s="206"/>
      <c r="J727" s="206"/>
      <c r="K727" s="206"/>
      <c r="L727" s="16"/>
      <c r="M727" s="190">
        <v>91</v>
      </c>
      <c r="N727" s="184" t="s">
        <v>293</v>
      </c>
      <c r="O727" s="192">
        <v>10000</v>
      </c>
      <c r="P727" s="192">
        <v>10000</v>
      </c>
      <c r="Q727" s="192"/>
      <c r="R727" s="192">
        <v>8500</v>
      </c>
      <c r="S727" s="77">
        <f t="shared" si="203"/>
        <v>85</v>
      </c>
      <c r="T727" s="77">
        <f t="shared" si="202"/>
        <v>85</v>
      </c>
      <c r="U727" s="77"/>
      <c r="V727" s="192"/>
    </row>
    <row r="728" spans="1:22" s="181" customFormat="1" x14ac:dyDescent="0.2">
      <c r="I728" s="206"/>
      <c r="J728" s="206"/>
      <c r="K728" s="206"/>
      <c r="L728" s="16"/>
      <c r="M728" s="190"/>
      <c r="N728" s="191"/>
      <c r="O728" s="192"/>
      <c r="P728" s="192"/>
      <c r="Q728" s="192"/>
      <c r="R728" s="192"/>
      <c r="S728" s="77"/>
      <c r="T728" s="77"/>
      <c r="U728" s="77"/>
      <c r="V728" s="118"/>
    </row>
    <row r="729" spans="1:22" s="15" customFormat="1" x14ac:dyDescent="0.2">
      <c r="A729" s="160"/>
      <c r="B729" s="180"/>
      <c r="C729" s="160"/>
      <c r="D729" s="159"/>
      <c r="E729" s="159"/>
      <c r="F729" s="160"/>
      <c r="G729" s="160"/>
      <c r="H729" s="160"/>
      <c r="I729" s="206"/>
      <c r="J729" s="205">
        <v>9</v>
      </c>
      <c r="K729" s="206"/>
      <c r="L729" s="16" t="s">
        <v>180</v>
      </c>
      <c r="M729" s="162">
        <v>3</v>
      </c>
      <c r="N729" s="84" t="s">
        <v>116</v>
      </c>
      <c r="O729" s="114">
        <f t="shared" ref="O729:R730" si="206">SUM(O730)</f>
        <v>10000</v>
      </c>
      <c r="P729" s="114">
        <f t="shared" si="206"/>
        <v>10000</v>
      </c>
      <c r="Q729" s="114"/>
      <c r="R729" s="114">
        <f t="shared" si="206"/>
        <v>8500</v>
      </c>
      <c r="S729" s="77">
        <f t="shared" si="203"/>
        <v>85</v>
      </c>
      <c r="T729" s="77">
        <f t="shared" si="202"/>
        <v>85</v>
      </c>
      <c r="U729" s="77"/>
      <c r="V729" s="114"/>
    </row>
    <row r="730" spans="1:22" s="15" customFormat="1" x14ac:dyDescent="0.2">
      <c r="A730" s="160"/>
      <c r="B730" s="180"/>
      <c r="C730" s="160"/>
      <c r="D730" s="159"/>
      <c r="E730" s="159"/>
      <c r="F730" s="160"/>
      <c r="G730" s="160"/>
      <c r="H730" s="160"/>
      <c r="I730" s="206"/>
      <c r="J730" s="205">
        <v>9</v>
      </c>
      <c r="K730" s="206"/>
      <c r="L730" s="16" t="s">
        <v>180</v>
      </c>
      <c r="M730" s="71">
        <v>32</v>
      </c>
      <c r="N730" s="70" t="s">
        <v>3</v>
      </c>
      <c r="O730" s="115">
        <f t="shared" si="206"/>
        <v>10000</v>
      </c>
      <c r="P730" s="115">
        <f t="shared" si="206"/>
        <v>10000</v>
      </c>
      <c r="Q730" s="115"/>
      <c r="R730" s="115">
        <f t="shared" si="206"/>
        <v>8500</v>
      </c>
      <c r="S730" s="77">
        <f t="shared" si="203"/>
        <v>85</v>
      </c>
      <c r="T730" s="77">
        <f t="shared" si="202"/>
        <v>85</v>
      </c>
      <c r="U730" s="77"/>
      <c r="V730" s="114"/>
    </row>
    <row r="731" spans="1:22" s="15" customFormat="1" x14ac:dyDescent="0.2">
      <c r="A731" s="160"/>
      <c r="B731" s="180"/>
      <c r="C731" s="160"/>
      <c r="D731" s="159"/>
      <c r="E731" s="159"/>
      <c r="F731" s="160"/>
      <c r="G731" s="160"/>
      <c r="H731" s="160"/>
      <c r="I731" s="206"/>
      <c r="J731" s="205">
        <v>9</v>
      </c>
      <c r="K731" s="206"/>
      <c r="L731" s="16" t="s">
        <v>180</v>
      </c>
      <c r="M731" s="162">
        <v>323</v>
      </c>
      <c r="N731" s="97" t="s">
        <v>6</v>
      </c>
      <c r="O731" s="114">
        <v>10000</v>
      </c>
      <c r="P731" s="114">
        <v>10000</v>
      </c>
      <c r="Q731" s="114"/>
      <c r="R731" s="114">
        <f>SUM(R732)</f>
        <v>8500</v>
      </c>
      <c r="S731" s="77">
        <f t="shared" si="203"/>
        <v>85</v>
      </c>
      <c r="T731" s="77">
        <f t="shared" si="202"/>
        <v>85</v>
      </c>
      <c r="U731" s="77"/>
      <c r="V731" s="114"/>
    </row>
    <row r="732" spans="1:22" s="317" customFormat="1" ht="25.5" x14ac:dyDescent="0.2">
      <c r="B732" s="320"/>
      <c r="D732" s="320"/>
      <c r="E732" s="320"/>
      <c r="J732" s="320"/>
      <c r="L732" s="16"/>
      <c r="M732" s="319">
        <v>3232</v>
      </c>
      <c r="N732" s="356" t="s">
        <v>422</v>
      </c>
      <c r="O732" s="114">
        <v>10000</v>
      </c>
      <c r="P732" s="114"/>
      <c r="Q732" s="114"/>
      <c r="R732" s="114">
        <v>8500</v>
      </c>
      <c r="S732" s="77">
        <f t="shared" si="203"/>
        <v>85</v>
      </c>
      <c r="T732" s="77"/>
      <c r="U732" s="77"/>
      <c r="V732" s="114"/>
    </row>
    <row r="733" spans="1:22" s="317" customFormat="1" x14ac:dyDescent="0.2">
      <c r="B733" s="320"/>
      <c r="D733" s="320"/>
      <c r="E733" s="320"/>
      <c r="J733" s="320"/>
      <c r="L733" s="16"/>
      <c r="M733" s="319"/>
      <c r="N733" s="97"/>
      <c r="O733" s="114"/>
      <c r="P733" s="114"/>
      <c r="Q733" s="114"/>
      <c r="R733" s="114"/>
      <c r="S733" s="77"/>
      <c r="T733" s="77"/>
      <c r="U733" s="77"/>
      <c r="V733" s="114"/>
    </row>
    <row r="734" spans="1:22" s="317" customFormat="1" ht="25.5" x14ac:dyDescent="0.2">
      <c r="A734" s="53" t="s">
        <v>195</v>
      </c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1" t="s">
        <v>201</v>
      </c>
      <c r="M734" s="104"/>
      <c r="N734" s="105" t="s">
        <v>149</v>
      </c>
      <c r="O734" s="117">
        <v>0</v>
      </c>
      <c r="P734" s="117">
        <v>0</v>
      </c>
      <c r="Q734" s="117"/>
      <c r="R734" s="117">
        <v>0</v>
      </c>
      <c r="S734" s="77">
        <v>0</v>
      </c>
      <c r="T734" s="77">
        <v>0</v>
      </c>
      <c r="U734" s="77"/>
      <c r="V734" s="117"/>
    </row>
    <row r="735" spans="1:22" s="317" customFormat="1" x14ac:dyDescent="0.2">
      <c r="A735" s="53"/>
      <c r="L735" s="31"/>
      <c r="M735" s="104"/>
      <c r="N735" s="105"/>
      <c r="O735" s="114"/>
      <c r="P735" s="114"/>
      <c r="Q735" s="114"/>
      <c r="R735" s="114"/>
      <c r="S735" s="77"/>
      <c r="T735" s="77"/>
      <c r="U735" s="77"/>
      <c r="V735" s="114"/>
    </row>
    <row r="736" spans="1:22" s="317" customFormat="1" ht="38.25" x14ac:dyDescent="0.2">
      <c r="A736" s="27" t="s">
        <v>347</v>
      </c>
      <c r="L736" s="36" t="s">
        <v>184</v>
      </c>
      <c r="M736" s="107"/>
      <c r="N736" s="108" t="s">
        <v>348</v>
      </c>
      <c r="O736" s="256">
        <v>0</v>
      </c>
      <c r="P736" s="256">
        <v>0</v>
      </c>
      <c r="Q736" s="256"/>
      <c r="R736" s="256">
        <v>0</v>
      </c>
      <c r="S736" s="77">
        <v>0</v>
      </c>
      <c r="T736" s="77">
        <v>0</v>
      </c>
      <c r="U736" s="77"/>
      <c r="V736" s="256"/>
    </row>
    <row r="737" spans="1:22" s="317" customFormat="1" x14ac:dyDescent="0.2">
      <c r="L737" s="16"/>
      <c r="M737" s="316"/>
      <c r="N737" s="318"/>
      <c r="O737" s="114"/>
      <c r="P737" s="114"/>
      <c r="Q737" s="114"/>
      <c r="R737" s="114"/>
      <c r="S737" s="77"/>
      <c r="T737" s="77"/>
      <c r="U737" s="77"/>
      <c r="V737" s="114"/>
    </row>
    <row r="738" spans="1:22" s="317" customFormat="1" x14ac:dyDescent="0.2">
      <c r="L738" s="16"/>
      <c r="M738" s="104"/>
      <c r="N738" s="184" t="s">
        <v>288</v>
      </c>
      <c r="O738" s="192">
        <v>0</v>
      </c>
      <c r="P738" s="192">
        <v>0</v>
      </c>
      <c r="Q738" s="192"/>
      <c r="R738" s="192">
        <v>0</v>
      </c>
      <c r="S738" s="77">
        <v>0</v>
      </c>
      <c r="T738" s="77">
        <v>0</v>
      </c>
      <c r="U738" s="77"/>
      <c r="V738" s="192"/>
    </row>
    <row r="739" spans="1:22" s="317" customFormat="1" x14ac:dyDescent="0.2">
      <c r="L739" s="16"/>
      <c r="M739" s="193" t="s">
        <v>502</v>
      </c>
      <c r="N739" s="184" t="s">
        <v>290</v>
      </c>
      <c r="O739" s="192">
        <v>0</v>
      </c>
      <c r="P739" s="192">
        <v>0</v>
      </c>
      <c r="Q739" s="192"/>
      <c r="R739" s="192">
        <v>0</v>
      </c>
      <c r="S739" s="77">
        <v>0</v>
      </c>
      <c r="T739" s="77">
        <v>0</v>
      </c>
      <c r="U739" s="77"/>
      <c r="V739" s="192"/>
    </row>
    <row r="740" spans="1:22" s="317" customFormat="1" x14ac:dyDescent="0.2">
      <c r="L740" s="16"/>
      <c r="M740" s="190"/>
      <c r="N740" s="184"/>
      <c r="O740" s="114"/>
      <c r="P740" s="114"/>
      <c r="Q740" s="114"/>
      <c r="R740" s="114"/>
      <c r="S740" s="77"/>
      <c r="T740" s="77"/>
      <c r="U740" s="77"/>
      <c r="V740" s="114"/>
    </row>
    <row r="741" spans="1:22" s="317" customFormat="1" x14ac:dyDescent="0.2">
      <c r="B741" s="320"/>
      <c r="D741" s="320"/>
      <c r="E741" s="320"/>
      <c r="J741" s="320">
        <v>9</v>
      </c>
      <c r="L741" s="16" t="s">
        <v>184</v>
      </c>
      <c r="M741" s="319">
        <v>3</v>
      </c>
      <c r="N741" s="318" t="s">
        <v>116</v>
      </c>
      <c r="O741" s="114">
        <v>0</v>
      </c>
      <c r="P741" s="114">
        <v>0</v>
      </c>
      <c r="Q741" s="114"/>
      <c r="R741" s="114">
        <v>0</v>
      </c>
      <c r="S741" s="77">
        <v>0</v>
      </c>
      <c r="T741" s="77">
        <v>0</v>
      </c>
      <c r="U741" s="77"/>
      <c r="V741" s="114"/>
    </row>
    <row r="742" spans="1:22" s="317" customFormat="1" x14ac:dyDescent="0.2">
      <c r="B742" s="320"/>
      <c r="D742" s="320"/>
      <c r="E742" s="320"/>
      <c r="J742" s="320">
        <v>9</v>
      </c>
      <c r="L742" s="16" t="s">
        <v>184</v>
      </c>
      <c r="M742" s="315">
        <v>32</v>
      </c>
      <c r="N742" s="70" t="s">
        <v>3</v>
      </c>
      <c r="O742" s="115">
        <v>0</v>
      </c>
      <c r="P742" s="115">
        <v>0</v>
      </c>
      <c r="Q742" s="115"/>
      <c r="R742" s="115">
        <v>0</v>
      </c>
      <c r="S742" s="77">
        <v>0</v>
      </c>
      <c r="T742" s="77">
        <v>0</v>
      </c>
      <c r="U742" s="77"/>
      <c r="V742" s="114"/>
    </row>
    <row r="743" spans="1:22" s="317" customFormat="1" x14ac:dyDescent="0.2">
      <c r="B743" s="320"/>
      <c r="D743" s="320"/>
      <c r="E743" s="320"/>
      <c r="J743" s="320">
        <v>9</v>
      </c>
      <c r="L743" s="16" t="s">
        <v>184</v>
      </c>
      <c r="M743" s="319">
        <v>323</v>
      </c>
      <c r="N743" s="97" t="s">
        <v>6</v>
      </c>
      <c r="O743" s="114">
        <v>0</v>
      </c>
      <c r="P743" s="114">
        <v>0</v>
      </c>
      <c r="Q743" s="114"/>
      <c r="R743" s="114">
        <v>0</v>
      </c>
      <c r="S743" s="77">
        <v>0</v>
      </c>
      <c r="T743" s="77">
        <v>0</v>
      </c>
      <c r="U743" s="77"/>
      <c r="V743" s="114"/>
    </row>
    <row r="744" spans="1:22" s="317" customFormat="1" ht="25.5" x14ac:dyDescent="0.2">
      <c r="B744" s="320"/>
      <c r="D744" s="320"/>
      <c r="E744" s="320"/>
      <c r="J744" s="320"/>
      <c r="L744" s="16"/>
      <c r="M744" s="319">
        <v>329</v>
      </c>
      <c r="N744" s="331" t="s">
        <v>7</v>
      </c>
      <c r="O744" s="114">
        <v>0</v>
      </c>
      <c r="P744" s="114">
        <v>0</v>
      </c>
      <c r="Q744" s="114"/>
      <c r="R744" s="114">
        <v>0</v>
      </c>
      <c r="S744" s="77">
        <v>0</v>
      </c>
      <c r="T744" s="77">
        <v>0</v>
      </c>
      <c r="U744" s="77"/>
      <c r="V744" s="114"/>
    </row>
    <row r="745" spans="1:22" s="317" customFormat="1" x14ac:dyDescent="0.2">
      <c r="B745" s="320"/>
      <c r="D745" s="320"/>
      <c r="E745" s="320"/>
      <c r="J745" s="320"/>
      <c r="L745" s="16"/>
      <c r="M745" s="319"/>
      <c r="N745" s="97"/>
      <c r="O745" s="114"/>
      <c r="P745" s="114"/>
      <c r="Q745" s="114"/>
      <c r="R745" s="114"/>
      <c r="S745" s="77"/>
      <c r="T745" s="77"/>
      <c r="U745" s="77"/>
      <c r="V745" s="114"/>
    </row>
    <row r="746" spans="1:22" s="274" customFormat="1" x14ac:dyDescent="0.2">
      <c r="B746" s="278"/>
      <c r="D746" s="278"/>
      <c r="E746" s="278"/>
      <c r="J746" s="278"/>
      <c r="L746" s="16"/>
      <c r="M746" s="277"/>
      <c r="N746" s="97"/>
      <c r="O746" s="114"/>
      <c r="P746" s="114"/>
      <c r="Q746" s="114"/>
      <c r="R746" s="114"/>
      <c r="S746" s="77"/>
      <c r="T746" s="77"/>
      <c r="U746" s="77"/>
      <c r="V746" s="114"/>
    </row>
    <row r="747" spans="1:22" s="160" customFormat="1" ht="25.5" x14ac:dyDescent="0.2">
      <c r="A747" s="51" t="s">
        <v>232</v>
      </c>
      <c r="B747" s="55"/>
      <c r="C747" s="32"/>
      <c r="D747" s="32"/>
      <c r="E747" s="32"/>
      <c r="F747" s="32"/>
      <c r="G747" s="55">
        <v>6</v>
      </c>
      <c r="H747" s="55"/>
      <c r="I747" s="55"/>
      <c r="J747" s="55">
        <v>9</v>
      </c>
      <c r="K747" s="32"/>
      <c r="L747" s="33"/>
      <c r="M747" s="102"/>
      <c r="N747" s="73" t="s">
        <v>270</v>
      </c>
      <c r="O747" s="116">
        <f t="shared" ref="O747:P747" si="207">SUM(O749)</f>
        <v>9731</v>
      </c>
      <c r="P747" s="116">
        <f t="shared" si="207"/>
        <v>40000</v>
      </c>
      <c r="Q747" s="116"/>
      <c r="R747" s="116">
        <f t="shared" ref="R747" si="208">SUM(R749)</f>
        <v>14991.9</v>
      </c>
      <c r="S747" s="77">
        <f t="shared" si="203"/>
        <v>154.06330284657281</v>
      </c>
      <c r="T747" s="77">
        <f t="shared" si="202"/>
        <v>37.479750000000003</v>
      </c>
      <c r="U747" s="77"/>
      <c r="V747" s="116"/>
    </row>
    <row r="748" spans="1:22" s="160" customFormat="1" x14ac:dyDescent="0.2">
      <c r="A748" s="51"/>
      <c r="B748" s="55"/>
      <c r="C748" s="32"/>
      <c r="D748" s="32"/>
      <c r="E748" s="32"/>
      <c r="F748" s="32"/>
      <c r="G748" s="32"/>
      <c r="H748" s="32"/>
      <c r="I748" s="32"/>
      <c r="J748" s="32"/>
      <c r="K748" s="32"/>
      <c r="L748" s="33"/>
      <c r="M748" s="102"/>
      <c r="N748" s="73"/>
      <c r="O748" s="116"/>
      <c r="P748" s="116"/>
      <c r="Q748" s="116"/>
      <c r="R748" s="116"/>
      <c r="S748" s="77"/>
      <c r="T748" s="77"/>
      <c r="U748" s="77"/>
      <c r="V748" s="116"/>
    </row>
    <row r="749" spans="1:22" s="160" customFormat="1" ht="25.5" x14ac:dyDescent="0.2">
      <c r="A749" s="53" t="s">
        <v>152</v>
      </c>
      <c r="I749" s="206"/>
      <c r="J749" s="206"/>
      <c r="K749" s="206"/>
      <c r="L749" s="31" t="s">
        <v>202</v>
      </c>
      <c r="M749" s="104"/>
      <c r="N749" s="105" t="s">
        <v>145</v>
      </c>
      <c r="O749" s="117">
        <f t="shared" ref="O749:P749" si="209">SUM(O751+O766)</f>
        <v>9731</v>
      </c>
      <c r="P749" s="117">
        <f t="shared" si="209"/>
        <v>40000</v>
      </c>
      <c r="Q749" s="117"/>
      <c r="R749" s="117">
        <f t="shared" ref="R749" si="210">SUM(R751+R766)</f>
        <v>14991.9</v>
      </c>
      <c r="S749" s="77">
        <f t="shared" si="203"/>
        <v>154.06330284657281</v>
      </c>
      <c r="T749" s="77">
        <f t="shared" si="202"/>
        <v>37.479750000000003</v>
      </c>
      <c r="U749" s="77"/>
      <c r="V749" s="117"/>
    </row>
    <row r="750" spans="1:22" s="160" customFormat="1" x14ac:dyDescent="0.2">
      <c r="A750" s="53"/>
      <c r="I750" s="206"/>
      <c r="J750" s="206"/>
      <c r="K750" s="206"/>
      <c r="L750" s="31"/>
      <c r="M750" s="104"/>
      <c r="N750" s="105"/>
      <c r="O750" s="145"/>
      <c r="P750" s="145"/>
      <c r="Q750" s="145"/>
      <c r="R750" s="145"/>
      <c r="S750" s="77"/>
      <c r="T750" s="77"/>
      <c r="U750" s="77"/>
      <c r="V750" s="117"/>
    </row>
    <row r="751" spans="1:22" s="160" customFormat="1" ht="25.5" x14ac:dyDescent="0.2">
      <c r="A751" s="128" t="s">
        <v>210</v>
      </c>
      <c r="B751" s="159"/>
      <c r="C751" s="159"/>
      <c r="D751" s="159"/>
      <c r="E751" s="159"/>
      <c r="F751" s="159"/>
      <c r="G751" s="159"/>
      <c r="H751" s="159"/>
      <c r="I751" s="205"/>
      <c r="J751" s="205"/>
      <c r="K751" s="205"/>
      <c r="L751" s="36" t="s">
        <v>185</v>
      </c>
      <c r="M751" s="107"/>
      <c r="N751" s="108" t="s">
        <v>170</v>
      </c>
      <c r="O751" s="145">
        <f t="shared" ref="O751:P751" si="211">SUM(O762)</f>
        <v>0</v>
      </c>
      <c r="P751" s="145">
        <f t="shared" si="211"/>
        <v>20000</v>
      </c>
      <c r="Q751" s="145"/>
      <c r="R751" s="145">
        <f t="shared" ref="R751" si="212">SUM(R762)</f>
        <v>0</v>
      </c>
      <c r="S751" s="77">
        <v>0</v>
      </c>
      <c r="T751" s="77">
        <f t="shared" si="202"/>
        <v>0</v>
      </c>
      <c r="U751" s="77"/>
      <c r="V751" s="145"/>
    </row>
    <row r="752" spans="1:22" s="160" customFormat="1" x14ac:dyDescent="0.2">
      <c r="B752" s="159"/>
      <c r="C752" s="159"/>
      <c r="D752" s="159"/>
      <c r="E752" s="159"/>
      <c r="F752" s="159"/>
      <c r="G752" s="159"/>
      <c r="H752" s="159"/>
      <c r="I752" s="205"/>
      <c r="J752" s="205"/>
      <c r="K752" s="205"/>
      <c r="L752" s="16"/>
      <c r="M752" s="161"/>
      <c r="N752" s="84"/>
      <c r="O752" s="145"/>
      <c r="P752" s="145"/>
      <c r="Q752" s="145"/>
      <c r="R752" s="145"/>
      <c r="S752" s="77"/>
      <c r="T752" s="77"/>
      <c r="U752" s="77"/>
      <c r="V752" s="114"/>
    </row>
    <row r="753" spans="1:22" s="181" customFormat="1" x14ac:dyDescent="0.2">
      <c r="B753" s="180"/>
      <c r="C753" s="180"/>
      <c r="D753" s="180"/>
      <c r="E753" s="180"/>
      <c r="F753" s="180"/>
      <c r="G753" s="180"/>
      <c r="H753" s="180"/>
      <c r="I753" s="205"/>
      <c r="J753" s="205"/>
      <c r="K753" s="205"/>
      <c r="L753" s="16"/>
      <c r="M753" s="182"/>
      <c r="N753" s="184" t="s">
        <v>288</v>
      </c>
      <c r="O753" s="192">
        <f t="shared" ref="O753:P753" si="213">SUM(O754:O756)</f>
        <v>0</v>
      </c>
      <c r="P753" s="192">
        <f t="shared" si="213"/>
        <v>20000</v>
      </c>
      <c r="Q753" s="192"/>
      <c r="R753" s="192">
        <f t="shared" ref="R753" si="214">SUM(R754:R756)</f>
        <v>0</v>
      </c>
      <c r="S753" s="77">
        <v>0</v>
      </c>
      <c r="T753" s="77">
        <f t="shared" si="202"/>
        <v>0</v>
      </c>
      <c r="U753" s="77"/>
      <c r="V753" s="192"/>
    </row>
    <row r="754" spans="1:22" s="181" customFormat="1" x14ac:dyDescent="0.2">
      <c r="B754" s="180"/>
      <c r="C754" s="180"/>
      <c r="D754" s="180"/>
      <c r="E754" s="180"/>
      <c r="F754" s="180"/>
      <c r="G754" s="180"/>
      <c r="H754" s="180"/>
      <c r="I754" s="205"/>
      <c r="J754" s="205"/>
      <c r="K754" s="205"/>
      <c r="L754" s="16"/>
      <c r="M754" s="193" t="s">
        <v>39</v>
      </c>
      <c r="N754" s="191" t="s">
        <v>104</v>
      </c>
      <c r="O754" s="192">
        <v>0</v>
      </c>
      <c r="P754" s="192">
        <v>10000</v>
      </c>
      <c r="Q754" s="192"/>
      <c r="R754" s="192">
        <v>0</v>
      </c>
      <c r="S754" s="77">
        <v>0</v>
      </c>
      <c r="T754" s="77">
        <f t="shared" si="202"/>
        <v>0</v>
      </c>
      <c r="U754" s="77"/>
      <c r="V754" s="192"/>
    </row>
    <row r="755" spans="1:22" s="209" customFormat="1" x14ac:dyDescent="0.2">
      <c r="B755" s="210"/>
      <c r="C755" s="210"/>
      <c r="D755" s="210"/>
      <c r="E755" s="210"/>
      <c r="F755" s="210"/>
      <c r="G755" s="210"/>
      <c r="H755" s="210"/>
      <c r="I755" s="210"/>
      <c r="J755" s="210"/>
      <c r="K755" s="210"/>
      <c r="L755" s="16"/>
      <c r="M755" s="193" t="s">
        <v>502</v>
      </c>
      <c r="N755" s="184" t="s">
        <v>290</v>
      </c>
      <c r="O755" s="192">
        <v>0</v>
      </c>
      <c r="P755" s="192">
        <v>10000</v>
      </c>
      <c r="Q755" s="192"/>
      <c r="R755" s="192">
        <v>0</v>
      </c>
      <c r="S755" s="77">
        <v>0</v>
      </c>
      <c r="T755" s="77">
        <f t="shared" si="202"/>
        <v>0</v>
      </c>
      <c r="U755" s="77"/>
      <c r="V755" s="192"/>
    </row>
    <row r="756" spans="1:22" s="206" customFormat="1" x14ac:dyDescent="0.2">
      <c r="B756" s="205"/>
      <c r="C756" s="205"/>
      <c r="D756" s="205"/>
      <c r="E756" s="205"/>
      <c r="F756" s="205"/>
      <c r="G756" s="205"/>
      <c r="H756" s="205"/>
      <c r="I756" s="205"/>
      <c r="J756" s="205"/>
      <c r="K756" s="205"/>
      <c r="L756" s="16"/>
      <c r="M756" s="190">
        <v>91</v>
      </c>
      <c r="N756" s="184" t="s">
        <v>293</v>
      </c>
      <c r="O756" s="192">
        <v>0</v>
      </c>
      <c r="P756" s="192">
        <v>0</v>
      </c>
      <c r="Q756" s="192"/>
      <c r="R756" s="192">
        <v>0</v>
      </c>
      <c r="S756" s="77">
        <v>0</v>
      </c>
      <c r="T756" s="77">
        <v>0</v>
      </c>
      <c r="U756" s="77"/>
      <c r="V756" s="192"/>
    </row>
    <row r="757" spans="1:22" s="181" customFormat="1" x14ac:dyDescent="0.2">
      <c r="B757" s="180"/>
      <c r="C757" s="180"/>
      <c r="D757" s="180"/>
      <c r="E757" s="180"/>
      <c r="F757" s="180"/>
      <c r="G757" s="180"/>
      <c r="H757" s="180"/>
      <c r="I757" s="205"/>
      <c r="J757" s="205"/>
      <c r="K757" s="205"/>
      <c r="L757" s="16"/>
      <c r="M757" s="182"/>
      <c r="N757" s="84"/>
      <c r="O757" s="145"/>
      <c r="P757" s="145"/>
      <c r="Q757" s="145"/>
      <c r="R757" s="145"/>
      <c r="S757" s="77"/>
      <c r="T757" s="77"/>
      <c r="U757" s="77"/>
      <c r="V757" s="114"/>
    </row>
    <row r="758" spans="1:22" s="317" customFormat="1" x14ac:dyDescent="0.2">
      <c r="B758" s="320"/>
      <c r="C758" s="320"/>
      <c r="D758" s="320"/>
      <c r="E758" s="320">
        <v>4</v>
      </c>
      <c r="F758" s="320"/>
      <c r="G758" s="320"/>
      <c r="H758" s="320"/>
      <c r="I758" s="320"/>
      <c r="J758" s="320">
        <v>9</v>
      </c>
      <c r="K758" s="320"/>
      <c r="L758" s="16" t="s">
        <v>185</v>
      </c>
      <c r="M758" s="316" t="s">
        <v>56</v>
      </c>
      <c r="N758" s="318" t="s">
        <v>116</v>
      </c>
      <c r="O758" s="114">
        <v>0</v>
      </c>
      <c r="P758" s="114">
        <v>0</v>
      </c>
      <c r="Q758" s="114"/>
      <c r="R758" s="114">
        <v>0</v>
      </c>
      <c r="S758" s="77">
        <v>0</v>
      </c>
      <c r="T758" s="77">
        <v>0</v>
      </c>
      <c r="U758" s="77"/>
      <c r="V758" s="114"/>
    </row>
    <row r="759" spans="1:22" s="38" customFormat="1" x14ac:dyDescent="0.2">
      <c r="B759" s="9"/>
      <c r="C759" s="9"/>
      <c r="D759" s="9"/>
      <c r="E759" s="9">
        <v>4</v>
      </c>
      <c r="F759" s="9"/>
      <c r="G759" s="9"/>
      <c r="H759" s="9"/>
      <c r="I759" s="9"/>
      <c r="J759" s="320">
        <v>9</v>
      </c>
      <c r="K759" s="9"/>
      <c r="L759" s="18" t="s">
        <v>185</v>
      </c>
      <c r="M759" s="314" t="s">
        <v>61</v>
      </c>
      <c r="N759" s="70" t="s">
        <v>3</v>
      </c>
      <c r="O759" s="115">
        <v>0</v>
      </c>
      <c r="P759" s="115">
        <v>0</v>
      </c>
      <c r="Q759" s="115"/>
      <c r="R759" s="115">
        <v>0</v>
      </c>
      <c r="S759" s="77">
        <v>0</v>
      </c>
      <c r="T759" s="77">
        <v>0</v>
      </c>
      <c r="U759" s="77"/>
      <c r="V759" s="114"/>
    </row>
    <row r="760" spans="1:22" s="317" customFormat="1" x14ac:dyDescent="0.2">
      <c r="B760" s="320"/>
      <c r="C760" s="320"/>
      <c r="D760" s="320"/>
      <c r="E760" s="320">
        <v>4</v>
      </c>
      <c r="F760" s="320"/>
      <c r="G760" s="320"/>
      <c r="H760" s="320"/>
      <c r="I760" s="320"/>
      <c r="J760" s="320">
        <v>9</v>
      </c>
      <c r="K760" s="320"/>
      <c r="L760" s="16" t="s">
        <v>185</v>
      </c>
      <c r="M760" s="316" t="s">
        <v>64</v>
      </c>
      <c r="N760" s="318" t="s">
        <v>6</v>
      </c>
      <c r="O760" s="114">
        <v>0</v>
      </c>
      <c r="P760" s="114">
        <v>0</v>
      </c>
      <c r="Q760" s="114"/>
      <c r="R760" s="114">
        <v>0</v>
      </c>
      <c r="S760" s="77">
        <v>0</v>
      </c>
      <c r="T760" s="77">
        <v>0</v>
      </c>
      <c r="U760" s="77"/>
      <c r="V760" s="114"/>
    </row>
    <row r="761" spans="1:22" s="317" customFormat="1" x14ac:dyDescent="0.2">
      <c r="B761" s="320"/>
      <c r="C761" s="320"/>
      <c r="D761" s="320"/>
      <c r="E761" s="320"/>
      <c r="F761" s="320"/>
      <c r="G761" s="320"/>
      <c r="H761" s="320"/>
      <c r="I761" s="320"/>
      <c r="J761" s="320"/>
      <c r="K761" s="320"/>
      <c r="L761" s="16"/>
      <c r="M761" s="316"/>
      <c r="N761" s="318"/>
      <c r="O761" s="145"/>
      <c r="P761" s="145"/>
      <c r="Q761" s="145"/>
      <c r="R761" s="145"/>
      <c r="S761" s="77"/>
      <c r="T761" s="77"/>
      <c r="U761" s="77"/>
      <c r="V761" s="114"/>
    </row>
    <row r="762" spans="1:22" s="160" customFormat="1" ht="25.5" x14ac:dyDescent="0.2">
      <c r="B762" s="159"/>
      <c r="C762" s="159"/>
      <c r="D762" s="159"/>
      <c r="E762" s="159"/>
      <c r="F762" s="159"/>
      <c r="G762" s="159">
        <v>6</v>
      </c>
      <c r="H762" s="159"/>
      <c r="I762" s="205"/>
      <c r="J762" s="205">
        <v>9</v>
      </c>
      <c r="K762" s="205"/>
      <c r="L762" s="16" t="s">
        <v>185</v>
      </c>
      <c r="M762" s="161" t="s">
        <v>76</v>
      </c>
      <c r="N762" s="84" t="s">
        <v>171</v>
      </c>
      <c r="O762" s="114">
        <f t="shared" ref="O762:R763" si="215">SUM(O763)</f>
        <v>0</v>
      </c>
      <c r="P762" s="114">
        <f t="shared" si="215"/>
        <v>20000</v>
      </c>
      <c r="Q762" s="114"/>
      <c r="R762" s="114">
        <f t="shared" si="215"/>
        <v>0</v>
      </c>
      <c r="S762" s="77">
        <v>0</v>
      </c>
      <c r="T762" s="77">
        <f t="shared" si="202"/>
        <v>0</v>
      </c>
      <c r="U762" s="77"/>
      <c r="V762" s="114"/>
    </row>
    <row r="763" spans="1:22" s="160" customFormat="1" ht="38.25" x14ac:dyDescent="0.2">
      <c r="A763" s="38"/>
      <c r="B763" s="159"/>
      <c r="C763" s="159"/>
      <c r="D763" s="159"/>
      <c r="E763" s="159"/>
      <c r="F763" s="159"/>
      <c r="G763" s="159">
        <v>6</v>
      </c>
      <c r="H763" s="159"/>
      <c r="I763" s="205"/>
      <c r="J763" s="205">
        <v>9</v>
      </c>
      <c r="K763" s="205"/>
      <c r="L763" s="16" t="s">
        <v>185</v>
      </c>
      <c r="M763" s="92" t="s">
        <v>80</v>
      </c>
      <c r="N763" s="70" t="s">
        <v>9</v>
      </c>
      <c r="O763" s="115">
        <f t="shared" si="215"/>
        <v>0</v>
      </c>
      <c r="P763" s="115">
        <f t="shared" si="215"/>
        <v>20000</v>
      </c>
      <c r="Q763" s="115"/>
      <c r="R763" s="115">
        <f t="shared" si="215"/>
        <v>0</v>
      </c>
      <c r="S763" s="77">
        <v>0</v>
      </c>
      <c r="T763" s="77">
        <f t="shared" si="202"/>
        <v>0</v>
      </c>
      <c r="U763" s="77"/>
      <c r="V763" s="114"/>
    </row>
    <row r="764" spans="1:22" s="160" customFormat="1" x14ac:dyDescent="0.2">
      <c r="B764" s="159"/>
      <c r="C764" s="159"/>
      <c r="D764" s="159"/>
      <c r="E764" s="159"/>
      <c r="F764" s="159"/>
      <c r="G764" s="159">
        <v>6</v>
      </c>
      <c r="H764" s="159"/>
      <c r="I764" s="205"/>
      <c r="J764" s="205">
        <v>9</v>
      </c>
      <c r="K764" s="205"/>
      <c r="L764" s="16" t="s">
        <v>185</v>
      </c>
      <c r="M764" s="161" t="s">
        <v>81</v>
      </c>
      <c r="N764" s="84" t="s">
        <v>173</v>
      </c>
      <c r="O764" s="114">
        <v>0</v>
      </c>
      <c r="P764" s="114">
        <v>20000</v>
      </c>
      <c r="Q764" s="114"/>
      <c r="R764" s="114">
        <v>0</v>
      </c>
      <c r="S764" s="77">
        <v>0</v>
      </c>
      <c r="T764" s="77">
        <f t="shared" si="202"/>
        <v>0</v>
      </c>
      <c r="U764" s="77"/>
      <c r="V764" s="114"/>
    </row>
    <row r="765" spans="1:22" s="235" customFormat="1" x14ac:dyDescent="0.2">
      <c r="B765" s="234"/>
      <c r="C765" s="234"/>
      <c r="D765" s="234"/>
      <c r="E765" s="234"/>
      <c r="F765" s="234"/>
      <c r="G765" s="234"/>
      <c r="H765" s="234"/>
      <c r="I765" s="234"/>
      <c r="J765" s="234"/>
      <c r="K765" s="234"/>
      <c r="L765" s="320"/>
      <c r="M765" s="317"/>
      <c r="N765" s="317"/>
      <c r="O765" s="317"/>
      <c r="P765" s="317"/>
      <c r="Q765" s="374"/>
      <c r="R765" s="366"/>
      <c r="S765" s="77"/>
      <c r="T765" s="77"/>
      <c r="U765" s="77"/>
      <c r="V765" s="97"/>
    </row>
    <row r="766" spans="1:22" s="160" customFormat="1" ht="25.5" x14ac:dyDescent="0.2">
      <c r="A766" s="128" t="s">
        <v>271</v>
      </c>
      <c r="B766" s="159"/>
      <c r="C766" s="159"/>
      <c r="D766" s="159"/>
      <c r="E766" s="159"/>
      <c r="F766" s="159"/>
      <c r="G766" s="159"/>
      <c r="H766" s="159"/>
      <c r="I766" s="205"/>
      <c r="J766" s="205"/>
      <c r="K766" s="205"/>
      <c r="L766" s="36" t="s">
        <v>185</v>
      </c>
      <c r="M766" s="107"/>
      <c r="N766" s="108" t="s">
        <v>272</v>
      </c>
      <c r="O766" s="145">
        <f>SUM(O773)</f>
        <v>9731</v>
      </c>
      <c r="P766" s="145">
        <f>SUM(P773)</f>
        <v>20000</v>
      </c>
      <c r="Q766" s="145"/>
      <c r="R766" s="145">
        <f>SUM(R773)</f>
        <v>14991.9</v>
      </c>
      <c r="S766" s="77">
        <f t="shared" si="203"/>
        <v>154.06330284657281</v>
      </c>
      <c r="T766" s="77">
        <f t="shared" si="202"/>
        <v>74.959500000000006</v>
      </c>
      <c r="U766" s="77"/>
      <c r="V766" s="145"/>
    </row>
    <row r="767" spans="1:22" s="160" customFormat="1" x14ac:dyDescent="0.2">
      <c r="B767" s="159"/>
      <c r="C767" s="159"/>
      <c r="D767" s="159"/>
      <c r="E767" s="159"/>
      <c r="F767" s="159"/>
      <c r="G767" s="159"/>
      <c r="H767" s="159"/>
      <c r="I767" s="205"/>
      <c r="J767" s="205"/>
      <c r="K767" s="205"/>
      <c r="L767" s="16"/>
      <c r="M767" s="161"/>
      <c r="N767" s="84"/>
      <c r="O767" s="145"/>
      <c r="P767" s="145"/>
      <c r="Q767" s="145"/>
      <c r="R767" s="145"/>
      <c r="S767" s="77"/>
      <c r="T767" s="77"/>
      <c r="U767" s="77"/>
      <c r="V767" s="114"/>
    </row>
    <row r="768" spans="1:22" s="181" customFormat="1" x14ac:dyDescent="0.2">
      <c r="B768" s="180"/>
      <c r="C768" s="180"/>
      <c r="D768" s="180"/>
      <c r="E768" s="180"/>
      <c r="F768" s="180"/>
      <c r="G768" s="180"/>
      <c r="H768" s="180"/>
      <c r="I768" s="205"/>
      <c r="J768" s="205"/>
      <c r="K768" s="205"/>
      <c r="L768" s="16"/>
      <c r="M768" s="182"/>
      <c r="N768" s="184" t="s">
        <v>288</v>
      </c>
      <c r="O768" s="192">
        <f>SUM(O769:O771)</f>
        <v>9731</v>
      </c>
      <c r="P768" s="192">
        <f>SUM(P769:P771)</f>
        <v>20000</v>
      </c>
      <c r="Q768" s="192"/>
      <c r="R768" s="192">
        <f>SUM(R769:R771)</f>
        <v>14991.9</v>
      </c>
      <c r="S768" s="77">
        <f t="shared" si="203"/>
        <v>154.06330284657281</v>
      </c>
      <c r="T768" s="77">
        <f t="shared" si="202"/>
        <v>74.959500000000006</v>
      </c>
      <c r="U768" s="77"/>
      <c r="V768" s="192"/>
    </row>
    <row r="769" spans="1:22" s="245" customFormat="1" x14ac:dyDescent="0.2">
      <c r="B769" s="244"/>
      <c r="C769" s="244"/>
      <c r="D769" s="244"/>
      <c r="E769" s="244"/>
      <c r="F769" s="244"/>
      <c r="G769" s="244"/>
      <c r="H769" s="244"/>
      <c r="I769" s="244"/>
      <c r="J769" s="244"/>
      <c r="K769" s="244"/>
      <c r="L769" s="16"/>
      <c r="M769" s="190">
        <v>43</v>
      </c>
      <c r="N769" s="191" t="s">
        <v>102</v>
      </c>
      <c r="O769" s="192">
        <v>2441.6999999999998</v>
      </c>
      <c r="P769" s="192">
        <v>15000</v>
      </c>
      <c r="Q769" s="192"/>
      <c r="R769" s="192">
        <v>0</v>
      </c>
      <c r="S769" s="77">
        <f t="shared" si="203"/>
        <v>0</v>
      </c>
      <c r="T769" s="77">
        <f t="shared" si="202"/>
        <v>0</v>
      </c>
      <c r="U769" s="77"/>
      <c r="V769" s="192"/>
    </row>
    <row r="770" spans="1:22" s="300" customFormat="1" x14ac:dyDescent="0.2">
      <c r="B770" s="299"/>
      <c r="C770" s="299"/>
      <c r="D770" s="299"/>
      <c r="E770" s="299"/>
      <c r="F770" s="299"/>
      <c r="G770" s="299"/>
      <c r="H770" s="299"/>
      <c r="I770" s="299"/>
      <c r="J770" s="299"/>
      <c r="K770" s="299"/>
      <c r="L770" s="16"/>
      <c r="M770" s="193" t="s">
        <v>502</v>
      </c>
      <c r="N770" s="184" t="s">
        <v>290</v>
      </c>
      <c r="O770" s="192">
        <v>6802.1</v>
      </c>
      <c r="P770" s="192">
        <v>5000</v>
      </c>
      <c r="Q770" s="192"/>
      <c r="R770" s="192">
        <v>14991.9</v>
      </c>
      <c r="S770" s="77">
        <f t="shared" si="203"/>
        <v>220.40105261610387</v>
      </c>
      <c r="T770" s="77">
        <f t="shared" si="202"/>
        <v>299.83800000000002</v>
      </c>
      <c r="U770" s="77"/>
      <c r="V770" s="192"/>
    </row>
    <row r="771" spans="1:22" s="181" customFormat="1" x14ac:dyDescent="0.2">
      <c r="B771" s="180"/>
      <c r="C771" s="180"/>
      <c r="D771" s="180"/>
      <c r="E771" s="180"/>
      <c r="F771" s="180"/>
      <c r="G771" s="180"/>
      <c r="H771" s="180"/>
      <c r="I771" s="205"/>
      <c r="J771" s="205"/>
      <c r="K771" s="205"/>
      <c r="L771" s="16"/>
      <c r="M771" s="190">
        <v>91</v>
      </c>
      <c r="N771" s="184" t="s">
        <v>293</v>
      </c>
      <c r="O771" s="192">
        <v>487.2</v>
      </c>
      <c r="P771" s="192">
        <v>0</v>
      </c>
      <c r="Q771" s="192"/>
      <c r="R771" s="192">
        <v>0</v>
      </c>
      <c r="S771" s="77">
        <f t="shared" si="203"/>
        <v>0</v>
      </c>
      <c r="T771" s="77">
        <v>0</v>
      </c>
      <c r="U771" s="77"/>
      <c r="V771" s="192"/>
    </row>
    <row r="772" spans="1:22" s="181" customFormat="1" x14ac:dyDescent="0.2">
      <c r="B772" s="180"/>
      <c r="C772" s="180"/>
      <c r="D772" s="180"/>
      <c r="E772" s="180"/>
      <c r="F772" s="180"/>
      <c r="G772" s="180"/>
      <c r="H772" s="180"/>
      <c r="I772" s="205"/>
      <c r="J772" s="205"/>
      <c r="K772" s="205"/>
      <c r="L772" s="16"/>
      <c r="M772" s="182"/>
      <c r="N772" s="184"/>
      <c r="O772" s="145"/>
      <c r="P772" s="145"/>
      <c r="Q772" s="145"/>
      <c r="R772" s="145"/>
      <c r="S772" s="77"/>
      <c r="T772" s="77"/>
      <c r="U772" s="77"/>
      <c r="V772" s="114"/>
    </row>
    <row r="773" spans="1:22" s="160" customFormat="1" x14ac:dyDescent="0.2">
      <c r="D773" s="159"/>
      <c r="E773" s="299">
        <v>4</v>
      </c>
      <c r="F773" s="299">
        <v>5</v>
      </c>
      <c r="I773" s="206"/>
      <c r="J773" s="205">
        <v>9</v>
      </c>
      <c r="K773" s="206"/>
      <c r="L773" s="16" t="s">
        <v>185</v>
      </c>
      <c r="M773" s="162">
        <v>3</v>
      </c>
      <c r="N773" s="84" t="s">
        <v>116</v>
      </c>
      <c r="O773" s="114">
        <f t="shared" ref="O773:R774" si="216">SUM(O774)</f>
        <v>9731</v>
      </c>
      <c r="P773" s="114">
        <f t="shared" si="216"/>
        <v>20000</v>
      </c>
      <c r="Q773" s="114"/>
      <c r="R773" s="114">
        <f t="shared" si="216"/>
        <v>14991.9</v>
      </c>
      <c r="S773" s="77">
        <f t="shared" si="203"/>
        <v>154.06330284657281</v>
      </c>
      <c r="T773" s="77">
        <f t="shared" si="202"/>
        <v>74.959500000000006</v>
      </c>
      <c r="U773" s="77"/>
      <c r="V773" s="114"/>
    </row>
    <row r="774" spans="1:22" s="160" customFormat="1" x14ac:dyDescent="0.2">
      <c r="D774" s="159"/>
      <c r="E774" s="299">
        <v>4</v>
      </c>
      <c r="F774" s="299">
        <v>5</v>
      </c>
      <c r="I774" s="206"/>
      <c r="J774" s="205">
        <v>9</v>
      </c>
      <c r="K774" s="206"/>
      <c r="L774" s="16" t="s">
        <v>185</v>
      </c>
      <c r="M774" s="71">
        <v>32</v>
      </c>
      <c r="N774" s="70" t="s">
        <v>3</v>
      </c>
      <c r="O774" s="115">
        <f t="shared" si="216"/>
        <v>9731</v>
      </c>
      <c r="P774" s="115">
        <f t="shared" si="216"/>
        <v>20000</v>
      </c>
      <c r="Q774" s="115"/>
      <c r="R774" s="115">
        <f t="shared" si="216"/>
        <v>14991.9</v>
      </c>
      <c r="S774" s="77">
        <f t="shared" si="203"/>
        <v>154.06330284657281</v>
      </c>
      <c r="T774" s="77">
        <f t="shared" si="202"/>
        <v>74.959500000000006</v>
      </c>
      <c r="U774" s="77"/>
      <c r="V774" s="114"/>
    </row>
    <row r="775" spans="1:22" s="160" customFormat="1" x14ac:dyDescent="0.2">
      <c r="D775" s="159"/>
      <c r="E775" s="299">
        <v>4</v>
      </c>
      <c r="F775" s="299">
        <v>5</v>
      </c>
      <c r="I775" s="206"/>
      <c r="J775" s="205">
        <v>9</v>
      </c>
      <c r="K775" s="206"/>
      <c r="L775" s="16" t="s">
        <v>185</v>
      </c>
      <c r="M775" s="162">
        <v>323</v>
      </c>
      <c r="N775" s="97" t="s">
        <v>6</v>
      </c>
      <c r="O775" s="114">
        <v>9731</v>
      </c>
      <c r="P775" s="114">
        <v>20000</v>
      </c>
      <c r="Q775" s="114"/>
      <c r="R775" s="114">
        <f>SUM(R776)</f>
        <v>14991.9</v>
      </c>
      <c r="S775" s="77">
        <f t="shared" si="203"/>
        <v>154.06330284657281</v>
      </c>
      <c r="T775" s="77">
        <f t="shared" si="202"/>
        <v>74.959500000000006</v>
      </c>
      <c r="U775" s="77"/>
      <c r="V775" s="114"/>
    </row>
    <row r="776" spans="1:22" s="361" customFormat="1" x14ac:dyDescent="0.2">
      <c r="D776" s="364"/>
      <c r="E776" s="364"/>
      <c r="F776" s="364"/>
      <c r="J776" s="364"/>
      <c r="L776" s="16"/>
      <c r="M776" s="363">
        <v>3233</v>
      </c>
      <c r="N776" s="97" t="s">
        <v>423</v>
      </c>
      <c r="O776" s="114">
        <v>9731</v>
      </c>
      <c r="P776" s="114"/>
      <c r="Q776" s="114"/>
      <c r="R776" s="114">
        <v>14991.9</v>
      </c>
      <c r="S776" s="77">
        <f t="shared" si="203"/>
        <v>154.06330284657281</v>
      </c>
      <c r="T776" s="77"/>
      <c r="U776" s="77"/>
      <c r="V776" s="114"/>
    </row>
    <row r="777" spans="1:22" s="160" customFormat="1" x14ac:dyDescent="0.2">
      <c r="D777" s="159"/>
      <c r="E777" s="159"/>
      <c r="I777" s="206"/>
      <c r="J777" s="206"/>
      <c r="K777" s="206"/>
      <c r="L777" s="16"/>
      <c r="M777" s="162"/>
      <c r="N777" s="97"/>
      <c r="O777" s="114"/>
      <c r="P777" s="114"/>
      <c r="Q777" s="114"/>
      <c r="R777" s="114"/>
      <c r="S777" s="77"/>
      <c r="T777" s="77"/>
      <c r="U777" s="77"/>
      <c r="V777" s="114"/>
    </row>
    <row r="778" spans="1:22" s="15" customFormat="1" ht="38.25" x14ac:dyDescent="0.2">
      <c r="A778" s="51" t="s">
        <v>233</v>
      </c>
      <c r="B778" s="55"/>
      <c r="C778" s="32"/>
      <c r="D778" s="55">
        <v>3</v>
      </c>
      <c r="E778" s="55"/>
      <c r="F778" s="55">
        <v>5</v>
      </c>
      <c r="G778" s="55"/>
      <c r="H778" s="55">
        <v>7</v>
      </c>
      <c r="I778" s="32"/>
      <c r="J778" s="32"/>
      <c r="K778" s="32"/>
      <c r="L778" s="33"/>
      <c r="M778" s="102"/>
      <c r="N778" s="73" t="s">
        <v>273</v>
      </c>
      <c r="O778" s="116">
        <f>SUM(O780)</f>
        <v>0</v>
      </c>
      <c r="P778" s="116">
        <f>SUM(P780)</f>
        <v>175000</v>
      </c>
      <c r="Q778" s="116"/>
      <c r="R778" s="116">
        <f>SUM(R780)</f>
        <v>37500</v>
      </c>
      <c r="S778" s="77">
        <v>0</v>
      </c>
      <c r="T778" s="77">
        <f t="shared" si="202"/>
        <v>21.428571428571427</v>
      </c>
      <c r="U778" s="77"/>
      <c r="V778" s="116"/>
    </row>
    <row r="779" spans="1:22" s="15" customFormat="1" x14ac:dyDescent="0.2">
      <c r="A779" s="53"/>
      <c r="I779" s="206"/>
      <c r="J779" s="206"/>
      <c r="K779" s="206"/>
      <c r="L779" s="31"/>
      <c r="M779" s="104"/>
      <c r="N779" s="105"/>
      <c r="O779" s="145"/>
      <c r="P779" s="145"/>
      <c r="Q779" s="145"/>
      <c r="R779" s="145"/>
      <c r="S779" s="77"/>
      <c r="T779" s="77"/>
      <c r="U779" s="77"/>
      <c r="V779" s="114"/>
    </row>
    <row r="780" spans="1:22" s="65" customFormat="1" ht="25.5" x14ac:dyDescent="0.2">
      <c r="A780" s="53" t="s">
        <v>152</v>
      </c>
      <c r="I780" s="206"/>
      <c r="J780" s="206"/>
      <c r="K780" s="206"/>
      <c r="L780" s="31" t="s">
        <v>202</v>
      </c>
      <c r="M780" s="104"/>
      <c r="N780" s="105" t="s">
        <v>145</v>
      </c>
      <c r="O780" s="117">
        <f t="shared" ref="O780:P780" si="217">SUM(O782)</f>
        <v>0</v>
      </c>
      <c r="P780" s="117">
        <f t="shared" si="217"/>
        <v>175000</v>
      </c>
      <c r="Q780" s="117"/>
      <c r="R780" s="117">
        <f t="shared" ref="R780" si="218">SUM(R782)</f>
        <v>37500</v>
      </c>
      <c r="S780" s="77">
        <v>0</v>
      </c>
      <c r="T780" s="77">
        <f t="shared" ref="T780:T842" si="219">R780/P780*100</f>
        <v>21.428571428571427</v>
      </c>
      <c r="U780" s="77"/>
      <c r="V780" s="117"/>
    </row>
    <row r="781" spans="1:22" s="15" customFormat="1" x14ac:dyDescent="0.2">
      <c r="I781" s="206"/>
      <c r="J781" s="206"/>
      <c r="K781" s="206"/>
      <c r="L781" s="16"/>
      <c r="M781" s="83"/>
      <c r="N781" s="84"/>
      <c r="O781" s="148"/>
      <c r="P781" s="148"/>
      <c r="Q781" s="148"/>
      <c r="R781" s="148"/>
      <c r="S781" s="77"/>
      <c r="T781" s="77"/>
      <c r="U781" s="77"/>
      <c r="V781" s="257"/>
    </row>
    <row r="782" spans="1:22" s="15" customFormat="1" ht="25.5" x14ac:dyDescent="0.2">
      <c r="A782" s="54" t="s">
        <v>234</v>
      </c>
      <c r="I782" s="206"/>
      <c r="J782" s="206"/>
      <c r="K782" s="206"/>
      <c r="L782" s="36" t="s">
        <v>327</v>
      </c>
      <c r="M782" s="107"/>
      <c r="N782" s="295" t="s">
        <v>523</v>
      </c>
      <c r="O782" s="145">
        <f>SUM(O790+O793)</f>
        <v>0</v>
      </c>
      <c r="P782" s="145">
        <f>SUM(P790+P793)</f>
        <v>175000</v>
      </c>
      <c r="Q782" s="145"/>
      <c r="R782" s="145">
        <f>SUM(R790+R793)</f>
        <v>37500</v>
      </c>
      <c r="S782" s="77">
        <v>0</v>
      </c>
      <c r="T782" s="77">
        <f t="shared" si="219"/>
        <v>21.428571428571427</v>
      </c>
      <c r="U782" s="77"/>
      <c r="V782" s="256"/>
    </row>
    <row r="783" spans="1:22" s="15" customFormat="1" x14ac:dyDescent="0.2">
      <c r="I783" s="206"/>
      <c r="J783" s="206"/>
      <c r="K783" s="206"/>
      <c r="L783" s="16"/>
      <c r="M783" s="83"/>
      <c r="N783" s="84"/>
      <c r="O783" s="148"/>
      <c r="P783" s="148"/>
      <c r="Q783" s="148"/>
      <c r="R783" s="148"/>
      <c r="S783" s="77"/>
      <c r="T783" s="77"/>
      <c r="U783" s="77"/>
      <c r="V783" s="257"/>
    </row>
    <row r="784" spans="1:22" s="181" customFormat="1" x14ac:dyDescent="0.2">
      <c r="I784" s="206"/>
      <c r="J784" s="206"/>
      <c r="K784" s="206"/>
      <c r="L784" s="16"/>
      <c r="M784" s="182"/>
      <c r="N784" s="184" t="s">
        <v>288</v>
      </c>
      <c r="O784" s="192">
        <f t="shared" ref="O784:P784" si="220">SUM(O785:O788)</f>
        <v>0</v>
      </c>
      <c r="P784" s="192">
        <f t="shared" si="220"/>
        <v>175000</v>
      </c>
      <c r="Q784" s="192"/>
      <c r="R784" s="192">
        <f t="shared" ref="R784" si="221">SUM(R785:R788)</f>
        <v>37500</v>
      </c>
      <c r="S784" s="77">
        <v>0</v>
      </c>
      <c r="T784" s="77">
        <f t="shared" si="219"/>
        <v>21.428571428571427</v>
      </c>
      <c r="U784" s="77"/>
      <c r="V784" s="192"/>
    </row>
    <row r="785" spans="2:22" s="181" customFormat="1" x14ac:dyDescent="0.2">
      <c r="I785" s="206"/>
      <c r="J785" s="206"/>
      <c r="K785" s="206"/>
      <c r="L785" s="16"/>
      <c r="M785" s="193" t="s">
        <v>57</v>
      </c>
      <c r="N785" s="184" t="s">
        <v>101</v>
      </c>
      <c r="O785" s="192">
        <v>0</v>
      </c>
      <c r="P785" s="192">
        <v>0</v>
      </c>
      <c r="Q785" s="192"/>
      <c r="R785" s="192">
        <v>0</v>
      </c>
      <c r="S785" s="77">
        <v>0</v>
      </c>
      <c r="T785" s="77">
        <v>0</v>
      </c>
      <c r="U785" s="77"/>
      <c r="V785" s="192"/>
    </row>
    <row r="786" spans="2:22" s="181" customFormat="1" ht="39" customHeight="1" x14ac:dyDescent="0.2">
      <c r="I786" s="206"/>
      <c r="J786" s="206"/>
      <c r="K786" s="206"/>
      <c r="L786" s="16"/>
      <c r="M786" s="193" t="s">
        <v>52</v>
      </c>
      <c r="N786" s="194" t="s">
        <v>105</v>
      </c>
      <c r="O786" s="192">
        <v>0</v>
      </c>
      <c r="P786" s="192">
        <v>0</v>
      </c>
      <c r="Q786" s="192"/>
      <c r="R786" s="192">
        <v>0</v>
      </c>
      <c r="S786" s="77">
        <v>0</v>
      </c>
      <c r="T786" s="77">
        <v>0</v>
      </c>
      <c r="U786" s="77"/>
      <c r="V786" s="192"/>
    </row>
    <row r="787" spans="2:22" s="208" customFormat="1" ht="13.5" customHeight="1" x14ac:dyDescent="0.2">
      <c r="L787" s="16"/>
      <c r="M787" s="193" t="s">
        <v>502</v>
      </c>
      <c r="N787" s="184" t="s">
        <v>290</v>
      </c>
      <c r="O787" s="192">
        <v>0</v>
      </c>
      <c r="P787" s="192">
        <v>170000</v>
      </c>
      <c r="Q787" s="192"/>
      <c r="R787" s="192">
        <v>0</v>
      </c>
      <c r="S787" s="77">
        <v>0</v>
      </c>
      <c r="T787" s="77">
        <f t="shared" si="219"/>
        <v>0</v>
      </c>
      <c r="U787" s="77"/>
      <c r="V787" s="192"/>
    </row>
    <row r="788" spans="2:22" s="271" customFormat="1" ht="13.5" customHeight="1" x14ac:dyDescent="0.2">
      <c r="L788" s="16"/>
      <c r="M788" s="193" t="s">
        <v>462</v>
      </c>
      <c r="N788" s="191" t="s">
        <v>292</v>
      </c>
      <c r="O788" s="192">
        <v>0</v>
      </c>
      <c r="P788" s="192">
        <v>5000</v>
      </c>
      <c r="Q788" s="192"/>
      <c r="R788" s="192">
        <v>37500</v>
      </c>
      <c r="S788" s="77">
        <v>0</v>
      </c>
      <c r="T788" s="77">
        <f t="shared" si="219"/>
        <v>750</v>
      </c>
      <c r="U788" s="77"/>
      <c r="V788" s="192"/>
    </row>
    <row r="789" spans="2:22" s="181" customFormat="1" x14ac:dyDescent="0.2">
      <c r="I789" s="206"/>
      <c r="J789" s="206"/>
      <c r="K789" s="206"/>
      <c r="L789" s="16"/>
      <c r="M789" s="182"/>
      <c r="N789" s="84"/>
      <c r="O789" s="148"/>
      <c r="P789" s="148"/>
      <c r="Q789" s="148"/>
      <c r="R789" s="148"/>
      <c r="S789" s="77"/>
      <c r="T789" s="77"/>
      <c r="U789" s="77"/>
      <c r="V789" s="257"/>
    </row>
    <row r="790" spans="2:22" s="265" customFormat="1" x14ac:dyDescent="0.2">
      <c r="D790" s="320">
        <v>3</v>
      </c>
      <c r="E790" s="317"/>
      <c r="F790" s="320">
        <v>5</v>
      </c>
      <c r="G790" s="317"/>
      <c r="H790" s="317"/>
      <c r="I790" s="317"/>
      <c r="J790" s="320">
        <v>9</v>
      </c>
      <c r="K790" s="317"/>
      <c r="L790" s="16" t="s">
        <v>327</v>
      </c>
      <c r="M790" s="266" t="s">
        <v>56</v>
      </c>
      <c r="N790" s="267" t="s">
        <v>116</v>
      </c>
      <c r="O790" s="114">
        <f t="shared" ref="O790:R791" si="222">SUM(O791)</f>
        <v>0</v>
      </c>
      <c r="P790" s="114">
        <f t="shared" si="222"/>
        <v>50000</v>
      </c>
      <c r="Q790" s="114"/>
      <c r="R790" s="114">
        <f t="shared" si="222"/>
        <v>0</v>
      </c>
      <c r="S790" s="77">
        <v>0</v>
      </c>
      <c r="T790" s="77">
        <f t="shared" si="219"/>
        <v>0</v>
      </c>
      <c r="U790" s="77"/>
      <c r="V790" s="260"/>
    </row>
    <row r="791" spans="2:22" s="38" customFormat="1" x14ac:dyDescent="0.2">
      <c r="D791" s="320">
        <v>3</v>
      </c>
      <c r="E791" s="317"/>
      <c r="F791" s="320">
        <v>5</v>
      </c>
      <c r="J791" s="320">
        <v>9</v>
      </c>
      <c r="L791" s="16" t="s">
        <v>327</v>
      </c>
      <c r="M791" s="268" t="s">
        <v>61</v>
      </c>
      <c r="N791" s="70" t="s">
        <v>3</v>
      </c>
      <c r="O791" s="115">
        <f t="shared" si="222"/>
        <v>0</v>
      </c>
      <c r="P791" s="115">
        <f t="shared" si="222"/>
        <v>50000</v>
      </c>
      <c r="Q791" s="115"/>
      <c r="R791" s="115">
        <f t="shared" si="222"/>
        <v>0</v>
      </c>
      <c r="S791" s="77">
        <v>0</v>
      </c>
      <c r="T791" s="77">
        <f t="shared" si="219"/>
        <v>0</v>
      </c>
      <c r="U791" s="77"/>
      <c r="V791" s="114"/>
    </row>
    <row r="792" spans="2:22" s="265" customFormat="1" x14ac:dyDescent="0.2">
      <c r="D792" s="320">
        <v>3</v>
      </c>
      <c r="E792" s="317"/>
      <c r="F792" s="320">
        <v>5</v>
      </c>
      <c r="G792" s="317"/>
      <c r="H792" s="317"/>
      <c r="I792" s="317"/>
      <c r="J792" s="320">
        <v>9</v>
      </c>
      <c r="K792" s="317"/>
      <c r="L792" s="16" t="s">
        <v>327</v>
      </c>
      <c r="M792" s="266" t="s">
        <v>64</v>
      </c>
      <c r="N792" s="97" t="s">
        <v>6</v>
      </c>
      <c r="O792" s="114">
        <v>0</v>
      </c>
      <c r="P792" s="114">
        <v>50000</v>
      </c>
      <c r="Q792" s="114"/>
      <c r="R792" s="114">
        <v>0</v>
      </c>
      <c r="S792" s="77">
        <v>0</v>
      </c>
      <c r="T792" s="77">
        <f t="shared" si="219"/>
        <v>0</v>
      </c>
      <c r="U792" s="77"/>
      <c r="V792" s="257"/>
    </row>
    <row r="793" spans="2:22" s="43" customFormat="1" ht="25.5" x14ac:dyDescent="0.2">
      <c r="B793" s="48"/>
      <c r="C793" s="48"/>
      <c r="D793" s="320">
        <v>3</v>
      </c>
      <c r="E793" s="320"/>
      <c r="F793" s="320">
        <v>5</v>
      </c>
      <c r="G793" s="48"/>
      <c r="H793" s="48"/>
      <c r="I793" s="205"/>
      <c r="J793" s="320">
        <v>9</v>
      </c>
      <c r="K793" s="205"/>
      <c r="L793" s="16" t="s">
        <v>327</v>
      </c>
      <c r="M793" s="83" t="s">
        <v>76</v>
      </c>
      <c r="N793" s="84" t="s">
        <v>171</v>
      </c>
      <c r="O793" s="114">
        <f t="shared" ref="O793:R793" si="223">SUM(O794)</f>
        <v>0</v>
      </c>
      <c r="P793" s="114">
        <f t="shared" si="223"/>
        <v>125000</v>
      </c>
      <c r="Q793" s="114"/>
      <c r="R793" s="114">
        <f t="shared" si="223"/>
        <v>37500</v>
      </c>
      <c r="S793" s="77">
        <v>0</v>
      </c>
      <c r="T793" s="77">
        <f t="shared" si="219"/>
        <v>30</v>
      </c>
      <c r="U793" s="77"/>
      <c r="V793" s="114"/>
    </row>
    <row r="794" spans="2:22" s="15" customFormat="1" ht="38.25" x14ac:dyDescent="0.2">
      <c r="B794" s="48"/>
      <c r="C794" s="48"/>
      <c r="D794" s="320">
        <v>3</v>
      </c>
      <c r="E794" s="320"/>
      <c r="F794" s="320">
        <v>5</v>
      </c>
      <c r="G794" s="48"/>
      <c r="H794" s="48"/>
      <c r="I794" s="205"/>
      <c r="J794" s="320">
        <v>9</v>
      </c>
      <c r="K794" s="205"/>
      <c r="L794" s="16" t="s">
        <v>327</v>
      </c>
      <c r="M794" s="92" t="s">
        <v>77</v>
      </c>
      <c r="N794" s="70" t="s">
        <v>172</v>
      </c>
      <c r="O794" s="115">
        <f t="shared" ref="O794:P794" si="224">SUM(O795:O796)</f>
        <v>0</v>
      </c>
      <c r="P794" s="115">
        <f t="shared" si="224"/>
        <v>125000</v>
      </c>
      <c r="Q794" s="115"/>
      <c r="R794" s="115">
        <f t="shared" ref="R794" si="225">SUM(R795:R796)</f>
        <v>37500</v>
      </c>
      <c r="S794" s="77">
        <v>0</v>
      </c>
      <c r="T794" s="77">
        <f t="shared" si="219"/>
        <v>30</v>
      </c>
      <c r="U794" s="77"/>
      <c r="V794" s="114"/>
    </row>
    <row r="795" spans="2:22" s="15" customFormat="1" x14ac:dyDescent="0.2">
      <c r="B795" s="48"/>
      <c r="C795" s="48"/>
      <c r="D795" s="320">
        <v>3</v>
      </c>
      <c r="E795" s="320"/>
      <c r="F795" s="320">
        <v>5</v>
      </c>
      <c r="G795" s="48"/>
      <c r="H795" s="48"/>
      <c r="I795" s="205"/>
      <c r="J795" s="320">
        <v>9</v>
      </c>
      <c r="K795" s="205"/>
      <c r="L795" s="16" t="s">
        <v>327</v>
      </c>
      <c r="M795" s="83" t="s">
        <v>78</v>
      </c>
      <c r="N795" s="84" t="s">
        <v>26</v>
      </c>
      <c r="O795" s="114">
        <v>0</v>
      </c>
      <c r="P795" s="114">
        <v>75000</v>
      </c>
      <c r="Q795" s="114"/>
      <c r="R795" s="114">
        <v>0</v>
      </c>
      <c r="S795" s="77">
        <v>0</v>
      </c>
      <c r="T795" s="77">
        <f t="shared" si="219"/>
        <v>0</v>
      </c>
      <c r="U795" s="77"/>
      <c r="V795" s="114"/>
    </row>
    <row r="796" spans="2:22" s="45" customFormat="1" x14ac:dyDescent="0.2">
      <c r="B796" s="48"/>
      <c r="C796" s="48"/>
      <c r="D796" s="320">
        <v>3</v>
      </c>
      <c r="E796" s="320"/>
      <c r="F796" s="320">
        <v>5</v>
      </c>
      <c r="G796" s="48"/>
      <c r="H796" s="48"/>
      <c r="I796" s="205"/>
      <c r="J796" s="320">
        <v>9</v>
      </c>
      <c r="K796" s="205"/>
      <c r="L796" s="16" t="s">
        <v>327</v>
      </c>
      <c r="M796" s="83" t="s">
        <v>79</v>
      </c>
      <c r="N796" s="84" t="s">
        <v>32</v>
      </c>
      <c r="O796" s="114">
        <v>0</v>
      </c>
      <c r="P796" s="114">
        <v>50000</v>
      </c>
      <c r="Q796" s="114"/>
      <c r="R796" s="114">
        <f>SUM(R797)</f>
        <v>37500</v>
      </c>
      <c r="S796" s="77">
        <v>0</v>
      </c>
      <c r="T796" s="77">
        <f t="shared" si="219"/>
        <v>75</v>
      </c>
      <c r="U796" s="77"/>
      <c r="V796" s="114"/>
    </row>
    <row r="797" spans="2:22" s="374" customFormat="1" x14ac:dyDescent="0.2">
      <c r="B797" s="373"/>
      <c r="C797" s="373"/>
      <c r="D797" s="373"/>
      <c r="E797" s="373"/>
      <c r="F797" s="373"/>
      <c r="G797" s="373"/>
      <c r="H797" s="373"/>
      <c r="I797" s="373"/>
      <c r="J797" s="373"/>
      <c r="K797" s="373"/>
      <c r="L797" s="16"/>
      <c r="M797" s="372" t="s">
        <v>515</v>
      </c>
      <c r="N797" s="376" t="s">
        <v>517</v>
      </c>
      <c r="O797" s="114">
        <v>0</v>
      </c>
      <c r="P797" s="114"/>
      <c r="Q797" s="114"/>
      <c r="R797" s="114">
        <v>37500</v>
      </c>
      <c r="S797" s="77">
        <v>0</v>
      </c>
      <c r="T797" s="77"/>
      <c r="U797" s="77"/>
      <c r="V797" s="114"/>
    </row>
    <row r="798" spans="2:22" s="317" customFormat="1" ht="38.25" x14ac:dyDescent="0.2">
      <c r="B798" s="320"/>
      <c r="C798" s="320"/>
      <c r="D798" s="320">
        <v>3</v>
      </c>
      <c r="E798" s="320"/>
      <c r="F798" s="320">
        <v>5</v>
      </c>
      <c r="G798" s="320"/>
      <c r="H798" s="320"/>
      <c r="I798" s="320"/>
      <c r="J798" s="320">
        <v>9</v>
      </c>
      <c r="K798" s="320"/>
      <c r="L798" s="16" t="s">
        <v>327</v>
      </c>
      <c r="M798" s="314" t="s">
        <v>80</v>
      </c>
      <c r="N798" s="70" t="s">
        <v>9</v>
      </c>
      <c r="O798" s="115">
        <v>0</v>
      </c>
      <c r="P798" s="115">
        <v>0</v>
      </c>
      <c r="Q798" s="115"/>
      <c r="R798" s="115">
        <v>0</v>
      </c>
      <c r="S798" s="77">
        <v>0</v>
      </c>
      <c r="T798" s="77">
        <v>0</v>
      </c>
      <c r="U798" s="77"/>
      <c r="V798" s="114"/>
    </row>
    <row r="799" spans="2:22" s="317" customFormat="1" x14ac:dyDescent="0.2">
      <c r="B799" s="320"/>
      <c r="C799" s="320"/>
      <c r="D799" s="320">
        <v>3</v>
      </c>
      <c r="E799" s="320"/>
      <c r="F799" s="320">
        <v>5</v>
      </c>
      <c r="G799" s="320"/>
      <c r="H799" s="320"/>
      <c r="I799" s="320"/>
      <c r="J799" s="320">
        <v>9</v>
      </c>
      <c r="K799" s="320"/>
      <c r="L799" s="16" t="s">
        <v>327</v>
      </c>
      <c r="M799" s="316" t="s">
        <v>81</v>
      </c>
      <c r="N799" s="318" t="s">
        <v>173</v>
      </c>
      <c r="O799" s="114">
        <v>0</v>
      </c>
      <c r="P799" s="114">
        <v>0</v>
      </c>
      <c r="Q799" s="114"/>
      <c r="R799" s="114">
        <v>0</v>
      </c>
      <c r="S799" s="77">
        <v>0</v>
      </c>
      <c r="T799" s="77">
        <v>0</v>
      </c>
      <c r="U799" s="77"/>
      <c r="V799" s="114"/>
    </row>
    <row r="800" spans="2:22" s="317" customFormat="1" x14ac:dyDescent="0.2">
      <c r="B800" s="320"/>
      <c r="C800" s="320"/>
      <c r="D800" s="320"/>
      <c r="E800" s="320"/>
      <c r="F800" s="320"/>
      <c r="G800" s="320"/>
      <c r="H800" s="320"/>
      <c r="I800" s="320"/>
      <c r="J800" s="320"/>
      <c r="K800" s="320"/>
      <c r="L800" s="16"/>
      <c r="M800" s="316"/>
      <c r="N800" s="318"/>
      <c r="O800" s="114"/>
      <c r="P800" s="114"/>
      <c r="Q800" s="114"/>
      <c r="R800" s="114"/>
      <c r="S800" s="77"/>
      <c r="T800" s="77"/>
      <c r="U800" s="77"/>
      <c r="V800" s="114"/>
    </row>
    <row r="801" spans="1:22" s="333" customFormat="1" x14ac:dyDescent="0.2">
      <c r="B801" s="338"/>
      <c r="C801" s="338"/>
      <c r="D801" s="338"/>
      <c r="E801" s="338"/>
      <c r="F801" s="338"/>
      <c r="G801" s="338"/>
      <c r="H801" s="338"/>
      <c r="I801" s="338"/>
      <c r="J801" s="338"/>
      <c r="K801" s="338"/>
      <c r="L801" s="16"/>
      <c r="M801" s="332"/>
      <c r="N801" s="337"/>
      <c r="O801" s="114"/>
      <c r="P801" s="114"/>
      <c r="Q801" s="114"/>
      <c r="R801" s="114"/>
      <c r="S801" s="77"/>
      <c r="T801" s="77"/>
      <c r="U801" s="77"/>
      <c r="V801" s="114"/>
    </row>
    <row r="802" spans="1:22" s="333" customFormat="1" x14ac:dyDescent="0.2">
      <c r="B802" s="338"/>
      <c r="C802" s="338"/>
      <c r="D802" s="338"/>
      <c r="E802" s="338"/>
      <c r="F802" s="338"/>
      <c r="G802" s="338"/>
      <c r="H802" s="338"/>
      <c r="I802" s="338"/>
      <c r="J802" s="338"/>
      <c r="K802" s="338"/>
      <c r="L802" s="16"/>
      <c r="M802" s="332"/>
      <c r="N802" s="337"/>
      <c r="O802" s="114"/>
      <c r="P802" s="114"/>
      <c r="Q802" s="114"/>
      <c r="R802" s="114"/>
      <c r="S802" s="77"/>
      <c r="T802" s="77"/>
      <c r="U802" s="77"/>
      <c r="V802" s="114"/>
    </row>
    <row r="803" spans="1:22" s="333" customFormat="1" x14ac:dyDescent="0.2">
      <c r="B803" s="338"/>
      <c r="C803" s="338"/>
      <c r="D803" s="338"/>
      <c r="E803" s="338"/>
      <c r="F803" s="338"/>
      <c r="G803" s="338"/>
      <c r="H803" s="338"/>
      <c r="I803" s="338"/>
      <c r="J803" s="338"/>
      <c r="K803" s="338"/>
      <c r="L803" s="16"/>
      <c r="M803" s="332"/>
      <c r="N803" s="337"/>
      <c r="O803" s="114"/>
      <c r="P803" s="114"/>
      <c r="Q803" s="114"/>
      <c r="R803" s="114"/>
      <c r="S803" s="77"/>
      <c r="T803" s="77"/>
      <c r="U803" s="77"/>
      <c r="V803" s="114"/>
    </row>
    <row r="804" spans="1:22" s="181" customFormat="1" x14ac:dyDescent="0.2">
      <c r="B804" s="180"/>
      <c r="C804" s="180"/>
      <c r="D804" s="180"/>
      <c r="E804" s="180"/>
      <c r="F804" s="180"/>
      <c r="G804" s="180"/>
      <c r="H804" s="180"/>
      <c r="I804" s="205"/>
      <c r="J804" s="205"/>
      <c r="K804" s="205"/>
      <c r="L804" s="16"/>
      <c r="M804" s="182"/>
      <c r="N804" s="84"/>
      <c r="O804" s="114"/>
      <c r="P804" s="114"/>
      <c r="Q804" s="114"/>
      <c r="R804" s="114"/>
      <c r="S804" s="77"/>
      <c r="T804" s="77"/>
      <c r="U804" s="77"/>
      <c r="V804" s="114"/>
    </row>
    <row r="805" spans="1:22" s="127" customFormat="1" ht="25.5" x14ac:dyDescent="0.2">
      <c r="A805" s="51" t="s">
        <v>275</v>
      </c>
      <c r="B805" s="55"/>
      <c r="C805" s="55"/>
      <c r="D805" s="55"/>
      <c r="E805" s="55">
        <v>4</v>
      </c>
      <c r="F805" s="55">
        <v>5</v>
      </c>
      <c r="G805" s="55"/>
      <c r="H805" s="55">
        <v>7</v>
      </c>
      <c r="I805" s="55">
        <v>8</v>
      </c>
      <c r="J805" s="55">
        <v>9</v>
      </c>
      <c r="K805" s="55"/>
      <c r="L805" s="33"/>
      <c r="M805" s="102"/>
      <c r="N805" s="73" t="s">
        <v>276</v>
      </c>
      <c r="O805" s="116">
        <f>SUM(O807+O833+O847+O860+O873+O899+O916)</f>
        <v>806686.1</v>
      </c>
      <c r="P805" s="116">
        <f>SUM(P807+P833+P847+P860+P873+P899+P916)</f>
        <v>1340000</v>
      </c>
      <c r="Q805" s="116"/>
      <c r="R805" s="116">
        <f>SUM(R807+R833+R847+R860+R873+R899+R916)</f>
        <v>1046932.86</v>
      </c>
      <c r="S805" s="77">
        <f t="shared" ref="S805:S842" si="226">R805/O805*100</f>
        <v>129.78193872436873</v>
      </c>
      <c r="T805" s="77">
        <f t="shared" si="219"/>
        <v>78.129317910447753</v>
      </c>
      <c r="U805" s="77"/>
      <c r="V805" s="116"/>
    </row>
    <row r="806" spans="1:22" s="127" customFormat="1" x14ac:dyDescent="0.2">
      <c r="B806" s="125"/>
      <c r="C806" s="125"/>
      <c r="D806" s="125"/>
      <c r="E806" s="125"/>
      <c r="F806" s="125"/>
      <c r="G806" s="125"/>
      <c r="H806" s="125"/>
      <c r="I806" s="205"/>
      <c r="J806" s="205"/>
      <c r="K806" s="205"/>
      <c r="L806" s="16"/>
      <c r="M806" s="126"/>
      <c r="N806" s="84"/>
      <c r="O806" s="145"/>
      <c r="P806" s="145"/>
      <c r="Q806" s="145"/>
      <c r="R806" s="145"/>
      <c r="S806" s="77"/>
      <c r="T806" s="77"/>
      <c r="U806" s="77"/>
      <c r="V806" s="114"/>
    </row>
    <row r="807" spans="1:22" s="47" customFormat="1" ht="25.5" x14ac:dyDescent="0.2">
      <c r="A807" s="53" t="s">
        <v>152</v>
      </c>
      <c r="I807" s="206"/>
      <c r="J807" s="206"/>
      <c r="K807" s="206"/>
      <c r="L807" s="31" t="s">
        <v>190</v>
      </c>
      <c r="M807" s="104"/>
      <c r="N807" s="105" t="s">
        <v>145</v>
      </c>
      <c r="O807" s="117">
        <f t="shared" ref="O807:P807" si="227">SUM(O809+O821)</f>
        <v>664968.72</v>
      </c>
      <c r="P807" s="117">
        <f t="shared" si="227"/>
        <v>200000</v>
      </c>
      <c r="Q807" s="117"/>
      <c r="R807" s="117">
        <f t="shared" ref="R807" si="228">SUM(R809+R821)</f>
        <v>140680.91</v>
      </c>
      <c r="S807" s="77">
        <f t="shared" si="226"/>
        <v>21.156019188391298</v>
      </c>
      <c r="T807" s="77">
        <f t="shared" si="219"/>
        <v>70.340455000000006</v>
      </c>
      <c r="U807" s="77"/>
      <c r="V807" s="117"/>
    </row>
    <row r="808" spans="1:22" s="65" customFormat="1" x14ac:dyDescent="0.2">
      <c r="A808" s="53"/>
      <c r="I808" s="206"/>
      <c r="J808" s="206"/>
      <c r="K808" s="206"/>
      <c r="L808" s="31"/>
      <c r="M808" s="104"/>
      <c r="N808" s="105"/>
      <c r="O808" s="145"/>
      <c r="P808" s="145"/>
      <c r="Q808" s="145"/>
      <c r="R808" s="145"/>
      <c r="S808" s="77"/>
      <c r="T808" s="77"/>
      <c r="U808" s="77"/>
      <c r="V808" s="117"/>
    </row>
    <row r="809" spans="1:22" s="43" customFormat="1" ht="38.25" x14ac:dyDescent="0.2">
      <c r="A809" s="54" t="s">
        <v>325</v>
      </c>
      <c r="I809" s="206"/>
      <c r="J809" s="206"/>
      <c r="K809" s="206"/>
      <c r="L809" s="36" t="s">
        <v>179</v>
      </c>
      <c r="M809" s="83"/>
      <c r="N809" s="108" t="s">
        <v>315</v>
      </c>
      <c r="O809" s="145">
        <f>SUM(O816)</f>
        <v>518072.44</v>
      </c>
      <c r="P809" s="145">
        <f>SUM(P816)</f>
        <v>0</v>
      </c>
      <c r="Q809" s="145"/>
      <c r="R809" s="145">
        <f>SUM(R816)</f>
        <v>0</v>
      </c>
      <c r="S809" s="77">
        <f t="shared" si="226"/>
        <v>0</v>
      </c>
      <c r="T809" s="77">
        <v>0</v>
      </c>
      <c r="U809" s="77"/>
      <c r="V809" s="256"/>
    </row>
    <row r="810" spans="1:22" s="43" customFormat="1" x14ac:dyDescent="0.2">
      <c r="I810" s="206"/>
      <c r="J810" s="206"/>
      <c r="K810" s="206"/>
      <c r="L810" s="16"/>
      <c r="M810" s="83"/>
      <c r="N810" s="84"/>
      <c r="O810" s="145"/>
      <c r="P810" s="145"/>
      <c r="Q810" s="145"/>
      <c r="R810" s="145"/>
      <c r="S810" s="77"/>
      <c r="T810" s="77"/>
      <c r="U810" s="77"/>
      <c r="V810" s="114"/>
    </row>
    <row r="811" spans="1:22" s="181" customFormat="1" x14ac:dyDescent="0.2">
      <c r="I811" s="206"/>
      <c r="J811" s="206"/>
      <c r="K811" s="206"/>
      <c r="L811" s="16"/>
      <c r="M811" s="182"/>
      <c r="N811" s="184" t="s">
        <v>288</v>
      </c>
      <c r="O811" s="192">
        <f>SUM(O812:O815)</f>
        <v>518072.44</v>
      </c>
      <c r="P811" s="192">
        <f>SUM(P813:P815)</f>
        <v>0</v>
      </c>
      <c r="Q811" s="192"/>
      <c r="R811" s="192">
        <f>SUM(R812:R815)</f>
        <v>0</v>
      </c>
      <c r="S811" s="77">
        <f t="shared" si="226"/>
        <v>0</v>
      </c>
      <c r="T811" s="77">
        <v>0</v>
      </c>
      <c r="U811" s="77"/>
      <c r="V811" s="192"/>
    </row>
    <row r="812" spans="1:22" s="300" customFormat="1" x14ac:dyDescent="0.2">
      <c r="L812" s="16"/>
      <c r="M812" s="193" t="s">
        <v>57</v>
      </c>
      <c r="N812" s="184" t="s">
        <v>101</v>
      </c>
      <c r="O812" s="192">
        <v>11987.59</v>
      </c>
      <c r="P812" s="192">
        <v>0</v>
      </c>
      <c r="Q812" s="192"/>
      <c r="R812" s="192">
        <v>0</v>
      </c>
      <c r="S812" s="77">
        <f t="shared" si="226"/>
        <v>0</v>
      </c>
      <c r="T812" s="77">
        <v>0</v>
      </c>
      <c r="U812" s="77"/>
      <c r="V812" s="192"/>
    </row>
    <row r="813" spans="1:22" s="181" customFormat="1" x14ac:dyDescent="0.2">
      <c r="I813" s="206"/>
      <c r="J813" s="206"/>
      <c r="K813" s="206"/>
      <c r="L813" s="16"/>
      <c r="M813" s="193" t="s">
        <v>502</v>
      </c>
      <c r="N813" s="184" t="s">
        <v>290</v>
      </c>
      <c r="O813" s="192">
        <v>103684.85</v>
      </c>
      <c r="P813" s="192">
        <v>0</v>
      </c>
      <c r="Q813" s="192"/>
      <c r="R813" s="192">
        <v>0</v>
      </c>
      <c r="S813" s="77">
        <f t="shared" si="226"/>
        <v>0</v>
      </c>
      <c r="T813" s="77">
        <v>0</v>
      </c>
      <c r="U813" s="77"/>
      <c r="V813" s="192"/>
    </row>
    <row r="814" spans="1:22" s="181" customFormat="1" ht="51" x14ac:dyDescent="0.2">
      <c r="I814" s="206"/>
      <c r="J814" s="206"/>
      <c r="K814" s="206"/>
      <c r="L814" s="16"/>
      <c r="M814" s="193" t="s">
        <v>52</v>
      </c>
      <c r="N814" s="194" t="s">
        <v>105</v>
      </c>
      <c r="O814" s="189">
        <v>2400</v>
      </c>
      <c r="P814" s="189">
        <v>0</v>
      </c>
      <c r="Q814" s="189"/>
      <c r="R814" s="189">
        <v>0</v>
      </c>
      <c r="S814" s="77">
        <f t="shared" si="226"/>
        <v>0</v>
      </c>
      <c r="T814" s="77">
        <v>0</v>
      </c>
      <c r="U814" s="77"/>
      <c r="V814" s="189"/>
    </row>
    <row r="815" spans="1:22" s="206" customFormat="1" x14ac:dyDescent="0.2">
      <c r="L815" s="16"/>
      <c r="M815" s="193" t="s">
        <v>462</v>
      </c>
      <c r="N815" s="184" t="s">
        <v>292</v>
      </c>
      <c r="O815" s="192">
        <v>400000</v>
      </c>
      <c r="P815" s="192">
        <v>0</v>
      </c>
      <c r="Q815" s="192"/>
      <c r="R815" s="192">
        <v>0</v>
      </c>
      <c r="S815" s="77">
        <f t="shared" si="226"/>
        <v>0</v>
      </c>
      <c r="T815" s="77">
        <v>0</v>
      </c>
      <c r="U815" s="77"/>
      <c r="V815" s="192"/>
    </row>
    <row r="816" spans="1:22" s="43" customFormat="1" ht="25.5" x14ac:dyDescent="0.2">
      <c r="B816" s="48"/>
      <c r="C816" s="48"/>
      <c r="D816" s="48">
        <v>3</v>
      </c>
      <c r="E816" s="48"/>
      <c r="F816" s="48">
        <v>5</v>
      </c>
      <c r="G816" s="48"/>
      <c r="H816" s="48">
        <v>7</v>
      </c>
      <c r="I816" s="205"/>
      <c r="J816" s="205">
        <v>9</v>
      </c>
      <c r="K816" s="205"/>
      <c r="L816" s="16" t="s">
        <v>179</v>
      </c>
      <c r="M816" s="83" t="s">
        <v>76</v>
      </c>
      <c r="N816" s="84" t="s">
        <v>171</v>
      </c>
      <c r="O816" s="114">
        <f t="shared" ref="O816:R817" si="229">SUM(O817)</f>
        <v>518072.44</v>
      </c>
      <c r="P816" s="114">
        <f t="shared" si="229"/>
        <v>0</v>
      </c>
      <c r="Q816" s="114"/>
      <c r="R816" s="114">
        <f t="shared" si="229"/>
        <v>0</v>
      </c>
      <c r="S816" s="77">
        <f t="shared" si="226"/>
        <v>0</v>
      </c>
      <c r="T816" s="77">
        <v>0</v>
      </c>
      <c r="U816" s="77"/>
      <c r="V816" s="114"/>
    </row>
    <row r="817" spans="1:22" s="43" customFormat="1" ht="38.25" x14ac:dyDescent="0.2">
      <c r="B817" s="48"/>
      <c r="C817" s="48"/>
      <c r="D817" s="48">
        <v>3</v>
      </c>
      <c r="E817" s="48"/>
      <c r="F817" s="48">
        <v>5</v>
      </c>
      <c r="G817" s="48"/>
      <c r="H817" s="48">
        <v>7</v>
      </c>
      <c r="I817" s="205"/>
      <c r="J817" s="205">
        <v>9</v>
      </c>
      <c r="K817" s="205"/>
      <c r="L817" s="16" t="s">
        <v>179</v>
      </c>
      <c r="M817" s="92" t="s">
        <v>80</v>
      </c>
      <c r="N817" s="70" t="s">
        <v>9</v>
      </c>
      <c r="O817" s="115">
        <f t="shared" si="229"/>
        <v>518072.44</v>
      </c>
      <c r="P817" s="115">
        <f t="shared" si="229"/>
        <v>0</v>
      </c>
      <c r="Q817" s="115"/>
      <c r="R817" s="115">
        <f t="shared" si="229"/>
        <v>0</v>
      </c>
      <c r="S817" s="77">
        <f t="shared" si="226"/>
        <v>0</v>
      </c>
      <c r="T817" s="77">
        <v>0</v>
      </c>
      <c r="U817" s="77"/>
      <c r="V817" s="114"/>
    </row>
    <row r="818" spans="1:22" s="43" customFormat="1" x14ac:dyDescent="0.2">
      <c r="B818" s="48"/>
      <c r="C818" s="48"/>
      <c r="D818" s="48">
        <v>3</v>
      </c>
      <c r="E818" s="48"/>
      <c r="F818" s="48">
        <v>5</v>
      </c>
      <c r="G818" s="48"/>
      <c r="H818" s="48">
        <v>7</v>
      </c>
      <c r="I818" s="205"/>
      <c r="J818" s="205">
        <v>9</v>
      </c>
      <c r="K818" s="205"/>
      <c r="L818" s="16" t="s">
        <v>179</v>
      </c>
      <c r="M818" s="83" t="s">
        <v>81</v>
      </c>
      <c r="N818" s="84" t="s">
        <v>173</v>
      </c>
      <c r="O818" s="114">
        <v>518072.44</v>
      </c>
      <c r="P818" s="114">
        <v>0</v>
      </c>
      <c r="Q818" s="114"/>
      <c r="R818" s="114">
        <f>SUM(R819)</f>
        <v>0</v>
      </c>
      <c r="S818" s="77">
        <f t="shared" si="226"/>
        <v>0</v>
      </c>
      <c r="T818" s="77">
        <v>0</v>
      </c>
      <c r="U818" s="77"/>
      <c r="V818" s="114"/>
    </row>
    <row r="819" spans="1:22" s="361" customFormat="1" ht="25.5" x14ac:dyDescent="0.2">
      <c r="B819" s="364"/>
      <c r="C819" s="364"/>
      <c r="D819" s="364"/>
      <c r="E819" s="364"/>
      <c r="F819" s="364"/>
      <c r="G819" s="364"/>
      <c r="H819" s="364"/>
      <c r="I819" s="364"/>
      <c r="J819" s="364"/>
      <c r="K819" s="364"/>
      <c r="L819" s="16"/>
      <c r="M819" s="360" t="s">
        <v>454</v>
      </c>
      <c r="N819" s="362" t="s">
        <v>458</v>
      </c>
      <c r="O819" s="114">
        <v>518072.44</v>
      </c>
      <c r="P819" s="114"/>
      <c r="Q819" s="114"/>
      <c r="R819" s="114">
        <v>0</v>
      </c>
      <c r="S819" s="77">
        <f t="shared" si="226"/>
        <v>0</v>
      </c>
      <c r="T819" s="77">
        <v>0</v>
      </c>
      <c r="U819" s="77"/>
      <c r="V819" s="114"/>
    </row>
    <row r="820" spans="1:22" s="65" customFormat="1" x14ac:dyDescent="0.2">
      <c r="B820" s="64"/>
      <c r="C820" s="64"/>
      <c r="D820" s="64"/>
      <c r="E820" s="64"/>
      <c r="F820" s="64"/>
      <c r="G820" s="64"/>
      <c r="H820" s="64"/>
      <c r="I820" s="205"/>
      <c r="J820" s="205"/>
      <c r="K820" s="205"/>
      <c r="L820" s="16"/>
      <c r="M820" s="83"/>
      <c r="N820" s="84"/>
      <c r="O820" s="145"/>
      <c r="P820" s="145"/>
      <c r="Q820" s="145"/>
      <c r="R820" s="145"/>
      <c r="S820" s="77"/>
      <c r="T820" s="77"/>
      <c r="U820" s="77"/>
      <c r="V820" s="114"/>
    </row>
    <row r="821" spans="1:22" s="43" customFormat="1" ht="38.25" x14ac:dyDescent="0.2">
      <c r="A821" s="54" t="s">
        <v>277</v>
      </c>
      <c r="I821" s="206"/>
      <c r="J821" s="206"/>
      <c r="K821" s="206"/>
      <c r="L821" s="36" t="s">
        <v>179</v>
      </c>
      <c r="M821" s="83"/>
      <c r="N821" s="108" t="s">
        <v>316</v>
      </c>
      <c r="O821" s="145">
        <f t="shared" ref="O821:P821" si="230">SUM(O828)</f>
        <v>146896.28</v>
      </c>
      <c r="P821" s="256">
        <f t="shared" si="230"/>
        <v>200000</v>
      </c>
      <c r="Q821" s="256"/>
      <c r="R821" s="145">
        <f t="shared" ref="R821" si="231">SUM(R828)</f>
        <v>140680.91</v>
      </c>
      <c r="S821" s="77">
        <f t="shared" si="226"/>
        <v>95.768871750870758</v>
      </c>
      <c r="T821" s="77">
        <f t="shared" si="219"/>
        <v>70.340455000000006</v>
      </c>
      <c r="U821" s="77"/>
      <c r="V821" s="256"/>
    </row>
    <row r="822" spans="1:22" s="181" customFormat="1" x14ac:dyDescent="0.2">
      <c r="A822" s="54"/>
      <c r="I822" s="206"/>
      <c r="J822" s="206"/>
      <c r="K822" s="206"/>
      <c r="L822" s="36"/>
      <c r="M822" s="182"/>
      <c r="N822" s="108"/>
      <c r="O822" s="145"/>
      <c r="P822" s="145"/>
      <c r="Q822" s="145"/>
      <c r="R822" s="145"/>
      <c r="S822" s="77"/>
      <c r="T822" s="77"/>
      <c r="U822" s="77"/>
      <c r="V822" s="256"/>
    </row>
    <row r="823" spans="1:22" s="181" customFormat="1" x14ac:dyDescent="0.2">
      <c r="A823" s="54"/>
      <c r="I823" s="206"/>
      <c r="J823" s="206"/>
      <c r="K823" s="206"/>
      <c r="L823" s="36"/>
      <c r="M823" s="182"/>
      <c r="N823" s="184" t="s">
        <v>288</v>
      </c>
      <c r="O823" s="192">
        <f>SUM(O824:O825)</f>
        <v>146896.28</v>
      </c>
      <c r="P823" s="192">
        <f>SUM(P824:P826)</f>
        <v>200000</v>
      </c>
      <c r="Q823" s="192"/>
      <c r="R823" s="192">
        <f>SUM(R824:R826)</f>
        <v>140680.91</v>
      </c>
      <c r="S823" s="77">
        <f t="shared" si="226"/>
        <v>95.768871750870758</v>
      </c>
      <c r="T823" s="77">
        <f t="shared" si="219"/>
        <v>70.340455000000006</v>
      </c>
      <c r="U823" s="77"/>
      <c r="V823" s="192"/>
    </row>
    <row r="824" spans="1:22" s="181" customFormat="1" x14ac:dyDescent="0.2">
      <c r="A824" s="54"/>
      <c r="I824" s="206"/>
      <c r="J824" s="206"/>
      <c r="K824" s="206"/>
      <c r="L824" s="36"/>
      <c r="M824" s="193" t="s">
        <v>503</v>
      </c>
      <c r="N824" s="184" t="s">
        <v>291</v>
      </c>
      <c r="O824" s="192">
        <v>46896.28</v>
      </c>
      <c r="P824" s="192">
        <v>10000</v>
      </c>
      <c r="Q824" s="192"/>
      <c r="R824" s="192">
        <v>9886.61</v>
      </c>
      <c r="S824" s="77">
        <f t="shared" si="226"/>
        <v>21.081864062565305</v>
      </c>
      <c r="T824" s="77">
        <f t="shared" si="219"/>
        <v>98.866100000000003</v>
      </c>
      <c r="U824" s="77"/>
      <c r="V824" s="192"/>
    </row>
    <row r="825" spans="1:22" s="181" customFormat="1" x14ac:dyDescent="0.2">
      <c r="A825" s="54"/>
      <c r="I825" s="206"/>
      <c r="J825" s="206"/>
      <c r="K825" s="206"/>
      <c r="L825" s="36"/>
      <c r="M825" s="193" t="s">
        <v>502</v>
      </c>
      <c r="N825" s="184" t="s">
        <v>290</v>
      </c>
      <c r="O825" s="192">
        <v>100000</v>
      </c>
      <c r="P825" s="192">
        <v>187500</v>
      </c>
      <c r="Q825" s="192"/>
      <c r="R825" s="192">
        <v>128394.3</v>
      </c>
      <c r="S825" s="77">
        <f t="shared" si="226"/>
        <v>128.39430000000002</v>
      </c>
      <c r="T825" s="77">
        <f t="shared" si="219"/>
        <v>68.476959999999991</v>
      </c>
      <c r="U825" s="77"/>
      <c r="V825" s="192"/>
    </row>
    <row r="826" spans="1:22" s="296" customFormat="1" ht="51" x14ac:dyDescent="0.2">
      <c r="A826" s="54"/>
      <c r="L826" s="36"/>
      <c r="M826" s="193" t="s">
        <v>52</v>
      </c>
      <c r="N826" s="194" t="s">
        <v>105</v>
      </c>
      <c r="O826" s="192">
        <v>0</v>
      </c>
      <c r="P826" s="192">
        <v>2500</v>
      </c>
      <c r="Q826" s="192"/>
      <c r="R826" s="192">
        <v>2400</v>
      </c>
      <c r="S826" s="77">
        <v>0</v>
      </c>
      <c r="T826" s="77">
        <f t="shared" si="219"/>
        <v>96</v>
      </c>
      <c r="U826" s="77"/>
      <c r="V826" s="192"/>
    </row>
    <row r="827" spans="1:22" s="43" customFormat="1" x14ac:dyDescent="0.2">
      <c r="I827" s="206"/>
      <c r="J827" s="206"/>
      <c r="K827" s="206"/>
      <c r="L827" s="16"/>
      <c r="M827" s="83"/>
      <c r="N827" s="84"/>
      <c r="O827" s="149"/>
      <c r="P827" s="149"/>
      <c r="Q827" s="149"/>
      <c r="R827" s="149"/>
      <c r="S827" s="77"/>
      <c r="T827" s="77"/>
      <c r="U827" s="77"/>
      <c r="V827" s="260"/>
    </row>
    <row r="828" spans="1:22" s="43" customFormat="1" ht="25.5" x14ac:dyDescent="0.2">
      <c r="B828" s="48"/>
      <c r="C828" s="48"/>
      <c r="D828" s="48"/>
      <c r="E828" s="48">
        <v>4</v>
      </c>
      <c r="F828" s="48">
        <v>5</v>
      </c>
      <c r="G828" s="48"/>
      <c r="H828" s="48"/>
      <c r="I828" s="205"/>
      <c r="J828" s="205"/>
      <c r="K828" s="205"/>
      <c r="L828" s="16" t="s">
        <v>179</v>
      </c>
      <c r="M828" s="83" t="s">
        <v>76</v>
      </c>
      <c r="N828" s="84" t="s">
        <v>171</v>
      </c>
      <c r="O828" s="114">
        <f t="shared" ref="O828:R829" si="232">SUM(O829)</f>
        <v>146896.28</v>
      </c>
      <c r="P828" s="114">
        <f t="shared" si="232"/>
        <v>200000</v>
      </c>
      <c r="Q828" s="114"/>
      <c r="R828" s="114">
        <f t="shared" si="232"/>
        <v>140680.91</v>
      </c>
      <c r="S828" s="77">
        <f t="shared" si="226"/>
        <v>95.768871750870758</v>
      </c>
      <c r="T828" s="77">
        <f t="shared" si="219"/>
        <v>70.340455000000006</v>
      </c>
      <c r="U828" s="77"/>
      <c r="V828" s="114"/>
    </row>
    <row r="829" spans="1:22" s="43" customFormat="1" ht="38.25" x14ac:dyDescent="0.2">
      <c r="B829" s="48"/>
      <c r="C829" s="48"/>
      <c r="D829" s="48"/>
      <c r="E829" s="48">
        <v>4</v>
      </c>
      <c r="F829" s="48">
        <v>5</v>
      </c>
      <c r="G829" s="48"/>
      <c r="H829" s="48"/>
      <c r="I829" s="205"/>
      <c r="J829" s="205"/>
      <c r="K829" s="205"/>
      <c r="L829" s="16" t="s">
        <v>179</v>
      </c>
      <c r="M829" s="92" t="s">
        <v>80</v>
      </c>
      <c r="N829" s="70" t="s">
        <v>9</v>
      </c>
      <c r="O829" s="115">
        <f t="shared" si="232"/>
        <v>146896.28</v>
      </c>
      <c r="P829" s="115">
        <f t="shared" si="232"/>
        <v>200000</v>
      </c>
      <c r="Q829" s="115"/>
      <c r="R829" s="115">
        <f t="shared" si="232"/>
        <v>140680.91</v>
      </c>
      <c r="S829" s="77">
        <f t="shared" si="226"/>
        <v>95.768871750870758</v>
      </c>
      <c r="T829" s="77">
        <f t="shared" si="219"/>
        <v>70.340455000000006</v>
      </c>
      <c r="U829" s="77"/>
      <c r="V829" s="114"/>
    </row>
    <row r="830" spans="1:22" s="43" customFormat="1" x14ac:dyDescent="0.2">
      <c r="B830" s="48"/>
      <c r="C830" s="48"/>
      <c r="D830" s="48"/>
      <c r="E830" s="48">
        <v>4</v>
      </c>
      <c r="F830" s="48">
        <v>5</v>
      </c>
      <c r="G830" s="48"/>
      <c r="H830" s="48"/>
      <c r="I830" s="205"/>
      <c r="J830" s="205"/>
      <c r="K830" s="205"/>
      <c r="L830" s="16" t="s">
        <v>179</v>
      </c>
      <c r="M830" s="83" t="s">
        <v>81</v>
      </c>
      <c r="N830" s="84" t="s">
        <v>173</v>
      </c>
      <c r="O830" s="114">
        <v>146896.28</v>
      </c>
      <c r="P830" s="114">
        <v>200000</v>
      </c>
      <c r="Q830" s="114"/>
      <c r="R830" s="114">
        <f>SUM(R831)</f>
        <v>140680.91</v>
      </c>
      <c r="S830" s="77">
        <f t="shared" si="226"/>
        <v>95.768871750870758</v>
      </c>
      <c r="T830" s="77">
        <f t="shared" si="219"/>
        <v>70.340455000000006</v>
      </c>
      <c r="U830" s="77"/>
      <c r="V830" s="114"/>
    </row>
    <row r="831" spans="1:22" s="361" customFormat="1" ht="25.5" x14ac:dyDescent="0.2">
      <c r="B831" s="364"/>
      <c r="C831" s="364"/>
      <c r="D831" s="364"/>
      <c r="E831" s="364"/>
      <c r="F831" s="364"/>
      <c r="G831" s="364"/>
      <c r="H831" s="364"/>
      <c r="I831" s="364"/>
      <c r="J831" s="364"/>
      <c r="K831" s="364"/>
      <c r="L831" s="16"/>
      <c r="M831" s="360" t="s">
        <v>454</v>
      </c>
      <c r="N831" s="362" t="s">
        <v>458</v>
      </c>
      <c r="O831" s="114">
        <v>146896.28</v>
      </c>
      <c r="P831" s="114"/>
      <c r="Q831" s="114"/>
      <c r="R831" s="114">
        <v>140680.91</v>
      </c>
      <c r="S831" s="77">
        <f t="shared" si="226"/>
        <v>95.768871750870758</v>
      </c>
      <c r="T831" s="77"/>
      <c r="U831" s="77"/>
      <c r="V831" s="114"/>
    </row>
    <row r="832" spans="1:22" s="65" customFormat="1" x14ac:dyDescent="0.2">
      <c r="B832" s="64"/>
      <c r="C832" s="64"/>
      <c r="D832" s="64"/>
      <c r="E832" s="64"/>
      <c r="F832" s="64"/>
      <c r="G832" s="64"/>
      <c r="H832" s="64"/>
      <c r="I832" s="205"/>
      <c r="J832" s="205"/>
      <c r="K832" s="205"/>
      <c r="L832" s="16"/>
      <c r="M832" s="83"/>
      <c r="N832" s="84"/>
      <c r="O832" s="145"/>
      <c r="P832" s="145"/>
      <c r="Q832" s="145"/>
      <c r="R832" s="145"/>
      <c r="S832" s="77"/>
      <c r="T832" s="77"/>
      <c r="U832" s="77"/>
      <c r="V832" s="114"/>
    </row>
    <row r="833" spans="1:22" s="47" customFormat="1" ht="38.25" x14ac:dyDescent="0.2">
      <c r="A833" s="53" t="s">
        <v>174</v>
      </c>
      <c r="I833" s="206"/>
      <c r="J833" s="206"/>
      <c r="K833" s="206"/>
      <c r="L833" s="31" t="s">
        <v>124</v>
      </c>
      <c r="M833" s="104"/>
      <c r="N833" s="105" t="s">
        <v>147</v>
      </c>
      <c r="O833" s="117">
        <f t="shared" ref="O833:P833" si="233">SUM(O835)</f>
        <v>66702.33</v>
      </c>
      <c r="P833" s="117">
        <f t="shared" si="233"/>
        <v>620000</v>
      </c>
      <c r="Q833" s="117"/>
      <c r="R833" s="117">
        <f t="shared" ref="R833" si="234">SUM(R835)</f>
        <v>613929.38</v>
      </c>
      <c r="S833" s="77">
        <f t="shared" si="226"/>
        <v>920.40170110999122</v>
      </c>
      <c r="T833" s="77">
        <f t="shared" si="219"/>
        <v>99.020867741935476</v>
      </c>
      <c r="U833" s="77"/>
      <c r="V833" s="117"/>
    </row>
    <row r="834" spans="1:22" s="47" customFormat="1" x14ac:dyDescent="0.2">
      <c r="I834" s="206"/>
      <c r="J834" s="206"/>
      <c r="K834" s="206"/>
      <c r="L834" s="16"/>
      <c r="M834" s="83"/>
      <c r="N834" s="84"/>
      <c r="O834" s="146"/>
      <c r="P834" s="146"/>
      <c r="Q834" s="146"/>
      <c r="R834" s="146"/>
      <c r="S834" s="77"/>
      <c r="T834" s="77"/>
      <c r="U834" s="77"/>
      <c r="V834" s="115"/>
    </row>
    <row r="835" spans="1:22" s="43" customFormat="1" ht="63.75" x14ac:dyDescent="0.2">
      <c r="A835" s="54" t="s">
        <v>278</v>
      </c>
      <c r="B835" s="48"/>
      <c r="C835" s="48"/>
      <c r="D835" s="48"/>
      <c r="E835" s="48"/>
      <c r="F835" s="48"/>
      <c r="G835" s="48"/>
      <c r="H835" s="48"/>
      <c r="I835" s="205"/>
      <c r="J835" s="205"/>
      <c r="K835" s="205"/>
      <c r="L835" s="66" t="s">
        <v>178</v>
      </c>
      <c r="M835" s="83"/>
      <c r="N835" s="295" t="s">
        <v>330</v>
      </c>
      <c r="O835" s="145">
        <f t="shared" ref="O835:P835" si="235">SUM(O842)</f>
        <v>66702.33</v>
      </c>
      <c r="P835" s="256">
        <f t="shared" si="235"/>
        <v>620000</v>
      </c>
      <c r="Q835" s="256"/>
      <c r="R835" s="145">
        <f t="shared" ref="R835" si="236">SUM(R842)</f>
        <v>613929.38</v>
      </c>
      <c r="S835" s="77">
        <f t="shared" si="226"/>
        <v>920.40170110999122</v>
      </c>
      <c r="T835" s="77">
        <f t="shared" si="219"/>
        <v>99.020867741935476</v>
      </c>
      <c r="U835" s="77"/>
      <c r="V835" s="256"/>
    </row>
    <row r="836" spans="1:22" s="43" customFormat="1" x14ac:dyDescent="0.2">
      <c r="B836" s="48"/>
      <c r="C836" s="48"/>
      <c r="D836" s="48"/>
      <c r="E836" s="48"/>
      <c r="F836" s="48"/>
      <c r="G836" s="48"/>
      <c r="H836" s="48"/>
      <c r="I836" s="205"/>
      <c r="J836" s="205"/>
      <c r="K836" s="205"/>
      <c r="L836" s="16"/>
      <c r="M836" s="83"/>
      <c r="N836" s="84"/>
      <c r="O836" s="145"/>
      <c r="P836" s="145"/>
      <c r="Q836" s="145"/>
      <c r="R836" s="145"/>
      <c r="S836" s="77"/>
      <c r="T836" s="77"/>
      <c r="U836" s="77"/>
      <c r="V836" s="114"/>
    </row>
    <row r="837" spans="1:22" s="181" customFormat="1" x14ac:dyDescent="0.2">
      <c r="B837" s="180"/>
      <c r="C837" s="180"/>
      <c r="D837" s="180"/>
      <c r="E837" s="180"/>
      <c r="F837" s="180"/>
      <c r="G837" s="180"/>
      <c r="H837" s="180"/>
      <c r="I837" s="205"/>
      <c r="J837" s="205"/>
      <c r="K837" s="205"/>
      <c r="L837" s="16"/>
      <c r="M837" s="182"/>
      <c r="N837" s="184" t="s">
        <v>288</v>
      </c>
      <c r="O837" s="192">
        <f>SUM(O838:O840)</f>
        <v>66702.33</v>
      </c>
      <c r="P837" s="192">
        <f>SUM(P838:P840)</f>
        <v>620000</v>
      </c>
      <c r="Q837" s="192"/>
      <c r="R837" s="192">
        <f>SUM(R838:R840)</f>
        <v>613929.38</v>
      </c>
      <c r="S837" s="77">
        <f t="shared" si="226"/>
        <v>920.40170110999122</v>
      </c>
      <c r="T837" s="77">
        <f t="shared" si="219"/>
        <v>99.020867741935476</v>
      </c>
      <c r="U837" s="77"/>
      <c r="V837" s="192"/>
    </row>
    <row r="838" spans="1:22" s="181" customFormat="1" x14ac:dyDescent="0.2">
      <c r="B838" s="180"/>
      <c r="C838" s="180"/>
      <c r="D838" s="180"/>
      <c r="E838" s="180"/>
      <c r="F838" s="180"/>
      <c r="G838" s="180"/>
      <c r="H838" s="180"/>
      <c r="I838" s="205"/>
      <c r="J838" s="205"/>
      <c r="K838" s="205"/>
      <c r="L838" s="16"/>
      <c r="M838" s="193" t="s">
        <v>503</v>
      </c>
      <c r="N838" s="184" t="s">
        <v>291</v>
      </c>
      <c r="O838" s="192">
        <v>30953.78</v>
      </c>
      <c r="P838" s="192">
        <v>0</v>
      </c>
      <c r="Q838" s="192"/>
      <c r="R838" s="192">
        <v>9157.7999999999993</v>
      </c>
      <c r="S838" s="77">
        <f t="shared" si="226"/>
        <v>29.585401201404153</v>
      </c>
      <c r="T838" s="77">
        <v>0</v>
      </c>
      <c r="U838" s="77"/>
      <c r="V838" s="192"/>
    </row>
    <row r="839" spans="1:22" s="181" customFormat="1" x14ac:dyDescent="0.2">
      <c r="B839" s="180"/>
      <c r="C839" s="180"/>
      <c r="D839" s="180"/>
      <c r="E839" s="180"/>
      <c r="F839" s="180"/>
      <c r="G839" s="180"/>
      <c r="H839" s="180"/>
      <c r="I839" s="205"/>
      <c r="J839" s="205"/>
      <c r="K839" s="205"/>
      <c r="L839" s="16"/>
      <c r="M839" s="193" t="s">
        <v>502</v>
      </c>
      <c r="N839" s="184" t="s">
        <v>290</v>
      </c>
      <c r="O839" s="192">
        <v>35748.550000000003</v>
      </c>
      <c r="P839" s="192">
        <v>487433.12</v>
      </c>
      <c r="Q839" s="192"/>
      <c r="R839" s="192">
        <v>404771.58</v>
      </c>
      <c r="S839" s="77">
        <f t="shared" si="226"/>
        <v>1132.2741202090715</v>
      </c>
      <c r="T839" s="77">
        <f t="shared" si="219"/>
        <v>83.041460128930098</v>
      </c>
      <c r="U839" s="77"/>
      <c r="V839" s="192"/>
    </row>
    <row r="840" spans="1:22" s="198" customFormat="1" x14ac:dyDescent="0.2">
      <c r="B840" s="197"/>
      <c r="C840" s="197"/>
      <c r="D840" s="197"/>
      <c r="E840" s="197"/>
      <c r="F840" s="197"/>
      <c r="G840" s="197"/>
      <c r="H840" s="197"/>
      <c r="I840" s="205"/>
      <c r="J840" s="205"/>
      <c r="K840" s="205"/>
      <c r="L840" s="16"/>
      <c r="M840" s="193" t="s">
        <v>462</v>
      </c>
      <c r="N840" s="184" t="s">
        <v>292</v>
      </c>
      <c r="O840" s="192">
        <v>0</v>
      </c>
      <c r="P840" s="192">
        <v>132566.88</v>
      </c>
      <c r="Q840" s="192"/>
      <c r="R840" s="192">
        <v>200000</v>
      </c>
      <c r="S840" s="77">
        <v>0</v>
      </c>
      <c r="T840" s="77">
        <f t="shared" si="219"/>
        <v>150.86724527272571</v>
      </c>
      <c r="U840" s="77"/>
      <c r="V840" s="192"/>
    </row>
    <row r="841" spans="1:22" s="181" customFormat="1" x14ac:dyDescent="0.2">
      <c r="B841" s="180"/>
      <c r="C841" s="180"/>
      <c r="D841" s="180"/>
      <c r="E841" s="180"/>
      <c r="F841" s="180"/>
      <c r="G841" s="180"/>
      <c r="H841" s="180"/>
      <c r="I841" s="205"/>
      <c r="J841" s="205"/>
      <c r="K841" s="205"/>
      <c r="L841" s="16"/>
      <c r="M841" s="182"/>
      <c r="N841" s="84"/>
      <c r="O841" s="145"/>
      <c r="P841" s="145"/>
      <c r="Q841" s="145"/>
      <c r="R841" s="145"/>
      <c r="S841" s="77"/>
      <c r="T841" s="77"/>
      <c r="U841" s="77"/>
      <c r="V841" s="114"/>
    </row>
    <row r="842" spans="1:22" s="43" customFormat="1" ht="25.5" x14ac:dyDescent="0.2">
      <c r="B842" s="48"/>
      <c r="C842" s="48"/>
      <c r="D842" s="48"/>
      <c r="E842" s="48">
        <v>4</v>
      </c>
      <c r="F842" s="48">
        <v>5</v>
      </c>
      <c r="G842" s="48"/>
      <c r="H842" s="48"/>
      <c r="I842" s="205"/>
      <c r="J842" s="205">
        <v>9</v>
      </c>
      <c r="K842" s="205"/>
      <c r="L842" s="16" t="s">
        <v>178</v>
      </c>
      <c r="M842" s="83" t="s">
        <v>76</v>
      </c>
      <c r="N842" s="84" t="s">
        <v>171</v>
      </c>
      <c r="O842" s="114">
        <f t="shared" ref="O842:P842" si="237">SUM(O844)</f>
        <v>66702.33</v>
      </c>
      <c r="P842" s="114">
        <f t="shared" si="237"/>
        <v>620000</v>
      </c>
      <c r="Q842" s="114"/>
      <c r="R842" s="114">
        <f t="shared" ref="R842" si="238">SUM(R844)</f>
        <v>613929.38</v>
      </c>
      <c r="S842" s="77">
        <f t="shared" si="226"/>
        <v>920.40170110999122</v>
      </c>
      <c r="T842" s="77">
        <f t="shared" si="219"/>
        <v>99.020867741935476</v>
      </c>
      <c r="U842" s="77"/>
      <c r="V842" s="114"/>
    </row>
    <row r="843" spans="1:22" s="43" customFormat="1" ht="38.25" x14ac:dyDescent="0.2">
      <c r="B843" s="48"/>
      <c r="C843" s="48"/>
      <c r="D843" s="48"/>
      <c r="E843" s="48">
        <v>4</v>
      </c>
      <c r="F843" s="48">
        <v>5</v>
      </c>
      <c r="G843" s="48"/>
      <c r="H843" s="48"/>
      <c r="I843" s="205"/>
      <c r="J843" s="205">
        <v>9</v>
      </c>
      <c r="K843" s="205"/>
      <c r="L843" s="16" t="s">
        <v>178</v>
      </c>
      <c r="M843" s="92" t="s">
        <v>80</v>
      </c>
      <c r="N843" s="70" t="s">
        <v>9</v>
      </c>
      <c r="O843" s="115">
        <f t="shared" ref="O843:R843" si="239">SUM(O844)</f>
        <v>66702.33</v>
      </c>
      <c r="P843" s="115">
        <f t="shared" si="239"/>
        <v>620000</v>
      </c>
      <c r="Q843" s="115"/>
      <c r="R843" s="115">
        <f t="shared" si="239"/>
        <v>613929.38</v>
      </c>
      <c r="S843" s="77">
        <f t="shared" ref="S843:S904" si="240">R843/O843*100</f>
        <v>920.40170110999122</v>
      </c>
      <c r="T843" s="77">
        <f t="shared" ref="T843:T905" si="241">R843/P843*100</f>
        <v>99.020867741935476</v>
      </c>
      <c r="U843" s="77"/>
      <c r="V843" s="114"/>
    </row>
    <row r="844" spans="1:22" s="43" customFormat="1" x14ac:dyDescent="0.2">
      <c r="B844" s="48"/>
      <c r="C844" s="48"/>
      <c r="D844" s="48"/>
      <c r="E844" s="48">
        <v>4</v>
      </c>
      <c r="F844" s="48">
        <v>5</v>
      </c>
      <c r="G844" s="48"/>
      <c r="H844" s="48"/>
      <c r="I844" s="205"/>
      <c r="J844" s="205">
        <v>9</v>
      </c>
      <c r="K844" s="205"/>
      <c r="L844" s="16" t="s">
        <v>178</v>
      </c>
      <c r="M844" s="83" t="s">
        <v>81</v>
      </c>
      <c r="N844" s="84" t="s">
        <v>173</v>
      </c>
      <c r="O844" s="114">
        <v>66702.33</v>
      </c>
      <c r="P844" s="114">
        <v>620000</v>
      </c>
      <c r="Q844" s="114"/>
      <c r="R844" s="114">
        <f>SUM(R845)</f>
        <v>613929.38</v>
      </c>
      <c r="S844" s="77">
        <f t="shared" si="240"/>
        <v>920.40170110999122</v>
      </c>
      <c r="T844" s="77">
        <f t="shared" si="241"/>
        <v>99.020867741935476</v>
      </c>
      <c r="U844" s="77"/>
      <c r="V844" s="114"/>
    </row>
    <row r="845" spans="1:22" s="361" customFormat="1" x14ac:dyDescent="0.2">
      <c r="B845" s="364"/>
      <c r="C845" s="364"/>
      <c r="D845" s="364"/>
      <c r="E845" s="364"/>
      <c r="F845" s="364"/>
      <c r="G845" s="364"/>
      <c r="H845" s="364"/>
      <c r="I845" s="364"/>
      <c r="J845" s="364"/>
      <c r="K845" s="364"/>
      <c r="L845" s="16"/>
      <c r="M845" s="360" t="s">
        <v>455</v>
      </c>
      <c r="N845" s="362" t="s">
        <v>459</v>
      </c>
      <c r="O845" s="114">
        <v>66702.33</v>
      </c>
      <c r="P845" s="114"/>
      <c r="Q845" s="114"/>
      <c r="R845" s="114">
        <v>613929.38</v>
      </c>
      <c r="S845" s="77">
        <f t="shared" si="240"/>
        <v>920.40170110999122</v>
      </c>
      <c r="T845" s="77"/>
      <c r="U845" s="77"/>
      <c r="V845" s="114"/>
    </row>
    <row r="846" spans="1:22" s="43" customFormat="1" x14ac:dyDescent="0.2">
      <c r="I846" s="206"/>
      <c r="J846" s="206"/>
      <c r="K846" s="206"/>
      <c r="L846" s="16"/>
      <c r="M846" s="83"/>
      <c r="N846" s="84"/>
      <c r="O846" s="148"/>
      <c r="P846" s="148"/>
      <c r="Q846" s="148"/>
      <c r="R846" s="148"/>
      <c r="S846" s="77"/>
      <c r="T846" s="77"/>
      <c r="U846" s="77"/>
      <c r="V846" s="257"/>
    </row>
    <row r="847" spans="1:22" s="47" customFormat="1" ht="38.25" x14ac:dyDescent="0.2">
      <c r="A847" s="53" t="s">
        <v>174</v>
      </c>
      <c r="I847" s="206"/>
      <c r="J847" s="206"/>
      <c r="K847" s="206"/>
      <c r="L847" s="31" t="s">
        <v>203</v>
      </c>
      <c r="M847" s="104"/>
      <c r="N847" s="105" t="s">
        <v>147</v>
      </c>
      <c r="O847" s="117">
        <f t="shared" ref="O847:P847" si="242">SUM(O849)</f>
        <v>0</v>
      </c>
      <c r="P847" s="117">
        <f t="shared" si="242"/>
        <v>20000</v>
      </c>
      <c r="Q847" s="117"/>
      <c r="R847" s="117">
        <f t="shared" ref="R847" si="243">SUM(R849)</f>
        <v>7250</v>
      </c>
      <c r="S847" s="77">
        <v>0</v>
      </c>
      <c r="T847" s="77">
        <f t="shared" si="241"/>
        <v>36.25</v>
      </c>
      <c r="U847" s="77"/>
      <c r="V847" s="117"/>
    </row>
    <row r="848" spans="1:22" s="43" customFormat="1" x14ac:dyDescent="0.2">
      <c r="I848" s="206"/>
      <c r="J848" s="206"/>
      <c r="K848" s="206"/>
      <c r="L848" s="16"/>
      <c r="M848" s="83"/>
      <c r="N848" s="84"/>
      <c r="O848" s="149"/>
      <c r="P848" s="149"/>
      <c r="Q848" s="149"/>
      <c r="R848" s="149"/>
      <c r="S848" s="77"/>
      <c r="T848" s="77"/>
      <c r="U848" s="77"/>
      <c r="V848" s="260"/>
    </row>
    <row r="849" spans="1:22" s="43" customFormat="1" ht="25.5" x14ac:dyDescent="0.2">
      <c r="A849" s="54" t="s">
        <v>279</v>
      </c>
      <c r="I849" s="206"/>
      <c r="J849" s="206"/>
      <c r="K849" s="206"/>
      <c r="L849" s="66" t="s">
        <v>186</v>
      </c>
      <c r="M849" s="83"/>
      <c r="N849" s="108" t="s">
        <v>322</v>
      </c>
      <c r="O849" s="145">
        <f t="shared" ref="O849:P849" si="244">SUM(O855)</f>
        <v>0</v>
      </c>
      <c r="P849" s="145">
        <f t="shared" si="244"/>
        <v>20000</v>
      </c>
      <c r="Q849" s="145"/>
      <c r="R849" s="145">
        <f t="shared" ref="R849" si="245">SUM(R855)</f>
        <v>7250</v>
      </c>
      <c r="S849" s="77">
        <v>0</v>
      </c>
      <c r="T849" s="77">
        <f t="shared" si="241"/>
        <v>36.25</v>
      </c>
      <c r="U849" s="77"/>
      <c r="V849" s="256"/>
    </row>
    <row r="850" spans="1:22" s="43" customFormat="1" x14ac:dyDescent="0.2">
      <c r="I850" s="206"/>
      <c r="J850" s="206"/>
      <c r="K850" s="206"/>
      <c r="L850" s="16"/>
      <c r="M850" s="83"/>
      <c r="N850" s="84"/>
      <c r="O850" s="149"/>
      <c r="P850" s="149"/>
      <c r="Q850" s="149"/>
      <c r="R850" s="149"/>
      <c r="S850" s="77"/>
      <c r="T850" s="77"/>
      <c r="U850" s="77"/>
      <c r="V850" s="260"/>
    </row>
    <row r="851" spans="1:22" s="181" customFormat="1" x14ac:dyDescent="0.2">
      <c r="I851" s="206"/>
      <c r="J851" s="206"/>
      <c r="K851" s="206"/>
      <c r="L851" s="16"/>
      <c r="M851" s="182"/>
      <c r="N851" s="184" t="s">
        <v>288</v>
      </c>
      <c r="O851" s="192">
        <f t="shared" ref="O851:P851" si="246">SUM(O852:O853)</f>
        <v>0</v>
      </c>
      <c r="P851" s="192">
        <f t="shared" si="246"/>
        <v>20000</v>
      </c>
      <c r="Q851" s="192"/>
      <c r="R851" s="192">
        <f t="shared" ref="R851" si="247">SUM(R852:R853)</f>
        <v>7250</v>
      </c>
      <c r="S851" s="77">
        <v>0</v>
      </c>
      <c r="T851" s="77">
        <f t="shared" si="241"/>
        <v>36.25</v>
      </c>
      <c r="U851" s="77"/>
      <c r="V851" s="192"/>
    </row>
    <row r="852" spans="1:22" s="181" customFormat="1" x14ac:dyDescent="0.2">
      <c r="I852" s="206"/>
      <c r="J852" s="206"/>
      <c r="K852" s="206"/>
      <c r="L852" s="16"/>
      <c r="M852" s="193" t="s">
        <v>503</v>
      </c>
      <c r="N852" s="184" t="s">
        <v>291</v>
      </c>
      <c r="O852" s="192">
        <v>0</v>
      </c>
      <c r="P852" s="192">
        <v>10500</v>
      </c>
      <c r="Q852" s="192"/>
      <c r="R852" s="192">
        <v>7250</v>
      </c>
      <c r="S852" s="77">
        <v>0</v>
      </c>
      <c r="T852" s="77">
        <f t="shared" si="241"/>
        <v>69.047619047619051</v>
      </c>
      <c r="U852" s="77"/>
      <c r="V852" s="192"/>
    </row>
    <row r="853" spans="1:22" s="209" customFormat="1" x14ac:dyDescent="0.2">
      <c r="L853" s="16"/>
      <c r="M853" s="193" t="s">
        <v>502</v>
      </c>
      <c r="N853" s="184" t="s">
        <v>290</v>
      </c>
      <c r="O853" s="192">
        <v>0</v>
      </c>
      <c r="P853" s="192">
        <v>9500</v>
      </c>
      <c r="Q853" s="192"/>
      <c r="R853" s="192">
        <v>0</v>
      </c>
      <c r="S853" s="77">
        <v>0</v>
      </c>
      <c r="T853" s="77">
        <f t="shared" si="241"/>
        <v>0</v>
      </c>
      <c r="U853" s="77"/>
      <c r="V853" s="192"/>
    </row>
    <row r="854" spans="1:22" s="181" customFormat="1" x14ac:dyDescent="0.2">
      <c r="I854" s="206"/>
      <c r="J854" s="206"/>
      <c r="K854" s="206"/>
      <c r="L854" s="16"/>
      <c r="M854" s="182"/>
      <c r="N854" s="84"/>
      <c r="O854" s="149"/>
      <c r="P854" s="149"/>
      <c r="Q854" s="149"/>
      <c r="R854" s="149"/>
      <c r="S854" s="77"/>
      <c r="T854" s="77"/>
      <c r="U854" s="77"/>
      <c r="V854" s="260"/>
    </row>
    <row r="855" spans="1:22" s="43" customFormat="1" ht="25.5" x14ac:dyDescent="0.2">
      <c r="B855" s="48"/>
      <c r="C855" s="48"/>
      <c r="D855" s="48"/>
      <c r="E855" s="48">
        <v>4</v>
      </c>
      <c r="F855" s="48">
        <v>5</v>
      </c>
      <c r="G855" s="48"/>
      <c r="H855" s="48"/>
      <c r="I855" s="205"/>
      <c r="J855" s="205"/>
      <c r="K855" s="205"/>
      <c r="L855" s="16" t="s">
        <v>186</v>
      </c>
      <c r="M855" s="83" t="s">
        <v>76</v>
      </c>
      <c r="N855" s="84" t="s">
        <v>171</v>
      </c>
      <c r="O855" s="114">
        <f t="shared" ref="O855:R856" si="248">SUM(O856)</f>
        <v>0</v>
      </c>
      <c r="P855" s="114">
        <f t="shared" si="248"/>
        <v>20000</v>
      </c>
      <c r="Q855" s="114"/>
      <c r="R855" s="114">
        <f t="shared" si="248"/>
        <v>7250</v>
      </c>
      <c r="S855" s="77">
        <v>0</v>
      </c>
      <c r="T855" s="77">
        <f t="shared" si="241"/>
        <v>36.25</v>
      </c>
      <c r="U855" s="77"/>
      <c r="V855" s="114"/>
    </row>
    <row r="856" spans="1:22" s="43" customFormat="1" ht="38.25" x14ac:dyDescent="0.2">
      <c r="B856" s="48"/>
      <c r="C856" s="48"/>
      <c r="D856" s="48"/>
      <c r="E856" s="48">
        <v>4</v>
      </c>
      <c r="F856" s="48">
        <v>5</v>
      </c>
      <c r="G856" s="48"/>
      <c r="H856" s="48"/>
      <c r="I856" s="205"/>
      <c r="J856" s="205"/>
      <c r="K856" s="205"/>
      <c r="L856" s="16" t="s">
        <v>186</v>
      </c>
      <c r="M856" s="92" t="s">
        <v>80</v>
      </c>
      <c r="N856" s="70" t="s">
        <v>9</v>
      </c>
      <c r="O856" s="115">
        <f t="shared" si="248"/>
        <v>0</v>
      </c>
      <c r="P856" s="115">
        <f t="shared" si="248"/>
        <v>20000</v>
      </c>
      <c r="Q856" s="115"/>
      <c r="R856" s="115">
        <f t="shared" si="248"/>
        <v>7250</v>
      </c>
      <c r="S856" s="77">
        <v>0</v>
      </c>
      <c r="T856" s="77">
        <f t="shared" si="241"/>
        <v>36.25</v>
      </c>
      <c r="U856" s="77"/>
      <c r="V856" s="114"/>
    </row>
    <row r="857" spans="1:22" s="43" customFormat="1" x14ac:dyDescent="0.2">
      <c r="B857" s="48"/>
      <c r="C857" s="48"/>
      <c r="D857" s="48"/>
      <c r="E857" s="48">
        <v>4</v>
      </c>
      <c r="F857" s="48">
        <v>5</v>
      </c>
      <c r="G857" s="48"/>
      <c r="H857" s="48"/>
      <c r="I857" s="205"/>
      <c r="J857" s="205"/>
      <c r="K857" s="205"/>
      <c r="L857" s="16" t="s">
        <v>186</v>
      </c>
      <c r="M857" s="83" t="s">
        <v>81</v>
      </c>
      <c r="N857" s="84" t="s">
        <v>173</v>
      </c>
      <c r="O857" s="114">
        <v>0</v>
      </c>
      <c r="P857" s="114">
        <v>20000</v>
      </c>
      <c r="Q857" s="114"/>
      <c r="R857" s="114">
        <f>SUM(R858)</f>
        <v>7250</v>
      </c>
      <c r="S857" s="77">
        <v>0</v>
      </c>
      <c r="T857" s="77">
        <f t="shared" si="241"/>
        <v>36.25</v>
      </c>
      <c r="U857" s="77"/>
      <c r="V857" s="114"/>
    </row>
    <row r="858" spans="1:22" s="374" customFormat="1" x14ac:dyDescent="0.2">
      <c r="B858" s="373"/>
      <c r="C858" s="373"/>
      <c r="D858" s="373"/>
      <c r="E858" s="373"/>
      <c r="F858" s="373"/>
      <c r="G858" s="373"/>
      <c r="H858" s="373"/>
      <c r="I858" s="373"/>
      <c r="J858" s="373"/>
      <c r="K858" s="373"/>
      <c r="L858" s="16"/>
      <c r="M858" s="372" t="s">
        <v>455</v>
      </c>
      <c r="N858" s="376" t="s">
        <v>459</v>
      </c>
      <c r="O858" s="114">
        <v>0</v>
      </c>
      <c r="P858" s="114"/>
      <c r="Q858" s="114"/>
      <c r="R858" s="114">
        <v>7250</v>
      </c>
      <c r="S858" s="77">
        <v>0</v>
      </c>
      <c r="T858" s="77"/>
      <c r="U858" s="77"/>
      <c r="V858" s="114"/>
    </row>
    <row r="859" spans="1:22" s="134" customFormat="1" x14ac:dyDescent="0.2">
      <c r="B859" s="132"/>
      <c r="C859" s="132"/>
      <c r="D859" s="132"/>
      <c r="E859" s="132"/>
      <c r="F859" s="132"/>
      <c r="G859" s="132"/>
      <c r="H859" s="132"/>
      <c r="I859" s="205"/>
      <c r="J859" s="205"/>
      <c r="K859" s="205"/>
      <c r="L859" s="16"/>
      <c r="M859" s="133"/>
      <c r="N859" s="84"/>
      <c r="O859" s="145"/>
      <c r="P859" s="145"/>
      <c r="Q859" s="145"/>
      <c r="R859" s="145"/>
      <c r="S859" s="77"/>
      <c r="T859" s="77"/>
      <c r="U859" s="77"/>
      <c r="V859" s="114"/>
    </row>
    <row r="860" spans="1:22" s="46" customFormat="1" ht="38.25" x14ac:dyDescent="0.2">
      <c r="A860" s="53" t="s">
        <v>196</v>
      </c>
      <c r="I860" s="206"/>
      <c r="J860" s="206"/>
      <c r="K860" s="206"/>
      <c r="L860" s="31" t="s">
        <v>203</v>
      </c>
      <c r="M860" s="104"/>
      <c r="N860" s="105" t="s">
        <v>147</v>
      </c>
      <c r="O860" s="117">
        <f t="shared" ref="O860:P860" si="249">SUM(O862)</f>
        <v>0</v>
      </c>
      <c r="P860" s="117">
        <f t="shared" si="249"/>
        <v>200000</v>
      </c>
      <c r="Q860" s="117"/>
      <c r="R860" s="117">
        <f t="shared" ref="R860" si="250">SUM(R862)</f>
        <v>148900</v>
      </c>
      <c r="S860" s="77">
        <v>0</v>
      </c>
      <c r="T860" s="77">
        <f t="shared" si="241"/>
        <v>74.45</v>
      </c>
      <c r="U860" s="77"/>
      <c r="V860" s="117"/>
    </row>
    <row r="861" spans="1:22" s="160" customFormat="1" x14ac:dyDescent="0.2">
      <c r="A861" s="53"/>
      <c r="I861" s="206"/>
      <c r="J861" s="206"/>
      <c r="K861" s="206"/>
      <c r="L861" s="31"/>
      <c r="M861" s="104"/>
      <c r="N861" s="105"/>
      <c r="O861" s="145"/>
      <c r="P861" s="145"/>
      <c r="Q861" s="145"/>
      <c r="R861" s="145"/>
      <c r="S861" s="77"/>
      <c r="T861" s="77"/>
      <c r="U861" s="77"/>
      <c r="V861" s="117"/>
    </row>
    <row r="862" spans="1:22" s="46" customFormat="1" ht="38.25" x14ac:dyDescent="0.2">
      <c r="A862" s="54" t="s">
        <v>280</v>
      </c>
      <c r="I862" s="206"/>
      <c r="J862" s="206"/>
      <c r="K862" s="206"/>
      <c r="L862" s="66" t="s">
        <v>186</v>
      </c>
      <c r="M862" s="83"/>
      <c r="N862" s="295" t="s">
        <v>331</v>
      </c>
      <c r="O862" s="145">
        <f t="shared" ref="O862:P862" si="251">SUM(O868)</f>
        <v>0</v>
      </c>
      <c r="P862" s="256">
        <f t="shared" si="251"/>
        <v>200000</v>
      </c>
      <c r="Q862" s="256"/>
      <c r="R862" s="145">
        <f t="shared" ref="R862" si="252">SUM(R868)</f>
        <v>148900</v>
      </c>
      <c r="S862" s="77">
        <v>0</v>
      </c>
      <c r="T862" s="77">
        <f t="shared" si="241"/>
        <v>74.45</v>
      </c>
      <c r="U862" s="77"/>
      <c r="V862" s="256"/>
    </row>
    <row r="863" spans="1:22" s="181" customFormat="1" x14ac:dyDescent="0.2">
      <c r="A863" s="54"/>
      <c r="I863" s="206"/>
      <c r="J863" s="206"/>
      <c r="K863" s="206"/>
      <c r="L863" s="16"/>
      <c r="M863" s="182"/>
      <c r="N863" s="108"/>
      <c r="O863" s="145"/>
      <c r="P863" s="145"/>
      <c r="Q863" s="145"/>
      <c r="R863" s="145"/>
      <c r="S863" s="77"/>
      <c r="T863" s="77"/>
      <c r="U863" s="77"/>
      <c r="V863" s="256"/>
    </row>
    <row r="864" spans="1:22" s="175" customFormat="1" x14ac:dyDescent="0.2">
      <c r="A864" s="54"/>
      <c r="I864" s="206"/>
      <c r="J864" s="206"/>
      <c r="K864" s="206"/>
      <c r="L864" s="16"/>
      <c r="M864" s="176"/>
      <c r="N864" s="184" t="s">
        <v>288</v>
      </c>
      <c r="O864" s="192">
        <f t="shared" ref="O864:P864" si="253">SUM(O865:O866)</f>
        <v>0</v>
      </c>
      <c r="P864" s="192">
        <f t="shared" si="253"/>
        <v>200000</v>
      </c>
      <c r="Q864" s="192"/>
      <c r="R864" s="192">
        <f t="shared" ref="R864" si="254">SUM(R865:R866)</f>
        <v>148900</v>
      </c>
      <c r="S864" s="77">
        <v>0</v>
      </c>
      <c r="T864" s="77">
        <f t="shared" si="241"/>
        <v>74.45</v>
      </c>
      <c r="U864" s="77"/>
      <c r="V864" s="192"/>
    </row>
    <row r="865" spans="1:22" s="208" customFormat="1" x14ac:dyDescent="0.2">
      <c r="A865" s="54"/>
      <c r="L865" s="16"/>
      <c r="M865" s="193" t="s">
        <v>502</v>
      </c>
      <c r="N865" s="184" t="s">
        <v>290</v>
      </c>
      <c r="O865" s="192">
        <v>0</v>
      </c>
      <c r="P865" s="192">
        <v>200000</v>
      </c>
      <c r="Q865" s="192"/>
      <c r="R865" s="192">
        <v>148900</v>
      </c>
      <c r="S865" s="77">
        <v>0</v>
      </c>
      <c r="T865" s="77">
        <f t="shared" si="241"/>
        <v>74.45</v>
      </c>
      <c r="U865" s="77"/>
      <c r="V865" s="192"/>
    </row>
    <row r="866" spans="1:22" s="181" customFormat="1" x14ac:dyDescent="0.2">
      <c r="A866" s="54"/>
      <c r="I866" s="206"/>
      <c r="J866" s="206"/>
      <c r="K866" s="206"/>
      <c r="L866" s="16"/>
      <c r="M866" s="193" t="s">
        <v>462</v>
      </c>
      <c r="N866" s="191" t="s">
        <v>292</v>
      </c>
      <c r="O866" s="192">
        <v>0</v>
      </c>
      <c r="P866" s="192">
        <v>0</v>
      </c>
      <c r="Q866" s="192"/>
      <c r="R866" s="192">
        <v>0</v>
      </c>
      <c r="S866" s="77">
        <v>0</v>
      </c>
      <c r="T866" s="77">
        <v>0</v>
      </c>
      <c r="U866" s="77"/>
      <c r="V866" s="192"/>
    </row>
    <row r="867" spans="1:22" s="181" customFormat="1" x14ac:dyDescent="0.2">
      <c r="A867" s="54"/>
      <c r="I867" s="206"/>
      <c r="J867" s="206"/>
      <c r="K867" s="206"/>
      <c r="L867" s="16"/>
      <c r="M867" s="182"/>
      <c r="N867" s="108"/>
      <c r="O867" s="145"/>
      <c r="P867" s="145"/>
      <c r="Q867" s="145"/>
      <c r="R867" s="145"/>
      <c r="S867" s="77"/>
      <c r="T867" s="77"/>
      <c r="U867" s="77"/>
      <c r="V867" s="256"/>
    </row>
    <row r="868" spans="1:22" s="46" customFormat="1" ht="25.5" x14ac:dyDescent="0.2">
      <c r="B868" s="48"/>
      <c r="C868" s="48"/>
      <c r="D868" s="48"/>
      <c r="E868" s="48"/>
      <c r="F868" s="48">
        <v>5</v>
      </c>
      <c r="G868" s="48"/>
      <c r="H868" s="48"/>
      <c r="I868" s="205"/>
      <c r="J868" s="205">
        <v>9</v>
      </c>
      <c r="K868" s="205"/>
      <c r="L868" s="16" t="s">
        <v>186</v>
      </c>
      <c r="M868" s="83" t="s">
        <v>76</v>
      </c>
      <c r="N868" s="84" t="s">
        <v>171</v>
      </c>
      <c r="O868" s="114">
        <f t="shared" ref="O868:R869" si="255">SUM(O869)</f>
        <v>0</v>
      </c>
      <c r="P868" s="114">
        <f t="shared" si="255"/>
        <v>200000</v>
      </c>
      <c r="Q868" s="114"/>
      <c r="R868" s="114">
        <f t="shared" si="255"/>
        <v>148900</v>
      </c>
      <c r="S868" s="77">
        <v>0</v>
      </c>
      <c r="T868" s="77">
        <f t="shared" si="241"/>
        <v>74.45</v>
      </c>
      <c r="U868" s="77"/>
      <c r="V868" s="114"/>
    </row>
    <row r="869" spans="1:22" s="46" customFormat="1" ht="38.25" x14ac:dyDescent="0.2">
      <c r="B869" s="48"/>
      <c r="C869" s="48"/>
      <c r="D869" s="48"/>
      <c r="E869" s="48"/>
      <c r="F869" s="48">
        <v>5</v>
      </c>
      <c r="G869" s="48"/>
      <c r="H869" s="48"/>
      <c r="I869" s="205"/>
      <c r="J869" s="205">
        <v>9</v>
      </c>
      <c r="K869" s="205"/>
      <c r="L869" s="16" t="s">
        <v>186</v>
      </c>
      <c r="M869" s="92" t="s">
        <v>80</v>
      </c>
      <c r="N869" s="70" t="s">
        <v>9</v>
      </c>
      <c r="O869" s="115">
        <f t="shared" si="255"/>
        <v>0</v>
      </c>
      <c r="P869" s="115">
        <f t="shared" si="255"/>
        <v>200000</v>
      </c>
      <c r="Q869" s="115"/>
      <c r="R869" s="115">
        <f t="shared" si="255"/>
        <v>148900</v>
      </c>
      <c r="S869" s="77">
        <v>0</v>
      </c>
      <c r="T869" s="77">
        <f t="shared" si="241"/>
        <v>74.45</v>
      </c>
      <c r="U869" s="77"/>
      <c r="V869" s="114"/>
    </row>
    <row r="870" spans="1:22" s="46" customFormat="1" x14ac:dyDescent="0.2">
      <c r="B870" s="48"/>
      <c r="C870" s="48"/>
      <c r="D870" s="48"/>
      <c r="E870" s="48"/>
      <c r="F870" s="48">
        <v>5</v>
      </c>
      <c r="G870" s="48"/>
      <c r="H870" s="48"/>
      <c r="I870" s="205"/>
      <c r="J870" s="205">
        <v>9</v>
      </c>
      <c r="K870" s="205"/>
      <c r="L870" s="16" t="s">
        <v>186</v>
      </c>
      <c r="M870" s="83" t="s">
        <v>81</v>
      </c>
      <c r="N870" s="84" t="s">
        <v>173</v>
      </c>
      <c r="O870" s="114">
        <v>0</v>
      </c>
      <c r="P870" s="114">
        <v>200000</v>
      </c>
      <c r="Q870" s="114"/>
      <c r="R870" s="114">
        <f>SUM(R871)</f>
        <v>148900</v>
      </c>
      <c r="S870" s="77">
        <v>0</v>
      </c>
      <c r="T870" s="77">
        <f t="shared" si="241"/>
        <v>74.45</v>
      </c>
      <c r="U870" s="77"/>
      <c r="V870" s="114"/>
    </row>
    <row r="871" spans="1:22" s="374" customFormat="1" x14ac:dyDescent="0.2">
      <c r="B871" s="373"/>
      <c r="C871" s="373"/>
      <c r="D871" s="373"/>
      <c r="E871" s="373"/>
      <c r="F871" s="373"/>
      <c r="G871" s="373"/>
      <c r="H871" s="373"/>
      <c r="I871" s="373"/>
      <c r="J871" s="373"/>
      <c r="K871" s="373"/>
      <c r="L871" s="16"/>
      <c r="M871" s="372" t="s">
        <v>516</v>
      </c>
      <c r="N871" s="376" t="s">
        <v>518</v>
      </c>
      <c r="O871" s="114">
        <v>0</v>
      </c>
      <c r="P871" s="114"/>
      <c r="Q871" s="114"/>
      <c r="R871" s="114">
        <v>148900</v>
      </c>
      <c r="S871" s="77">
        <v>0</v>
      </c>
      <c r="T871" s="77"/>
      <c r="U871" s="77"/>
      <c r="V871" s="114"/>
    </row>
    <row r="872" spans="1:22" s="56" customFormat="1" x14ac:dyDescent="0.2">
      <c r="B872" s="57"/>
      <c r="C872" s="57"/>
      <c r="D872" s="57"/>
      <c r="E872" s="57"/>
      <c r="F872" s="57"/>
      <c r="G872" s="57"/>
      <c r="H872" s="57"/>
      <c r="I872" s="205"/>
      <c r="J872" s="205"/>
      <c r="K872" s="205"/>
      <c r="L872" s="16"/>
      <c r="M872" s="83"/>
      <c r="N872" s="84"/>
      <c r="O872" s="145"/>
      <c r="P872" s="145"/>
      <c r="Q872" s="145"/>
      <c r="R872" s="145"/>
      <c r="S872" s="77"/>
      <c r="T872" s="77"/>
      <c r="U872" s="77"/>
      <c r="V872" s="114"/>
    </row>
    <row r="873" spans="1:22" s="46" customFormat="1" ht="38.25" x14ac:dyDescent="0.2">
      <c r="A873" s="53" t="s">
        <v>152</v>
      </c>
      <c r="I873" s="206"/>
      <c r="J873" s="206"/>
      <c r="K873" s="206"/>
      <c r="L873" s="31" t="s">
        <v>203</v>
      </c>
      <c r="M873" s="104"/>
      <c r="N873" s="105" t="s">
        <v>147</v>
      </c>
      <c r="O873" s="117">
        <f t="shared" ref="O873:P873" si="256">SUM(O875)</f>
        <v>0</v>
      </c>
      <c r="P873" s="117">
        <f t="shared" si="256"/>
        <v>200000</v>
      </c>
      <c r="Q873" s="117"/>
      <c r="R873" s="117">
        <f t="shared" ref="R873" si="257">SUM(R875)</f>
        <v>80000</v>
      </c>
      <c r="S873" s="77">
        <v>0</v>
      </c>
      <c r="T873" s="77">
        <f t="shared" si="241"/>
        <v>40</v>
      </c>
      <c r="U873" s="77"/>
      <c r="V873" s="117"/>
    </row>
    <row r="874" spans="1:22" s="160" customFormat="1" x14ac:dyDescent="0.2">
      <c r="A874" s="53"/>
      <c r="I874" s="206"/>
      <c r="J874" s="206"/>
      <c r="K874" s="206"/>
      <c r="L874" s="31"/>
      <c r="M874" s="104"/>
      <c r="N874" s="105"/>
      <c r="O874" s="145"/>
      <c r="P874" s="145"/>
      <c r="Q874" s="145"/>
      <c r="R874" s="145"/>
      <c r="S874" s="77"/>
      <c r="T874" s="77"/>
      <c r="U874" s="77"/>
      <c r="V874" s="117"/>
    </row>
    <row r="875" spans="1:22" s="46" customFormat="1" ht="38.25" x14ac:dyDescent="0.2">
      <c r="A875" s="54" t="s">
        <v>281</v>
      </c>
      <c r="I875" s="206"/>
      <c r="J875" s="206"/>
      <c r="K875" s="206"/>
      <c r="L875" s="66" t="s">
        <v>186</v>
      </c>
      <c r="M875" s="83"/>
      <c r="N875" s="108" t="s">
        <v>329</v>
      </c>
      <c r="O875" s="145">
        <f t="shared" ref="O875:P875" si="258">SUM(O881)</f>
        <v>0</v>
      </c>
      <c r="P875" s="256">
        <f t="shared" si="258"/>
        <v>200000</v>
      </c>
      <c r="Q875" s="256"/>
      <c r="R875" s="145">
        <f t="shared" ref="R875" si="259">SUM(R881)</f>
        <v>80000</v>
      </c>
      <c r="S875" s="77">
        <v>0</v>
      </c>
      <c r="T875" s="77">
        <f t="shared" si="241"/>
        <v>40</v>
      </c>
      <c r="U875" s="77"/>
      <c r="V875" s="256"/>
    </row>
    <row r="876" spans="1:22" s="175" customFormat="1" x14ac:dyDescent="0.2">
      <c r="A876" s="54"/>
      <c r="I876" s="206"/>
      <c r="J876" s="206"/>
      <c r="K876" s="206"/>
      <c r="L876" s="16"/>
      <c r="M876" s="176"/>
      <c r="N876" s="108"/>
      <c r="O876" s="145"/>
      <c r="P876" s="145"/>
      <c r="Q876" s="145"/>
      <c r="R876" s="145"/>
      <c r="S876" s="77"/>
      <c r="T876" s="77"/>
      <c r="U876" s="77"/>
      <c r="V876" s="256"/>
    </row>
    <row r="877" spans="1:22" s="181" customFormat="1" x14ac:dyDescent="0.2">
      <c r="A877" s="54"/>
      <c r="I877" s="206"/>
      <c r="J877" s="206"/>
      <c r="K877" s="206"/>
      <c r="L877" s="16"/>
      <c r="M877" s="182"/>
      <c r="N877" s="184" t="s">
        <v>288</v>
      </c>
      <c r="O877" s="192">
        <f t="shared" ref="O877:P877" si="260">SUM(O878:O879)</f>
        <v>0</v>
      </c>
      <c r="P877" s="192">
        <f t="shared" si="260"/>
        <v>200000</v>
      </c>
      <c r="Q877" s="192"/>
      <c r="R877" s="192">
        <f t="shared" ref="R877" si="261">SUM(R878:R879)</f>
        <v>80000</v>
      </c>
      <c r="S877" s="77">
        <v>0</v>
      </c>
      <c r="T877" s="77">
        <f t="shared" si="241"/>
        <v>40</v>
      </c>
      <c r="U877" s="77"/>
      <c r="V877" s="192"/>
    </row>
    <row r="878" spans="1:22" s="208" customFormat="1" x14ac:dyDescent="0.2">
      <c r="A878" s="54"/>
      <c r="L878" s="16"/>
      <c r="M878" s="193" t="s">
        <v>502</v>
      </c>
      <c r="N878" s="184" t="s">
        <v>290</v>
      </c>
      <c r="O878" s="192">
        <v>0</v>
      </c>
      <c r="P878" s="192">
        <v>150000</v>
      </c>
      <c r="Q878" s="192"/>
      <c r="R878" s="192">
        <v>80000</v>
      </c>
      <c r="S878" s="77">
        <v>0</v>
      </c>
      <c r="T878" s="77">
        <f t="shared" si="241"/>
        <v>53.333333333333336</v>
      </c>
      <c r="U878" s="77"/>
      <c r="V878" s="192"/>
    </row>
    <row r="879" spans="1:22" s="181" customFormat="1" x14ac:dyDescent="0.2">
      <c r="A879" s="54"/>
      <c r="I879" s="206"/>
      <c r="J879" s="206"/>
      <c r="K879" s="206"/>
      <c r="L879" s="16"/>
      <c r="M879" s="193" t="s">
        <v>462</v>
      </c>
      <c r="N879" s="191" t="s">
        <v>292</v>
      </c>
      <c r="O879" s="192">
        <v>0</v>
      </c>
      <c r="P879" s="192">
        <v>50000</v>
      </c>
      <c r="Q879" s="192"/>
      <c r="R879" s="192">
        <v>0</v>
      </c>
      <c r="S879" s="77">
        <v>0</v>
      </c>
      <c r="T879" s="77">
        <f t="shared" si="241"/>
        <v>0</v>
      </c>
      <c r="U879" s="77"/>
      <c r="V879" s="192"/>
    </row>
    <row r="880" spans="1:22" s="181" customFormat="1" x14ac:dyDescent="0.2">
      <c r="A880" s="54"/>
      <c r="I880" s="206"/>
      <c r="J880" s="206"/>
      <c r="K880" s="206"/>
      <c r="L880" s="16"/>
      <c r="M880" s="193"/>
      <c r="N880" s="191"/>
      <c r="O880" s="145"/>
      <c r="P880" s="145"/>
      <c r="Q880" s="145"/>
      <c r="R880" s="145"/>
      <c r="S880" s="77"/>
      <c r="T880" s="77"/>
      <c r="U880" s="77"/>
      <c r="V880" s="256"/>
    </row>
    <row r="881" spans="1:23" s="43" customFormat="1" ht="25.5" x14ac:dyDescent="0.2">
      <c r="B881" s="48"/>
      <c r="C881" s="48"/>
      <c r="D881" s="48"/>
      <c r="E881" s="48"/>
      <c r="F881" s="48">
        <v>5</v>
      </c>
      <c r="G881" s="48"/>
      <c r="H881" s="48"/>
      <c r="I881" s="205"/>
      <c r="J881" s="205">
        <v>9</v>
      </c>
      <c r="K881" s="205"/>
      <c r="L881" s="16" t="s">
        <v>186</v>
      </c>
      <c r="M881" s="83" t="s">
        <v>76</v>
      </c>
      <c r="N881" s="84" t="s">
        <v>171</v>
      </c>
      <c r="O881" s="114">
        <f t="shared" ref="O881:R882" si="262">SUM(O882)</f>
        <v>0</v>
      </c>
      <c r="P881" s="114">
        <f t="shared" si="262"/>
        <v>200000</v>
      </c>
      <c r="Q881" s="114"/>
      <c r="R881" s="114">
        <f t="shared" si="262"/>
        <v>80000</v>
      </c>
      <c r="S881" s="77">
        <v>0</v>
      </c>
      <c r="T881" s="77">
        <f t="shared" si="241"/>
        <v>40</v>
      </c>
      <c r="U881" s="77"/>
      <c r="V881" s="114"/>
    </row>
    <row r="882" spans="1:23" s="43" customFormat="1" ht="38.25" x14ac:dyDescent="0.2">
      <c r="B882" s="48"/>
      <c r="C882" s="48"/>
      <c r="D882" s="48"/>
      <c r="E882" s="48"/>
      <c r="F882" s="48">
        <v>5</v>
      </c>
      <c r="G882" s="48"/>
      <c r="H882" s="48"/>
      <c r="I882" s="205"/>
      <c r="J882" s="205">
        <v>9</v>
      </c>
      <c r="K882" s="205"/>
      <c r="L882" s="16" t="s">
        <v>186</v>
      </c>
      <c r="M882" s="92" t="s">
        <v>80</v>
      </c>
      <c r="N882" s="70" t="s">
        <v>9</v>
      </c>
      <c r="O882" s="115">
        <f t="shared" si="262"/>
        <v>0</v>
      </c>
      <c r="P882" s="115">
        <f t="shared" si="262"/>
        <v>200000</v>
      </c>
      <c r="Q882" s="115"/>
      <c r="R882" s="115">
        <f t="shared" si="262"/>
        <v>80000</v>
      </c>
      <c r="S882" s="77">
        <v>0</v>
      </c>
      <c r="T882" s="77">
        <f t="shared" si="241"/>
        <v>40</v>
      </c>
      <c r="U882" s="77"/>
      <c r="V882" s="114"/>
      <c r="W882" s="219"/>
    </row>
    <row r="883" spans="1:23" s="43" customFormat="1" x14ac:dyDescent="0.2">
      <c r="B883" s="48"/>
      <c r="C883" s="48"/>
      <c r="D883" s="48"/>
      <c r="E883" s="48"/>
      <c r="F883" s="48">
        <v>5</v>
      </c>
      <c r="G883" s="48"/>
      <c r="H883" s="48"/>
      <c r="I883" s="205"/>
      <c r="J883" s="205">
        <v>9</v>
      </c>
      <c r="K883" s="205"/>
      <c r="L883" s="16" t="s">
        <v>186</v>
      </c>
      <c r="M883" s="83" t="s">
        <v>81</v>
      </c>
      <c r="N883" s="84" t="s">
        <v>173</v>
      </c>
      <c r="O883" s="114">
        <v>0</v>
      </c>
      <c r="P883" s="114">
        <v>200000</v>
      </c>
      <c r="Q883" s="114"/>
      <c r="R883" s="114">
        <f>SUM(R884)</f>
        <v>80000</v>
      </c>
      <c r="S883" s="77">
        <v>0</v>
      </c>
      <c r="T883" s="77">
        <f t="shared" si="241"/>
        <v>40</v>
      </c>
      <c r="U883" s="77"/>
      <c r="V883" s="114"/>
    </row>
    <row r="884" spans="1:23" s="374" customFormat="1" x14ac:dyDescent="0.2">
      <c r="B884" s="373"/>
      <c r="C884" s="373"/>
      <c r="D884" s="373"/>
      <c r="E884" s="373"/>
      <c r="F884" s="373"/>
      <c r="G884" s="373"/>
      <c r="H884" s="373"/>
      <c r="I884" s="373"/>
      <c r="J884" s="373"/>
      <c r="K884" s="373"/>
      <c r="L884" s="16"/>
      <c r="M884" s="372" t="s">
        <v>516</v>
      </c>
      <c r="N884" s="376" t="s">
        <v>518</v>
      </c>
      <c r="O884" s="114">
        <v>0</v>
      </c>
      <c r="P884" s="114"/>
      <c r="Q884" s="114"/>
      <c r="R884" s="114">
        <v>80000</v>
      </c>
      <c r="S884" s="77">
        <v>0</v>
      </c>
      <c r="T884" s="77"/>
      <c r="U884" s="77"/>
      <c r="V884" s="114"/>
    </row>
    <row r="885" spans="1:23" s="322" customFormat="1" x14ac:dyDescent="0.2">
      <c r="B885" s="321"/>
      <c r="C885" s="321"/>
      <c r="D885" s="321"/>
      <c r="E885" s="321"/>
      <c r="F885" s="321"/>
      <c r="G885" s="321"/>
      <c r="H885" s="321"/>
      <c r="I885" s="321"/>
      <c r="J885" s="321"/>
      <c r="K885" s="321"/>
      <c r="L885" s="16"/>
      <c r="M885" s="323"/>
      <c r="N885" s="324"/>
      <c r="O885" s="114"/>
      <c r="P885" s="114"/>
      <c r="Q885" s="114"/>
      <c r="R885" s="114"/>
      <c r="S885" s="77"/>
      <c r="T885" s="77"/>
      <c r="U885" s="77"/>
      <c r="V885" s="114"/>
    </row>
    <row r="886" spans="1:23" s="322" customFormat="1" ht="25.5" x14ac:dyDescent="0.2">
      <c r="A886" s="53" t="s">
        <v>152</v>
      </c>
      <c r="L886" s="31" t="s">
        <v>202</v>
      </c>
      <c r="M886" s="104"/>
      <c r="N886" s="105" t="s">
        <v>145</v>
      </c>
      <c r="O886" s="117">
        <v>0</v>
      </c>
      <c r="P886" s="117">
        <v>0</v>
      </c>
      <c r="Q886" s="117"/>
      <c r="R886" s="117">
        <v>0</v>
      </c>
      <c r="S886" s="77">
        <v>0</v>
      </c>
      <c r="T886" s="77">
        <v>0</v>
      </c>
      <c r="U886" s="77"/>
      <c r="V886" s="117"/>
    </row>
    <row r="887" spans="1:23" s="322" customFormat="1" x14ac:dyDescent="0.2">
      <c r="A887" s="53"/>
      <c r="L887" s="31"/>
      <c r="M887" s="104"/>
      <c r="N887" s="105"/>
      <c r="O887" s="114"/>
      <c r="P887" s="114"/>
      <c r="Q887" s="114"/>
      <c r="R887" s="114"/>
      <c r="S887" s="77"/>
      <c r="T887" s="77"/>
      <c r="U887" s="77"/>
      <c r="V887" s="114"/>
    </row>
    <row r="888" spans="1:23" s="322" customFormat="1" ht="38.25" x14ac:dyDescent="0.2">
      <c r="A888" s="54"/>
      <c r="L888" s="66" t="s">
        <v>186</v>
      </c>
      <c r="M888" s="323"/>
      <c r="N888" s="108" t="s">
        <v>349</v>
      </c>
      <c r="O888" s="256">
        <v>0</v>
      </c>
      <c r="P888" s="256">
        <v>0</v>
      </c>
      <c r="Q888" s="256"/>
      <c r="R888" s="256">
        <v>0</v>
      </c>
      <c r="S888" s="77">
        <v>0</v>
      </c>
      <c r="T888" s="77">
        <v>0</v>
      </c>
      <c r="U888" s="77"/>
      <c r="V888" s="256"/>
    </row>
    <row r="889" spans="1:23" s="322" customFormat="1" x14ac:dyDescent="0.2">
      <c r="A889" s="54"/>
      <c r="L889" s="16"/>
      <c r="M889" s="323"/>
      <c r="N889" s="108"/>
      <c r="O889" s="117"/>
      <c r="P889" s="117"/>
      <c r="Q889" s="117"/>
      <c r="R889" s="117"/>
      <c r="S889" s="77"/>
      <c r="T889" s="77"/>
      <c r="U889" s="77"/>
      <c r="V889" s="114"/>
    </row>
    <row r="890" spans="1:23" s="322" customFormat="1" x14ac:dyDescent="0.2">
      <c r="A890" s="54"/>
      <c r="L890" s="16"/>
      <c r="M890" s="323"/>
      <c r="N890" s="184" t="s">
        <v>288</v>
      </c>
      <c r="O890" s="192">
        <v>0</v>
      </c>
      <c r="P890" s="192">
        <v>0</v>
      </c>
      <c r="Q890" s="192"/>
      <c r="R890" s="192">
        <v>0</v>
      </c>
      <c r="S890" s="77">
        <v>0</v>
      </c>
      <c r="T890" s="77">
        <v>0</v>
      </c>
      <c r="U890" s="77"/>
      <c r="V890" s="192"/>
    </row>
    <row r="891" spans="1:23" s="322" customFormat="1" x14ac:dyDescent="0.2">
      <c r="A891" s="54"/>
      <c r="L891" s="16"/>
      <c r="M891" s="193" t="s">
        <v>502</v>
      </c>
      <c r="N891" s="184" t="s">
        <v>290</v>
      </c>
      <c r="O891" s="192">
        <v>0</v>
      </c>
      <c r="P891" s="192">
        <v>0</v>
      </c>
      <c r="Q891" s="192"/>
      <c r="R891" s="192">
        <v>0</v>
      </c>
      <c r="S891" s="77">
        <v>0</v>
      </c>
      <c r="T891" s="77">
        <v>0</v>
      </c>
      <c r="U891" s="77"/>
      <c r="V891" s="192"/>
    </row>
    <row r="892" spans="1:23" s="322" customFormat="1" x14ac:dyDescent="0.2">
      <c r="A892" s="54"/>
      <c r="L892" s="16"/>
      <c r="M892" s="193" t="s">
        <v>462</v>
      </c>
      <c r="N892" s="191" t="s">
        <v>292</v>
      </c>
      <c r="O892" s="192">
        <v>0</v>
      </c>
      <c r="P892" s="192">
        <v>0</v>
      </c>
      <c r="Q892" s="192"/>
      <c r="R892" s="192">
        <v>0</v>
      </c>
      <c r="S892" s="77">
        <v>0</v>
      </c>
      <c r="T892" s="77">
        <v>0</v>
      </c>
      <c r="U892" s="77"/>
      <c r="V892" s="192"/>
    </row>
    <row r="893" spans="1:23" s="322" customFormat="1" x14ac:dyDescent="0.2">
      <c r="A893" s="54"/>
      <c r="L893" s="16"/>
      <c r="M893" s="193"/>
      <c r="N893" s="191"/>
      <c r="O893" s="117"/>
      <c r="P893" s="117"/>
      <c r="Q893" s="117"/>
      <c r="R893" s="117"/>
      <c r="S893" s="77"/>
      <c r="T893" s="77"/>
      <c r="U893" s="77"/>
      <c r="V893" s="114"/>
    </row>
    <row r="894" spans="1:23" s="322" customFormat="1" ht="25.5" x14ac:dyDescent="0.2">
      <c r="B894" s="321"/>
      <c r="C894" s="321"/>
      <c r="D894" s="321"/>
      <c r="E894" s="321"/>
      <c r="F894" s="321">
        <v>5</v>
      </c>
      <c r="G894" s="321"/>
      <c r="H894" s="321"/>
      <c r="I894" s="321"/>
      <c r="J894" s="321">
        <v>9</v>
      </c>
      <c r="K894" s="321"/>
      <c r="L894" s="16" t="s">
        <v>179</v>
      </c>
      <c r="M894" s="323" t="s">
        <v>76</v>
      </c>
      <c r="N894" s="324" t="s">
        <v>171</v>
      </c>
      <c r="O894" s="114">
        <v>0</v>
      </c>
      <c r="P894" s="114">
        <v>0</v>
      </c>
      <c r="Q894" s="114"/>
      <c r="R894" s="114">
        <v>0</v>
      </c>
      <c r="S894" s="77">
        <v>0</v>
      </c>
      <c r="T894" s="77">
        <v>0</v>
      </c>
      <c r="U894" s="77"/>
      <c r="V894" s="114"/>
    </row>
    <row r="895" spans="1:23" s="322" customFormat="1" ht="38.25" x14ac:dyDescent="0.2">
      <c r="B895" s="321"/>
      <c r="C895" s="321"/>
      <c r="D895" s="321"/>
      <c r="E895" s="321"/>
      <c r="F895" s="321">
        <v>5</v>
      </c>
      <c r="G895" s="321"/>
      <c r="H895" s="321"/>
      <c r="I895" s="321"/>
      <c r="J895" s="321">
        <v>9</v>
      </c>
      <c r="K895" s="321"/>
      <c r="L895" s="16" t="s">
        <v>179</v>
      </c>
      <c r="M895" s="325" t="s">
        <v>80</v>
      </c>
      <c r="N895" s="70" t="s">
        <v>9</v>
      </c>
      <c r="O895" s="115">
        <v>0</v>
      </c>
      <c r="P895" s="115">
        <v>0</v>
      </c>
      <c r="Q895" s="115"/>
      <c r="R895" s="115">
        <v>0</v>
      </c>
      <c r="S895" s="77">
        <v>0</v>
      </c>
      <c r="T895" s="77">
        <v>0</v>
      </c>
      <c r="U895" s="77"/>
      <c r="V895" s="114"/>
    </row>
    <row r="896" spans="1:23" s="322" customFormat="1" x14ac:dyDescent="0.2">
      <c r="B896" s="321"/>
      <c r="C896" s="321"/>
      <c r="D896" s="321"/>
      <c r="E896" s="321"/>
      <c r="F896" s="321">
        <v>5</v>
      </c>
      <c r="G896" s="321"/>
      <c r="H896" s="321"/>
      <c r="I896" s="321"/>
      <c r="J896" s="321">
        <v>9</v>
      </c>
      <c r="K896" s="321"/>
      <c r="L896" s="16" t="s">
        <v>179</v>
      </c>
      <c r="M896" s="323" t="s">
        <v>81</v>
      </c>
      <c r="N896" s="324" t="s">
        <v>173</v>
      </c>
      <c r="O896" s="114">
        <v>0</v>
      </c>
      <c r="P896" s="114">
        <v>0</v>
      </c>
      <c r="Q896" s="114"/>
      <c r="R896" s="114">
        <v>0</v>
      </c>
      <c r="S896" s="77">
        <v>0</v>
      </c>
      <c r="T896" s="77">
        <v>0</v>
      </c>
      <c r="U896" s="77"/>
      <c r="V896" s="114"/>
    </row>
    <row r="897" spans="1:22" s="322" customFormat="1" x14ac:dyDescent="0.2">
      <c r="B897" s="321"/>
      <c r="C897" s="321"/>
      <c r="D897" s="321"/>
      <c r="E897" s="321"/>
      <c r="F897" s="321"/>
      <c r="G897" s="321"/>
      <c r="H897" s="321"/>
      <c r="I897" s="321"/>
      <c r="J897" s="321"/>
      <c r="K897" s="321"/>
      <c r="L897" s="16"/>
      <c r="M897" s="323"/>
      <c r="N897" s="324"/>
      <c r="O897" s="114"/>
      <c r="P897" s="114"/>
      <c r="Q897" s="114"/>
      <c r="R897" s="114"/>
      <c r="S897" s="77"/>
      <c r="T897" s="77"/>
      <c r="U897" s="77"/>
      <c r="V897" s="114"/>
    </row>
    <row r="898" spans="1:22" s="235" customFormat="1" x14ac:dyDescent="0.2">
      <c r="B898" s="234"/>
      <c r="C898" s="234"/>
      <c r="D898" s="234"/>
      <c r="E898" s="234"/>
      <c r="F898" s="234"/>
      <c r="G898" s="234"/>
      <c r="H898" s="234"/>
      <c r="I898" s="234"/>
      <c r="J898" s="234"/>
      <c r="K898" s="234"/>
      <c r="L898" s="16"/>
      <c r="M898" s="236"/>
      <c r="N898" s="237"/>
      <c r="O898" s="114"/>
      <c r="P898" s="114"/>
      <c r="Q898" s="114"/>
      <c r="R898" s="114"/>
      <c r="S898" s="77"/>
      <c r="T898" s="77"/>
      <c r="U898" s="77"/>
      <c r="V898" s="114"/>
    </row>
    <row r="899" spans="1:22" s="47" customFormat="1" ht="25.5" x14ac:dyDescent="0.2">
      <c r="A899" s="53" t="s">
        <v>111</v>
      </c>
      <c r="I899" s="206"/>
      <c r="J899" s="206"/>
      <c r="K899" s="206"/>
      <c r="L899" s="31" t="s">
        <v>112</v>
      </c>
      <c r="M899" s="104"/>
      <c r="N899" s="105" t="s">
        <v>118</v>
      </c>
      <c r="O899" s="117">
        <f t="shared" ref="O899:P899" si="263">SUM(O901)</f>
        <v>3110</v>
      </c>
      <c r="P899" s="117">
        <f t="shared" si="263"/>
        <v>80000</v>
      </c>
      <c r="Q899" s="117"/>
      <c r="R899" s="117">
        <f t="shared" ref="R899" si="264">SUM(R901)</f>
        <v>40371.630000000005</v>
      </c>
      <c r="S899" s="77">
        <f t="shared" si="240"/>
        <v>1298.123151125402</v>
      </c>
      <c r="T899" s="77">
        <f t="shared" si="241"/>
        <v>50.464537500000006</v>
      </c>
      <c r="U899" s="77"/>
      <c r="V899" s="117"/>
    </row>
    <row r="900" spans="1:22" s="317" customFormat="1" x14ac:dyDescent="0.2">
      <c r="A900" s="53"/>
      <c r="L900" s="31"/>
      <c r="M900" s="104"/>
      <c r="N900" s="105"/>
      <c r="O900" s="117"/>
      <c r="P900" s="117"/>
      <c r="Q900" s="117"/>
      <c r="R900" s="117"/>
      <c r="S900" s="77"/>
      <c r="T900" s="77"/>
      <c r="U900" s="77"/>
      <c r="V900" s="117"/>
    </row>
    <row r="901" spans="1:22" s="43" customFormat="1" ht="38.25" x14ac:dyDescent="0.2">
      <c r="A901" s="54" t="s">
        <v>524</v>
      </c>
      <c r="I901" s="206"/>
      <c r="J901" s="206"/>
      <c r="K901" s="206"/>
      <c r="L901" s="66" t="s">
        <v>142</v>
      </c>
      <c r="M901" s="83"/>
      <c r="N901" s="108" t="s">
        <v>175</v>
      </c>
      <c r="O901" s="145">
        <f t="shared" ref="O901:P901" si="265">SUM(O907)</f>
        <v>3110</v>
      </c>
      <c r="P901" s="145">
        <f t="shared" si="265"/>
        <v>80000</v>
      </c>
      <c r="Q901" s="145"/>
      <c r="R901" s="145">
        <f t="shared" ref="R901" si="266">SUM(R907)</f>
        <v>40371.630000000005</v>
      </c>
      <c r="S901" s="77">
        <f t="shared" si="240"/>
        <v>1298.123151125402</v>
      </c>
      <c r="T901" s="77">
        <f t="shared" si="241"/>
        <v>50.464537500000006</v>
      </c>
      <c r="U901" s="77"/>
      <c r="V901" s="256"/>
    </row>
    <row r="902" spans="1:22" s="175" customFormat="1" x14ac:dyDescent="0.2">
      <c r="A902" s="54"/>
      <c r="I902" s="206"/>
      <c r="J902" s="206"/>
      <c r="K902" s="206"/>
      <c r="L902" s="16"/>
      <c r="M902" s="176"/>
      <c r="N902" s="108"/>
      <c r="O902" s="145"/>
      <c r="P902" s="145"/>
      <c r="Q902" s="145"/>
      <c r="R902" s="145"/>
      <c r="S902" s="77"/>
      <c r="T902" s="77"/>
      <c r="U902" s="77"/>
      <c r="V902" s="256"/>
    </row>
    <row r="903" spans="1:22" s="181" customFormat="1" x14ac:dyDescent="0.2">
      <c r="A903" s="54"/>
      <c r="I903" s="206"/>
      <c r="J903" s="206"/>
      <c r="K903" s="206"/>
      <c r="L903" s="16"/>
      <c r="M903" s="182"/>
      <c r="N903" s="184" t="s">
        <v>288</v>
      </c>
      <c r="O903" s="192">
        <f>SUM(O904:O905)</f>
        <v>3110</v>
      </c>
      <c r="P903" s="192">
        <f>SUM(P905)</f>
        <v>80000</v>
      </c>
      <c r="Q903" s="192"/>
      <c r="R903" s="192">
        <f>SUM(R904:R905)</f>
        <v>40371.629999999997</v>
      </c>
      <c r="S903" s="77">
        <f t="shared" si="240"/>
        <v>1298.1231511254018</v>
      </c>
      <c r="T903" s="77">
        <f t="shared" si="241"/>
        <v>50.464537499999992</v>
      </c>
      <c r="U903" s="77"/>
      <c r="V903" s="192"/>
    </row>
    <row r="904" spans="1:22" s="300" customFormat="1" x14ac:dyDescent="0.2">
      <c r="A904" s="54"/>
      <c r="L904" s="16"/>
      <c r="M904" s="193" t="s">
        <v>503</v>
      </c>
      <c r="N904" s="184" t="s">
        <v>291</v>
      </c>
      <c r="O904" s="192">
        <v>3110</v>
      </c>
      <c r="P904" s="192">
        <v>0</v>
      </c>
      <c r="Q904" s="192"/>
      <c r="R904" s="192">
        <v>0</v>
      </c>
      <c r="S904" s="77">
        <f t="shared" si="240"/>
        <v>0</v>
      </c>
      <c r="T904" s="77">
        <v>0</v>
      </c>
      <c r="U904" s="77"/>
      <c r="V904" s="192"/>
    </row>
    <row r="905" spans="1:22" s="181" customFormat="1" x14ac:dyDescent="0.2">
      <c r="A905" s="54"/>
      <c r="I905" s="206"/>
      <c r="J905" s="206"/>
      <c r="K905" s="206"/>
      <c r="L905" s="16"/>
      <c r="M905" s="193" t="s">
        <v>462</v>
      </c>
      <c r="N905" s="184" t="s">
        <v>292</v>
      </c>
      <c r="O905" s="192">
        <v>0</v>
      </c>
      <c r="P905" s="192">
        <v>80000</v>
      </c>
      <c r="Q905" s="192"/>
      <c r="R905" s="192">
        <v>40371.629999999997</v>
      </c>
      <c r="S905" s="77">
        <v>0</v>
      </c>
      <c r="T905" s="77">
        <f t="shared" si="241"/>
        <v>50.464537499999992</v>
      </c>
      <c r="U905" s="77"/>
      <c r="V905" s="192"/>
    </row>
    <row r="906" spans="1:22" s="181" customFormat="1" x14ac:dyDescent="0.2">
      <c r="A906" s="54"/>
      <c r="I906" s="206"/>
      <c r="J906" s="206"/>
      <c r="K906" s="206"/>
      <c r="L906" s="16"/>
      <c r="M906" s="182"/>
      <c r="N906" s="108"/>
      <c r="O906" s="145"/>
      <c r="P906" s="145"/>
      <c r="Q906" s="145"/>
      <c r="R906" s="145"/>
      <c r="S906" s="77"/>
      <c r="T906" s="77"/>
      <c r="U906" s="77"/>
      <c r="V906" s="256"/>
    </row>
    <row r="907" spans="1:22" s="43" customFormat="1" ht="25.5" x14ac:dyDescent="0.2">
      <c r="B907" s="48"/>
      <c r="E907" s="299">
        <v>4</v>
      </c>
      <c r="I907" s="206"/>
      <c r="J907" s="206">
        <v>9</v>
      </c>
      <c r="K907" s="206"/>
      <c r="L907" s="16" t="s">
        <v>142</v>
      </c>
      <c r="M907" s="83" t="s">
        <v>76</v>
      </c>
      <c r="N907" s="84" t="s">
        <v>171</v>
      </c>
      <c r="O907" s="114">
        <f t="shared" ref="O907:R907" si="267">SUM(O908)</f>
        <v>3110</v>
      </c>
      <c r="P907" s="114">
        <f t="shared" si="267"/>
        <v>80000</v>
      </c>
      <c r="Q907" s="114"/>
      <c r="R907" s="114">
        <f t="shared" si="267"/>
        <v>40371.630000000005</v>
      </c>
      <c r="S907" s="77">
        <f t="shared" ref="S907:S930" si="268">R907/O907*100</f>
        <v>1298.123151125402</v>
      </c>
      <c r="T907" s="77">
        <f t="shared" ref="T907:T930" si="269">R907/P907*100</f>
        <v>50.464537500000006</v>
      </c>
      <c r="U907" s="77"/>
      <c r="V907" s="114"/>
    </row>
    <row r="908" spans="1:22" s="43" customFormat="1" ht="38.25" x14ac:dyDescent="0.2">
      <c r="B908" s="48"/>
      <c r="E908" s="299">
        <v>4</v>
      </c>
      <c r="I908" s="206"/>
      <c r="J908" s="206">
        <v>9</v>
      </c>
      <c r="K908" s="206"/>
      <c r="L908" s="16" t="s">
        <v>142</v>
      </c>
      <c r="M908" s="92" t="s">
        <v>80</v>
      </c>
      <c r="N908" s="70" t="s">
        <v>9</v>
      </c>
      <c r="O908" s="115">
        <f>SUM(O909:O913)</f>
        <v>3110</v>
      </c>
      <c r="P908" s="115">
        <f>SUM(P909:P913)</f>
        <v>80000</v>
      </c>
      <c r="Q908" s="115"/>
      <c r="R908" s="115">
        <f>SUM(R909+R910+R913)</f>
        <v>40371.630000000005</v>
      </c>
      <c r="S908" s="77">
        <f t="shared" si="268"/>
        <v>1298.123151125402</v>
      </c>
      <c r="T908" s="77">
        <f t="shared" si="269"/>
        <v>50.464537500000006</v>
      </c>
      <c r="U908" s="77"/>
      <c r="V908" s="114"/>
    </row>
    <row r="909" spans="1:22" s="44" customFormat="1" x14ac:dyDescent="0.2">
      <c r="B909" s="48"/>
      <c r="E909" s="299">
        <v>4</v>
      </c>
      <c r="I909" s="206"/>
      <c r="J909" s="206">
        <v>9</v>
      </c>
      <c r="K909" s="206"/>
      <c r="L909" s="16" t="s">
        <v>142</v>
      </c>
      <c r="M909" s="83" t="s">
        <v>81</v>
      </c>
      <c r="N909" s="84" t="s">
        <v>173</v>
      </c>
      <c r="O909" s="114">
        <v>0</v>
      </c>
      <c r="P909" s="114">
        <v>10000</v>
      </c>
      <c r="Q909" s="114"/>
      <c r="R909" s="114">
        <v>0</v>
      </c>
      <c r="S909" s="77">
        <v>0</v>
      </c>
      <c r="T909" s="77">
        <f t="shared" si="269"/>
        <v>0</v>
      </c>
      <c r="U909" s="77"/>
      <c r="V909" s="114"/>
    </row>
    <row r="910" spans="1:22" s="43" customFormat="1" x14ac:dyDescent="0.2">
      <c r="B910" s="48"/>
      <c r="E910" s="299">
        <v>4</v>
      </c>
      <c r="I910" s="206"/>
      <c r="J910" s="206">
        <v>9</v>
      </c>
      <c r="K910" s="206"/>
      <c r="L910" s="16" t="s">
        <v>142</v>
      </c>
      <c r="M910" s="83" t="s">
        <v>82</v>
      </c>
      <c r="N910" s="84" t="s">
        <v>20</v>
      </c>
      <c r="O910" s="114">
        <v>0</v>
      </c>
      <c r="P910" s="114">
        <v>30000</v>
      </c>
      <c r="Q910" s="114"/>
      <c r="R910" s="114">
        <f>SUM(R911:R912)</f>
        <v>13577.25</v>
      </c>
      <c r="S910" s="77">
        <v>0</v>
      </c>
      <c r="T910" s="77">
        <f t="shared" si="269"/>
        <v>45.2575</v>
      </c>
      <c r="U910" s="77"/>
      <c r="V910" s="114"/>
    </row>
    <row r="911" spans="1:22" s="374" customFormat="1" x14ac:dyDescent="0.2">
      <c r="B911" s="373"/>
      <c r="E911" s="373"/>
      <c r="L911" s="16"/>
      <c r="M911" s="372" t="s">
        <v>519</v>
      </c>
      <c r="N911" s="376" t="s">
        <v>521</v>
      </c>
      <c r="O911" s="114">
        <v>0</v>
      </c>
      <c r="P911" s="114"/>
      <c r="Q911" s="114"/>
      <c r="R911" s="114">
        <v>4203.25</v>
      </c>
      <c r="S911" s="77">
        <v>0</v>
      </c>
      <c r="T911" s="77"/>
      <c r="U911" s="77"/>
      <c r="V911" s="114"/>
    </row>
    <row r="912" spans="1:22" s="374" customFormat="1" x14ac:dyDescent="0.2">
      <c r="B912" s="373"/>
      <c r="E912" s="373"/>
      <c r="L912" s="16"/>
      <c r="M912" s="372" t="s">
        <v>520</v>
      </c>
      <c r="N912" s="376" t="s">
        <v>522</v>
      </c>
      <c r="O912" s="114">
        <v>0</v>
      </c>
      <c r="P912" s="114"/>
      <c r="Q912" s="114"/>
      <c r="R912" s="114">
        <v>9374</v>
      </c>
      <c r="S912" s="77">
        <v>0</v>
      </c>
      <c r="T912" s="77"/>
      <c r="U912" s="77"/>
      <c r="V912" s="114"/>
    </row>
    <row r="913" spans="1:22" s="43" customFormat="1" ht="26.25" customHeight="1" x14ac:dyDescent="0.2">
      <c r="B913" s="48"/>
      <c r="E913" s="299">
        <v>4</v>
      </c>
      <c r="I913" s="206"/>
      <c r="J913" s="206">
        <v>9</v>
      </c>
      <c r="K913" s="206"/>
      <c r="L913" s="16" t="s">
        <v>142</v>
      </c>
      <c r="M913" s="83" t="s">
        <v>83</v>
      </c>
      <c r="N913" s="84" t="s">
        <v>23</v>
      </c>
      <c r="O913" s="114">
        <v>3110</v>
      </c>
      <c r="P913" s="114">
        <v>40000</v>
      </c>
      <c r="Q913" s="114"/>
      <c r="R913" s="114">
        <f>SUM(R914)</f>
        <v>26794.38</v>
      </c>
      <c r="S913" s="77">
        <f t="shared" si="268"/>
        <v>861.5556270096464</v>
      </c>
      <c r="T913" s="77">
        <f t="shared" si="269"/>
        <v>66.985950000000003</v>
      </c>
      <c r="U913" s="77"/>
      <c r="V913" s="114"/>
    </row>
    <row r="914" spans="1:22" s="361" customFormat="1" ht="26.25" customHeight="1" x14ac:dyDescent="0.2">
      <c r="B914" s="364"/>
      <c r="E914" s="364"/>
      <c r="L914" s="16"/>
      <c r="M914" s="360" t="s">
        <v>456</v>
      </c>
      <c r="N914" s="362" t="s">
        <v>457</v>
      </c>
      <c r="O914" s="114">
        <v>3110</v>
      </c>
      <c r="P914" s="114"/>
      <c r="Q914" s="114"/>
      <c r="R914" s="114">
        <v>26794.38</v>
      </c>
      <c r="S914" s="77">
        <f t="shared" si="268"/>
        <v>861.5556270096464</v>
      </c>
      <c r="T914" s="77"/>
      <c r="U914" s="77"/>
      <c r="V914" s="114"/>
    </row>
    <row r="915" spans="1:22" s="283" customFormat="1" ht="21.75" customHeight="1" x14ac:dyDescent="0.2">
      <c r="B915" s="282"/>
      <c r="L915" s="16"/>
      <c r="M915" s="284"/>
      <c r="N915" s="285"/>
      <c r="O915" s="114"/>
      <c r="P915" s="114"/>
      <c r="Q915" s="114"/>
      <c r="R915" s="114"/>
      <c r="S915" s="77"/>
      <c r="T915" s="77"/>
      <c r="U915" s="77"/>
      <c r="V915" s="114"/>
    </row>
    <row r="916" spans="1:22" s="283" customFormat="1" ht="26.25" customHeight="1" x14ac:dyDescent="0.2">
      <c r="A916" s="53" t="s">
        <v>152</v>
      </c>
      <c r="B916" s="288"/>
      <c r="C916" s="288"/>
      <c r="D916" s="288"/>
      <c r="E916" s="288"/>
      <c r="F916" s="288"/>
      <c r="G916" s="288"/>
      <c r="H916" s="288"/>
      <c r="I916" s="288"/>
      <c r="J916" s="288"/>
      <c r="K916" s="288"/>
      <c r="L916" s="31" t="s">
        <v>190</v>
      </c>
      <c r="M916" s="104"/>
      <c r="N916" s="105" t="s">
        <v>145</v>
      </c>
      <c r="O916" s="117">
        <f>SUM(O918)</f>
        <v>71905.05</v>
      </c>
      <c r="P916" s="117">
        <f>SUM(P918)</f>
        <v>20000</v>
      </c>
      <c r="Q916" s="117"/>
      <c r="R916" s="117">
        <f>SUM(R918)</f>
        <v>15800.94</v>
      </c>
      <c r="S916" s="77">
        <f t="shared" si="268"/>
        <v>21.974729174098343</v>
      </c>
      <c r="T916" s="77">
        <f t="shared" si="269"/>
        <v>79.0047</v>
      </c>
      <c r="U916" s="77"/>
      <c r="V916" s="117"/>
    </row>
    <row r="917" spans="1:22" s="283" customFormat="1" ht="12" customHeight="1" x14ac:dyDescent="0.2">
      <c r="A917" s="53"/>
      <c r="B917" s="288"/>
      <c r="C917" s="288"/>
      <c r="D917" s="288"/>
      <c r="E917" s="288"/>
      <c r="F917" s="288"/>
      <c r="G917" s="288"/>
      <c r="H917" s="288"/>
      <c r="I917" s="288"/>
      <c r="J917" s="288"/>
      <c r="K917" s="288"/>
      <c r="L917" s="31"/>
      <c r="M917" s="104"/>
      <c r="N917" s="105"/>
      <c r="O917" s="114"/>
      <c r="P917" s="114"/>
      <c r="Q917" s="114"/>
      <c r="R917" s="114"/>
      <c r="S917" s="77"/>
      <c r="T917" s="77"/>
      <c r="U917" s="77"/>
      <c r="V917" s="114"/>
    </row>
    <row r="918" spans="1:22" s="283" customFormat="1" ht="25.5" customHeight="1" x14ac:dyDescent="0.2">
      <c r="A918" s="54" t="s">
        <v>525</v>
      </c>
      <c r="B918" s="288"/>
      <c r="C918" s="288"/>
      <c r="D918" s="288"/>
      <c r="E918" s="288"/>
      <c r="F918" s="288"/>
      <c r="G918" s="288"/>
      <c r="H918" s="288"/>
      <c r="I918" s="288"/>
      <c r="J918" s="288"/>
      <c r="K918" s="288"/>
      <c r="L918" s="66" t="s">
        <v>179</v>
      </c>
      <c r="M918" s="287"/>
      <c r="N918" s="108" t="s">
        <v>332</v>
      </c>
      <c r="O918" s="256">
        <f>SUM(O924)</f>
        <v>71905.05</v>
      </c>
      <c r="P918" s="256">
        <f>SUM(P924)</f>
        <v>20000</v>
      </c>
      <c r="Q918" s="256"/>
      <c r="R918" s="256">
        <f>SUM(R924)</f>
        <v>15800.94</v>
      </c>
      <c r="S918" s="77">
        <f t="shared" si="268"/>
        <v>21.974729174098343</v>
      </c>
      <c r="T918" s="77">
        <f t="shared" si="269"/>
        <v>79.0047</v>
      </c>
      <c r="U918" s="77"/>
      <c r="V918" s="256"/>
    </row>
    <row r="919" spans="1:22" s="283" customFormat="1" ht="11.25" customHeight="1" x14ac:dyDescent="0.2">
      <c r="A919" s="54"/>
      <c r="B919" s="288"/>
      <c r="C919" s="288"/>
      <c r="D919" s="288"/>
      <c r="E919" s="288"/>
      <c r="F919" s="288"/>
      <c r="G919" s="288"/>
      <c r="H919" s="288"/>
      <c r="I919" s="288"/>
      <c r="J919" s="288"/>
      <c r="K919" s="288"/>
      <c r="L919" s="16"/>
      <c r="M919" s="287"/>
      <c r="N919" s="108"/>
      <c r="O919" s="114"/>
      <c r="P919" s="114"/>
      <c r="Q919" s="114"/>
      <c r="R919" s="114"/>
      <c r="S919" s="77"/>
      <c r="T919" s="77"/>
      <c r="U919" s="77"/>
      <c r="V919" s="114"/>
    </row>
    <row r="920" spans="1:22" s="283" customFormat="1" ht="16.5" customHeight="1" x14ac:dyDescent="0.2">
      <c r="A920" s="54"/>
      <c r="B920" s="288"/>
      <c r="C920" s="288"/>
      <c r="D920" s="288"/>
      <c r="E920" s="288"/>
      <c r="F920" s="288"/>
      <c r="G920" s="288"/>
      <c r="H920" s="288"/>
      <c r="I920" s="288"/>
      <c r="J920" s="288"/>
      <c r="K920" s="288"/>
      <c r="L920" s="16"/>
      <c r="M920" s="287"/>
      <c r="N920" s="184" t="s">
        <v>288</v>
      </c>
      <c r="O920" s="192">
        <f>SUM(O921:O922)</f>
        <v>71905.05</v>
      </c>
      <c r="P920" s="192">
        <f>SUM(P922)</f>
        <v>20000</v>
      </c>
      <c r="Q920" s="192"/>
      <c r="R920" s="192">
        <f>SUM(R921:R922)</f>
        <v>15800.94</v>
      </c>
      <c r="S920" s="77">
        <f t="shared" si="268"/>
        <v>21.974729174098343</v>
      </c>
      <c r="T920" s="77">
        <f t="shared" si="269"/>
        <v>79.0047</v>
      </c>
      <c r="U920" s="77"/>
      <c r="V920" s="192"/>
    </row>
    <row r="921" spans="1:22" s="300" customFormat="1" ht="16.5" customHeight="1" x14ac:dyDescent="0.2">
      <c r="A921" s="54"/>
      <c r="L921" s="16"/>
      <c r="M921" s="193" t="s">
        <v>502</v>
      </c>
      <c r="N921" s="184" t="s">
        <v>290</v>
      </c>
      <c r="O921" s="192">
        <v>71905.05</v>
      </c>
      <c r="P921" s="192">
        <v>0</v>
      </c>
      <c r="Q921" s="192"/>
      <c r="R921" s="192">
        <v>15800.94</v>
      </c>
      <c r="S921" s="77">
        <f t="shared" si="268"/>
        <v>21.974729174098343</v>
      </c>
      <c r="T921" s="77">
        <v>0</v>
      </c>
      <c r="U921" s="77"/>
      <c r="V921" s="192"/>
    </row>
    <row r="922" spans="1:22" s="283" customFormat="1" ht="12.75" customHeight="1" x14ac:dyDescent="0.2">
      <c r="A922" s="54"/>
      <c r="B922" s="288"/>
      <c r="C922" s="288"/>
      <c r="D922" s="288"/>
      <c r="E922" s="288"/>
      <c r="F922" s="288"/>
      <c r="G922" s="288"/>
      <c r="H922" s="288"/>
      <c r="I922" s="288"/>
      <c r="J922" s="288"/>
      <c r="K922" s="288"/>
      <c r="L922" s="16"/>
      <c r="M922" s="193" t="s">
        <v>462</v>
      </c>
      <c r="N922" s="191" t="s">
        <v>292</v>
      </c>
      <c r="O922" s="192">
        <v>0</v>
      </c>
      <c r="P922" s="192">
        <v>20000</v>
      </c>
      <c r="Q922" s="192"/>
      <c r="R922" s="192">
        <v>0</v>
      </c>
      <c r="S922" s="77">
        <v>0</v>
      </c>
      <c r="T922" s="77">
        <f t="shared" si="269"/>
        <v>0</v>
      </c>
      <c r="U922" s="77"/>
      <c r="V922" s="192"/>
    </row>
    <row r="923" spans="1:22" s="283" customFormat="1" ht="12.75" customHeight="1" x14ac:dyDescent="0.2">
      <c r="A923" s="54"/>
      <c r="B923" s="288"/>
      <c r="C923" s="288"/>
      <c r="D923" s="288"/>
      <c r="E923" s="288"/>
      <c r="F923" s="288"/>
      <c r="G923" s="288"/>
      <c r="H923" s="288"/>
      <c r="I923" s="288"/>
      <c r="J923" s="288"/>
      <c r="K923" s="288"/>
      <c r="L923" s="16"/>
      <c r="M923" s="193"/>
      <c r="N923" s="191"/>
      <c r="O923" s="114"/>
      <c r="P923" s="114"/>
      <c r="Q923" s="114"/>
      <c r="R923" s="114"/>
      <c r="S923" s="77"/>
      <c r="T923" s="77"/>
      <c r="U923" s="77"/>
      <c r="V923" s="114"/>
    </row>
    <row r="924" spans="1:22" s="283" customFormat="1" ht="25.5" customHeight="1" x14ac:dyDescent="0.2">
      <c r="A924" s="288"/>
      <c r="B924" s="290"/>
      <c r="C924" s="290"/>
      <c r="D924" s="290"/>
      <c r="E924" s="290"/>
      <c r="F924" s="290">
        <v>5</v>
      </c>
      <c r="G924" s="290"/>
      <c r="H924" s="290"/>
      <c r="I924" s="290"/>
      <c r="J924" s="290">
        <v>9</v>
      </c>
      <c r="K924" s="290"/>
      <c r="L924" s="16" t="s">
        <v>179</v>
      </c>
      <c r="M924" s="287" t="s">
        <v>76</v>
      </c>
      <c r="N924" s="289" t="s">
        <v>171</v>
      </c>
      <c r="O924" s="114">
        <f t="shared" ref="O924:R925" si="270">SUM(O925)</f>
        <v>71905.05</v>
      </c>
      <c r="P924" s="114">
        <f t="shared" si="270"/>
        <v>20000</v>
      </c>
      <c r="Q924" s="114"/>
      <c r="R924" s="114">
        <f t="shared" si="270"/>
        <v>15800.94</v>
      </c>
      <c r="S924" s="77">
        <f t="shared" si="268"/>
        <v>21.974729174098343</v>
      </c>
      <c r="T924" s="77">
        <f t="shared" si="269"/>
        <v>79.0047</v>
      </c>
      <c r="U924" s="77"/>
      <c r="V924" s="114"/>
    </row>
    <row r="925" spans="1:22" s="283" customFormat="1" ht="24.75" customHeight="1" x14ac:dyDescent="0.2">
      <c r="A925" s="288"/>
      <c r="B925" s="290"/>
      <c r="C925" s="290"/>
      <c r="D925" s="290"/>
      <c r="E925" s="290"/>
      <c r="F925" s="290">
        <v>5</v>
      </c>
      <c r="G925" s="290"/>
      <c r="H925" s="290"/>
      <c r="I925" s="290"/>
      <c r="J925" s="290">
        <v>9</v>
      </c>
      <c r="K925" s="290"/>
      <c r="L925" s="16" t="s">
        <v>179</v>
      </c>
      <c r="M925" s="286" t="s">
        <v>80</v>
      </c>
      <c r="N925" s="70" t="s">
        <v>9</v>
      </c>
      <c r="O925" s="115">
        <f t="shared" si="270"/>
        <v>71905.05</v>
      </c>
      <c r="P925" s="114">
        <f t="shared" si="270"/>
        <v>20000</v>
      </c>
      <c r="Q925" s="114"/>
      <c r="R925" s="115">
        <f t="shared" si="270"/>
        <v>15800.94</v>
      </c>
      <c r="S925" s="77">
        <f t="shared" si="268"/>
        <v>21.974729174098343</v>
      </c>
      <c r="T925" s="77">
        <f t="shared" si="269"/>
        <v>79.0047</v>
      </c>
      <c r="U925" s="77"/>
      <c r="V925" s="114"/>
    </row>
    <row r="926" spans="1:22" s="283" customFormat="1" ht="21.75" customHeight="1" x14ac:dyDescent="0.2">
      <c r="A926" s="288"/>
      <c r="B926" s="290"/>
      <c r="C926" s="290"/>
      <c r="D926" s="290"/>
      <c r="E926" s="290"/>
      <c r="F926" s="290">
        <v>5</v>
      </c>
      <c r="G926" s="290"/>
      <c r="H926" s="290"/>
      <c r="I926" s="290"/>
      <c r="J926" s="290">
        <v>9</v>
      </c>
      <c r="K926" s="290"/>
      <c r="L926" s="16" t="s">
        <v>179</v>
      </c>
      <c r="M926" s="287" t="s">
        <v>81</v>
      </c>
      <c r="N926" s="289" t="s">
        <v>173</v>
      </c>
      <c r="O926" s="114">
        <v>71905.05</v>
      </c>
      <c r="P926" s="114">
        <v>20000</v>
      </c>
      <c r="Q926" s="114"/>
      <c r="R926" s="114">
        <f>SUM(R927)</f>
        <v>15800.94</v>
      </c>
      <c r="S926" s="77">
        <f t="shared" si="268"/>
        <v>21.974729174098343</v>
      </c>
      <c r="T926" s="77">
        <f t="shared" si="269"/>
        <v>79.0047</v>
      </c>
      <c r="U926" s="77"/>
      <c r="V926" s="114"/>
    </row>
    <row r="927" spans="1:22" s="361" customFormat="1" ht="21.75" customHeight="1" x14ac:dyDescent="0.2">
      <c r="B927" s="364"/>
      <c r="C927" s="364"/>
      <c r="D927" s="364"/>
      <c r="E927" s="364"/>
      <c r="F927" s="364"/>
      <c r="G927" s="364"/>
      <c r="H927" s="364"/>
      <c r="I927" s="364"/>
      <c r="J927" s="364"/>
      <c r="K927" s="364"/>
      <c r="L927" s="16"/>
      <c r="M927" s="360" t="s">
        <v>455</v>
      </c>
      <c r="N927" s="362" t="s">
        <v>459</v>
      </c>
      <c r="O927" s="114">
        <v>71905.05</v>
      </c>
      <c r="P927" s="114"/>
      <c r="Q927" s="114"/>
      <c r="R927" s="114">
        <v>15800.94</v>
      </c>
      <c r="S927" s="77">
        <f t="shared" si="268"/>
        <v>21.974729174098343</v>
      </c>
      <c r="T927" s="77"/>
      <c r="U927" s="77"/>
      <c r="V927" s="114"/>
    </row>
    <row r="928" spans="1:22" s="221" customFormat="1" x14ac:dyDescent="0.2">
      <c r="B928" s="220"/>
      <c r="L928" s="16"/>
      <c r="M928" s="222"/>
      <c r="N928" s="223"/>
      <c r="O928" s="114"/>
      <c r="P928" s="114"/>
      <c r="Q928" s="114"/>
      <c r="R928" s="114"/>
      <c r="S928" s="77"/>
      <c r="T928" s="77"/>
      <c r="U928" s="77"/>
      <c r="V928" s="114"/>
    </row>
    <row r="929" spans="1:22" s="221" customFormat="1" x14ac:dyDescent="0.2">
      <c r="B929" s="220"/>
      <c r="L929" s="16"/>
      <c r="M929" s="222"/>
      <c r="N929" s="223"/>
      <c r="O929" s="114"/>
      <c r="P929" s="114"/>
      <c r="Q929" s="114"/>
      <c r="R929" s="114"/>
      <c r="S929" s="77"/>
      <c r="T929" s="77"/>
      <c r="U929" s="77"/>
      <c r="V929" s="114"/>
    </row>
    <row r="930" spans="1:22" s="15" customFormat="1" x14ac:dyDescent="0.2">
      <c r="I930" s="206"/>
      <c r="J930" s="206"/>
      <c r="K930" s="206"/>
      <c r="L930" s="16"/>
      <c r="M930" s="393" t="s">
        <v>143</v>
      </c>
      <c r="N930" s="394"/>
      <c r="O930" s="123">
        <f>SUM(O274)</f>
        <v>1886548.4300000002</v>
      </c>
      <c r="P930" s="123">
        <f>SUM(P274)</f>
        <v>3100000</v>
      </c>
      <c r="Q930" s="123"/>
      <c r="R930" s="123">
        <f>SUM(R274)</f>
        <v>2221141.4499999997</v>
      </c>
      <c r="S930" s="77">
        <f t="shared" si="268"/>
        <v>117.7357238584116</v>
      </c>
      <c r="T930" s="77">
        <f t="shared" si="269"/>
        <v>71.64972419354838</v>
      </c>
      <c r="U930" s="77"/>
      <c r="V930" s="123"/>
    </row>
    <row r="931" spans="1:22" s="241" customFormat="1" x14ac:dyDescent="0.2">
      <c r="L931" s="16"/>
      <c r="M931" s="242"/>
      <c r="N931" s="243"/>
      <c r="O931" s="123"/>
      <c r="P931" s="123"/>
      <c r="Q931" s="123"/>
      <c r="R931" s="123"/>
      <c r="S931" s="123"/>
      <c r="T931" s="123"/>
      <c r="U931" s="123"/>
      <c r="V931" s="123"/>
    </row>
    <row r="932" spans="1:22" s="224" customFormat="1" x14ac:dyDescent="0.2">
      <c r="L932" s="16"/>
      <c r="M932" s="228"/>
      <c r="N932" s="229"/>
      <c r="O932" s="123"/>
      <c r="P932" s="123"/>
      <c r="Q932" s="123"/>
      <c r="R932" s="123"/>
      <c r="S932" s="169"/>
      <c r="T932" s="123"/>
      <c r="U932" s="169"/>
      <c r="V932" s="123"/>
    </row>
    <row r="933" spans="1:22" s="207" customForma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217"/>
      <c r="M933" s="218"/>
      <c r="N933" s="214"/>
      <c r="O933" s="192"/>
      <c r="P933" s="192"/>
      <c r="Q933" s="192"/>
      <c r="R933" s="192"/>
      <c r="S933" s="192"/>
      <c r="T933" s="192"/>
      <c r="U933" s="192"/>
      <c r="V933" s="192"/>
    </row>
    <row r="934" spans="1:22" s="207" customForma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334"/>
      <c r="M934" s="335"/>
      <c r="N934" s="336"/>
      <c r="O934" s="192"/>
      <c r="P934" s="192"/>
      <c r="Q934" s="192"/>
      <c r="R934" s="192"/>
      <c r="S934" s="192"/>
      <c r="T934" s="192"/>
      <c r="U934" s="192"/>
      <c r="V934" s="192"/>
    </row>
    <row r="936" spans="1:22" ht="12.75" customHeight="1" x14ac:dyDescent="0.2">
      <c r="Q936" s="382" t="s">
        <v>529</v>
      </c>
      <c r="R936" s="383"/>
      <c r="S936" s="384"/>
      <c r="T936" s="384"/>
    </row>
    <row r="937" spans="1:22" ht="12.75" hidden="1" customHeight="1" x14ac:dyDescent="0.2">
      <c r="R937" s="379" t="s">
        <v>328</v>
      </c>
      <c r="T937" s="75"/>
    </row>
    <row r="938" spans="1:22" ht="12.75" hidden="1" customHeight="1" x14ac:dyDescent="0.2">
      <c r="R938" s="75"/>
      <c r="T938" s="75"/>
    </row>
    <row r="939" spans="1:22" ht="12.75" hidden="1" customHeight="1" x14ac:dyDescent="0.2">
      <c r="R939" s="75"/>
      <c r="T939" s="75"/>
    </row>
    <row r="940" spans="1:22" ht="12.75" hidden="1" customHeight="1" x14ac:dyDescent="0.2">
      <c r="R940" s="75"/>
      <c r="T940" s="75"/>
    </row>
    <row r="941" spans="1:22" ht="12.75" hidden="1" customHeight="1" x14ac:dyDescent="0.2">
      <c r="R941" s="75"/>
      <c r="T941" s="75"/>
    </row>
    <row r="942" spans="1:22" ht="12.75" hidden="1" customHeight="1" x14ac:dyDescent="0.2">
      <c r="R942" s="75"/>
      <c r="T942" s="75"/>
    </row>
    <row r="943" spans="1:22" ht="12.75" hidden="1" customHeight="1" x14ac:dyDescent="0.2">
      <c r="R943" s="75"/>
      <c r="T943" s="75"/>
    </row>
    <row r="944" spans="1:22" ht="12.75" hidden="1" customHeight="1" x14ac:dyDescent="0.2">
      <c r="R944" s="75"/>
      <c r="T944" s="75"/>
    </row>
    <row r="945" spans="17:22" ht="12.75" hidden="1" customHeight="1" x14ac:dyDescent="0.2">
      <c r="R945" s="75"/>
      <c r="T945" s="75"/>
    </row>
    <row r="946" spans="17:22" ht="12.75" hidden="1" customHeight="1" x14ac:dyDescent="0.2">
      <c r="R946" s="75"/>
      <c r="T946" s="75"/>
    </row>
    <row r="947" spans="17:22" ht="12.75" hidden="1" customHeight="1" x14ac:dyDescent="0.2">
      <c r="R947" s="75"/>
      <c r="T947" s="75"/>
    </row>
    <row r="948" spans="17:22" ht="12.75" hidden="1" customHeight="1" x14ac:dyDescent="0.2">
      <c r="R948" s="75"/>
      <c r="T948" s="75"/>
    </row>
    <row r="949" spans="17:22" ht="12.75" hidden="1" customHeight="1" x14ac:dyDescent="0.2">
      <c r="R949" s="75"/>
      <c r="T949" s="75"/>
    </row>
    <row r="950" spans="17:22" ht="12.75" hidden="1" customHeight="1" x14ac:dyDescent="0.2">
      <c r="R950" s="75"/>
      <c r="T950" s="75"/>
    </row>
    <row r="951" spans="17:22" ht="12.75" hidden="1" customHeight="1" x14ac:dyDescent="0.2">
      <c r="R951" s="75"/>
      <c r="T951" s="75"/>
    </row>
    <row r="952" spans="17:22" ht="12.75" customHeight="1" x14ac:dyDescent="0.2">
      <c r="Q952" s="382" t="s">
        <v>530</v>
      </c>
      <c r="R952" s="385"/>
      <c r="S952" s="386"/>
      <c r="T952" s="386"/>
    </row>
    <row r="953" spans="17:22" x14ac:dyDescent="0.2">
      <c r="S953" s="122"/>
      <c r="U953" s="122"/>
      <c r="V953" s="122"/>
    </row>
  </sheetData>
  <mergeCells count="43">
    <mergeCell ref="M208:N208"/>
    <mergeCell ref="M252:N252"/>
    <mergeCell ref="M211:O211"/>
    <mergeCell ref="M219:N219"/>
    <mergeCell ref="M220:N220"/>
    <mergeCell ref="M227:N227"/>
    <mergeCell ref="M230:N230"/>
    <mergeCell ref="M231:N231"/>
    <mergeCell ref="M234:N234"/>
    <mergeCell ref="M245:N245"/>
    <mergeCell ref="M228:N228"/>
    <mergeCell ref="B1:J1"/>
    <mergeCell ref="M206:N206"/>
    <mergeCell ref="B262:H262"/>
    <mergeCell ref="M930:N930"/>
    <mergeCell ref="B33:J33"/>
    <mergeCell ref="M205:N205"/>
    <mergeCell ref="M240:N240"/>
    <mergeCell ref="M249:N249"/>
    <mergeCell ref="M251:N251"/>
    <mergeCell ref="M222:N222"/>
    <mergeCell ref="M241:N241"/>
    <mergeCell ref="M243:N243"/>
    <mergeCell ref="M244:N244"/>
    <mergeCell ref="M247:N247"/>
    <mergeCell ref="M250:N250"/>
    <mergeCell ref="M225:O225"/>
    <mergeCell ref="Q936:T936"/>
    <mergeCell ref="Q952:T952"/>
    <mergeCell ref="M248:N248"/>
    <mergeCell ref="M229:N229"/>
    <mergeCell ref="M233:N233"/>
    <mergeCell ref="M236:N236"/>
    <mergeCell ref="M237:N237"/>
    <mergeCell ref="M238:N238"/>
    <mergeCell ref="M232:N232"/>
    <mergeCell ref="M235:N235"/>
    <mergeCell ref="M239:N239"/>
    <mergeCell ref="M242:N242"/>
    <mergeCell ref="M246:N246"/>
    <mergeCell ref="M253:N253"/>
    <mergeCell ref="N265:R265"/>
    <mergeCell ref="N272:R272"/>
  </mergeCells>
  <phoneticPr fontId="0" type="noConversion"/>
  <pageMargins left="0.74803149606299213" right="0.74803149606299213" top="0.78740157480314965" bottom="0.98425196850393704" header="0.51181102362204722" footer="0.51181102362204722"/>
  <pageSetup paperSize="5" orientation="landscape" verticalDpi="18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2018-04-26T08:53:47Z</cp:lastPrinted>
  <dcterms:created xsi:type="dcterms:W3CDTF">2001-12-03T10:16:44Z</dcterms:created>
  <dcterms:modified xsi:type="dcterms:W3CDTF">2018-05-16T07:27:12Z</dcterms:modified>
</cp:coreProperties>
</file>